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a.MPIMPUT\Desktop\"/>
    </mc:Choice>
  </mc:AlternateContent>
  <xr:revisionPtr revIDLastSave="0" documentId="8_{A7A8AFF6-CD5F-4889-9B88-9FF914A552AF}" xr6:coauthVersionLast="47" xr6:coauthVersionMax="47" xr10:uidLastSave="{00000000-0000-0000-0000-000000000000}"/>
  <bookViews>
    <workbookView xWindow="-120" yWindow="-120" windowWidth="24240" windowHeight="13140" tabRatio="500" activeTab="7" xr2:uid="{00000000-000D-0000-FFFF-FFFF00000000}"/>
  </bookViews>
  <sheets>
    <sheet name="rimborsi km" sheetId="1" r:id="rId1"/>
    <sheet name="dipendenti" sheetId="2" r:id="rId2"/>
    <sheet name="Ferie" sheetId="3" r:id="rId3"/>
    <sheet name="gennaio 2021" sheetId="4" r:id="rId4"/>
    <sheet name="febbraio 2021" sheetId="5" r:id="rId5"/>
    <sheet name="prospetti annuali" sheetId="6" r:id="rId6"/>
    <sheet name="marzo 2021" sheetId="7" r:id="rId7"/>
    <sheet name="aprile 2020" sheetId="8" r:id="rId8"/>
    <sheet name="maggio 20" sheetId="9" r:id="rId9"/>
    <sheet name="giugno 20" sheetId="10" r:id="rId10"/>
    <sheet name="luglio 20" sheetId="11" r:id="rId11"/>
    <sheet name="agosto 20" sheetId="12" r:id="rId12"/>
    <sheet name="ore giornaliere" sheetId="13" r:id="rId13"/>
    <sheet name="settembre 20" sheetId="14" r:id="rId14"/>
    <sheet name="ottobre 20" sheetId="15" r:id="rId15"/>
    <sheet name="F2019" sheetId="16" r:id="rId16"/>
    <sheet name="novembre 20" sheetId="17" r:id="rId17"/>
    <sheet name="dicembre 20" sheetId="18" r:id="rId18"/>
  </sheets>
  <definedNames>
    <definedName name="AnnoCalendario">"['file:///C:/Users/mgrazia.branchini/temp/ore%20dipendenti%20NOVEMBRE.xlsx'#$Gennaio.$AI$4]"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" i="1" l="1"/>
  <c r="J12" i="1"/>
  <c r="AK155" i="18"/>
  <c r="AU154" i="18"/>
  <c r="AV154" i="18" s="1"/>
  <c r="AZ148" i="18" s="1"/>
  <c r="AT154" i="18"/>
  <c r="AS154" i="18"/>
  <c r="AR154" i="18"/>
  <c r="AQ154" i="18"/>
  <c r="AV153" i="18"/>
  <c r="BB148" i="18" s="1"/>
  <c r="AU153" i="18"/>
  <c r="AT153" i="18"/>
  <c r="AS153" i="18"/>
  <c r="AR153" i="18"/>
  <c r="AQ153" i="18"/>
  <c r="AU152" i="18"/>
  <c r="AT152" i="18"/>
  <c r="AS152" i="18"/>
  <c r="AR152" i="18"/>
  <c r="AQ152" i="18"/>
  <c r="AV152" i="18" s="1"/>
  <c r="BA148" i="18" s="1"/>
  <c r="AU151" i="18"/>
  <c r="AT151" i="18"/>
  <c r="AS151" i="18"/>
  <c r="AR151" i="18"/>
  <c r="AV151" i="18" s="1"/>
  <c r="BC148" i="18" s="1"/>
  <c r="AQ151" i="18"/>
  <c r="AU150" i="18"/>
  <c r="AT150" i="18"/>
  <c r="AS150" i="18"/>
  <c r="AR150" i="18"/>
  <c r="AV150" i="18" s="1"/>
  <c r="BD148" i="18" s="1"/>
  <c r="AQ150" i="18"/>
  <c r="AV149" i="18"/>
  <c r="AU149" i="18"/>
  <c r="AT149" i="18"/>
  <c r="AS149" i="18"/>
  <c r="AR149" i="18"/>
  <c r="AQ149" i="18"/>
  <c r="AL149" i="18"/>
  <c r="AK149" i="18"/>
  <c r="BE148" i="18"/>
  <c r="AU148" i="18"/>
  <c r="AU155" i="18" s="1"/>
  <c r="AT148" i="18"/>
  <c r="AT155" i="18" s="1"/>
  <c r="AS148" i="18"/>
  <c r="AS155" i="18" s="1"/>
  <c r="AR148" i="18"/>
  <c r="AR155" i="18" s="1"/>
  <c r="AQ148" i="18"/>
  <c r="AV148" i="18" s="1"/>
  <c r="AK148" i="18"/>
  <c r="AK147" i="18"/>
  <c r="AU146" i="18"/>
  <c r="AT146" i="18"/>
  <c r="AS146" i="18"/>
  <c r="AR146" i="18"/>
  <c r="AQ146" i="18"/>
  <c r="AV146" i="18" s="1"/>
  <c r="AZ140" i="18" s="1"/>
  <c r="AU145" i="18"/>
  <c r="AT145" i="18"/>
  <c r="AS145" i="18"/>
  <c r="AR145" i="18"/>
  <c r="AQ145" i="18"/>
  <c r="AV145" i="18" s="1"/>
  <c r="BB140" i="18" s="1"/>
  <c r="AU144" i="18"/>
  <c r="AT144" i="18"/>
  <c r="AS144" i="18"/>
  <c r="AR144" i="18"/>
  <c r="AQ144" i="18"/>
  <c r="AV144" i="18" s="1"/>
  <c r="AU143" i="18"/>
  <c r="AT143" i="18"/>
  <c r="AS143" i="18"/>
  <c r="AR143" i="18"/>
  <c r="AQ143" i="18"/>
  <c r="AV143" i="18" s="1"/>
  <c r="BC140" i="18" s="1"/>
  <c r="AU142" i="18"/>
  <c r="AT142" i="18"/>
  <c r="AS142" i="18"/>
  <c r="AR142" i="18"/>
  <c r="AQ142" i="18"/>
  <c r="AV142" i="18" s="1"/>
  <c r="BD140" i="18" s="1"/>
  <c r="AU141" i="18"/>
  <c r="AT141" i="18"/>
  <c r="AS141" i="18"/>
  <c r="AR141" i="18"/>
  <c r="AQ141" i="18"/>
  <c r="AV141" i="18" s="1"/>
  <c r="AL141" i="18"/>
  <c r="AK141" i="18"/>
  <c r="BE140" i="18"/>
  <c r="BA140" i="18"/>
  <c r="AU140" i="18"/>
  <c r="AU147" i="18" s="1"/>
  <c r="AT140" i="18"/>
  <c r="AT147" i="18" s="1"/>
  <c r="AS140" i="18"/>
  <c r="AS147" i="18" s="1"/>
  <c r="AR140" i="18"/>
  <c r="AR147" i="18" s="1"/>
  <c r="AQ140" i="18"/>
  <c r="AQ147" i="18" s="1"/>
  <c r="AK140" i="18"/>
  <c r="AK139" i="18"/>
  <c r="AU138" i="18"/>
  <c r="AT138" i="18"/>
  <c r="AS138" i="18"/>
  <c r="AR138" i="18"/>
  <c r="AQ138" i="18"/>
  <c r="AV138" i="18" s="1"/>
  <c r="AV137" i="18"/>
  <c r="BB132" i="18" s="1"/>
  <c r="AU137" i="18"/>
  <c r="AT137" i="18"/>
  <c r="AS137" i="18"/>
  <c r="AR137" i="18"/>
  <c r="AQ137" i="18"/>
  <c r="AU136" i="18"/>
  <c r="AT136" i="18"/>
  <c r="AS136" i="18"/>
  <c r="AR136" i="18"/>
  <c r="AQ136" i="18"/>
  <c r="AV136" i="18" s="1"/>
  <c r="BA132" i="18" s="1"/>
  <c r="AU135" i="18"/>
  <c r="AT135" i="18"/>
  <c r="AS135" i="18"/>
  <c r="AR135" i="18"/>
  <c r="AQ135" i="18"/>
  <c r="AU134" i="18"/>
  <c r="AT134" i="18"/>
  <c r="AS134" i="18"/>
  <c r="AR134" i="18"/>
  <c r="AQ134" i="18"/>
  <c r="AV134" i="18" s="1"/>
  <c r="BD132" i="18" s="1"/>
  <c r="AV133" i="18"/>
  <c r="AU133" i="18"/>
  <c r="AT133" i="18"/>
  <c r="AS133" i="18"/>
  <c r="AR133" i="18"/>
  <c r="AQ133" i="18"/>
  <c r="AL133" i="18"/>
  <c r="AK133" i="18"/>
  <c r="BE132" i="18"/>
  <c r="AZ132" i="18"/>
  <c r="AU132" i="18"/>
  <c r="AU139" i="18" s="1"/>
  <c r="AT132" i="18"/>
  <c r="AT139" i="18" s="1"/>
  <c r="AS132" i="18"/>
  <c r="AR132" i="18"/>
  <c r="AR139" i="18" s="1"/>
  <c r="AQ132" i="18"/>
  <c r="AK132" i="18"/>
  <c r="AQ131" i="18"/>
  <c r="AK131" i="18"/>
  <c r="AU130" i="18"/>
  <c r="AT130" i="18"/>
  <c r="AS130" i="18"/>
  <c r="AR130" i="18"/>
  <c r="AQ130" i="18"/>
  <c r="AV130" i="18" s="1"/>
  <c r="AZ124" i="18" s="1"/>
  <c r="AV129" i="18"/>
  <c r="BB124" i="18" s="1"/>
  <c r="AU129" i="18"/>
  <c r="AT129" i="18"/>
  <c r="AS129" i="18"/>
  <c r="AR129" i="18"/>
  <c r="AQ129" i="18"/>
  <c r="AU128" i="18"/>
  <c r="AT128" i="18"/>
  <c r="AS128" i="18"/>
  <c r="AR128" i="18"/>
  <c r="AQ128" i="18"/>
  <c r="AV128" i="18" s="1"/>
  <c r="BA124" i="18" s="1"/>
  <c r="AU127" i="18"/>
  <c r="AT127" i="18"/>
  <c r="AS127" i="18"/>
  <c r="AR127" i="18"/>
  <c r="AQ127" i="18"/>
  <c r="AU126" i="18"/>
  <c r="AT126" i="18"/>
  <c r="AS126" i="18"/>
  <c r="AR126" i="18"/>
  <c r="AQ126" i="18"/>
  <c r="AV126" i="18" s="1"/>
  <c r="BD124" i="18" s="1"/>
  <c r="AV125" i="18"/>
  <c r="AU125" i="18"/>
  <c r="AT125" i="18"/>
  <c r="AS125" i="18"/>
  <c r="AR125" i="18"/>
  <c r="AQ125" i="18"/>
  <c r="AL125" i="18"/>
  <c r="AK125" i="18"/>
  <c r="BE124" i="18"/>
  <c r="AU124" i="18"/>
  <c r="AU131" i="18" s="1"/>
  <c r="AT124" i="18"/>
  <c r="AT131" i="18" s="1"/>
  <c r="AS124" i="18"/>
  <c r="AS131" i="18" s="1"/>
  <c r="AR124" i="18"/>
  <c r="AQ124" i="18"/>
  <c r="AV124" i="18" s="1"/>
  <c r="AK124" i="18"/>
  <c r="AK123" i="18"/>
  <c r="AV122" i="18"/>
  <c r="AZ116" i="18" s="1"/>
  <c r="AU122" i="18"/>
  <c r="AT122" i="18"/>
  <c r="AS122" i="18"/>
  <c r="AR122" i="18"/>
  <c r="AQ122" i="18"/>
  <c r="AU121" i="18"/>
  <c r="AT121" i="18"/>
  <c r="AV121" i="18" s="1"/>
  <c r="BB116" i="18" s="1"/>
  <c r="AS121" i="18"/>
  <c r="AR121" i="18"/>
  <c r="AQ121" i="18"/>
  <c r="AU120" i="18"/>
  <c r="AT120" i="18"/>
  <c r="AS120" i="18"/>
  <c r="AR120" i="18"/>
  <c r="AV120" i="18" s="1"/>
  <c r="BA116" i="18" s="1"/>
  <c r="AQ120" i="18"/>
  <c r="AU119" i="18"/>
  <c r="AT119" i="18"/>
  <c r="AS119" i="18"/>
  <c r="AR119" i="18"/>
  <c r="AQ119" i="18"/>
  <c r="AV119" i="18" s="1"/>
  <c r="BC116" i="18" s="1"/>
  <c r="AV118" i="18"/>
  <c r="BD116" i="18" s="1"/>
  <c r="AU118" i="18"/>
  <c r="AT118" i="18"/>
  <c r="AS118" i="18"/>
  <c r="AR118" i="18"/>
  <c r="AQ118" i="18"/>
  <c r="AU117" i="18"/>
  <c r="AT117" i="18"/>
  <c r="AV117" i="18" s="1"/>
  <c r="AS117" i="18"/>
  <c r="AR117" i="18"/>
  <c r="AQ117" i="18"/>
  <c r="AL117" i="18"/>
  <c r="AK117" i="18"/>
  <c r="BE116" i="18"/>
  <c r="AU116" i="18"/>
  <c r="AU123" i="18" s="1"/>
  <c r="AT116" i="18"/>
  <c r="AT123" i="18" s="1"/>
  <c r="AS116" i="18"/>
  <c r="AS123" i="18" s="1"/>
  <c r="AR116" i="18"/>
  <c r="AR123" i="18" s="1"/>
  <c r="AQ116" i="18"/>
  <c r="AQ123" i="18" s="1"/>
  <c r="AV123" i="18" s="1"/>
  <c r="AX116" i="18" s="1"/>
  <c r="BG116" i="18" s="1"/>
  <c r="BH116" i="18" s="1"/>
  <c r="AK116" i="18"/>
  <c r="AK115" i="18"/>
  <c r="AV114" i="18"/>
  <c r="AZ108" i="18" s="1"/>
  <c r="AU114" i="18"/>
  <c r="AT114" i="18"/>
  <c r="AS114" i="18"/>
  <c r="AR114" i="18"/>
  <c r="AQ114" i="18"/>
  <c r="AU113" i="18"/>
  <c r="AT113" i="18"/>
  <c r="AS113" i="18"/>
  <c r="AV113" i="18" s="1"/>
  <c r="BB108" i="18" s="1"/>
  <c r="AR113" i="18"/>
  <c r="AQ113" i="18"/>
  <c r="AU112" i="18"/>
  <c r="AT112" i="18"/>
  <c r="AS112" i="18"/>
  <c r="AR112" i="18"/>
  <c r="AQ112" i="18"/>
  <c r="AU111" i="18"/>
  <c r="AT111" i="18"/>
  <c r="AS111" i="18"/>
  <c r="AR111" i="18"/>
  <c r="AQ111" i="18"/>
  <c r="AV111" i="18" s="1"/>
  <c r="BC108" i="18" s="1"/>
  <c r="AV110" i="18"/>
  <c r="AU110" i="18"/>
  <c r="AT110" i="18"/>
  <c r="AS110" i="18"/>
  <c r="AR110" i="18"/>
  <c r="AQ110" i="18"/>
  <c r="AU109" i="18"/>
  <c r="AT109" i="18"/>
  <c r="AS109" i="18"/>
  <c r="AV109" i="18" s="1"/>
  <c r="AR109" i="18"/>
  <c r="AQ109" i="18"/>
  <c r="AL109" i="18"/>
  <c r="AK109" i="18"/>
  <c r="BE108" i="18"/>
  <c r="AV108" i="18"/>
  <c r="AU108" i="18"/>
  <c r="AU115" i="18" s="1"/>
  <c r="AT108" i="18"/>
  <c r="AT115" i="18" s="1"/>
  <c r="AS108" i="18"/>
  <c r="AS115" i="18" s="1"/>
  <c r="AR108" i="18"/>
  <c r="AQ108" i="18"/>
  <c r="AQ115" i="18" s="1"/>
  <c r="AK108" i="18"/>
  <c r="AK107" i="18"/>
  <c r="AU106" i="18"/>
  <c r="AT106" i="18"/>
  <c r="AS106" i="18"/>
  <c r="AR106" i="18"/>
  <c r="AQ106" i="18"/>
  <c r="AU105" i="18"/>
  <c r="AT105" i="18"/>
  <c r="AS105" i="18"/>
  <c r="AR105" i="18"/>
  <c r="AV105" i="18" s="1"/>
  <c r="BB100" i="18" s="1"/>
  <c r="AQ105" i="18"/>
  <c r="AU104" i="18"/>
  <c r="AT104" i="18"/>
  <c r="AS104" i="18"/>
  <c r="AR104" i="18"/>
  <c r="AQ104" i="18"/>
  <c r="AV104" i="18" s="1"/>
  <c r="BA100" i="18" s="1"/>
  <c r="AV103" i="18"/>
  <c r="AU103" i="18"/>
  <c r="AT103" i="18"/>
  <c r="AS103" i="18"/>
  <c r="AR103" i="18"/>
  <c r="AQ103" i="18"/>
  <c r="AU102" i="18"/>
  <c r="AT102" i="18"/>
  <c r="AV102" i="18" s="1"/>
  <c r="BD100" i="18" s="1"/>
  <c r="AS102" i="18"/>
  <c r="AR102" i="18"/>
  <c r="AQ102" i="18"/>
  <c r="AU101" i="18"/>
  <c r="AT101" i="18"/>
  <c r="AS101" i="18"/>
  <c r="AR101" i="18"/>
  <c r="AV101" i="18" s="1"/>
  <c r="AQ101" i="18"/>
  <c r="AL101" i="18"/>
  <c r="AK101" i="18"/>
  <c r="BE100" i="18"/>
  <c r="BC100" i="18"/>
  <c r="AV100" i="18"/>
  <c r="AU100" i="18"/>
  <c r="AT100" i="18"/>
  <c r="AT107" i="18" s="1"/>
  <c r="AS100" i="18"/>
  <c r="AR100" i="18"/>
  <c r="AR107" i="18" s="1"/>
  <c r="AQ100" i="18"/>
  <c r="AQ107" i="18" s="1"/>
  <c r="AK100" i="18"/>
  <c r="AK99" i="18"/>
  <c r="AU98" i="18"/>
  <c r="AT98" i="18"/>
  <c r="AS98" i="18"/>
  <c r="AR98" i="18"/>
  <c r="AQ98" i="18"/>
  <c r="AU97" i="18"/>
  <c r="AT97" i="18"/>
  <c r="AS97" i="18"/>
  <c r="AR97" i="18"/>
  <c r="AQ97" i="18"/>
  <c r="AV97" i="18" s="1"/>
  <c r="BB92" i="18" s="1"/>
  <c r="AU96" i="18"/>
  <c r="AT96" i="18"/>
  <c r="AS96" i="18"/>
  <c r="AR96" i="18"/>
  <c r="AQ96" i="18"/>
  <c r="AV96" i="18" s="1"/>
  <c r="BA92" i="18" s="1"/>
  <c r="AV95" i="18"/>
  <c r="BC92" i="18" s="1"/>
  <c r="AU95" i="18"/>
  <c r="AT95" i="18"/>
  <c r="AS95" i="18"/>
  <c r="AR95" i="18"/>
  <c r="AQ95" i="18"/>
  <c r="AU94" i="18"/>
  <c r="AT94" i="18"/>
  <c r="AS94" i="18"/>
  <c r="AR94" i="18"/>
  <c r="AQ94" i="18"/>
  <c r="AU93" i="18"/>
  <c r="AT93" i="18"/>
  <c r="AS93" i="18"/>
  <c r="AR93" i="18"/>
  <c r="AQ93" i="18"/>
  <c r="AV93" i="18" s="1"/>
  <c r="AL93" i="18"/>
  <c r="AK93" i="18"/>
  <c r="BE92" i="18"/>
  <c r="AU92" i="18"/>
  <c r="AU99" i="18" s="1"/>
  <c r="AT92" i="18"/>
  <c r="AS92" i="18"/>
  <c r="AS99" i="18" s="1"/>
  <c r="AR92" i="18"/>
  <c r="AQ92" i="18"/>
  <c r="AQ99" i="18" s="1"/>
  <c r="AK92" i="18"/>
  <c r="AT91" i="18"/>
  <c r="AK91" i="18"/>
  <c r="AU90" i="18"/>
  <c r="AT90" i="18"/>
  <c r="AS90" i="18"/>
  <c r="AR90" i="18"/>
  <c r="AV90" i="18" s="1"/>
  <c r="AZ84" i="18" s="1"/>
  <c r="AQ90" i="18"/>
  <c r="AU89" i="18"/>
  <c r="AT89" i="18"/>
  <c r="AS89" i="18"/>
  <c r="AR89" i="18"/>
  <c r="AQ89" i="18"/>
  <c r="AV89" i="18" s="1"/>
  <c r="BB84" i="18" s="1"/>
  <c r="AV88" i="18"/>
  <c r="BA84" i="18" s="1"/>
  <c r="AU88" i="18"/>
  <c r="AT88" i="18"/>
  <c r="AS88" i="18"/>
  <c r="AR88" i="18"/>
  <c r="AQ88" i="18"/>
  <c r="AU87" i="18"/>
  <c r="AT87" i="18"/>
  <c r="AS87" i="18"/>
  <c r="AR87" i="18"/>
  <c r="AQ87" i="18"/>
  <c r="AU86" i="18"/>
  <c r="AT86" i="18"/>
  <c r="AS86" i="18"/>
  <c r="AS91" i="18" s="1"/>
  <c r="AR86" i="18"/>
  <c r="AV86" i="18" s="1"/>
  <c r="BD84" i="18" s="1"/>
  <c r="AQ86" i="18"/>
  <c r="AU85" i="18"/>
  <c r="AT85" i="18"/>
  <c r="AS85" i="18"/>
  <c r="AR85" i="18"/>
  <c r="AQ85" i="18"/>
  <c r="AV85" i="18" s="1"/>
  <c r="AM85" i="18"/>
  <c r="BE84" i="18" s="1"/>
  <c r="AL85" i="18"/>
  <c r="AK85" i="18"/>
  <c r="AU84" i="18"/>
  <c r="AT84" i="18"/>
  <c r="AS84" i="18"/>
  <c r="AR84" i="18"/>
  <c r="AR91" i="18" s="1"/>
  <c r="AQ84" i="18"/>
  <c r="AK84" i="18"/>
  <c r="AT83" i="18"/>
  <c r="AK83" i="18"/>
  <c r="AU82" i="18"/>
  <c r="AT82" i="18"/>
  <c r="AS82" i="18"/>
  <c r="AR82" i="18"/>
  <c r="AV82" i="18" s="1"/>
  <c r="AZ76" i="18" s="1"/>
  <c r="AQ82" i="18"/>
  <c r="AU81" i="18"/>
  <c r="AT81" i="18"/>
  <c r="AS81" i="18"/>
  <c r="AR81" i="18"/>
  <c r="AQ81" i="18"/>
  <c r="AV81" i="18" s="1"/>
  <c r="BB76" i="18" s="1"/>
  <c r="AV80" i="18"/>
  <c r="BA76" i="18" s="1"/>
  <c r="AU80" i="18"/>
  <c r="AT80" i="18"/>
  <c r="AS80" i="18"/>
  <c r="AR80" i="18"/>
  <c r="AQ80" i="18"/>
  <c r="AU79" i="18"/>
  <c r="AT79" i="18"/>
  <c r="AS79" i="18"/>
  <c r="AR79" i="18"/>
  <c r="AQ79" i="18"/>
  <c r="AU78" i="18"/>
  <c r="AT78" i="18"/>
  <c r="AS78" i="18"/>
  <c r="AR78" i="18"/>
  <c r="AV78" i="18" s="1"/>
  <c r="BD76" i="18" s="1"/>
  <c r="AQ78" i="18"/>
  <c r="AU77" i="18"/>
  <c r="AT77" i="18"/>
  <c r="AS77" i="18"/>
  <c r="AR77" i="18"/>
  <c r="AQ77" i="18"/>
  <c r="AV77" i="18" s="1"/>
  <c r="AM77" i="18"/>
  <c r="BE76" i="18" s="1"/>
  <c r="AL77" i="18"/>
  <c r="AK77" i="18"/>
  <c r="AU76" i="18"/>
  <c r="AU83" i="18" s="1"/>
  <c r="AT76" i="18"/>
  <c r="AS76" i="18"/>
  <c r="AR76" i="18"/>
  <c r="AR83" i="18" s="1"/>
  <c r="AQ76" i="18"/>
  <c r="AK76" i="18"/>
  <c r="AT75" i="18"/>
  <c r="AK75" i="18"/>
  <c r="AU74" i="18"/>
  <c r="AT74" i="18"/>
  <c r="AS74" i="18"/>
  <c r="AR74" i="18"/>
  <c r="AQ74" i="18"/>
  <c r="AU73" i="18"/>
  <c r="AT73" i="18"/>
  <c r="AS73" i="18"/>
  <c r="AR73" i="18"/>
  <c r="AQ73" i="18"/>
  <c r="AV73" i="18" s="1"/>
  <c r="BB68" i="18" s="1"/>
  <c r="AV72" i="18"/>
  <c r="BA68" i="18" s="1"/>
  <c r="AU72" i="18"/>
  <c r="AT72" i="18"/>
  <c r="AS72" i="18"/>
  <c r="AR72" i="18"/>
  <c r="AQ72" i="18"/>
  <c r="AU71" i="18"/>
  <c r="AT71" i="18"/>
  <c r="AS71" i="18"/>
  <c r="AR71" i="18"/>
  <c r="AQ71" i="18"/>
  <c r="AU70" i="18"/>
  <c r="AT70" i="18"/>
  <c r="AS70" i="18"/>
  <c r="AR70" i="18"/>
  <c r="AV70" i="18" s="1"/>
  <c r="BD68" i="18" s="1"/>
  <c r="AQ70" i="18"/>
  <c r="AU69" i="18"/>
  <c r="AT69" i="18"/>
  <c r="AS69" i="18"/>
  <c r="AR69" i="18"/>
  <c r="AQ69" i="18"/>
  <c r="AV69" i="18" s="1"/>
  <c r="AM69" i="18"/>
  <c r="BE68" i="18" s="1"/>
  <c r="AL69" i="18"/>
  <c r="AK69" i="18"/>
  <c r="AU68" i="18"/>
  <c r="AT68" i="18"/>
  <c r="AS68" i="18"/>
  <c r="AR68" i="18"/>
  <c r="AQ68" i="18"/>
  <c r="AQ75" i="18" s="1"/>
  <c r="AK68" i="18"/>
  <c r="AT67" i="18"/>
  <c r="AQ67" i="18"/>
  <c r="AK67" i="18"/>
  <c r="AU66" i="18"/>
  <c r="AT66" i="18"/>
  <c r="AS66" i="18"/>
  <c r="AR66" i="18"/>
  <c r="AV66" i="18" s="1"/>
  <c r="AZ60" i="18" s="1"/>
  <c r="AQ66" i="18"/>
  <c r="AV65" i="18"/>
  <c r="BB60" i="18" s="1"/>
  <c r="AU65" i="18"/>
  <c r="AT65" i="18"/>
  <c r="AS65" i="18"/>
  <c r="AR65" i="18"/>
  <c r="AQ65" i="18"/>
  <c r="AU64" i="18"/>
  <c r="AT64" i="18"/>
  <c r="AV64" i="18" s="1"/>
  <c r="BA60" i="18" s="1"/>
  <c r="AS64" i="18"/>
  <c r="AR64" i="18"/>
  <c r="AQ64" i="18"/>
  <c r="AU63" i="18"/>
  <c r="AT63" i="18"/>
  <c r="AS63" i="18"/>
  <c r="AR63" i="18"/>
  <c r="AV63" i="18" s="1"/>
  <c r="AQ63" i="18"/>
  <c r="AU62" i="18"/>
  <c r="AT62" i="18"/>
  <c r="AS62" i="18"/>
  <c r="AR62" i="18"/>
  <c r="AV62" i="18" s="1"/>
  <c r="BD60" i="18" s="1"/>
  <c r="AQ62" i="18"/>
  <c r="AV61" i="18"/>
  <c r="AU61" i="18"/>
  <c r="AT61" i="18"/>
  <c r="AS61" i="18"/>
  <c r="AR61" i="18"/>
  <c r="AQ61" i="18"/>
  <c r="AM61" i="18"/>
  <c r="BE60" i="18" s="1"/>
  <c r="AL61" i="18"/>
  <c r="AK61" i="18"/>
  <c r="BC60" i="18"/>
  <c r="AU60" i="18"/>
  <c r="AU67" i="18" s="1"/>
  <c r="AT60" i="18"/>
  <c r="AS60" i="18"/>
  <c r="AR60" i="18"/>
  <c r="AQ60" i="18"/>
  <c r="AK60" i="18"/>
  <c r="AT59" i="18"/>
  <c r="AK59" i="18"/>
  <c r="AU58" i="18"/>
  <c r="AT58" i="18"/>
  <c r="AS58" i="18"/>
  <c r="AR58" i="18"/>
  <c r="AQ58" i="18"/>
  <c r="AV57" i="18"/>
  <c r="BB52" i="18" s="1"/>
  <c r="AU57" i="18"/>
  <c r="AT57" i="18"/>
  <c r="AS57" i="18"/>
  <c r="AR57" i="18"/>
  <c r="AQ57" i="18"/>
  <c r="AU56" i="18"/>
  <c r="AT56" i="18"/>
  <c r="AV56" i="18" s="1"/>
  <c r="BA52" i="18" s="1"/>
  <c r="AS56" i="18"/>
  <c r="AR56" i="18"/>
  <c r="AQ56" i="18"/>
  <c r="AU55" i="18"/>
  <c r="AT55" i="18"/>
  <c r="AS55" i="18"/>
  <c r="AR55" i="18"/>
  <c r="AQ55" i="18"/>
  <c r="AU54" i="18"/>
  <c r="AT54" i="18"/>
  <c r="AS54" i="18"/>
  <c r="AS59" i="18" s="1"/>
  <c r="AR54" i="18"/>
  <c r="AQ54" i="18"/>
  <c r="AU53" i="18"/>
  <c r="AT53" i="18"/>
  <c r="AS53" i="18"/>
  <c r="AR53" i="18"/>
  <c r="AQ53" i="18"/>
  <c r="AM53" i="18"/>
  <c r="BE52" i="18" s="1"/>
  <c r="AL53" i="18"/>
  <c r="AK53" i="18"/>
  <c r="AU52" i="18"/>
  <c r="AU59" i="18" s="1"/>
  <c r="AT52" i="18"/>
  <c r="AS52" i="18"/>
  <c r="AR52" i="18"/>
  <c r="AQ52" i="18"/>
  <c r="AK52" i="18"/>
  <c r="AK51" i="18"/>
  <c r="AU50" i="18"/>
  <c r="AT50" i="18"/>
  <c r="AS50" i="18"/>
  <c r="AR50" i="18"/>
  <c r="AQ50" i="18"/>
  <c r="AU49" i="18"/>
  <c r="AT49" i="18"/>
  <c r="AS49" i="18"/>
  <c r="AR49" i="18"/>
  <c r="AQ49" i="18"/>
  <c r="AV49" i="18" s="1"/>
  <c r="BB44" i="18" s="1"/>
  <c r="AU48" i="18"/>
  <c r="AT48" i="18"/>
  <c r="AV48" i="18" s="1"/>
  <c r="BA44" i="18" s="1"/>
  <c r="AS48" i="18"/>
  <c r="AR48" i="18"/>
  <c r="AQ48" i="18"/>
  <c r="AU47" i="18"/>
  <c r="AT47" i="18"/>
  <c r="AS47" i="18"/>
  <c r="AR47" i="18"/>
  <c r="AQ47" i="18"/>
  <c r="AU46" i="18"/>
  <c r="AT46" i="18"/>
  <c r="AS46" i="18"/>
  <c r="AS51" i="18" s="1"/>
  <c r="AR46" i="18"/>
  <c r="AQ46" i="18"/>
  <c r="AU45" i="18"/>
  <c r="AT45" i="18"/>
  <c r="AS45" i="18"/>
  <c r="AR45" i="18"/>
  <c r="AQ45" i="18"/>
  <c r="AQ51" i="18" s="1"/>
  <c r="AM45" i="18"/>
  <c r="BE44" i="18" s="1"/>
  <c r="AL45" i="18"/>
  <c r="AK45" i="18"/>
  <c r="AU44" i="18"/>
  <c r="AU51" i="18" s="1"/>
  <c r="AT44" i="18"/>
  <c r="AS44" i="18"/>
  <c r="AR44" i="18"/>
  <c r="AQ44" i="18"/>
  <c r="AK44" i="18"/>
  <c r="AQ43" i="18"/>
  <c r="AK43" i="18"/>
  <c r="AU42" i="18"/>
  <c r="AT42" i="18"/>
  <c r="AS42" i="18"/>
  <c r="AR42" i="18"/>
  <c r="AV42" i="18" s="1"/>
  <c r="AZ36" i="18" s="1"/>
  <c r="AQ42" i="18"/>
  <c r="AU41" i="18"/>
  <c r="AT41" i="18"/>
  <c r="AS41" i="18"/>
  <c r="AR41" i="18"/>
  <c r="AQ41" i="18"/>
  <c r="AV41" i="18" s="1"/>
  <c r="BB36" i="18" s="1"/>
  <c r="AU40" i="18"/>
  <c r="AT40" i="18"/>
  <c r="AV40" i="18" s="1"/>
  <c r="BA36" i="18" s="1"/>
  <c r="AS40" i="18"/>
  <c r="AR40" i="18"/>
  <c r="AQ40" i="18"/>
  <c r="AU39" i="18"/>
  <c r="AT39" i="18"/>
  <c r="AS39" i="18"/>
  <c r="AR39" i="18"/>
  <c r="AV39" i="18" s="1"/>
  <c r="BC36" i="18" s="1"/>
  <c r="AQ39" i="18"/>
  <c r="AU38" i="18"/>
  <c r="AT38" i="18"/>
  <c r="AS38" i="18"/>
  <c r="AS43" i="18" s="1"/>
  <c r="AR38" i="18"/>
  <c r="AV38" i="18" s="1"/>
  <c r="BD36" i="18" s="1"/>
  <c r="AQ38" i="18"/>
  <c r="AU37" i="18"/>
  <c r="AT37" i="18"/>
  <c r="AS37" i="18"/>
  <c r="AR37" i="18"/>
  <c r="AQ37" i="18"/>
  <c r="AV37" i="18" s="1"/>
  <c r="AM37" i="18"/>
  <c r="BE36" i="18" s="1"/>
  <c r="AL37" i="18"/>
  <c r="AK37" i="18"/>
  <c r="AU36" i="18"/>
  <c r="AT36" i="18"/>
  <c r="AS36" i="18"/>
  <c r="AR36" i="18"/>
  <c r="AQ36" i="18"/>
  <c r="AK36" i="18"/>
  <c r="AT35" i="18"/>
  <c r="AK35" i="18"/>
  <c r="AU34" i="18"/>
  <c r="AT34" i="18"/>
  <c r="AS34" i="18"/>
  <c r="AR34" i="18"/>
  <c r="AV34" i="18" s="1"/>
  <c r="AZ28" i="18" s="1"/>
  <c r="AQ34" i="18"/>
  <c r="AV33" i="18"/>
  <c r="BB28" i="18" s="1"/>
  <c r="AU33" i="18"/>
  <c r="AT33" i="18"/>
  <c r="AS33" i="18"/>
  <c r="AR33" i="18"/>
  <c r="AQ33" i="18"/>
  <c r="AQ35" i="18" s="1"/>
  <c r="AU32" i="18"/>
  <c r="AT32" i="18"/>
  <c r="AV32" i="18" s="1"/>
  <c r="BA28" i="18" s="1"/>
  <c r="AS32" i="18"/>
  <c r="AR32" i="18"/>
  <c r="AQ32" i="18"/>
  <c r="AU31" i="18"/>
  <c r="AT31" i="18"/>
  <c r="AS31" i="18"/>
  <c r="AR31" i="18"/>
  <c r="AV31" i="18" s="1"/>
  <c r="AQ31" i="18"/>
  <c r="AU30" i="18"/>
  <c r="AT30" i="18"/>
  <c r="AS30" i="18"/>
  <c r="AR30" i="18"/>
  <c r="AV30" i="18" s="1"/>
  <c r="BD28" i="18" s="1"/>
  <c r="AQ30" i="18"/>
  <c r="AV29" i="18"/>
  <c r="AU29" i="18"/>
  <c r="AT29" i="18"/>
  <c r="AS29" i="18"/>
  <c r="AR29" i="18"/>
  <c r="AQ29" i="18"/>
  <c r="AM29" i="18"/>
  <c r="BE28" i="18" s="1"/>
  <c r="AL29" i="18"/>
  <c r="AK29" i="18"/>
  <c r="BC28" i="18"/>
  <c r="AU28" i="18"/>
  <c r="AU35" i="18" s="1"/>
  <c r="AT28" i="18"/>
  <c r="AS28" i="18"/>
  <c r="AR28" i="18"/>
  <c r="AQ28" i="18"/>
  <c r="AK28" i="18"/>
  <c r="AT27" i="18"/>
  <c r="AK27" i="18"/>
  <c r="AU26" i="18"/>
  <c r="AT26" i="18"/>
  <c r="AS26" i="18"/>
  <c r="AR26" i="18"/>
  <c r="AQ26" i="18"/>
  <c r="AV25" i="18"/>
  <c r="BB20" i="18" s="1"/>
  <c r="AU25" i="18"/>
  <c r="AT25" i="18"/>
  <c r="AS25" i="18"/>
  <c r="AR25" i="18"/>
  <c r="AQ25" i="18"/>
  <c r="AU24" i="18"/>
  <c r="AT24" i="18"/>
  <c r="AV24" i="18" s="1"/>
  <c r="BA20" i="18" s="1"/>
  <c r="AS24" i="18"/>
  <c r="AR24" i="18"/>
  <c r="AQ24" i="18"/>
  <c r="AU23" i="18"/>
  <c r="AT23" i="18"/>
  <c r="AS23" i="18"/>
  <c r="AR23" i="18"/>
  <c r="AQ23" i="18"/>
  <c r="AU22" i="18"/>
  <c r="AT22" i="18"/>
  <c r="AS22" i="18"/>
  <c r="AS27" i="18" s="1"/>
  <c r="AR22" i="18"/>
  <c r="AQ22" i="18"/>
  <c r="AU21" i="18"/>
  <c r="AT21" i="18"/>
  <c r="AS21" i="18"/>
  <c r="AR21" i="18"/>
  <c r="AQ21" i="18"/>
  <c r="AM21" i="18"/>
  <c r="BE20" i="18" s="1"/>
  <c r="AL21" i="18"/>
  <c r="AK21" i="18"/>
  <c r="AU20" i="18"/>
  <c r="AU27" i="18" s="1"/>
  <c r="AT20" i="18"/>
  <c r="AS20" i="18"/>
  <c r="AR20" i="18"/>
  <c r="AQ20" i="18"/>
  <c r="AK20" i="18"/>
  <c r="AK19" i="18"/>
  <c r="AU18" i="18"/>
  <c r="AT18" i="18"/>
  <c r="AS18" i="18"/>
  <c r="AR18" i="18"/>
  <c r="AQ18" i="18"/>
  <c r="AU17" i="18"/>
  <c r="AT17" i="18"/>
  <c r="AS17" i="18"/>
  <c r="AR17" i="18"/>
  <c r="AQ17" i="18"/>
  <c r="AV17" i="18" s="1"/>
  <c r="BB12" i="18" s="1"/>
  <c r="AU16" i="18"/>
  <c r="AT16" i="18"/>
  <c r="AV16" i="18" s="1"/>
  <c r="BA12" i="18" s="1"/>
  <c r="AS16" i="18"/>
  <c r="AR16" i="18"/>
  <c r="AQ16" i="18"/>
  <c r="AU15" i="18"/>
  <c r="AT15" i="18"/>
  <c r="AS15" i="18"/>
  <c r="AR15" i="18"/>
  <c r="AQ15" i="18"/>
  <c r="AU14" i="18"/>
  <c r="AT14" i="18"/>
  <c r="AS14" i="18"/>
  <c r="AS19" i="18" s="1"/>
  <c r="AR14" i="18"/>
  <c r="AQ14" i="18"/>
  <c r="AU13" i="18"/>
  <c r="AT13" i="18"/>
  <c r="AS13" i="18"/>
  <c r="AR13" i="18"/>
  <c r="AQ13" i="18"/>
  <c r="AQ19" i="18" s="1"/>
  <c r="AM13" i="18"/>
  <c r="BE12" i="18" s="1"/>
  <c r="AL13" i="18"/>
  <c r="AK13" i="18"/>
  <c r="AU12" i="18"/>
  <c r="AU19" i="18" s="1"/>
  <c r="AT12" i="18"/>
  <c r="AS12" i="18"/>
  <c r="AR12" i="18"/>
  <c r="AQ12" i="18"/>
  <c r="AK12" i="18"/>
  <c r="AQ11" i="18"/>
  <c r="AK11" i="18"/>
  <c r="AU10" i="18"/>
  <c r="AT10" i="18"/>
  <c r="AS10" i="18"/>
  <c r="AR10" i="18"/>
  <c r="AV10" i="18" s="1"/>
  <c r="AZ4" i="18" s="1"/>
  <c r="AQ10" i="18"/>
  <c r="AU9" i="18"/>
  <c r="AT9" i="18"/>
  <c r="AS9" i="18"/>
  <c r="AR9" i="18"/>
  <c r="AQ9" i="18"/>
  <c r="AV9" i="18" s="1"/>
  <c r="BB4" i="18" s="1"/>
  <c r="AU8" i="18"/>
  <c r="AT8" i="18"/>
  <c r="AV8" i="18" s="1"/>
  <c r="BA4" i="18" s="1"/>
  <c r="AS8" i="18"/>
  <c r="AR8" i="18"/>
  <c r="AQ8" i="18"/>
  <c r="AU7" i="18"/>
  <c r="AT7" i="18"/>
  <c r="AS7" i="18"/>
  <c r="AR7" i="18"/>
  <c r="AV7" i="18" s="1"/>
  <c r="BC4" i="18" s="1"/>
  <c r="AQ7" i="18"/>
  <c r="AU6" i="18"/>
  <c r="AT6" i="18"/>
  <c r="AS6" i="18"/>
  <c r="AS11" i="18" s="1"/>
  <c r="AR6" i="18"/>
  <c r="AV6" i="18" s="1"/>
  <c r="BD4" i="18" s="1"/>
  <c r="AQ6" i="18"/>
  <c r="AU5" i="18"/>
  <c r="AT5" i="18"/>
  <c r="AS5" i="18"/>
  <c r="AR5" i="18"/>
  <c r="AQ5" i="18"/>
  <c r="AV5" i="18" s="1"/>
  <c r="AM5" i="18"/>
  <c r="BE4" i="18" s="1"/>
  <c r="AL5" i="18"/>
  <c r="AK5" i="18"/>
  <c r="AU4" i="18"/>
  <c r="AT4" i="18"/>
  <c r="AS4" i="18"/>
  <c r="AR4" i="18"/>
  <c r="AQ4" i="18"/>
  <c r="AK4" i="18"/>
  <c r="H3" i="18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E3" i="18"/>
  <c r="F3" i="18" s="1"/>
  <c r="G3" i="18" s="1"/>
  <c r="AF155" i="17"/>
  <c r="AP154" i="17"/>
  <c r="AO154" i="17"/>
  <c r="AN154" i="17"/>
  <c r="AM154" i="17"/>
  <c r="AL154" i="17"/>
  <c r="AQ154" i="17" s="1"/>
  <c r="AU148" i="17" s="1"/>
  <c r="AP153" i="17"/>
  <c r="AO153" i="17"/>
  <c r="AN153" i="17"/>
  <c r="AM153" i="17"/>
  <c r="AL153" i="17"/>
  <c r="AP152" i="17"/>
  <c r="AO152" i="17"/>
  <c r="AN152" i="17"/>
  <c r="AM152" i="17"/>
  <c r="AM155" i="17" s="1"/>
  <c r="AL152" i="17"/>
  <c r="AP151" i="17"/>
  <c r="AO151" i="17"/>
  <c r="AN151" i="17"/>
  <c r="AM151" i="17"/>
  <c r="AQ151" i="17" s="1"/>
  <c r="AX148" i="17" s="1"/>
  <c r="AL151" i="17"/>
  <c r="AQ150" i="17"/>
  <c r="AY148" i="17" s="1"/>
  <c r="AP150" i="17"/>
  <c r="AO150" i="17"/>
  <c r="AN150" i="17"/>
  <c r="AM150" i="17"/>
  <c r="AL150" i="17"/>
  <c r="AP149" i="17"/>
  <c r="AO149" i="17"/>
  <c r="AN149" i="17"/>
  <c r="AM149" i="17"/>
  <c r="AL149" i="17"/>
  <c r="AG149" i="17"/>
  <c r="AF149" i="17"/>
  <c r="AZ148" i="17"/>
  <c r="AP148" i="17"/>
  <c r="AP155" i="17" s="1"/>
  <c r="AO148" i="17"/>
  <c r="AO155" i="17" s="1"/>
  <c r="AN148" i="17"/>
  <c r="AN155" i="17" s="1"/>
  <c r="AM148" i="17"/>
  <c r="AQ148" i="17" s="1"/>
  <c r="AL148" i="17"/>
  <c r="AL155" i="17" s="1"/>
  <c r="AF148" i="17"/>
  <c r="AL147" i="17"/>
  <c r="AF147" i="17"/>
  <c r="AP146" i="17"/>
  <c r="AO146" i="17"/>
  <c r="AN146" i="17"/>
  <c r="AM146" i="17"/>
  <c r="AL146" i="17"/>
  <c r="AP145" i="17"/>
  <c r="AO145" i="17"/>
  <c r="AN145" i="17"/>
  <c r="AM145" i="17"/>
  <c r="AQ145" i="17" s="1"/>
  <c r="AW140" i="17" s="1"/>
  <c r="AL145" i="17"/>
  <c r="AP144" i="17"/>
  <c r="AO144" i="17"/>
  <c r="AN144" i="17"/>
  <c r="AM144" i="17"/>
  <c r="AL144" i="17"/>
  <c r="AQ143" i="17"/>
  <c r="AX140" i="17" s="1"/>
  <c r="AP143" i="17"/>
  <c r="AO143" i="17"/>
  <c r="AN143" i="17"/>
  <c r="AM143" i="17"/>
  <c r="AL143" i="17"/>
  <c r="AP142" i="17"/>
  <c r="AO142" i="17"/>
  <c r="AN142" i="17"/>
  <c r="AM142" i="17"/>
  <c r="AL142" i="17"/>
  <c r="AP141" i="17"/>
  <c r="AO141" i="17"/>
  <c r="AN141" i="17"/>
  <c r="AM141" i="17"/>
  <c r="AQ141" i="17" s="1"/>
  <c r="AL141" i="17"/>
  <c r="AG141" i="17"/>
  <c r="AF141" i="17"/>
  <c r="AZ140" i="17"/>
  <c r="AQ140" i="17"/>
  <c r="AP140" i="17"/>
  <c r="AO140" i="17"/>
  <c r="AN140" i="17"/>
  <c r="AM140" i="17"/>
  <c r="AM147" i="17" s="1"/>
  <c r="AL140" i="17"/>
  <c r="AF140" i="17"/>
  <c r="AF139" i="17"/>
  <c r="AP138" i="17"/>
  <c r="AO138" i="17"/>
  <c r="AN138" i="17"/>
  <c r="AQ138" i="17" s="1"/>
  <c r="AU132" i="17" s="1"/>
  <c r="AM138" i="17"/>
  <c r="AL138" i="17"/>
  <c r="AP137" i="17"/>
  <c r="AO137" i="17"/>
  <c r="AN137" i="17"/>
  <c r="AM137" i="17"/>
  <c r="AL137" i="17"/>
  <c r="AQ137" i="17" s="1"/>
  <c r="AP136" i="17"/>
  <c r="AO136" i="17"/>
  <c r="AN136" i="17"/>
  <c r="AM136" i="17"/>
  <c r="AL136" i="17"/>
  <c r="AQ136" i="17" s="1"/>
  <c r="AV132" i="17" s="1"/>
  <c r="AP135" i="17"/>
  <c r="AO135" i="17"/>
  <c r="AN135" i="17"/>
  <c r="AM135" i="17"/>
  <c r="AL135" i="17"/>
  <c r="AQ135" i="17" s="1"/>
  <c r="AX132" i="17" s="1"/>
  <c r="AP134" i="17"/>
  <c r="AO134" i="17"/>
  <c r="AO139" i="17" s="1"/>
  <c r="AN134" i="17"/>
  <c r="AM134" i="17"/>
  <c r="AL134" i="17"/>
  <c r="AP133" i="17"/>
  <c r="AO133" i="17"/>
  <c r="AN133" i="17"/>
  <c r="AM133" i="17"/>
  <c r="AL133" i="17"/>
  <c r="AQ133" i="17" s="1"/>
  <c r="AG133" i="17"/>
  <c r="AF133" i="17"/>
  <c r="AZ132" i="17"/>
  <c r="AW132" i="17"/>
  <c r="AP132" i="17"/>
  <c r="AP139" i="17" s="1"/>
  <c r="AO132" i="17"/>
  <c r="AN132" i="17"/>
  <c r="AM132" i="17"/>
  <c r="AM139" i="17" s="1"/>
  <c r="AL132" i="17"/>
  <c r="AF132" i="17"/>
  <c r="AF131" i="17"/>
  <c r="AP130" i="17"/>
  <c r="AO130" i="17"/>
  <c r="AN130" i="17"/>
  <c r="AQ130" i="17" s="1"/>
  <c r="AU124" i="17" s="1"/>
  <c r="AM130" i="17"/>
  <c r="AL130" i="17"/>
  <c r="AP129" i="17"/>
  <c r="AO129" i="17"/>
  <c r="AN129" i="17"/>
  <c r="AM129" i="17"/>
  <c r="AL129" i="17"/>
  <c r="AP128" i="17"/>
  <c r="AO128" i="17"/>
  <c r="AN128" i="17"/>
  <c r="AM128" i="17"/>
  <c r="AQ128" i="17" s="1"/>
  <c r="AV124" i="17" s="1"/>
  <c r="AL128" i="17"/>
  <c r="AP127" i="17"/>
  <c r="AO127" i="17"/>
  <c r="AN127" i="17"/>
  <c r="AM127" i="17"/>
  <c r="AL127" i="17"/>
  <c r="AQ127" i="17" s="1"/>
  <c r="AX124" i="17" s="1"/>
  <c r="AP126" i="17"/>
  <c r="AO126" i="17"/>
  <c r="AN126" i="17"/>
  <c r="AM126" i="17"/>
  <c r="AQ126" i="17" s="1"/>
  <c r="AY124" i="17" s="1"/>
  <c r="AL126" i="17"/>
  <c r="AP125" i="17"/>
  <c r="AO125" i="17"/>
  <c r="AN125" i="17"/>
  <c r="AM125" i="17"/>
  <c r="AL125" i="17"/>
  <c r="AG125" i="17"/>
  <c r="AF125" i="17"/>
  <c r="AZ124" i="17"/>
  <c r="AQ124" i="17"/>
  <c r="AP124" i="17"/>
  <c r="AP131" i="17" s="1"/>
  <c r="AO124" i="17"/>
  <c r="AN124" i="17"/>
  <c r="AN131" i="17" s="1"/>
  <c r="AM124" i="17"/>
  <c r="AL124" i="17"/>
  <c r="AF124" i="17"/>
  <c r="AF123" i="17"/>
  <c r="AP122" i="17"/>
  <c r="AO122" i="17"/>
  <c r="AN122" i="17"/>
  <c r="AM122" i="17"/>
  <c r="AQ122" i="17" s="1"/>
  <c r="AU116" i="17" s="1"/>
  <c r="AL122" i="17"/>
  <c r="AP121" i="17"/>
  <c r="AO121" i="17"/>
  <c r="AN121" i="17"/>
  <c r="AM121" i="17"/>
  <c r="AL121" i="17"/>
  <c r="AQ121" i="17" s="1"/>
  <c r="AW116" i="17" s="1"/>
  <c r="AP120" i="17"/>
  <c r="AP123" i="17" s="1"/>
  <c r="AO120" i="17"/>
  <c r="AN120" i="17"/>
  <c r="AM120" i="17"/>
  <c r="AL120" i="17"/>
  <c r="AP119" i="17"/>
  <c r="AO119" i="17"/>
  <c r="AN119" i="17"/>
  <c r="AQ119" i="17" s="1"/>
  <c r="AX116" i="17" s="1"/>
  <c r="AM119" i="17"/>
  <c r="AL119" i="17"/>
  <c r="AP118" i="17"/>
  <c r="AO118" i="17"/>
  <c r="AN118" i="17"/>
  <c r="AM118" i="17"/>
  <c r="AL118" i="17"/>
  <c r="AQ118" i="17" s="1"/>
  <c r="AY116" i="17" s="1"/>
  <c r="AP117" i="17"/>
  <c r="AO117" i="17"/>
  <c r="AN117" i="17"/>
  <c r="AM117" i="17"/>
  <c r="AL117" i="17"/>
  <c r="AG117" i="17"/>
  <c r="AF117" i="17"/>
  <c r="AZ116" i="17"/>
  <c r="AP116" i="17"/>
  <c r="AO116" i="17"/>
  <c r="AN116" i="17"/>
  <c r="AN123" i="17" s="1"/>
  <c r="AM116" i="17"/>
  <c r="AM123" i="17" s="1"/>
  <c r="AL116" i="17"/>
  <c r="AF116" i="17"/>
  <c r="AN115" i="17"/>
  <c r="AF115" i="17"/>
  <c r="AP114" i="17"/>
  <c r="AO114" i="17"/>
  <c r="AN114" i="17"/>
  <c r="AM114" i="17"/>
  <c r="AQ114" i="17" s="1"/>
  <c r="AU108" i="17" s="1"/>
  <c r="AL114" i="17"/>
  <c r="AP113" i="17"/>
  <c r="AO113" i="17"/>
  <c r="AN113" i="17"/>
  <c r="AM113" i="17"/>
  <c r="AL113" i="17"/>
  <c r="AQ113" i="17" s="1"/>
  <c r="AW108" i="17" s="1"/>
  <c r="AQ112" i="17"/>
  <c r="AP112" i="17"/>
  <c r="AO112" i="17"/>
  <c r="AN112" i="17"/>
  <c r="AM112" i="17"/>
  <c r="AL112" i="17"/>
  <c r="AP111" i="17"/>
  <c r="AO111" i="17"/>
  <c r="AQ111" i="17" s="1"/>
  <c r="AX108" i="17" s="1"/>
  <c r="AN111" i="17"/>
  <c r="AM111" i="17"/>
  <c r="AL111" i="17"/>
  <c r="AP110" i="17"/>
  <c r="AO110" i="17"/>
  <c r="AN110" i="17"/>
  <c r="AM110" i="17"/>
  <c r="AQ110" i="17" s="1"/>
  <c r="AY108" i="17" s="1"/>
  <c r="AL110" i="17"/>
  <c r="AP109" i="17"/>
  <c r="AO109" i="17"/>
  <c r="AN109" i="17"/>
  <c r="AM109" i="17"/>
  <c r="AL109" i="17"/>
  <c r="AQ109" i="17" s="1"/>
  <c r="AG109" i="17"/>
  <c r="AF109" i="17"/>
  <c r="AZ108" i="17"/>
  <c r="AV108" i="17"/>
  <c r="AP108" i="17"/>
  <c r="AP115" i="17" s="1"/>
  <c r="AO108" i="17"/>
  <c r="AO115" i="17" s="1"/>
  <c r="AN108" i="17"/>
  <c r="AM108" i="17"/>
  <c r="AM115" i="17" s="1"/>
  <c r="AL108" i="17"/>
  <c r="AL115" i="17" s="1"/>
  <c r="AF108" i="17"/>
  <c r="AM107" i="17"/>
  <c r="AF107" i="17"/>
  <c r="AP106" i="17"/>
  <c r="AO106" i="17"/>
  <c r="AN106" i="17"/>
  <c r="AM106" i="17"/>
  <c r="AL106" i="17"/>
  <c r="AQ106" i="17" s="1"/>
  <c r="AU100" i="17" s="1"/>
  <c r="AP105" i="17"/>
  <c r="AO105" i="17"/>
  <c r="AN105" i="17"/>
  <c r="AM105" i="17"/>
  <c r="AL105" i="17"/>
  <c r="AQ105" i="17" s="1"/>
  <c r="AW100" i="17" s="1"/>
  <c r="AP104" i="17"/>
  <c r="AO104" i="17"/>
  <c r="AN104" i="17"/>
  <c r="AM104" i="17"/>
  <c r="AL104" i="17"/>
  <c r="AQ104" i="17" s="1"/>
  <c r="AV100" i="17" s="1"/>
  <c r="AP103" i="17"/>
  <c r="AO103" i="17"/>
  <c r="AN103" i="17"/>
  <c r="AM103" i="17"/>
  <c r="AL103" i="17"/>
  <c r="AQ103" i="17" s="1"/>
  <c r="AX100" i="17" s="1"/>
  <c r="AP102" i="17"/>
  <c r="AO102" i="17"/>
  <c r="AN102" i="17"/>
  <c r="AM102" i="17"/>
  <c r="AL102" i="17"/>
  <c r="AQ102" i="17" s="1"/>
  <c r="AY100" i="17" s="1"/>
  <c r="AP101" i="17"/>
  <c r="AO101" i="17"/>
  <c r="AN101" i="17"/>
  <c r="AM101" i="17"/>
  <c r="AL101" i="17"/>
  <c r="AQ101" i="17" s="1"/>
  <c r="AG101" i="17"/>
  <c r="AF101" i="17"/>
  <c r="AZ100" i="17"/>
  <c r="AP100" i="17"/>
  <c r="AP107" i="17" s="1"/>
  <c r="AO100" i="17"/>
  <c r="AO107" i="17" s="1"/>
  <c r="AN100" i="17"/>
  <c r="AN107" i="17" s="1"/>
  <c r="AM100" i="17"/>
  <c r="AQ100" i="17" s="1"/>
  <c r="AL100" i="17"/>
  <c r="AF100" i="17"/>
  <c r="AF99" i="17"/>
  <c r="AP98" i="17"/>
  <c r="AO98" i="17"/>
  <c r="AN98" i="17"/>
  <c r="AM98" i="17"/>
  <c r="AL98" i="17"/>
  <c r="AQ98" i="17" s="1"/>
  <c r="AU92" i="17" s="1"/>
  <c r="AQ97" i="17"/>
  <c r="AW92" i="17" s="1"/>
  <c r="AP97" i="17"/>
  <c r="AO97" i="17"/>
  <c r="AN97" i="17"/>
  <c r="AM97" i="17"/>
  <c r="AL97" i="17"/>
  <c r="AP96" i="17"/>
  <c r="AO96" i="17"/>
  <c r="AN96" i="17"/>
  <c r="AM96" i="17"/>
  <c r="AL96" i="17"/>
  <c r="AQ96" i="17" s="1"/>
  <c r="AV92" i="17" s="1"/>
  <c r="AP95" i="17"/>
  <c r="AO95" i="17"/>
  <c r="AN95" i="17"/>
  <c r="AM95" i="17"/>
  <c r="AQ95" i="17" s="1"/>
  <c r="AX92" i="17" s="1"/>
  <c r="AL95" i="17"/>
  <c r="AP94" i="17"/>
  <c r="AO94" i="17"/>
  <c r="AN94" i="17"/>
  <c r="AM94" i="17"/>
  <c r="AL94" i="17"/>
  <c r="AQ94" i="17" s="1"/>
  <c r="AY92" i="17" s="1"/>
  <c r="AQ93" i="17"/>
  <c r="AP93" i="17"/>
  <c r="AO93" i="17"/>
  <c r="AN93" i="17"/>
  <c r="AM93" i="17"/>
  <c r="AL93" i="17"/>
  <c r="AG93" i="17"/>
  <c r="AF93" i="17"/>
  <c r="AZ92" i="17"/>
  <c r="AP92" i="17"/>
  <c r="AP99" i="17" s="1"/>
  <c r="AO92" i="17"/>
  <c r="AO99" i="17" s="1"/>
  <c r="AN92" i="17"/>
  <c r="AN99" i="17" s="1"/>
  <c r="AM92" i="17"/>
  <c r="AM99" i="17" s="1"/>
  <c r="AL92" i="17"/>
  <c r="AF92" i="17"/>
  <c r="AF91" i="17"/>
  <c r="AP90" i="17"/>
  <c r="AO90" i="17"/>
  <c r="AN90" i="17"/>
  <c r="AM90" i="17"/>
  <c r="AL90" i="17"/>
  <c r="AQ90" i="17" s="1"/>
  <c r="AU84" i="17" s="1"/>
  <c r="AP89" i="17"/>
  <c r="AO89" i="17"/>
  <c r="AN89" i="17"/>
  <c r="AM89" i="17"/>
  <c r="AL89" i="17"/>
  <c r="AP88" i="17"/>
  <c r="AO88" i="17"/>
  <c r="AN88" i="17"/>
  <c r="AM88" i="17"/>
  <c r="AL88" i="17"/>
  <c r="AQ88" i="17" s="1"/>
  <c r="AV84" i="17" s="1"/>
  <c r="AP87" i="17"/>
  <c r="AO87" i="17"/>
  <c r="AN87" i="17"/>
  <c r="AM87" i="17"/>
  <c r="AL87" i="17"/>
  <c r="AQ87" i="17" s="1"/>
  <c r="AX84" i="17" s="1"/>
  <c r="AP86" i="17"/>
  <c r="AO86" i="17"/>
  <c r="AN86" i="17"/>
  <c r="AM86" i="17"/>
  <c r="AL86" i="17"/>
  <c r="AQ86" i="17" s="1"/>
  <c r="AY84" i="17" s="1"/>
  <c r="AP85" i="17"/>
  <c r="AO85" i="17"/>
  <c r="AN85" i="17"/>
  <c r="AM85" i="17"/>
  <c r="AL85" i="17"/>
  <c r="AQ85" i="17" s="1"/>
  <c r="AG85" i="17"/>
  <c r="AH85" i="17" s="1"/>
  <c r="AZ84" i="17" s="1"/>
  <c r="AF85" i="17"/>
  <c r="AP84" i="17"/>
  <c r="AO84" i="17"/>
  <c r="AO91" i="17" s="1"/>
  <c r="AN84" i="17"/>
  <c r="AN91" i="17" s="1"/>
  <c r="AM84" i="17"/>
  <c r="AM91" i="17" s="1"/>
  <c r="AL84" i="17"/>
  <c r="AF84" i="17"/>
  <c r="AF83" i="17"/>
  <c r="AP82" i="17"/>
  <c r="AO82" i="17"/>
  <c r="AN82" i="17"/>
  <c r="AM82" i="17"/>
  <c r="AL82" i="17"/>
  <c r="AQ82" i="17" s="1"/>
  <c r="AU76" i="17" s="1"/>
  <c r="AP81" i="17"/>
  <c r="AO81" i="17"/>
  <c r="AN81" i="17"/>
  <c r="AM81" i="17"/>
  <c r="AL81" i="17"/>
  <c r="AP80" i="17"/>
  <c r="AO80" i="17"/>
  <c r="AN80" i="17"/>
  <c r="AM80" i="17"/>
  <c r="AL80" i="17"/>
  <c r="AP79" i="17"/>
  <c r="AO79" i="17"/>
  <c r="AN79" i="17"/>
  <c r="AM79" i="17"/>
  <c r="AL79" i="17"/>
  <c r="AQ79" i="17" s="1"/>
  <c r="AX76" i="17" s="1"/>
  <c r="AP78" i="17"/>
  <c r="AO78" i="17"/>
  <c r="AN78" i="17"/>
  <c r="AM78" i="17"/>
  <c r="AL78" i="17"/>
  <c r="AQ78" i="17" s="1"/>
  <c r="AY76" i="17" s="1"/>
  <c r="AP77" i="17"/>
  <c r="AO77" i="17"/>
  <c r="AN77" i="17"/>
  <c r="AM77" i="17"/>
  <c r="AL77" i="17"/>
  <c r="AQ77" i="17" s="1"/>
  <c r="AG77" i="17"/>
  <c r="AH77" i="17" s="1"/>
  <c r="AZ76" i="17" s="1"/>
  <c r="AF77" i="17"/>
  <c r="AP76" i="17"/>
  <c r="AO76" i="17"/>
  <c r="AO83" i="17" s="1"/>
  <c r="AN76" i="17"/>
  <c r="AN83" i="17" s="1"/>
  <c r="AM76" i="17"/>
  <c r="AM83" i="17" s="1"/>
  <c r="AL76" i="17"/>
  <c r="AF76" i="17"/>
  <c r="AF75" i="17"/>
  <c r="AP74" i="17"/>
  <c r="AO74" i="17"/>
  <c r="AN74" i="17"/>
  <c r="AM74" i="17"/>
  <c r="AL74" i="17"/>
  <c r="AQ74" i="17" s="1"/>
  <c r="AU68" i="17" s="1"/>
  <c r="AP73" i="17"/>
  <c r="AO73" i="17"/>
  <c r="AN73" i="17"/>
  <c r="AM73" i="17"/>
  <c r="AQ73" i="17" s="1"/>
  <c r="AW68" i="17" s="1"/>
  <c r="AL73" i="17"/>
  <c r="AP72" i="17"/>
  <c r="AO72" i="17"/>
  <c r="AN72" i="17"/>
  <c r="AM72" i="17"/>
  <c r="AL72" i="17"/>
  <c r="AP71" i="17"/>
  <c r="AO71" i="17"/>
  <c r="AN71" i="17"/>
  <c r="AM71" i="17"/>
  <c r="AL71" i="17"/>
  <c r="AQ71" i="17" s="1"/>
  <c r="AX68" i="17" s="1"/>
  <c r="AP70" i="17"/>
  <c r="AO70" i="17"/>
  <c r="AN70" i="17"/>
  <c r="AM70" i="17"/>
  <c r="AL70" i="17"/>
  <c r="AQ70" i="17" s="1"/>
  <c r="AY68" i="17" s="1"/>
  <c r="AP69" i="17"/>
  <c r="AO69" i="17"/>
  <c r="AN69" i="17"/>
  <c r="AM69" i="17"/>
  <c r="AQ69" i="17" s="1"/>
  <c r="AL69" i="17"/>
  <c r="AG69" i="17"/>
  <c r="AH69" i="17" s="1"/>
  <c r="AZ68" i="17" s="1"/>
  <c r="AF69" i="17"/>
  <c r="AP68" i="17"/>
  <c r="AO68" i="17"/>
  <c r="AO75" i="17" s="1"/>
  <c r="AN68" i="17"/>
  <c r="AN75" i="17" s="1"/>
  <c r="AM68" i="17"/>
  <c r="AM75" i="17" s="1"/>
  <c r="AL68" i="17"/>
  <c r="AF68" i="17"/>
  <c r="AF67" i="17"/>
  <c r="AP66" i="17"/>
  <c r="AO66" i="17"/>
  <c r="AN66" i="17"/>
  <c r="AM66" i="17"/>
  <c r="AL66" i="17"/>
  <c r="AQ66" i="17" s="1"/>
  <c r="AU60" i="17" s="1"/>
  <c r="AP65" i="17"/>
  <c r="AO65" i="17"/>
  <c r="AN65" i="17"/>
  <c r="AM65" i="17"/>
  <c r="AQ65" i="17" s="1"/>
  <c r="AW60" i="17" s="1"/>
  <c r="AL65" i="17"/>
  <c r="AP64" i="17"/>
  <c r="AO64" i="17"/>
  <c r="AN64" i="17"/>
  <c r="AM64" i="17"/>
  <c r="AL64" i="17"/>
  <c r="AP63" i="17"/>
  <c r="AO63" i="17"/>
  <c r="AN63" i="17"/>
  <c r="AM63" i="17"/>
  <c r="AL63" i="17"/>
  <c r="AQ63" i="17" s="1"/>
  <c r="AX60" i="17" s="1"/>
  <c r="AP62" i="17"/>
  <c r="AO62" i="17"/>
  <c r="AN62" i="17"/>
  <c r="AM62" i="17"/>
  <c r="AL62" i="17"/>
  <c r="AQ62" i="17" s="1"/>
  <c r="AY60" i="17" s="1"/>
  <c r="AP61" i="17"/>
  <c r="AO61" i="17"/>
  <c r="AN61" i="17"/>
  <c r="AM61" i="17"/>
  <c r="AQ61" i="17" s="1"/>
  <c r="AL61" i="17"/>
  <c r="AG61" i="17"/>
  <c r="AH61" i="17" s="1"/>
  <c r="AZ60" i="17" s="1"/>
  <c r="AF61" i="17"/>
  <c r="AP60" i="17"/>
  <c r="AP67" i="17" s="1"/>
  <c r="AO60" i="17"/>
  <c r="AO67" i="17" s="1"/>
  <c r="AN60" i="17"/>
  <c r="AN67" i="17" s="1"/>
  <c r="AM60" i="17"/>
  <c r="AM67" i="17" s="1"/>
  <c r="AL60" i="17"/>
  <c r="AF60" i="17"/>
  <c r="AF59" i="17"/>
  <c r="AP58" i="17"/>
  <c r="AO58" i="17"/>
  <c r="AN58" i="17"/>
  <c r="AM58" i="17"/>
  <c r="AL58" i="17"/>
  <c r="AQ58" i="17" s="1"/>
  <c r="AU52" i="17" s="1"/>
  <c r="AP57" i="17"/>
  <c r="AO57" i="17"/>
  <c r="AN57" i="17"/>
  <c r="AM57" i="17"/>
  <c r="AL57" i="17"/>
  <c r="AP56" i="17"/>
  <c r="AO56" i="17"/>
  <c r="AN56" i="17"/>
  <c r="AM56" i="17"/>
  <c r="AL56" i="17"/>
  <c r="AQ56" i="17" s="1"/>
  <c r="AV52" i="17" s="1"/>
  <c r="AP55" i="17"/>
  <c r="AO55" i="17"/>
  <c r="AN55" i="17"/>
  <c r="AM55" i="17"/>
  <c r="AL55" i="17"/>
  <c r="AQ55" i="17" s="1"/>
  <c r="AX52" i="17" s="1"/>
  <c r="AP54" i="17"/>
  <c r="AO54" i="17"/>
  <c r="AN54" i="17"/>
  <c r="AM54" i="17"/>
  <c r="AL54" i="17"/>
  <c r="AQ54" i="17" s="1"/>
  <c r="AY52" i="17" s="1"/>
  <c r="AP53" i="17"/>
  <c r="AO53" i="17"/>
  <c r="AN53" i="17"/>
  <c r="AM53" i="17"/>
  <c r="AL53" i="17"/>
  <c r="AG53" i="17"/>
  <c r="AH53" i="17" s="1"/>
  <c r="AZ52" i="17" s="1"/>
  <c r="AF53" i="17"/>
  <c r="AP52" i="17"/>
  <c r="AO52" i="17"/>
  <c r="AO59" i="17" s="1"/>
  <c r="AN52" i="17"/>
  <c r="AN59" i="17" s="1"/>
  <c r="AM52" i="17"/>
  <c r="AM59" i="17" s="1"/>
  <c r="AL52" i="17"/>
  <c r="AF52" i="17"/>
  <c r="AF51" i="17"/>
  <c r="AP50" i="17"/>
  <c r="AO50" i="17"/>
  <c r="AN50" i="17"/>
  <c r="AM50" i="17"/>
  <c r="AL50" i="17"/>
  <c r="AQ50" i="17" s="1"/>
  <c r="AU44" i="17" s="1"/>
  <c r="AP49" i="17"/>
  <c r="AO49" i="17"/>
  <c r="AN49" i="17"/>
  <c r="AM49" i="17"/>
  <c r="AL49" i="17"/>
  <c r="AP48" i="17"/>
  <c r="AO48" i="17"/>
  <c r="AN48" i="17"/>
  <c r="AM48" i="17"/>
  <c r="AL48" i="17"/>
  <c r="AQ48" i="17" s="1"/>
  <c r="AV44" i="17" s="1"/>
  <c r="AP47" i="17"/>
  <c r="AO47" i="17"/>
  <c r="AN47" i="17"/>
  <c r="AM47" i="17"/>
  <c r="AL47" i="17"/>
  <c r="AQ47" i="17" s="1"/>
  <c r="AX44" i="17" s="1"/>
  <c r="AP46" i="17"/>
  <c r="AO46" i="17"/>
  <c r="AN46" i="17"/>
  <c r="AM46" i="17"/>
  <c r="AL46" i="17"/>
  <c r="AQ46" i="17" s="1"/>
  <c r="AY44" i="17" s="1"/>
  <c r="AP45" i="17"/>
  <c r="AO45" i="17"/>
  <c r="AN45" i="17"/>
  <c r="AM45" i="17"/>
  <c r="AL45" i="17"/>
  <c r="AG45" i="17"/>
  <c r="AH45" i="17" s="1"/>
  <c r="AZ44" i="17" s="1"/>
  <c r="AF45" i="17"/>
  <c r="AP44" i="17"/>
  <c r="AO44" i="17"/>
  <c r="AO51" i="17" s="1"/>
  <c r="AN44" i="17"/>
  <c r="AN51" i="17" s="1"/>
  <c r="AM44" i="17"/>
  <c r="AM51" i="17" s="1"/>
  <c r="AL44" i="17"/>
  <c r="AF44" i="17"/>
  <c r="AF43" i="17"/>
  <c r="AP42" i="17"/>
  <c r="AO42" i="17"/>
  <c r="AN42" i="17"/>
  <c r="AM42" i="17"/>
  <c r="AL42" i="17"/>
  <c r="AQ42" i="17" s="1"/>
  <c r="AU36" i="17" s="1"/>
  <c r="AP41" i="17"/>
  <c r="AO41" i="17"/>
  <c r="AN41" i="17"/>
  <c r="AM41" i="17"/>
  <c r="AL41" i="17"/>
  <c r="AP40" i="17"/>
  <c r="AO40" i="17"/>
  <c r="AN40" i="17"/>
  <c r="AM40" i="17"/>
  <c r="AL40" i="17"/>
  <c r="AP39" i="17"/>
  <c r="AO39" i="17"/>
  <c r="AN39" i="17"/>
  <c r="AM39" i="17"/>
  <c r="AL39" i="17"/>
  <c r="AQ39" i="17" s="1"/>
  <c r="AX36" i="17" s="1"/>
  <c r="AP38" i="17"/>
  <c r="AO38" i="17"/>
  <c r="AN38" i="17"/>
  <c r="AM38" i="17"/>
  <c r="AL38" i="17"/>
  <c r="AQ38" i="17" s="1"/>
  <c r="AY36" i="17" s="1"/>
  <c r="AP37" i="17"/>
  <c r="AO37" i="17"/>
  <c r="AN37" i="17"/>
  <c r="AM37" i="17"/>
  <c r="AL37" i="17"/>
  <c r="AQ37" i="17" s="1"/>
  <c r="AG37" i="17"/>
  <c r="AH37" i="17" s="1"/>
  <c r="AZ36" i="17" s="1"/>
  <c r="AF37" i="17"/>
  <c r="AP36" i="17"/>
  <c r="AO36" i="17"/>
  <c r="AO43" i="17" s="1"/>
  <c r="AN36" i="17"/>
  <c r="AN43" i="17" s="1"/>
  <c r="AM36" i="17"/>
  <c r="AM43" i="17" s="1"/>
  <c r="AL36" i="17"/>
  <c r="AF36" i="17"/>
  <c r="AF35" i="17"/>
  <c r="AP34" i="17"/>
  <c r="AO34" i="17"/>
  <c r="AN34" i="17"/>
  <c r="AM34" i="17"/>
  <c r="AL34" i="17"/>
  <c r="AQ34" i="17" s="1"/>
  <c r="AU28" i="17" s="1"/>
  <c r="AP33" i="17"/>
  <c r="AO33" i="17"/>
  <c r="AN33" i="17"/>
  <c r="AM33" i="17"/>
  <c r="AL33" i="17"/>
  <c r="AQ33" i="17" s="1"/>
  <c r="AW28" i="17" s="1"/>
  <c r="AP32" i="17"/>
  <c r="AO32" i="17"/>
  <c r="AN32" i="17"/>
  <c r="AM32" i="17"/>
  <c r="AL32" i="17"/>
  <c r="AQ32" i="17" s="1"/>
  <c r="AV28" i="17" s="1"/>
  <c r="AP31" i="17"/>
  <c r="AO31" i="17"/>
  <c r="AN31" i="17"/>
  <c r="AM31" i="17"/>
  <c r="AL31" i="17"/>
  <c r="AQ31" i="17" s="1"/>
  <c r="AX28" i="17" s="1"/>
  <c r="AP30" i="17"/>
  <c r="AO30" i="17"/>
  <c r="AN30" i="17"/>
  <c r="AM30" i="17"/>
  <c r="AL30" i="17"/>
  <c r="AQ30" i="17" s="1"/>
  <c r="AY28" i="17" s="1"/>
  <c r="AP29" i="17"/>
  <c r="AO29" i="17"/>
  <c r="AN29" i="17"/>
  <c r="AM29" i="17"/>
  <c r="AL29" i="17"/>
  <c r="AG29" i="17"/>
  <c r="AH29" i="17" s="1"/>
  <c r="AZ28" i="17" s="1"/>
  <c r="AF29" i="17"/>
  <c r="AP28" i="17"/>
  <c r="AO28" i="17"/>
  <c r="AO35" i="17" s="1"/>
  <c r="AN28" i="17"/>
  <c r="AN35" i="17" s="1"/>
  <c r="AM28" i="17"/>
  <c r="AM35" i="17" s="1"/>
  <c r="AL28" i="17"/>
  <c r="AF28" i="17"/>
  <c r="AF27" i="17"/>
  <c r="AP26" i="17"/>
  <c r="AO26" i="17"/>
  <c r="AN26" i="17"/>
  <c r="AM26" i="17"/>
  <c r="AL26" i="17"/>
  <c r="AQ26" i="17" s="1"/>
  <c r="AU20" i="17" s="1"/>
  <c r="AP25" i="17"/>
  <c r="AO25" i="17"/>
  <c r="AN25" i="17"/>
  <c r="AM25" i="17"/>
  <c r="AL25" i="17"/>
  <c r="AP24" i="17"/>
  <c r="AO24" i="17"/>
  <c r="AN24" i="17"/>
  <c r="AM24" i="17"/>
  <c r="AL24" i="17"/>
  <c r="AQ24" i="17" s="1"/>
  <c r="AV20" i="17" s="1"/>
  <c r="AP23" i="17"/>
  <c r="AO23" i="17"/>
  <c r="AN23" i="17"/>
  <c r="AM23" i="17"/>
  <c r="AL23" i="17"/>
  <c r="AQ23" i="17" s="1"/>
  <c r="AX20" i="17" s="1"/>
  <c r="AP22" i="17"/>
  <c r="AO22" i="17"/>
  <c r="AN22" i="17"/>
  <c r="AM22" i="17"/>
  <c r="AL22" i="17"/>
  <c r="AQ22" i="17" s="1"/>
  <c r="AY20" i="17" s="1"/>
  <c r="AP21" i="17"/>
  <c r="AO21" i="17"/>
  <c r="AN21" i="17"/>
  <c r="AM21" i="17"/>
  <c r="AL21" i="17"/>
  <c r="AQ21" i="17" s="1"/>
  <c r="AG21" i="17"/>
  <c r="AH21" i="17" s="1"/>
  <c r="AZ20" i="17" s="1"/>
  <c r="AF21" i="17"/>
  <c r="AP20" i="17"/>
  <c r="AO20" i="17"/>
  <c r="AO27" i="17" s="1"/>
  <c r="AN20" i="17"/>
  <c r="AN27" i="17" s="1"/>
  <c r="AM20" i="17"/>
  <c r="AM27" i="17" s="1"/>
  <c r="AL20" i="17"/>
  <c r="AF20" i="17"/>
  <c r="AF19" i="17"/>
  <c r="AP18" i="17"/>
  <c r="AO18" i="17"/>
  <c r="AN18" i="17"/>
  <c r="AM18" i="17"/>
  <c r="AL18" i="17"/>
  <c r="AQ18" i="17" s="1"/>
  <c r="AU12" i="17" s="1"/>
  <c r="AP17" i="17"/>
  <c r="AO17" i="17"/>
  <c r="AN17" i="17"/>
  <c r="AM17" i="17"/>
  <c r="AL17" i="17"/>
  <c r="AP16" i="17"/>
  <c r="AO16" i="17"/>
  <c r="AN16" i="17"/>
  <c r="AM16" i="17"/>
  <c r="AL16" i="17"/>
  <c r="AP15" i="17"/>
  <c r="AO15" i="17"/>
  <c r="AN15" i="17"/>
  <c r="AM15" i="17"/>
  <c r="AL15" i="17"/>
  <c r="AQ15" i="17" s="1"/>
  <c r="AX12" i="17" s="1"/>
  <c r="AP14" i="17"/>
  <c r="AO14" i="17"/>
  <c r="AN14" i="17"/>
  <c r="AM14" i="17"/>
  <c r="AL14" i="17"/>
  <c r="AQ14" i="17" s="1"/>
  <c r="AY12" i="17" s="1"/>
  <c r="AP13" i="17"/>
  <c r="AO13" i="17"/>
  <c r="AN13" i="17"/>
  <c r="AM13" i="17"/>
  <c r="AL13" i="17"/>
  <c r="AQ13" i="17" s="1"/>
  <c r="AG13" i="17"/>
  <c r="AH13" i="17" s="1"/>
  <c r="AZ12" i="17" s="1"/>
  <c r="AF13" i="17"/>
  <c r="AP12" i="17"/>
  <c r="AO12" i="17"/>
  <c r="AO19" i="17" s="1"/>
  <c r="AN12" i="17"/>
  <c r="AM12" i="17"/>
  <c r="AM19" i="17" s="1"/>
  <c r="AL12" i="17"/>
  <c r="AF12" i="17"/>
  <c r="AF11" i="17"/>
  <c r="AP10" i="17"/>
  <c r="AO10" i="17"/>
  <c r="AN10" i="17"/>
  <c r="AM10" i="17"/>
  <c r="AL10" i="17"/>
  <c r="AQ10" i="17" s="1"/>
  <c r="AU4" i="17" s="1"/>
  <c r="AP9" i="17"/>
  <c r="AO9" i="17"/>
  <c r="AN9" i="17"/>
  <c r="AM9" i="17"/>
  <c r="AL9" i="17"/>
  <c r="AQ9" i="17" s="1"/>
  <c r="AW4" i="17" s="1"/>
  <c r="AP8" i="17"/>
  <c r="AO8" i="17"/>
  <c r="AN8" i="17"/>
  <c r="AM8" i="17"/>
  <c r="AL8" i="17"/>
  <c r="AP7" i="17"/>
  <c r="AO7" i="17"/>
  <c r="AN7" i="17"/>
  <c r="AM7" i="17"/>
  <c r="AL7" i="17"/>
  <c r="AQ7" i="17" s="1"/>
  <c r="AX4" i="17" s="1"/>
  <c r="AP6" i="17"/>
  <c r="AO6" i="17"/>
  <c r="AN6" i="17"/>
  <c r="AM6" i="17"/>
  <c r="AL6" i="17"/>
  <c r="AQ6" i="17" s="1"/>
  <c r="AY4" i="17" s="1"/>
  <c r="AP5" i="17"/>
  <c r="AO5" i="17"/>
  <c r="AN5" i="17"/>
  <c r="AM5" i="17"/>
  <c r="AL5" i="17"/>
  <c r="AG5" i="17"/>
  <c r="AH5" i="17" s="1"/>
  <c r="AZ4" i="17" s="1"/>
  <c r="AF5" i="17"/>
  <c r="AP4" i="17"/>
  <c r="AO4" i="17"/>
  <c r="AO11" i="17" s="1"/>
  <c r="AN4" i="17"/>
  <c r="AN11" i="17" s="1"/>
  <c r="AM4" i="17"/>
  <c r="AM11" i="17" s="1"/>
  <c r="AL4" i="17"/>
  <c r="AF4" i="17"/>
  <c r="I3" i="17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D3" i="17"/>
  <c r="E3" i="17" s="1"/>
  <c r="F3" i="17" s="1"/>
  <c r="G3" i="17" s="1"/>
  <c r="H3" i="17" s="1"/>
  <c r="E13" i="16"/>
  <c r="E12" i="16"/>
  <c r="B152" i="15"/>
  <c r="B151" i="15"/>
  <c r="AO148" i="15"/>
  <c r="AH148" i="15"/>
  <c r="AR147" i="15"/>
  <c r="AQ147" i="15"/>
  <c r="AP147" i="15"/>
  <c r="AO147" i="15"/>
  <c r="AN147" i="15"/>
  <c r="AS147" i="15" s="1"/>
  <c r="AW141" i="15" s="1"/>
  <c r="AS146" i="15"/>
  <c r="AY141" i="15" s="1"/>
  <c r="AR146" i="15"/>
  <c r="AQ146" i="15"/>
  <c r="AP146" i="15"/>
  <c r="AO146" i="15"/>
  <c r="AN146" i="15"/>
  <c r="AR145" i="15"/>
  <c r="AQ145" i="15"/>
  <c r="AP145" i="15"/>
  <c r="AO145" i="15"/>
  <c r="AN145" i="15"/>
  <c r="AR144" i="15"/>
  <c r="AQ144" i="15"/>
  <c r="AP144" i="15"/>
  <c r="AO144" i="15"/>
  <c r="AN144" i="15"/>
  <c r="AR143" i="15"/>
  <c r="AQ143" i="15"/>
  <c r="AQ148" i="15" s="1"/>
  <c r="AP143" i="15"/>
  <c r="AO143" i="15"/>
  <c r="AN143" i="15"/>
  <c r="AS142" i="15"/>
  <c r="AR142" i="15"/>
  <c r="AQ142" i="15"/>
  <c r="AP142" i="15"/>
  <c r="AO142" i="15"/>
  <c r="AN142" i="15"/>
  <c r="AI142" i="15"/>
  <c r="AH142" i="15"/>
  <c r="BF141" i="15"/>
  <c r="BB141" i="15"/>
  <c r="AR141" i="15"/>
  <c r="AQ141" i="15"/>
  <c r="AP141" i="15"/>
  <c r="AO141" i="15"/>
  <c r="AS141" i="15" s="1"/>
  <c r="AN141" i="15"/>
  <c r="AH141" i="15"/>
  <c r="AH140" i="15"/>
  <c r="AR139" i="15"/>
  <c r="AQ139" i="15"/>
  <c r="AP139" i="15"/>
  <c r="AO139" i="15"/>
  <c r="AN139" i="15"/>
  <c r="AS139" i="15" s="1"/>
  <c r="AS138" i="15"/>
  <c r="AY133" i="15" s="1"/>
  <c r="AR138" i="15"/>
  <c r="AQ138" i="15"/>
  <c r="AP138" i="15"/>
  <c r="AO138" i="15"/>
  <c r="AN138" i="15"/>
  <c r="AR137" i="15"/>
  <c r="AQ137" i="15"/>
  <c r="AP137" i="15"/>
  <c r="AO137" i="15"/>
  <c r="AN137" i="15"/>
  <c r="AS137" i="15" s="1"/>
  <c r="AX133" i="15" s="1"/>
  <c r="AR136" i="15"/>
  <c r="AQ136" i="15"/>
  <c r="AP136" i="15"/>
  <c r="AO136" i="15"/>
  <c r="AS136" i="15" s="1"/>
  <c r="AZ133" i="15" s="1"/>
  <c r="AN136" i="15"/>
  <c r="AR135" i="15"/>
  <c r="AQ135" i="15"/>
  <c r="AP135" i="15"/>
  <c r="AO135" i="15"/>
  <c r="AN135" i="15"/>
  <c r="AS135" i="15" s="1"/>
  <c r="BA133" i="15" s="1"/>
  <c r="AS134" i="15"/>
  <c r="AR134" i="15"/>
  <c r="AQ134" i="15"/>
  <c r="AP134" i="15"/>
  <c r="AO134" i="15"/>
  <c r="AN134" i="15"/>
  <c r="AI134" i="15"/>
  <c r="AH134" i="15"/>
  <c r="BB133" i="15"/>
  <c r="AW133" i="15"/>
  <c r="AR133" i="15"/>
  <c r="AQ133" i="15"/>
  <c r="AQ140" i="15" s="1"/>
  <c r="AP133" i="15"/>
  <c r="AP140" i="15" s="1"/>
  <c r="AO133" i="15"/>
  <c r="AO140" i="15" s="1"/>
  <c r="AN133" i="15"/>
  <c r="AH133" i="15"/>
  <c r="AH132" i="15"/>
  <c r="AR131" i="15"/>
  <c r="AQ131" i="15"/>
  <c r="AP131" i="15"/>
  <c r="AO131" i="15"/>
  <c r="AS131" i="15" s="1"/>
  <c r="AW125" i="15" s="1"/>
  <c r="AN131" i="15"/>
  <c r="AS130" i="15"/>
  <c r="AY125" i="15" s="1"/>
  <c r="AR130" i="15"/>
  <c r="AQ130" i="15"/>
  <c r="AP130" i="15"/>
  <c r="AO130" i="15"/>
  <c r="AN130" i="15"/>
  <c r="AR129" i="15"/>
  <c r="AQ129" i="15"/>
  <c r="AP129" i="15"/>
  <c r="AO129" i="15"/>
  <c r="AN129" i="15"/>
  <c r="AR128" i="15"/>
  <c r="AQ128" i="15"/>
  <c r="AP128" i="15"/>
  <c r="AO128" i="15"/>
  <c r="AN128" i="15"/>
  <c r="AR127" i="15"/>
  <c r="AQ127" i="15"/>
  <c r="AP127" i="15"/>
  <c r="AO127" i="15"/>
  <c r="AS127" i="15" s="1"/>
  <c r="BA125" i="15" s="1"/>
  <c r="AN127" i="15"/>
  <c r="AS126" i="15"/>
  <c r="AR126" i="15"/>
  <c r="AQ126" i="15"/>
  <c r="AP126" i="15"/>
  <c r="AO126" i="15"/>
  <c r="AN126" i="15"/>
  <c r="AI126" i="15"/>
  <c r="AH126" i="15"/>
  <c r="BB125" i="15"/>
  <c r="AR125" i="15"/>
  <c r="AR132" i="15" s="1"/>
  <c r="AQ125" i="15"/>
  <c r="AP125" i="15"/>
  <c r="AP132" i="15" s="1"/>
  <c r="AO125" i="15"/>
  <c r="AN125" i="15"/>
  <c r="AS125" i="15" s="1"/>
  <c r="AH125" i="15"/>
  <c r="AH124" i="15"/>
  <c r="AS123" i="15"/>
  <c r="AW117" i="15" s="1"/>
  <c r="AR123" i="15"/>
  <c r="AQ123" i="15"/>
  <c r="AP123" i="15"/>
  <c r="AO123" i="15"/>
  <c r="AN123" i="15"/>
  <c r="AR122" i="15"/>
  <c r="AQ122" i="15"/>
  <c r="AP122" i="15"/>
  <c r="AO122" i="15"/>
  <c r="AN122" i="15"/>
  <c r="AR121" i="15"/>
  <c r="AQ121" i="15"/>
  <c r="AP121" i="15"/>
  <c r="AO121" i="15"/>
  <c r="AN121" i="15"/>
  <c r="AR120" i="15"/>
  <c r="AQ120" i="15"/>
  <c r="AP120" i="15"/>
  <c r="AO120" i="15"/>
  <c r="AN120" i="15"/>
  <c r="AS120" i="15" s="1"/>
  <c r="AZ117" i="15" s="1"/>
  <c r="AS119" i="15"/>
  <c r="BA117" i="15" s="1"/>
  <c r="AR119" i="15"/>
  <c r="AQ119" i="15"/>
  <c r="AP119" i="15"/>
  <c r="AO119" i="15"/>
  <c r="AN119" i="15"/>
  <c r="AR118" i="15"/>
  <c r="AQ118" i="15"/>
  <c r="AP118" i="15"/>
  <c r="AO118" i="15"/>
  <c r="AN118" i="15"/>
  <c r="AS118" i="15" s="1"/>
  <c r="AI118" i="15"/>
  <c r="AH118" i="15"/>
  <c r="BB117" i="15"/>
  <c r="AR117" i="15"/>
  <c r="AR124" i="15" s="1"/>
  <c r="AQ117" i="15"/>
  <c r="AQ124" i="15" s="1"/>
  <c r="AP117" i="15"/>
  <c r="AO117" i="15"/>
  <c r="AS117" i="15" s="1"/>
  <c r="AN117" i="15"/>
  <c r="AN124" i="15" s="1"/>
  <c r="AH117" i="15"/>
  <c r="AH116" i="15"/>
  <c r="AS115" i="15"/>
  <c r="AW109" i="15" s="1"/>
  <c r="AR115" i="15"/>
  <c r="AQ115" i="15"/>
  <c r="AP115" i="15"/>
  <c r="AO115" i="15"/>
  <c r="AN115" i="15"/>
  <c r="AR114" i="15"/>
  <c r="AQ114" i="15"/>
  <c r="AP114" i="15"/>
  <c r="AO114" i="15"/>
  <c r="AN114" i="15"/>
  <c r="AR113" i="15"/>
  <c r="AQ113" i="15"/>
  <c r="AP113" i="15"/>
  <c r="AO113" i="15"/>
  <c r="AN113" i="15"/>
  <c r="AS113" i="15" s="1"/>
  <c r="AX109" i="15" s="1"/>
  <c r="AR112" i="15"/>
  <c r="AQ112" i="15"/>
  <c r="AP112" i="15"/>
  <c r="AO112" i="15"/>
  <c r="AN112" i="15"/>
  <c r="AS112" i="15" s="1"/>
  <c r="AZ109" i="15" s="1"/>
  <c r="AS111" i="15"/>
  <c r="BA109" i="15" s="1"/>
  <c r="AR111" i="15"/>
  <c r="AQ111" i="15"/>
  <c r="AP111" i="15"/>
  <c r="AO111" i="15"/>
  <c r="AN111" i="15"/>
  <c r="AR110" i="15"/>
  <c r="AQ110" i="15"/>
  <c r="AP110" i="15"/>
  <c r="AO110" i="15"/>
  <c r="AN110" i="15"/>
  <c r="AI110" i="15"/>
  <c r="AH110" i="15"/>
  <c r="BB109" i="15"/>
  <c r="AS109" i="15"/>
  <c r="AR109" i="15"/>
  <c r="AR116" i="15" s="1"/>
  <c r="AQ109" i="15"/>
  <c r="AP109" i="15"/>
  <c r="AP116" i="15" s="1"/>
  <c r="AO109" i="15"/>
  <c r="AN109" i="15"/>
  <c r="AN116" i="15" s="1"/>
  <c r="AH109" i="15"/>
  <c r="AH108" i="15"/>
  <c r="AR107" i="15"/>
  <c r="AQ107" i="15"/>
  <c r="AP107" i="15"/>
  <c r="AO107" i="15"/>
  <c r="AN107" i="15"/>
  <c r="AS107" i="15" s="1"/>
  <c r="AW101" i="15" s="1"/>
  <c r="AR106" i="15"/>
  <c r="AQ106" i="15"/>
  <c r="AP106" i="15"/>
  <c r="AO106" i="15"/>
  <c r="AN106" i="15"/>
  <c r="AR105" i="15"/>
  <c r="AQ105" i="15"/>
  <c r="AP105" i="15"/>
  <c r="AO105" i="15"/>
  <c r="AN105" i="15"/>
  <c r="AS105" i="15" s="1"/>
  <c r="AX101" i="15" s="1"/>
  <c r="AS104" i="15"/>
  <c r="AR104" i="15"/>
  <c r="AQ104" i="15"/>
  <c r="AP104" i="15"/>
  <c r="AO104" i="15"/>
  <c r="AN104" i="15"/>
  <c r="AR103" i="15"/>
  <c r="AQ103" i="15"/>
  <c r="AP103" i="15"/>
  <c r="AO103" i="15"/>
  <c r="AN103" i="15"/>
  <c r="AR102" i="15"/>
  <c r="AQ102" i="15"/>
  <c r="AP102" i="15"/>
  <c r="AO102" i="15"/>
  <c r="AN102" i="15"/>
  <c r="AI102" i="15"/>
  <c r="AH102" i="15"/>
  <c r="BB101" i="15"/>
  <c r="AZ101" i="15"/>
  <c r="AS101" i="15"/>
  <c r="AR101" i="15"/>
  <c r="AR108" i="15" s="1"/>
  <c r="AQ101" i="15"/>
  <c r="AQ108" i="15" s="1"/>
  <c r="AP101" i="15"/>
  <c r="AO101" i="15"/>
  <c r="AO108" i="15" s="1"/>
  <c r="AN101" i="15"/>
  <c r="AH101" i="15"/>
  <c r="AH98" i="15"/>
  <c r="AR97" i="15"/>
  <c r="AQ97" i="15"/>
  <c r="AP97" i="15"/>
  <c r="AO97" i="15"/>
  <c r="AN97" i="15"/>
  <c r="AR96" i="15"/>
  <c r="AQ96" i="15"/>
  <c r="AP96" i="15"/>
  <c r="AO96" i="15"/>
  <c r="AN96" i="15"/>
  <c r="AS96" i="15" s="1"/>
  <c r="AY91" i="15" s="1"/>
  <c r="AR95" i="15"/>
  <c r="AQ95" i="15"/>
  <c r="AP95" i="15"/>
  <c r="AO95" i="15"/>
  <c r="AN95" i="15"/>
  <c r="AS95" i="15" s="1"/>
  <c r="AX91" i="15" s="1"/>
  <c r="AS94" i="15"/>
  <c r="AZ91" i="15" s="1"/>
  <c r="AR94" i="15"/>
  <c r="AQ94" i="15"/>
  <c r="AP94" i="15"/>
  <c r="AO94" i="15"/>
  <c r="AN94" i="15"/>
  <c r="AR93" i="15"/>
  <c r="AQ93" i="15"/>
  <c r="AP93" i="15"/>
  <c r="AS93" i="15" s="1"/>
  <c r="BA91" i="15" s="1"/>
  <c r="AO93" i="15"/>
  <c r="AN93" i="15"/>
  <c r="AR92" i="15"/>
  <c r="AQ92" i="15"/>
  <c r="AP92" i="15"/>
  <c r="AO92" i="15"/>
  <c r="AN92" i="15"/>
  <c r="AI92" i="15"/>
  <c r="AH92" i="15"/>
  <c r="BB91" i="15"/>
  <c r="AR91" i="15"/>
  <c r="AR98" i="15" s="1"/>
  <c r="AQ91" i="15"/>
  <c r="AP91" i="15"/>
  <c r="AP98" i="15" s="1"/>
  <c r="AO91" i="15"/>
  <c r="AN91" i="15"/>
  <c r="AN98" i="15" s="1"/>
  <c r="AH91" i="15"/>
  <c r="AQ90" i="15"/>
  <c r="AH90" i="15"/>
  <c r="AR89" i="15"/>
  <c r="AQ89" i="15"/>
  <c r="AP89" i="15"/>
  <c r="AO89" i="15"/>
  <c r="AN89" i="15"/>
  <c r="AR88" i="15"/>
  <c r="AQ88" i="15"/>
  <c r="AP88" i="15"/>
  <c r="AO88" i="15"/>
  <c r="AN88" i="15"/>
  <c r="AS88" i="15" s="1"/>
  <c r="AY83" i="15" s="1"/>
  <c r="AS87" i="15"/>
  <c r="AX83" i="15" s="1"/>
  <c r="AR87" i="15"/>
  <c r="AQ87" i="15"/>
  <c r="AP87" i="15"/>
  <c r="AO87" i="15"/>
  <c r="AN87" i="15"/>
  <c r="AR86" i="15"/>
  <c r="AQ86" i="15"/>
  <c r="AP86" i="15"/>
  <c r="AO86" i="15"/>
  <c r="AN86" i="15"/>
  <c r="AS86" i="15" s="1"/>
  <c r="AZ83" i="15" s="1"/>
  <c r="AR85" i="15"/>
  <c r="AQ85" i="15"/>
  <c r="AP85" i="15"/>
  <c r="AO85" i="15"/>
  <c r="AN85" i="15"/>
  <c r="AR84" i="15"/>
  <c r="AQ84" i="15"/>
  <c r="AP84" i="15"/>
  <c r="AP90" i="15" s="1"/>
  <c r="AO84" i="15"/>
  <c r="AN84" i="15"/>
  <c r="AS84" i="15" s="1"/>
  <c r="AJ84" i="15"/>
  <c r="BB83" i="15" s="1"/>
  <c r="AI84" i="15"/>
  <c r="AH84" i="15"/>
  <c r="AR83" i="15"/>
  <c r="AR90" i="15" s="1"/>
  <c r="AQ83" i="15"/>
  <c r="AP83" i="15"/>
  <c r="AO83" i="15"/>
  <c r="AO90" i="15" s="1"/>
  <c r="AN83" i="15"/>
  <c r="AH83" i="15"/>
  <c r="AQ82" i="15"/>
  <c r="AH82" i="15"/>
  <c r="AR81" i="15"/>
  <c r="AQ81" i="15"/>
  <c r="AP81" i="15"/>
  <c r="AO81" i="15"/>
  <c r="AS81" i="15" s="1"/>
  <c r="AW75" i="15" s="1"/>
  <c r="AN81" i="15"/>
  <c r="AR80" i="15"/>
  <c r="AQ80" i="15"/>
  <c r="AP80" i="15"/>
  <c r="AO80" i="15"/>
  <c r="AN80" i="15"/>
  <c r="AS80" i="15" s="1"/>
  <c r="AY75" i="15" s="1"/>
  <c r="AS79" i="15"/>
  <c r="AX75" i="15" s="1"/>
  <c r="AR79" i="15"/>
  <c r="AQ79" i="15"/>
  <c r="AP79" i="15"/>
  <c r="AO79" i="15"/>
  <c r="AN79" i="15"/>
  <c r="AR78" i="15"/>
  <c r="AQ78" i="15"/>
  <c r="AP78" i="15"/>
  <c r="AO78" i="15"/>
  <c r="AN78" i="15"/>
  <c r="AS78" i="15" s="1"/>
  <c r="AR77" i="15"/>
  <c r="AQ77" i="15"/>
  <c r="AP77" i="15"/>
  <c r="AO77" i="15"/>
  <c r="AN77" i="15"/>
  <c r="AR76" i="15"/>
  <c r="AQ76" i="15"/>
  <c r="AP76" i="15"/>
  <c r="AO76" i="15"/>
  <c r="AN76" i="15"/>
  <c r="AS76" i="15" s="1"/>
  <c r="AJ76" i="15"/>
  <c r="BB75" i="15" s="1"/>
  <c r="AI76" i="15"/>
  <c r="AH76" i="15"/>
  <c r="AZ75" i="15"/>
  <c r="AR75" i="15"/>
  <c r="AR82" i="15" s="1"/>
  <c r="AQ75" i="15"/>
  <c r="AP75" i="15"/>
  <c r="AO75" i="15"/>
  <c r="AO82" i="15" s="1"/>
  <c r="AN75" i="15"/>
  <c r="AH75" i="15"/>
  <c r="AQ74" i="15"/>
  <c r="AH74" i="15"/>
  <c r="AR73" i="15"/>
  <c r="AQ73" i="15"/>
  <c r="AP73" i="15"/>
  <c r="AO73" i="15"/>
  <c r="AS73" i="15" s="1"/>
  <c r="AW67" i="15" s="1"/>
  <c r="AN73" i="15"/>
  <c r="AR72" i="15"/>
  <c r="AQ72" i="15"/>
  <c r="AP72" i="15"/>
  <c r="AO72" i="15"/>
  <c r="AN72" i="15"/>
  <c r="AS72" i="15" s="1"/>
  <c r="AY67" i="15" s="1"/>
  <c r="AR71" i="15"/>
  <c r="AQ71" i="15"/>
  <c r="AP71" i="15"/>
  <c r="AO71" i="15"/>
  <c r="AS71" i="15" s="1"/>
  <c r="AX67" i="15" s="1"/>
  <c r="AN71" i="15"/>
  <c r="AR70" i="15"/>
  <c r="AQ70" i="15"/>
  <c r="AP70" i="15"/>
  <c r="AO70" i="15"/>
  <c r="AN70" i="15"/>
  <c r="AR69" i="15"/>
  <c r="AQ69" i="15"/>
  <c r="AP69" i="15"/>
  <c r="AO69" i="15"/>
  <c r="AN69" i="15"/>
  <c r="AR68" i="15"/>
  <c r="AQ68" i="15"/>
  <c r="AP68" i="15"/>
  <c r="AO68" i="15"/>
  <c r="AN68" i="15"/>
  <c r="AS68" i="15" s="1"/>
  <c r="AJ68" i="15"/>
  <c r="BB67" i="15" s="1"/>
  <c r="AI68" i="15"/>
  <c r="AH68" i="15"/>
  <c r="AR67" i="15"/>
  <c r="AQ67" i="15"/>
  <c r="AP67" i="15"/>
  <c r="AO67" i="15"/>
  <c r="AO74" i="15" s="1"/>
  <c r="AN67" i="15"/>
  <c r="AN74" i="15" s="1"/>
  <c r="AH67" i="15"/>
  <c r="AQ66" i="15"/>
  <c r="AH66" i="15"/>
  <c r="AR65" i="15"/>
  <c r="AQ65" i="15"/>
  <c r="AP65" i="15"/>
  <c r="AS65" i="15" s="1"/>
  <c r="AW59" i="15" s="1"/>
  <c r="AO65" i="15"/>
  <c r="AN65" i="15"/>
  <c r="AR64" i="15"/>
  <c r="AQ64" i="15"/>
  <c r="AP64" i="15"/>
  <c r="AO64" i="15"/>
  <c r="AN64" i="15"/>
  <c r="AS64" i="15" s="1"/>
  <c r="AY59" i="15" s="1"/>
  <c r="AR63" i="15"/>
  <c r="AQ63" i="15"/>
  <c r="AP63" i="15"/>
  <c r="AO63" i="15"/>
  <c r="AS63" i="15" s="1"/>
  <c r="AX59" i="15" s="1"/>
  <c r="AN63" i="15"/>
  <c r="AR62" i="15"/>
  <c r="AQ62" i="15"/>
  <c r="AP62" i="15"/>
  <c r="AO62" i="15"/>
  <c r="AN62" i="15"/>
  <c r="AR61" i="15"/>
  <c r="AQ61" i="15"/>
  <c r="AP61" i="15"/>
  <c r="AS61" i="15" s="1"/>
  <c r="BA59" i="15" s="1"/>
  <c r="AO61" i="15"/>
  <c r="AN61" i="15"/>
  <c r="AR60" i="15"/>
  <c r="AQ60" i="15"/>
  <c r="AP60" i="15"/>
  <c r="AO60" i="15"/>
  <c r="AN60" i="15"/>
  <c r="AS60" i="15" s="1"/>
  <c r="AJ60" i="15"/>
  <c r="BB59" i="15" s="1"/>
  <c r="AI60" i="15"/>
  <c r="AH60" i="15"/>
  <c r="AR59" i="15"/>
  <c r="AR66" i="15" s="1"/>
  <c r="AQ59" i="15"/>
  <c r="AP59" i="15"/>
  <c r="AP66" i="15" s="1"/>
  <c r="AO59" i="15"/>
  <c r="AO66" i="15" s="1"/>
  <c r="AN59" i="15"/>
  <c r="AN66" i="15" s="1"/>
  <c r="AH59" i="15"/>
  <c r="AQ58" i="15"/>
  <c r="AH58" i="15"/>
  <c r="AR57" i="15"/>
  <c r="AQ57" i="15"/>
  <c r="AP57" i="15"/>
  <c r="AS57" i="15" s="1"/>
  <c r="AW51" i="15" s="1"/>
  <c r="AO57" i="15"/>
  <c r="AN57" i="15"/>
  <c r="AR56" i="15"/>
  <c r="AQ56" i="15"/>
  <c r="AP56" i="15"/>
  <c r="AO56" i="15"/>
  <c r="AN56" i="15"/>
  <c r="AS56" i="15" s="1"/>
  <c r="AY51" i="15" s="1"/>
  <c r="AR55" i="15"/>
  <c r="AQ55" i="15"/>
  <c r="AP55" i="15"/>
  <c r="AO55" i="15"/>
  <c r="AN55" i="15"/>
  <c r="AS55" i="15" s="1"/>
  <c r="AX51" i="15" s="1"/>
  <c r="AR54" i="15"/>
  <c r="AQ54" i="15"/>
  <c r="AP54" i="15"/>
  <c r="AO54" i="15"/>
  <c r="AN54" i="15"/>
  <c r="AS54" i="15" s="1"/>
  <c r="AR53" i="15"/>
  <c r="AQ53" i="15"/>
  <c r="AP53" i="15"/>
  <c r="AS53" i="15" s="1"/>
  <c r="BA51" i="15" s="1"/>
  <c r="AO53" i="15"/>
  <c r="AN53" i="15"/>
  <c r="AR52" i="15"/>
  <c r="AQ52" i="15"/>
  <c r="AP52" i="15"/>
  <c r="AO52" i="15"/>
  <c r="AN52" i="15"/>
  <c r="AS52" i="15" s="1"/>
  <c r="AJ52" i="15"/>
  <c r="AI52" i="15"/>
  <c r="AH52" i="15"/>
  <c r="BB51" i="15"/>
  <c r="AZ51" i="15"/>
  <c r="AR51" i="15"/>
  <c r="AR58" i="15" s="1"/>
  <c r="AQ51" i="15"/>
  <c r="AP51" i="15"/>
  <c r="AO51" i="15"/>
  <c r="AO58" i="15" s="1"/>
  <c r="AN51" i="15"/>
  <c r="AH51" i="15"/>
  <c r="AQ50" i="15"/>
  <c r="AH50" i="15"/>
  <c r="AR49" i="15"/>
  <c r="AQ49" i="15"/>
  <c r="AP49" i="15"/>
  <c r="AS49" i="15" s="1"/>
  <c r="AW43" i="15" s="1"/>
  <c r="AO49" i="15"/>
  <c r="AN49" i="15"/>
  <c r="AR48" i="15"/>
  <c r="AQ48" i="15"/>
  <c r="AP48" i="15"/>
  <c r="AO48" i="15"/>
  <c r="AN48" i="15"/>
  <c r="AS48" i="15" s="1"/>
  <c r="AY43" i="15" s="1"/>
  <c r="AR47" i="15"/>
  <c r="AQ47" i="15"/>
  <c r="AP47" i="15"/>
  <c r="AO47" i="15"/>
  <c r="AN47" i="15"/>
  <c r="AS47" i="15" s="1"/>
  <c r="AX43" i="15" s="1"/>
  <c r="AR46" i="15"/>
  <c r="AQ46" i="15"/>
  <c r="AP46" i="15"/>
  <c r="AO46" i="15"/>
  <c r="AN46" i="15"/>
  <c r="AR45" i="15"/>
  <c r="AQ45" i="15"/>
  <c r="AP45" i="15"/>
  <c r="AS45" i="15" s="1"/>
  <c r="BA43" i="15" s="1"/>
  <c r="AO45" i="15"/>
  <c r="AN45" i="15"/>
  <c r="AR44" i="15"/>
  <c r="AQ44" i="15"/>
  <c r="AP44" i="15"/>
  <c r="AO44" i="15"/>
  <c r="AN44" i="15"/>
  <c r="AS44" i="15" s="1"/>
  <c r="AI44" i="15"/>
  <c r="AJ44" i="15" s="1"/>
  <c r="BB43" i="15" s="1"/>
  <c r="AH44" i="15"/>
  <c r="AR43" i="15"/>
  <c r="AQ43" i="15"/>
  <c r="AP43" i="15"/>
  <c r="AO43" i="15"/>
  <c r="AO50" i="15" s="1"/>
  <c r="AN43" i="15"/>
  <c r="AN50" i="15" s="1"/>
  <c r="AH43" i="15"/>
  <c r="AQ42" i="15"/>
  <c r="AH42" i="15"/>
  <c r="AR41" i="15"/>
  <c r="AQ41" i="15"/>
  <c r="AP41" i="15"/>
  <c r="AS41" i="15" s="1"/>
  <c r="AW35" i="15" s="1"/>
  <c r="AO41" i="15"/>
  <c r="AN41" i="15"/>
  <c r="AR40" i="15"/>
  <c r="AQ40" i="15"/>
  <c r="AP40" i="15"/>
  <c r="AO40" i="15"/>
  <c r="AN40" i="15"/>
  <c r="AS40" i="15" s="1"/>
  <c r="AY35" i="15" s="1"/>
  <c r="AR39" i="15"/>
  <c r="AQ39" i="15"/>
  <c r="AP39" i="15"/>
  <c r="AO39" i="15"/>
  <c r="AN39" i="15"/>
  <c r="AS39" i="15" s="1"/>
  <c r="AX35" i="15" s="1"/>
  <c r="AR38" i="15"/>
  <c r="AQ38" i="15"/>
  <c r="AP38" i="15"/>
  <c r="AO38" i="15"/>
  <c r="AN38" i="15"/>
  <c r="AR37" i="15"/>
  <c r="AQ37" i="15"/>
  <c r="AP37" i="15"/>
  <c r="AS37" i="15" s="1"/>
  <c r="BA35" i="15" s="1"/>
  <c r="AO37" i="15"/>
  <c r="AN37" i="15"/>
  <c r="AR36" i="15"/>
  <c r="AQ36" i="15"/>
  <c r="AP36" i="15"/>
  <c r="AO36" i="15"/>
  <c r="AN36" i="15"/>
  <c r="AS36" i="15" s="1"/>
  <c r="AI36" i="15"/>
  <c r="AJ36" i="15" s="1"/>
  <c r="BB35" i="15" s="1"/>
  <c r="AH36" i="15"/>
  <c r="AR35" i="15"/>
  <c r="AR42" i="15" s="1"/>
  <c r="AQ35" i="15"/>
  <c r="AP35" i="15"/>
  <c r="AO35" i="15"/>
  <c r="AO42" i="15" s="1"/>
  <c r="AN35" i="15"/>
  <c r="AH35" i="15"/>
  <c r="AQ34" i="15"/>
  <c r="AH34" i="15"/>
  <c r="AR33" i="15"/>
  <c r="AQ33" i="15"/>
  <c r="AP33" i="15"/>
  <c r="AS33" i="15" s="1"/>
  <c r="AW27" i="15" s="1"/>
  <c r="AO33" i="15"/>
  <c r="AN33" i="15"/>
  <c r="AR32" i="15"/>
  <c r="AQ32" i="15"/>
  <c r="AP32" i="15"/>
  <c r="AO32" i="15"/>
  <c r="AN32" i="15"/>
  <c r="AS32" i="15" s="1"/>
  <c r="AY27" i="15" s="1"/>
  <c r="AR31" i="15"/>
  <c r="AQ31" i="15"/>
  <c r="AP31" i="15"/>
  <c r="AO31" i="15"/>
  <c r="AN31" i="15"/>
  <c r="AS31" i="15" s="1"/>
  <c r="AX27" i="15" s="1"/>
  <c r="AR30" i="15"/>
  <c r="AQ30" i="15"/>
  <c r="AP30" i="15"/>
  <c r="AO30" i="15"/>
  <c r="AN30" i="15"/>
  <c r="AS30" i="15" s="1"/>
  <c r="AR29" i="15"/>
  <c r="AQ29" i="15"/>
  <c r="AP29" i="15"/>
  <c r="AS29" i="15" s="1"/>
  <c r="BA27" i="15" s="1"/>
  <c r="AO29" i="15"/>
  <c r="AN29" i="15"/>
  <c r="AR28" i="15"/>
  <c r="AQ28" i="15"/>
  <c r="AP28" i="15"/>
  <c r="AO28" i="15"/>
  <c r="AN28" i="15"/>
  <c r="AS28" i="15" s="1"/>
  <c r="AI28" i="15"/>
  <c r="AJ28" i="15" s="1"/>
  <c r="BB27" i="15" s="1"/>
  <c r="AH28" i="15"/>
  <c r="AZ27" i="15"/>
  <c r="AR27" i="15"/>
  <c r="AQ27" i="15"/>
  <c r="AP27" i="15"/>
  <c r="AP34" i="15" s="1"/>
  <c r="AO27" i="15"/>
  <c r="AO34" i="15" s="1"/>
  <c r="AN27" i="15"/>
  <c r="AN34" i="15" s="1"/>
  <c r="AH27" i="15"/>
  <c r="AQ26" i="15"/>
  <c r="AH26" i="15"/>
  <c r="AR25" i="15"/>
  <c r="AQ25" i="15"/>
  <c r="AP25" i="15"/>
  <c r="AS25" i="15" s="1"/>
  <c r="AW19" i="15" s="1"/>
  <c r="AO25" i="15"/>
  <c r="AN25" i="15"/>
  <c r="AR24" i="15"/>
  <c r="AQ24" i="15"/>
  <c r="AP24" i="15"/>
  <c r="AO24" i="15"/>
  <c r="AN24" i="15"/>
  <c r="AS24" i="15" s="1"/>
  <c r="AY19" i="15" s="1"/>
  <c r="AR23" i="15"/>
  <c r="AQ23" i="15"/>
  <c r="AP23" i="15"/>
  <c r="AO23" i="15"/>
  <c r="AN23" i="15"/>
  <c r="AS23" i="15" s="1"/>
  <c r="AX19" i="15" s="1"/>
  <c r="AR22" i="15"/>
  <c r="AQ22" i="15"/>
  <c r="AP22" i="15"/>
  <c r="AO22" i="15"/>
  <c r="AN22" i="15"/>
  <c r="AR21" i="15"/>
  <c r="AQ21" i="15"/>
  <c r="AP21" i="15"/>
  <c r="AS21" i="15" s="1"/>
  <c r="BA19" i="15" s="1"/>
  <c r="AO21" i="15"/>
  <c r="AN21" i="15"/>
  <c r="AR20" i="15"/>
  <c r="AQ20" i="15"/>
  <c r="AP20" i="15"/>
  <c r="AO20" i="15"/>
  <c r="AN20" i="15"/>
  <c r="AS20" i="15" s="1"/>
  <c r="AI20" i="15"/>
  <c r="AJ20" i="15" s="1"/>
  <c r="BB19" i="15" s="1"/>
  <c r="AH20" i="15"/>
  <c r="AR19" i="15"/>
  <c r="AQ19" i="15"/>
  <c r="AP19" i="15"/>
  <c r="AO19" i="15"/>
  <c r="AO26" i="15" s="1"/>
  <c r="AN19" i="15"/>
  <c r="AN26" i="15" s="1"/>
  <c r="AH19" i="15"/>
  <c r="AQ18" i="15"/>
  <c r="AH18" i="15"/>
  <c r="AR17" i="15"/>
  <c r="AQ17" i="15"/>
  <c r="AP17" i="15"/>
  <c r="AS17" i="15" s="1"/>
  <c r="AW11" i="15" s="1"/>
  <c r="AO17" i="15"/>
  <c r="AN17" i="15"/>
  <c r="AR16" i="15"/>
  <c r="AQ16" i="15"/>
  <c r="AP16" i="15"/>
  <c r="AO16" i="15"/>
  <c r="AN16" i="15"/>
  <c r="AS16" i="15" s="1"/>
  <c r="AY11" i="15" s="1"/>
  <c r="AR15" i="15"/>
  <c r="AQ15" i="15"/>
  <c r="AP15" i="15"/>
  <c r="AO15" i="15"/>
  <c r="AN15" i="15"/>
  <c r="AS15" i="15" s="1"/>
  <c r="AX11" i="15" s="1"/>
  <c r="AR14" i="15"/>
  <c r="AQ14" i="15"/>
  <c r="AP14" i="15"/>
  <c r="AO14" i="15"/>
  <c r="AN14" i="15"/>
  <c r="AS14" i="15" s="1"/>
  <c r="AZ11" i="15" s="1"/>
  <c r="AR13" i="15"/>
  <c r="AQ13" i="15"/>
  <c r="AP13" i="15"/>
  <c r="AS13" i="15" s="1"/>
  <c r="BA11" i="15" s="1"/>
  <c r="AO13" i="15"/>
  <c r="AN13" i="15"/>
  <c r="AR12" i="15"/>
  <c r="AQ12" i="15"/>
  <c r="AP12" i="15"/>
  <c r="AO12" i="15"/>
  <c r="AN12" i="15"/>
  <c r="AS12" i="15" s="1"/>
  <c r="AI12" i="15"/>
  <c r="AJ12" i="15" s="1"/>
  <c r="BB11" i="15" s="1"/>
  <c r="AH12" i="15"/>
  <c r="AR11" i="15"/>
  <c r="AR18" i="15" s="1"/>
  <c r="AQ11" i="15"/>
  <c r="AP11" i="15"/>
  <c r="AP18" i="15" s="1"/>
  <c r="AO11" i="15"/>
  <c r="AO18" i="15" s="1"/>
  <c r="AN11" i="15"/>
  <c r="AN18" i="15" s="1"/>
  <c r="AH11" i="15"/>
  <c r="AQ10" i="15"/>
  <c r="AH10" i="15"/>
  <c r="AR9" i="15"/>
  <c r="AQ9" i="15"/>
  <c r="AP9" i="15"/>
  <c r="AS9" i="15" s="1"/>
  <c r="AW3" i="15" s="1"/>
  <c r="AO9" i="15"/>
  <c r="AN9" i="15"/>
  <c r="AR8" i="15"/>
  <c r="AQ8" i="15"/>
  <c r="AP8" i="15"/>
  <c r="AO8" i="15"/>
  <c r="AN8" i="15"/>
  <c r="AS8" i="15" s="1"/>
  <c r="AY3" i="15" s="1"/>
  <c r="AR7" i="15"/>
  <c r="AQ7" i="15"/>
  <c r="AP7" i="15"/>
  <c r="AO7" i="15"/>
  <c r="AN7" i="15"/>
  <c r="AS7" i="15" s="1"/>
  <c r="AX3" i="15" s="1"/>
  <c r="AR6" i="15"/>
  <c r="AQ6" i="15"/>
  <c r="AP6" i="15"/>
  <c r="AO6" i="15"/>
  <c r="AN6" i="15"/>
  <c r="AS6" i="15" s="1"/>
  <c r="AR5" i="15"/>
  <c r="AQ5" i="15"/>
  <c r="AP5" i="15"/>
  <c r="AS5" i="15" s="1"/>
  <c r="BA3" i="15" s="1"/>
  <c r="AO5" i="15"/>
  <c r="AN5" i="15"/>
  <c r="AR4" i="15"/>
  <c r="AQ4" i="15"/>
  <c r="AP4" i="15"/>
  <c r="AO4" i="15"/>
  <c r="AN4" i="15"/>
  <c r="AS4" i="15" s="1"/>
  <c r="AI4" i="15"/>
  <c r="AJ4" i="15" s="1"/>
  <c r="BB3" i="15" s="1"/>
  <c r="AH4" i="15"/>
  <c r="AZ3" i="15"/>
  <c r="AR3" i="15"/>
  <c r="AQ3" i="15"/>
  <c r="AP3" i="15"/>
  <c r="AO3" i="15"/>
  <c r="AO10" i="15" s="1"/>
  <c r="AN3" i="15"/>
  <c r="AN10" i="15" s="1"/>
  <c r="AH3" i="15"/>
  <c r="AP147" i="14"/>
  <c r="AQ146" i="14"/>
  <c r="AP146" i="14"/>
  <c r="AO146" i="14"/>
  <c r="AN146" i="14"/>
  <c r="AM146" i="14"/>
  <c r="AR146" i="14" s="1"/>
  <c r="AV140" i="14" s="1"/>
  <c r="AQ145" i="14"/>
  <c r="AP145" i="14"/>
  <c r="AO145" i="14"/>
  <c r="AN145" i="14"/>
  <c r="AM145" i="14"/>
  <c r="AR145" i="14" s="1"/>
  <c r="AX140" i="14" s="1"/>
  <c r="AR144" i="14"/>
  <c r="AQ144" i="14"/>
  <c r="AP144" i="14"/>
  <c r="AO144" i="14"/>
  <c r="AN144" i="14"/>
  <c r="AM144" i="14"/>
  <c r="AQ143" i="14"/>
  <c r="AP143" i="14"/>
  <c r="AR143" i="14" s="1"/>
  <c r="AY140" i="14" s="1"/>
  <c r="AO143" i="14"/>
  <c r="AN143" i="14"/>
  <c r="AM143" i="14"/>
  <c r="AQ142" i="14"/>
  <c r="AP142" i="14"/>
  <c r="AO142" i="14"/>
  <c r="AN142" i="14"/>
  <c r="AR142" i="14" s="1"/>
  <c r="AZ140" i="14" s="1"/>
  <c r="AM142" i="14"/>
  <c r="AQ141" i="14"/>
  <c r="AP141" i="14"/>
  <c r="AO141" i="14"/>
  <c r="AN141" i="14"/>
  <c r="AM141" i="14"/>
  <c r="AR141" i="14" s="1"/>
  <c r="AH141" i="14"/>
  <c r="AG141" i="14"/>
  <c r="BA140" i="14"/>
  <c r="AW140" i="14"/>
  <c r="AQ140" i="14"/>
  <c r="AQ147" i="14" s="1"/>
  <c r="AP140" i="14"/>
  <c r="AO140" i="14"/>
  <c r="AN140" i="14"/>
  <c r="AM140" i="14"/>
  <c r="AM147" i="14" s="1"/>
  <c r="AG140" i="14"/>
  <c r="AQ138" i="14"/>
  <c r="AP138" i="14"/>
  <c r="AO138" i="14"/>
  <c r="AN138" i="14"/>
  <c r="AM138" i="14"/>
  <c r="AR138" i="14" s="1"/>
  <c r="AV132" i="14" s="1"/>
  <c r="AR137" i="14"/>
  <c r="AX132" i="14" s="1"/>
  <c r="AQ137" i="14"/>
  <c r="AP137" i="14"/>
  <c r="AO137" i="14"/>
  <c r="AN137" i="14"/>
  <c r="AM137" i="14"/>
  <c r="AQ136" i="14"/>
  <c r="AP136" i="14"/>
  <c r="AR136" i="14" s="1"/>
  <c r="AW132" i="14" s="1"/>
  <c r="AO136" i="14"/>
  <c r="AN136" i="14"/>
  <c r="AM136" i="14"/>
  <c r="AQ135" i="14"/>
  <c r="AP135" i="14"/>
  <c r="AO135" i="14"/>
  <c r="AN135" i="14"/>
  <c r="AR135" i="14" s="1"/>
  <c r="AY132" i="14" s="1"/>
  <c r="AM135" i="14"/>
  <c r="AQ134" i="14"/>
  <c r="AP134" i="14"/>
  <c r="AO134" i="14"/>
  <c r="AN134" i="14"/>
  <c r="AM134" i="14"/>
  <c r="AR134" i="14" s="1"/>
  <c r="AZ132" i="14" s="1"/>
  <c r="AR133" i="14"/>
  <c r="AQ133" i="14"/>
  <c r="AP133" i="14"/>
  <c r="AO133" i="14"/>
  <c r="AN133" i="14"/>
  <c r="AM133" i="14"/>
  <c r="AH133" i="14"/>
  <c r="AG133" i="14"/>
  <c r="BA132" i="14"/>
  <c r="AQ132" i="14"/>
  <c r="AQ139" i="14" s="1"/>
  <c r="AP132" i="14"/>
  <c r="AP139" i="14" s="1"/>
  <c r="AO132" i="14"/>
  <c r="AO139" i="14" s="1"/>
  <c r="AN132" i="14"/>
  <c r="AM132" i="14"/>
  <c r="AG132" i="14"/>
  <c r="AG131" i="14"/>
  <c r="AQ130" i="14"/>
  <c r="AP130" i="14"/>
  <c r="AO130" i="14"/>
  <c r="AN130" i="14"/>
  <c r="AM130" i="14"/>
  <c r="AR130" i="14" s="1"/>
  <c r="AV124" i="14" s="1"/>
  <c r="AQ129" i="14"/>
  <c r="AP129" i="14"/>
  <c r="AO129" i="14"/>
  <c r="AN129" i="14"/>
  <c r="AM129" i="14"/>
  <c r="AQ128" i="14"/>
  <c r="AP128" i="14"/>
  <c r="AO128" i="14"/>
  <c r="AN128" i="14"/>
  <c r="AM128" i="14"/>
  <c r="AQ127" i="14"/>
  <c r="AP127" i="14"/>
  <c r="AO127" i="14"/>
  <c r="AN127" i="14"/>
  <c r="AM127" i="14"/>
  <c r="AR127" i="14" s="1"/>
  <c r="AY124" i="14" s="1"/>
  <c r="AQ126" i="14"/>
  <c r="AP126" i="14"/>
  <c r="AO126" i="14"/>
  <c r="AN126" i="14"/>
  <c r="AM126" i="14"/>
  <c r="AR126" i="14" s="1"/>
  <c r="AZ124" i="14" s="1"/>
  <c r="AQ125" i="14"/>
  <c r="AP125" i="14"/>
  <c r="AO125" i="14"/>
  <c r="AN125" i="14"/>
  <c r="AM125" i="14"/>
  <c r="AH125" i="14"/>
  <c r="AG125" i="14"/>
  <c r="BA124" i="14"/>
  <c r="AQ124" i="14"/>
  <c r="AP124" i="14"/>
  <c r="AP131" i="14" s="1"/>
  <c r="AO124" i="14"/>
  <c r="AN124" i="14"/>
  <c r="AN131" i="14" s="1"/>
  <c r="AM124" i="14"/>
  <c r="AR124" i="14" s="1"/>
  <c r="AG124" i="14"/>
  <c r="AQ122" i="14"/>
  <c r="AP122" i="14"/>
  <c r="AO122" i="14"/>
  <c r="AN122" i="14"/>
  <c r="AM122" i="14"/>
  <c r="AR122" i="14" s="1"/>
  <c r="AR121" i="14"/>
  <c r="AQ121" i="14"/>
  <c r="AP121" i="14"/>
  <c r="AO121" i="14"/>
  <c r="AN121" i="14"/>
  <c r="AM121" i="14"/>
  <c r="AQ120" i="14"/>
  <c r="AP120" i="14"/>
  <c r="AO120" i="14"/>
  <c r="AN120" i="14"/>
  <c r="AM120" i="14"/>
  <c r="AQ119" i="14"/>
  <c r="AP119" i="14"/>
  <c r="AO119" i="14"/>
  <c r="AN119" i="14"/>
  <c r="AM119" i="14"/>
  <c r="AQ118" i="14"/>
  <c r="AP118" i="14"/>
  <c r="AO118" i="14"/>
  <c r="AN118" i="14"/>
  <c r="AM118" i="14"/>
  <c r="AR118" i="14" s="1"/>
  <c r="AZ116" i="14" s="1"/>
  <c r="AQ117" i="14"/>
  <c r="AP117" i="14"/>
  <c r="AO117" i="14"/>
  <c r="AN117" i="14"/>
  <c r="AM117" i="14"/>
  <c r="AR117" i="14" s="1"/>
  <c r="AH117" i="14"/>
  <c r="AG117" i="14"/>
  <c r="BA116" i="14"/>
  <c r="AX116" i="14"/>
  <c r="AV116" i="14"/>
  <c r="AQ116" i="14"/>
  <c r="AP116" i="14"/>
  <c r="AO116" i="14"/>
  <c r="AN116" i="14"/>
  <c r="AN123" i="14" s="1"/>
  <c r="AM116" i="14"/>
  <c r="AG116" i="14"/>
  <c r="AM115" i="14"/>
  <c r="AQ114" i="14"/>
  <c r="AP114" i="14"/>
  <c r="AO114" i="14"/>
  <c r="AN114" i="14"/>
  <c r="AM114" i="14"/>
  <c r="AR114" i="14" s="1"/>
  <c r="AV108" i="14" s="1"/>
  <c r="AQ113" i="14"/>
  <c r="AP113" i="14"/>
  <c r="AO113" i="14"/>
  <c r="AN113" i="14"/>
  <c r="AM113" i="14"/>
  <c r="AQ112" i="14"/>
  <c r="AP112" i="14"/>
  <c r="AO112" i="14"/>
  <c r="AN112" i="14"/>
  <c r="AM112" i="14"/>
  <c r="AQ111" i="14"/>
  <c r="AP111" i="14"/>
  <c r="AO111" i="14"/>
  <c r="AN111" i="14"/>
  <c r="AM111" i="14"/>
  <c r="AR111" i="14" s="1"/>
  <c r="AY108" i="14" s="1"/>
  <c r="AQ110" i="14"/>
  <c r="AP110" i="14"/>
  <c r="AO110" i="14"/>
  <c r="AN110" i="14"/>
  <c r="AM110" i="14"/>
  <c r="AR110" i="14" s="1"/>
  <c r="AZ108" i="14" s="1"/>
  <c r="AQ109" i="14"/>
  <c r="AP109" i="14"/>
  <c r="AP115" i="14" s="1"/>
  <c r="AO109" i="14"/>
  <c r="AN109" i="14"/>
  <c r="AM109" i="14"/>
  <c r="AR109" i="14" s="1"/>
  <c r="AH109" i="14"/>
  <c r="AG109" i="14"/>
  <c r="BA108" i="14"/>
  <c r="AQ108" i="14"/>
  <c r="AQ115" i="14" s="1"/>
  <c r="AP108" i="14"/>
  <c r="AO108" i="14"/>
  <c r="AN108" i="14"/>
  <c r="AR108" i="14" s="1"/>
  <c r="AM108" i="14"/>
  <c r="AG108" i="14"/>
  <c r="AQ106" i="14"/>
  <c r="AP106" i="14"/>
  <c r="AO106" i="14"/>
  <c r="AN106" i="14"/>
  <c r="AM106" i="14"/>
  <c r="AR106" i="14" s="1"/>
  <c r="AV100" i="14" s="1"/>
  <c r="AQ105" i="14"/>
  <c r="AP105" i="14"/>
  <c r="AO105" i="14"/>
  <c r="AN105" i="14"/>
  <c r="AM105" i="14"/>
  <c r="AR105" i="14" s="1"/>
  <c r="AX100" i="14" s="1"/>
  <c r="AQ104" i="14"/>
  <c r="AP104" i="14"/>
  <c r="AO104" i="14"/>
  <c r="AN104" i="14"/>
  <c r="AM104" i="14"/>
  <c r="AR104" i="14" s="1"/>
  <c r="AW100" i="14" s="1"/>
  <c r="AQ103" i="14"/>
  <c r="AP103" i="14"/>
  <c r="AP107" i="14" s="1"/>
  <c r="AO103" i="14"/>
  <c r="AN103" i="14"/>
  <c r="AM103" i="14"/>
  <c r="AR103" i="14" s="1"/>
  <c r="AY100" i="14" s="1"/>
  <c r="AQ102" i="14"/>
  <c r="AP102" i="14"/>
  <c r="AO102" i="14"/>
  <c r="AN102" i="14"/>
  <c r="AM102" i="14"/>
  <c r="AQ101" i="14"/>
  <c r="AP101" i="14"/>
  <c r="AO101" i="14"/>
  <c r="AN101" i="14"/>
  <c r="AN107" i="14" s="1"/>
  <c r="AM101" i="14"/>
  <c r="AH101" i="14"/>
  <c r="AG101" i="14"/>
  <c r="BA100" i="14"/>
  <c r="AR100" i="14"/>
  <c r="AQ100" i="14"/>
  <c r="AQ107" i="14" s="1"/>
  <c r="AP100" i="14"/>
  <c r="AO100" i="14"/>
  <c r="AN100" i="14"/>
  <c r="AM100" i="14"/>
  <c r="AM107" i="14" s="1"/>
  <c r="AG100" i="14"/>
  <c r="AQ98" i="14"/>
  <c r="AP98" i="14"/>
  <c r="AO98" i="14"/>
  <c r="AN98" i="14"/>
  <c r="AM98" i="14"/>
  <c r="AR98" i="14" s="1"/>
  <c r="AV92" i="14" s="1"/>
  <c r="AQ97" i="14"/>
  <c r="AP97" i="14"/>
  <c r="AO97" i="14"/>
  <c r="AN97" i="14"/>
  <c r="AM97" i="14"/>
  <c r="AR97" i="14" s="1"/>
  <c r="AQ96" i="14"/>
  <c r="AP96" i="14"/>
  <c r="AO96" i="14"/>
  <c r="AN96" i="14"/>
  <c r="AM96" i="14"/>
  <c r="AR96" i="14" s="1"/>
  <c r="AW92" i="14" s="1"/>
  <c r="AQ95" i="14"/>
  <c r="AQ99" i="14" s="1"/>
  <c r="AP95" i="14"/>
  <c r="AO95" i="14"/>
  <c r="AN95" i="14"/>
  <c r="AN99" i="14" s="1"/>
  <c r="AM95" i="14"/>
  <c r="AQ94" i="14"/>
  <c r="AP94" i="14"/>
  <c r="AO94" i="14"/>
  <c r="AN94" i="14"/>
  <c r="AM94" i="14"/>
  <c r="AR94" i="14" s="1"/>
  <c r="AZ92" i="14" s="1"/>
  <c r="AQ93" i="14"/>
  <c r="AP93" i="14"/>
  <c r="AO93" i="14"/>
  <c r="AN93" i="14"/>
  <c r="AM93" i="14"/>
  <c r="AR93" i="14" s="1"/>
  <c r="AH93" i="14"/>
  <c r="AG93" i="14"/>
  <c r="BA92" i="14"/>
  <c r="AX92" i="14"/>
  <c r="AQ92" i="14"/>
  <c r="AP92" i="14"/>
  <c r="AP99" i="14" s="1"/>
  <c r="AO92" i="14"/>
  <c r="AO99" i="14" s="1"/>
  <c r="AN92" i="14"/>
  <c r="AM92" i="14"/>
  <c r="AG92" i="14"/>
  <c r="AQ90" i="14"/>
  <c r="AP90" i="14"/>
  <c r="AO90" i="14"/>
  <c r="AN90" i="14"/>
  <c r="AM90" i="14"/>
  <c r="AR90" i="14" s="1"/>
  <c r="AV84" i="14" s="1"/>
  <c r="AQ89" i="14"/>
  <c r="AP89" i="14"/>
  <c r="AO89" i="14"/>
  <c r="AN89" i="14"/>
  <c r="AM89" i="14"/>
  <c r="AR89" i="14" s="1"/>
  <c r="AX84" i="14" s="1"/>
  <c r="AQ88" i="14"/>
  <c r="AP88" i="14"/>
  <c r="AO88" i="14"/>
  <c r="AN88" i="14"/>
  <c r="AM88" i="14"/>
  <c r="AR88" i="14" s="1"/>
  <c r="AW84" i="14" s="1"/>
  <c r="AQ87" i="14"/>
  <c r="AP87" i="14"/>
  <c r="AO87" i="14"/>
  <c r="AR87" i="14" s="1"/>
  <c r="AY84" i="14" s="1"/>
  <c r="AN87" i="14"/>
  <c r="AM87" i="14"/>
  <c r="AQ86" i="14"/>
  <c r="AP86" i="14"/>
  <c r="AO86" i="14"/>
  <c r="AN86" i="14"/>
  <c r="AM86" i="14"/>
  <c r="AR86" i="14" s="1"/>
  <c r="AZ84" i="14" s="1"/>
  <c r="AQ85" i="14"/>
  <c r="AP85" i="14"/>
  <c r="AO85" i="14"/>
  <c r="AN85" i="14"/>
  <c r="AM85" i="14"/>
  <c r="AR85" i="14" s="1"/>
  <c r="AH85" i="14"/>
  <c r="AI85" i="14" s="1"/>
  <c r="BA84" i="14" s="1"/>
  <c r="AG85" i="14"/>
  <c r="AQ84" i="14"/>
  <c r="AQ91" i="14" s="1"/>
  <c r="AP84" i="14"/>
  <c r="AP91" i="14" s="1"/>
  <c r="AO84" i="14"/>
  <c r="AR84" i="14" s="1"/>
  <c r="AN84" i="14"/>
  <c r="AN91" i="14" s="1"/>
  <c r="AM84" i="14"/>
  <c r="AG84" i="14"/>
  <c r="AQ82" i="14"/>
  <c r="AP82" i="14"/>
  <c r="AO82" i="14"/>
  <c r="AN82" i="14"/>
  <c r="AR82" i="14" s="1"/>
  <c r="AM82" i="14"/>
  <c r="AR81" i="14"/>
  <c r="AX76" i="14" s="1"/>
  <c r="AQ81" i="14"/>
  <c r="AP81" i="14"/>
  <c r="AO81" i="14"/>
  <c r="AN81" i="14"/>
  <c r="AM81" i="14"/>
  <c r="AQ80" i="14"/>
  <c r="AP80" i="14"/>
  <c r="AO80" i="14"/>
  <c r="AN80" i="14"/>
  <c r="AM80" i="14"/>
  <c r="AQ79" i="14"/>
  <c r="AP79" i="14"/>
  <c r="AO79" i="14"/>
  <c r="AN79" i="14"/>
  <c r="AM79" i="14"/>
  <c r="AQ78" i="14"/>
  <c r="AP78" i="14"/>
  <c r="AO78" i="14"/>
  <c r="AN78" i="14"/>
  <c r="AR78" i="14" s="1"/>
  <c r="AZ76" i="14" s="1"/>
  <c r="AM78" i="14"/>
  <c r="AR77" i="14"/>
  <c r="AQ77" i="14"/>
  <c r="AP77" i="14"/>
  <c r="AO77" i="14"/>
  <c r="AN77" i="14"/>
  <c r="AM77" i="14"/>
  <c r="AI77" i="14"/>
  <c r="AH77" i="14"/>
  <c r="AG77" i="14"/>
  <c r="BA76" i="14"/>
  <c r="AV76" i="14"/>
  <c r="AQ76" i="14"/>
  <c r="AQ83" i="14" s="1"/>
  <c r="AP76" i="14"/>
  <c r="AP83" i="14" s="1"/>
  <c r="AO76" i="14"/>
  <c r="AO83" i="14" s="1"/>
  <c r="AN76" i="14"/>
  <c r="AN83" i="14" s="1"/>
  <c r="AM76" i="14"/>
  <c r="AG76" i="14"/>
  <c r="AM75" i="14"/>
  <c r="AQ74" i="14"/>
  <c r="AP74" i="14"/>
  <c r="AO74" i="14"/>
  <c r="AN74" i="14"/>
  <c r="AR74" i="14" s="1"/>
  <c r="AV68" i="14" s="1"/>
  <c r="AM74" i="14"/>
  <c r="AQ73" i="14"/>
  <c r="AP73" i="14"/>
  <c r="AO73" i="14"/>
  <c r="AN73" i="14"/>
  <c r="AM73" i="14"/>
  <c r="AQ72" i="14"/>
  <c r="AP72" i="14"/>
  <c r="AO72" i="14"/>
  <c r="AN72" i="14"/>
  <c r="AM72" i="14"/>
  <c r="AQ71" i="14"/>
  <c r="AP71" i="14"/>
  <c r="AO71" i="14"/>
  <c r="AN71" i="14"/>
  <c r="AM71" i="14"/>
  <c r="AR71" i="14" s="1"/>
  <c r="AY68" i="14" s="1"/>
  <c r="AQ70" i="14"/>
  <c r="AP70" i="14"/>
  <c r="AO70" i="14"/>
  <c r="AN70" i="14"/>
  <c r="AR70" i="14" s="1"/>
  <c r="AZ68" i="14" s="1"/>
  <c r="AM70" i="14"/>
  <c r="AQ69" i="14"/>
  <c r="AP69" i="14"/>
  <c r="AO69" i="14"/>
  <c r="AN69" i="14"/>
  <c r="AM69" i="14"/>
  <c r="AR69" i="14" s="1"/>
  <c r="AH69" i="14"/>
  <c r="AI69" i="14" s="1"/>
  <c r="BA68" i="14" s="1"/>
  <c r="AG69" i="14"/>
  <c r="AQ68" i="14"/>
  <c r="AQ75" i="14" s="1"/>
  <c r="AP68" i="14"/>
  <c r="AP75" i="14" s="1"/>
  <c r="AO68" i="14"/>
  <c r="AO75" i="14" s="1"/>
  <c r="AN68" i="14"/>
  <c r="AN75" i="14" s="1"/>
  <c r="AM68" i="14"/>
  <c r="AR68" i="14" s="1"/>
  <c r="AG68" i="14"/>
  <c r="AR66" i="14"/>
  <c r="AV60" i="14" s="1"/>
  <c r="AQ66" i="14"/>
  <c r="AP66" i="14"/>
  <c r="AO66" i="14"/>
  <c r="AN66" i="14"/>
  <c r="AM66" i="14"/>
  <c r="AQ65" i="14"/>
  <c r="AP65" i="14"/>
  <c r="AO65" i="14"/>
  <c r="AN65" i="14"/>
  <c r="AM65" i="14"/>
  <c r="AR65" i="14" s="1"/>
  <c r="AX60" i="14" s="1"/>
  <c r="AQ64" i="14"/>
  <c r="AP64" i="14"/>
  <c r="AO64" i="14"/>
  <c r="AN64" i="14"/>
  <c r="AM64" i="14"/>
  <c r="AR64" i="14" s="1"/>
  <c r="AW60" i="14" s="1"/>
  <c r="AQ63" i="14"/>
  <c r="AP63" i="14"/>
  <c r="AO63" i="14"/>
  <c r="AN63" i="14"/>
  <c r="AM63" i="14"/>
  <c r="AR63" i="14" s="1"/>
  <c r="AY60" i="14" s="1"/>
  <c r="AR62" i="14"/>
  <c r="AZ60" i="14" s="1"/>
  <c r="AQ62" i="14"/>
  <c r="AP62" i="14"/>
  <c r="AO62" i="14"/>
  <c r="AN62" i="14"/>
  <c r="AM62" i="14"/>
  <c r="AQ61" i="14"/>
  <c r="AP61" i="14"/>
  <c r="AO61" i="14"/>
  <c r="AN61" i="14"/>
  <c r="AM61" i="14"/>
  <c r="AH61" i="14"/>
  <c r="AI61" i="14" s="1"/>
  <c r="BA60" i="14" s="1"/>
  <c r="AG61" i="14"/>
  <c r="AQ60" i="14"/>
  <c r="AQ67" i="14" s="1"/>
  <c r="AP60" i="14"/>
  <c r="AO60" i="14"/>
  <c r="AO67" i="14" s="1"/>
  <c r="AN60" i="14"/>
  <c r="AN67" i="14" s="1"/>
  <c r="AM60" i="14"/>
  <c r="AR60" i="14" s="1"/>
  <c r="AG60" i="14"/>
  <c r="AQ58" i="14"/>
  <c r="AP58" i="14"/>
  <c r="AO58" i="14"/>
  <c r="AN58" i="14"/>
  <c r="AM58" i="14"/>
  <c r="AQ57" i="14"/>
  <c r="AP57" i="14"/>
  <c r="AO57" i="14"/>
  <c r="AN57" i="14"/>
  <c r="AR57" i="14" s="1"/>
  <c r="AX52" i="14" s="1"/>
  <c r="AM57" i="14"/>
  <c r="AQ56" i="14"/>
  <c r="AP56" i="14"/>
  <c r="AO56" i="14"/>
  <c r="AN56" i="14"/>
  <c r="AM56" i="14"/>
  <c r="AR56" i="14" s="1"/>
  <c r="AW52" i="14" s="1"/>
  <c r="AQ55" i="14"/>
  <c r="AP55" i="14"/>
  <c r="AO55" i="14"/>
  <c r="AN55" i="14"/>
  <c r="AM55" i="14"/>
  <c r="AR55" i="14" s="1"/>
  <c r="AY52" i="14" s="1"/>
  <c r="AQ54" i="14"/>
  <c r="AP54" i="14"/>
  <c r="AO54" i="14"/>
  <c r="AN54" i="14"/>
  <c r="AM54" i="14"/>
  <c r="AR54" i="14" s="1"/>
  <c r="AZ52" i="14" s="1"/>
  <c r="AQ53" i="14"/>
  <c r="AP53" i="14"/>
  <c r="AO53" i="14"/>
  <c r="AN53" i="14"/>
  <c r="AM53" i="14"/>
  <c r="AI53" i="14"/>
  <c r="AH53" i="14"/>
  <c r="AG53" i="14"/>
  <c r="BA52" i="14"/>
  <c r="AQ52" i="14"/>
  <c r="AP52" i="14"/>
  <c r="AP59" i="14" s="1"/>
  <c r="AO52" i="14"/>
  <c r="AO59" i="14" s="1"/>
  <c r="AN52" i="14"/>
  <c r="AN59" i="14" s="1"/>
  <c r="AM52" i="14"/>
  <c r="AG52" i="14"/>
  <c r="AQ50" i="14"/>
  <c r="AP50" i="14"/>
  <c r="AO50" i="14"/>
  <c r="AN50" i="14"/>
  <c r="AM50" i="14"/>
  <c r="AR50" i="14" s="1"/>
  <c r="AV44" i="14" s="1"/>
  <c r="AQ49" i="14"/>
  <c r="AP49" i="14"/>
  <c r="AO49" i="14"/>
  <c r="AN49" i="14"/>
  <c r="AM49" i="14"/>
  <c r="AQ48" i="14"/>
  <c r="AP48" i="14"/>
  <c r="AO48" i="14"/>
  <c r="AN48" i="14"/>
  <c r="AM48" i="14"/>
  <c r="AR48" i="14" s="1"/>
  <c r="AW44" i="14" s="1"/>
  <c r="AR47" i="14"/>
  <c r="AY44" i="14" s="1"/>
  <c r="AQ47" i="14"/>
  <c r="AP47" i="14"/>
  <c r="AO47" i="14"/>
  <c r="AN47" i="14"/>
  <c r="AM47" i="14"/>
  <c r="AQ46" i="14"/>
  <c r="AP46" i="14"/>
  <c r="AO46" i="14"/>
  <c r="AN46" i="14"/>
  <c r="AM46" i="14"/>
  <c r="AQ45" i="14"/>
  <c r="AP45" i="14"/>
  <c r="AO45" i="14"/>
  <c r="AN45" i="14"/>
  <c r="AM45" i="14"/>
  <c r="AR45" i="14" s="1"/>
  <c r="AH45" i="14"/>
  <c r="AI45" i="14" s="1"/>
  <c r="BA44" i="14" s="1"/>
  <c r="AG45" i="14"/>
  <c r="AR44" i="14"/>
  <c r="AQ44" i="14"/>
  <c r="AQ51" i="14" s="1"/>
  <c r="AP44" i="14"/>
  <c r="AO44" i="14"/>
  <c r="AO51" i="14" s="1"/>
  <c r="AN44" i="14"/>
  <c r="AN51" i="14" s="1"/>
  <c r="AM44" i="14"/>
  <c r="AM51" i="14" s="1"/>
  <c r="AG44" i="14"/>
  <c r="AQ43" i="14"/>
  <c r="AQ42" i="14"/>
  <c r="AP42" i="14"/>
  <c r="AO42" i="14"/>
  <c r="AN42" i="14"/>
  <c r="AM42" i="14"/>
  <c r="AR42" i="14" s="1"/>
  <c r="AV36" i="14" s="1"/>
  <c r="AQ41" i="14"/>
  <c r="AP41" i="14"/>
  <c r="AO41" i="14"/>
  <c r="AN41" i="14"/>
  <c r="AM41" i="14"/>
  <c r="AR41" i="14" s="1"/>
  <c r="AX36" i="14" s="1"/>
  <c r="AR40" i="14"/>
  <c r="AW36" i="14" s="1"/>
  <c r="AQ40" i="14"/>
  <c r="AP40" i="14"/>
  <c r="AO40" i="14"/>
  <c r="AN40" i="14"/>
  <c r="AM40" i="14"/>
  <c r="AQ39" i="14"/>
  <c r="AP39" i="14"/>
  <c r="AO39" i="14"/>
  <c r="AN39" i="14"/>
  <c r="AM39" i="14"/>
  <c r="AR39" i="14" s="1"/>
  <c r="AY36" i="14" s="1"/>
  <c r="AQ38" i="14"/>
  <c r="AP38" i="14"/>
  <c r="AO38" i="14"/>
  <c r="AN38" i="14"/>
  <c r="AM38" i="14"/>
  <c r="AR38" i="14" s="1"/>
  <c r="AZ36" i="14" s="1"/>
  <c r="AQ37" i="14"/>
  <c r="AP37" i="14"/>
  <c r="AO37" i="14"/>
  <c r="AN37" i="14"/>
  <c r="AM37" i="14"/>
  <c r="AR37" i="14" s="1"/>
  <c r="AI37" i="14"/>
  <c r="BA36" i="14" s="1"/>
  <c r="AH37" i="14"/>
  <c r="AG37" i="14"/>
  <c r="AQ36" i="14"/>
  <c r="AP36" i="14"/>
  <c r="AP43" i="14" s="1"/>
  <c r="AO36" i="14"/>
  <c r="AN36" i="14"/>
  <c r="AN43" i="14" s="1"/>
  <c r="AM36" i="14"/>
  <c r="AG36" i="14"/>
  <c r="AQ34" i="14"/>
  <c r="AP34" i="14"/>
  <c r="AO34" i="14"/>
  <c r="AN34" i="14"/>
  <c r="AM34" i="14"/>
  <c r="AR34" i="14" s="1"/>
  <c r="AV28" i="14" s="1"/>
  <c r="AQ33" i="14"/>
  <c r="AP33" i="14"/>
  <c r="AO33" i="14"/>
  <c r="AN33" i="14"/>
  <c r="AM33" i="14"/>
  <c r="AR33" i="14" s="1"/>
  <c r="AR32" i="14"/>
  <c r="AW28" i="14" s="1"/>
  <c r="AQ32" i="14"/>
  <c r="AP32" i="14"/>
  <c r="AO32" i="14"/>
  <c r="AN32" i="14"/>
  <c r="AM32" i="14"/>
  <c r="AQ31" i="14"/>
  <c r="AP31" i="14"/>
  <c r="AO31" i="14"/>
  <c r="AN31" i="14"/>
  <c r="AM31" i="14"/>
  <c r="AR31" i="14" s="1"/>
  <c r="AY28" i="14" s="1"/>
  <c r="AQ30" i="14"/>
  <c r="AP30" i="14"/>
  <c r="AO30" i="14"/>
  <c r="AN30" i="14"/>
  <c r="AM30" i="14"/>
  <c r="AQ29" i="14"/>
  <c r="AP29" i="14"/>
  <c r="AO29" i="14"/>
  <c r="AN29" i="14"/>
  <c r="AM29" i="14"/>
  <c r="AR29" i="14" s="1"/>
  <c r="AI29" i="14"/>
  <c r="BA28" i="14" s="1"/>
  <c r="AH29" i="14"/>
  <c r="AG29" i="14"/>
  <c r="AX28" i="14"/>
  <c r="AQ28" i="14"/>
  <c r="AQ35" i="14" s="1"/>
  <c r="AP28" i="14"/>
  <c r="AP35" i="14" s="1"/>
  <c r="AO28" i="14"/>
  <c r="AO35" i="14" s="1"/>
  <c r="AN28" i="14"/>
  <c r="AM28" i="14"/>
  <c r="AM35" i="14" s="1"/>
  <c r="AG28" i="14"/>
  <c r="AQ26" i="14"/>
  <c r="AP26" i="14"/>
  <c r="AO26" i="14"/>
  <c r="AN26" i="14"/>
  <c r="AM26" i="14"/>
  <c r="AR26" i="14" s="1"/>
  <c r="AV20" i="14" s="1"/>
  <c r="AR25" i="14"/>
  <c r="AX20" i="14" s="1"/>
  <c r="AQ25" i="14"/>
  <c r="AP25" i="14"/>
  <c r="AO25" i="14"/>
  <c r="AN25" i="14"/>
  <c r="AM25" i="14"/>
  <c r="AQ24" i="14"/>
  <c r="AP24" i="14"/>
  <c r="AO24" i="14"/>
  <c r="AN24" i="14"/>
  <c r="AM24" i="14"/>
  <c r="AQ23" i="14"/>
  <c r="AP23" i="14"/>
  <c r="AO23" i="14"/>
  <c r="AN23" i="14"/>
  <c r="AM23" i="14"/>
  <c r="AQ22" i="14"/>
  <c r="AP22" i="14"/>
  <c r="AO22" i="14"/>
  <c r="AN22" i="14"/>
  <c r="AM22" i="14"/>
  <c r="AR22" i="14" s="1"/>
  <c r="AZ20" i="14" s="1"/>
  <c r="AR21" i="14"/>
  <c r="AQ21" i="14"/>
  <c r="AP21" i="14"/>
  <c r="AO21" i="14"/>
  <c r="AN21" i="14"/>
  <c r="AM21" i="14"/>
  <c r="AH21" i="14"/>
  <c r="AI21" i="14" s="1"/>
  <c r="BA20" i="14" s="1"/>
  <c r="AG21" i="14"/>
  <c r="AQ20" i="14"/>
  <c r="AQ27" i="14" s="1"/>
  <c r="AP20" i="14"/>
  <c r="AP27" i="14" s="1"/>
  <c r="AO20" i="14"/>
  <c r="AO27" i="14" s="1"/>
  <c r="AN20" i="14"/>
  <c r="AN27" i="14" s="1"/>
  <c r="AM20" i="14"/>
  <c r="AG20" i="14"/>
  <c r="AM19" i="14"/>
  <c r="AQ18" i="14"/>
  <c r="AP18" i="14"/>
  <c r="AO18" i="14"/>
  <c r="AN18" i="14"/>
  <c r="AM18" i="14"/>
  <c r="AR18" i="14" s="1"/>
  <c r="AR17" i="14"/>
  <c r="AX12" i="14" s="1"/>
  <c r="AQ17" i="14"/>
  <c r="AP17" i="14"/>
  <c r="AO17" i="14"/>
  <c r="AN17" i="14"/>
  <c r="AM17" i="14"/>
  <c r="AQ16" i="14"/>
  <c r="AP16" i="14"/>
  <c r="AO16" i="14"/>
  <c r="AN16" i="14"/>
  <c r="AM16" i="14"/>
  <c r="AQ15" i="14"/>
  <c r="AP15" i="14"/>
  <c r="AO15" i="14"/>
  <c r="AN15" i="14"/>
  <c r="AM15" i="14"/>
  <c r="AQ14" i="14"/>
  <c r="AP14" i="14"/>
  <c r="AO14" i="14"/>
  <c r="AN14" i="14"/>
  <c r="AM14" i="14"/>
  <c r="AR14" i="14" s="1"/>
  <c r="AZ12" i="14" s="1"/>
  <c r="AR13" i="14"/>
  <c r="AQ13" i="14"/>
  <c r="AP13" i="14"/>
  <c r="AO13" i="14"/>
  <c r="AN13" i="14"/>
  <c r="AM13" i="14"/>
  <c r="AH13" i="14"/>
  <c r="AI13" i="14" s="1"/>
  <c r="BA12" i="14" s="1"/>
  <c r="AG13" i="14"/>
  <c r="AV12" i="14"/>
  <c r="AQ12" i="14"/>
  <c r="AQ19" i="14" s="1"/>
  <c r="AP12" i="14"/>
  <c r="AP19" i="14" s="1"/>
  <c r="AO12" i="14"/>
  <c r="AN12" i="14"/>
  <c r="AN19" i="14" s="1"/>
  <c r="AM12" i="14"/>
  <c r="AG12" i="14"/>
  <c r="AM11" i="14"/>
  <c r="AR10" i="14"/>
  <c r="AV4" i="14" s="1"/>
  <c r="AQ10" i="14"/>
  <c r="AP10" i="14"/>
  <c r="AO10" i="14"/>
  <c r="AN10" i="14"/>
  <c r="AM10" i="14"/>
  <c r="AQ9" i="14"/>
  <c r="AP9" i="14"/>
  <c r="AO9" i="14"/>
  <c r="AN9" i="14"/>
  <c r="AM9" i="14"/>
  <c r="AQ8" i="14"/>
  <c r="AP8" i="14"/>
  <c r="AO8" i="14"/>
  <c r="AN8" i="14"/>
  <c r="AM8" i="14"/>
  <c r="AQ7" i="14"/>
  <c r="AP7" i="14"/>
  <c r="AO7" i="14"/>
  <c r="AN7" i="14"/>
  <c r="AM7" i="14"/>
  <c r="AR7" i="14" s="1"/>
  <c r="AY4" i="14" s="1"/>
  <c r="AR6" i="14"/>
  <c r="AZ4" i="14" s="1"/>
  <c r="AQ6" i="14"/>
  <c r="AP6" i="14"/>
  <c r="AO6" i="14"/>
  <c r="AN6" i="14"/>
  <c r="AM6" i="14"/>
  <c r="AQ5" i="14"/>
  <c r="AP5" i="14"/>
  <c r="AO5" i="14"/>
  <c r="AN5" i="14"/>
  <c r="AM5" i="14"/>
  <c r="AH5" i="14"/>
  <c r="AI5" i="14" s="1"/>
  <c r="BA4" i="14" s="1"/>
  <c r="AG5" i="14"/>
  <c r="AQ4" i="14"/>
  <c r="AP4" i="14"/>
  <c r="AP11" i="14" s="1"/>
  <c r="AO4" i="14"/>
  <c r="AN4" i="14"/>
  <c r="AN11" i="14" s="1"/>
  <c r="AM4" i="14"/>
  <c r="AR4" i="14" s="1"/>
  <c r="AG4" i="14"/>
  <c r="I3" i="14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D3" i="14"/>
  <c r="E3" i="14" s="1"/>
  <c r="F3" i="14" s="1"/>
  <c r="G3" i="14" s="1"/>
  <c r="H3" i="14" s="1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AS147" i="12"/>
  <c r="AM147" i="12"/>
  <c r="AX146" i="12"/>
  <c r="AW146" i="12"/>
  <c r="AV146" i="12"/>
  <c r="AU146" i="12"/>
  <c r="AT146" i="12"/>
  <c r="AS146" i="12"/>
  <c r="AY146" i="12" s="1"/>
  <c r="BC140" i="12" s="1"/>
  <c r="AY145" i="12"/>
  <c r="BE140" i="12" s="1"/>
  <c r="AX145" i="12"/>
  <c r="AW145" i="12"/>
  <c r="AV145" i="12"/>
  <c r="AU145" i="12"/>
  <c r="AT145" i="12"/>
  <c r="AS145" i="12"/>
  <c r="AX144" i="12"/>
  <c r="AY144" i="12" s="1"/>
  <c r="BD140" i="12" s="1"/>
  <c r="AW144" i="12"/>
  <c r="AV144" i="12"/>
  <c r="AU144" i="12"/>
  <c r="AT144" i="12"/>
  <c r="AS144" i="12"/>
  <c r="AX143" i="12"/>
  <c r="AW143" i="12"/>
  <c r="AV143" i="12"/>
  <c r="AU143" i="12"/>
  <c r="AT143" i="12"/>
  <c r="AS143" i="12"/>
  <c r="AY143" i="12" s="1"/>
  <c r="BF140" i="12" s="1"/>
  <c r="AX142" i="12"/>
  <c r="AW142" i="12"/>
  <c r="AV142" i="12"/>
  <c r="AU142" i="12"/>
  <c r="AT142" i="12"/>
  <c r="AS142" i="12"/>
  <c r="AX141" i="12"/>
  <c r="AW141" i="12"/>
  <c r="AV141" i="12"/>
  <c r="AU141" i="12"/>
  <c r="AT141" i="12"/>
  <c r="AS141" i="12"/>
  <c r="AN141" i="12"/>
  <c r="AM141" i="12"/>
  <c r="BH140" i="12"/>
  <c r="AY140" i="12"/>
  <c r="AX140" i="12"/>
  <c r="AW140" i="12"/>
  <c r="AV140" i="12"/>
  <c r="AV147" i="12" s="1"/>
  <c r="AU140" i="12"/>
  <c r="AT140" i="12"/>
  <c r="AT147" i="12" s="1"/>
  <c r="AS140" i="12"/>
  <c r="AM140" i="12"/>
  <c r="AM139" i="12"/>
  <c r="AY138" i="12"/>
  <c r="BC132" i="12" s="1"/>
  <c r="AX138" i="12"/>
  <c r="AW138" i="12"/>
  <c r="AV138" i="12"/>
  <c r="AU138" i="12"/>
  <c r="AT138" i="12"/>
  <c r="AS138" i="12"/>
  <c r="AY137" i="12"/>
  <c r="BE132" i="12" s="1"/>
  <c r="AX137" i="12"/>
  <c r="AW137" i="12"/>
  <c r="AV137" i="12"/>
  <c r="AU137" i="12"/>
  <c r="AT137" i="12"/>
  <c r="AS137" i="12"/>
  <c r="AX136" i="12"/>
  <c r="AW136" i="12"/>
  <c r="AV136" i="12"/>
  <c r="AU136" i="12"/>
  <c r="AT136" i="12"/>
  <c r="AS136" i="12"/>
  <c r="AX135" i="12"/>
  <c r="AW135" i="12"/>
  <c r="AV135" i="12"/>
  <c r="AU135" i="12"/>
  <c r="AT135" i="12"/>
  <c r="AS135" i="12"/>
  <c r="AX134" i="12"/>
  <c r="AW134" i="12"/>
  <c r="AV134" i="12"/>
  <c r="AU134" i="12"/>
  <c r="AT134" i="12"/>
  <c r="AS134" i="12"/>
  <c r="AX133" i="12"/>
  <c r="AW133" i="12"/>
  <c r="AV133" i="12"/>
  <c r="AU133" i="12"/>
  <c r="AT133" i="12"/>
  <c r="AS133" i="12"/>
  <c r="AN133" i="12"/>
  <c r="AM133" i="12"/>
  <c r="BH132" i="12"/>
  <c r="AX132" i="12"/>
  <c r="AW132" i="12"/>
  <c r="AV132" i="12"/>
  <c r="AU132" i="12"/>
  <c r="AU139" i="12" s="1"/>
  <c r="AT132" i="12"/>
  <c r="AS132" i="12"/>
  <c r="AS139" i="12" s="1"/>
  <c r="AM132" i="12"/>
  <c r="AX131" i="12"/>
  <c r="AM131" i="12"/>
  <c r="AY130" i="12"/>
  <c r="BC124" i="12" s="1"/>
  <c r="AX130" i="12"/>
  <c r="AW130" i="12"/>
  <c r="AV130" i="12"/>
  <c r="AU130" i="12"/>
  <c r="AT130" i="12"/>
  <c r="AS130" i="12"/>
  <c r="AX129" i="12"/>
  <c r="AW129" i="12"/>
  <c r="AY129" i="12" s="1"/>
  <c r="BE124" i="12" s="1"/>
  <c r="AV129" i="12"/>
  <c r="AU129" i="12"/>
  <c r="AT129" i="12"/>
  <c r="AS129" i="12"/>
  <c r="AX128" i="12"/>
  <c r="AW128" i="12"/>
  <c r="AV128" i="12"/>
  <c r="AU128" i="12"/>
  <c r="AT128" i="12"/>
  <c r="AS128" i="12"/>
  <c r="AX127" i="12"/>
  <c r="AW127" i="12"/>
  <c r="AV127" i="12"/>
  <c r="AU127" i="12"/>
  <c r="AT127" i="12"/>
  <c r="AS127" i="12"/>
  <c r="AX126" i="12"/>
  <c r="AW126" i="12"/>
  <c r="AV126" i="12"/>
  <c r="AU126" i="12"/>
  <c r="AT126" i="12"/>
  <c r="AS126" i="12"/>
  <c r="AY126" i="12" s="1"/>
  <c r="BG124" i="12" s="1"/>
  <c r="AX125" i="12"/>
  <c r="AW125" i="12"/>
  <c r="AV125" i="12"/>
  <c r="AU125" i="12"/>
  <c r="AT125" i="12"/>
  <c r="AS125" i="12"/>
  <c r="AN125" i="12"/>
  <c r="AM125" i="12"/>
  <c r="BH124" i="12"/>
  <c r="AX124" i="12"/>
  <c r="AW124" i="12"/>
  <c r="AV124" i="12"/>
  <c r="AV131" i="12" s="1"/>
  <c r="AU124" i="12"/>
  <c r="AT124" i="12"/>
  <c r="AT131" i="12" s="1"/>
  <c r="AS124" i="12"/>
  <c r="AS131" i="12" s="1"/>
  <c r="AM124" i="12"/>
  <c r="AX123" i="12"/>
  <c r="AM123" i="12"/>
  <c r="AX122" i="12"/>
  <c r="AW122" i="12"/>
  <c r="AV122" i="12"/>
  <c r="AU122" i="12"/>
  <c r="AT122" i="12"/>
  <c r="AS122" i="12"/>
  <c r="AY122" i="12" s="1"/>
  <c r="BC116" i="12" s="1"/>
  <c r="AX121" i="12"/>
  <c r="AW121" i="12"/>
  <c r="AV121" i="12"/>
  <c r="AU121" i="12"/>
  <c r="AT121" i="12"/>
  <c r="AS121" i="12"/>
  <c r="AX120" i="12"/>
  <c r="AW120" i="12"/>
  <c r="AV120" i="12"/>
  <c r="AU120" i="12"/>
  <c r="AT120" i="12"/>
  <c r="AS120" i="12"/>
  <c r="AX119" i="12"/>
  <c r="AW119" i="12"/>
  <c r="AV119" i="12"/>
  <c r="AU119" i="12"/>
  <c r="AT119" i="12"/>
  <c r="AS119" i="12"/>
  <c r="AY119" i="12" s="1"/>
  <c r="BF116" i="12" s="1"/>
  <c r="AX118" i="12"/>
  <c r="AW118" i="12"/>
  <c r="AV118" i="12"/>
  <c r="AU118" i="12"/>
  <c r="AT118" i="12"/>
  <c r="AS118" i="12"/>
  <c r="AX117" i="12"/>
  <c r="AW117" i="12"/>
  <c r="AV117" i="12"/>
  <c r="AU117" i="12"/>
  <c r="AT117" i="12"/>
  <c r="AS117" i="12"/>
  <c r="AY117" i="12" s="1"/>
  <c r="AN117" i="12"/>
  <c r="AM117" i="12"/>
  <c r="BH116" i="12"/>
  <c r="AX116" i="12"/>
  <c r="AW116" i="12"/>
  <c r="AW123" i="12" s="1"/>
  <c r="AV116" i="12"/>
  <c r="AV123" i="12" s="1"/>
  <c r="AU116" i="12"/>
  <c r="AU123" i="12" s="1"/>
  <c r="AT116" i="12"/>
  <c r="AS116" i="12"/>
  <c r="AM116" i="12"/>
  <c r="AM115" i="12"/>
  <c r="AX114" i="12"/>
  <c r="AW114" i="12"/>
  <c r="AW115" i="12" s="1"/>
  <c r="AV114" i="12"/>
  <c r="AU114" i="12"/>
  <c r="AT114" i="12"/>
  <c r="AS114" i="12"/>
  <c r="AX113" i="12"/>
  <c r="AW113" i="12"/>
  <c r="AV113" i="12"/>
  <c r="AU113" i="12"/>
  <c r="AY113" i="12" s="1"/>
  <c r="BE108" i="12" s="1"/>
  <c r="AT113" i="12"/>
  <c r="AS113" i="12"/>
  <c r="AX112" i="12"/>
  <c r="AW112" i="12"/>
  <c r="AV112" i="12"/>
  <c r="AU112" i="12"/>
  <c r="AT112" i="12"/>
  <c r="AS112" i="12"/>
  <c r="AX111" i="12"/>
  <c r="AW111" i="12"/>
  <c r="AV111" i="12"/>
  <c r="AU111" i="12"/>
  <c r="AT111" i="12"/>
  <c r="AS111" i="12"/>
  <c r="AY111" i="12" s="1"/>
  <c r="BF108" i="12" s="1"/>
  <c r="AX110" i="12"/>
  <c r="AW110" i="12"/>
  <c r="AV110" i="12"/>
  <c r="AU110" i="12"/>
  <c r="AT110" i="12"/>
  <c r="AS110" i="12"/>
  <c r="AY110" i="12" s="1"/>
  <c r="BG108" i="12" s="1"/>
  <c r="AY109" i="12"/>
  <c r="AX109" i="12"/>
  <c r="AW109" i="12"/>
  <c r="AV109" i="12"/>
  <c r="AU109" i="12"/>
  <c r="AT109" i="12"/>
  <c r="AS109" i="12"/>
  <c r="AN109" i="12"/>
  <c r="AM109" i="12"/>
  <c r="BH108" i="12"/>
  <c r="AX108" i="12"/>
  <c r="AX115" i="12" s="1"/>
  <c r="AW108" i="12"/>
  <c r="AV108" i="12"/>
  <c r="AV115" i="12" s="1"/>
  <c r="AU108" i="12"/>
  <c r="AT108" i="12"/>
  <c r="AS108" i="12"/>
  <c r="AS115" i="12" s="1"/>
  <c r="AM108" i="12"/>
  <c r="AM107" i="12"/>
  <c r="AX106" i="12"/>
  <c r="AW106" i="12"/>
  <c r="AV106" i="12"/>
  <c r="AY106" i="12" s="1"/>
  <c r="BC100" i="12" s="1"/>
  <c r="AU106" i="12"/>
  <c r="AT106" i="12"/>
  <c r="AS106" i="12"/>
  <c r="AX105" i="12"/>
  <c r="AW105" i="12"/>
  <c r="AV105" i="12"/>
  <c r="AU105" i="12"/>
  <c r="AT105" i="12"/>
  <c r="AY105" i="12" s="1"/>
  <c r="BE100" i="12" s="1"/>
  <c r="AS105" i="12"/>
  <c r="AX104" i="12"/>
  <c r="AW104" i="12"/>
  <c r="AV104" i="12"/>
  <c r="AU104" i="12"/>
  <c r="AT104" i="12"/>
  <c r="AS104" i="12"/>
  <c r="AX103" i="12"/>
  <c r="AW103" i="12"/>
  <c r="AV103" i="12"/>
  <c r="AU103" i="12"/>
  <c r="AT103" i="12"/>
  <c r="AS103" i="12"/>
  <c r="AX102" i="12"/>
  <c r="AW102" i="12"/>
  <c r="AV102" i="12"/>
  <c r="AU102" i="12"/>
  <c r="AY102" i="12" s="1"/>
  <c r="BG100" i="12" s="1"/>
  <c r="AT102" i="12"/>
  <c r="AS102" i="12"/>
  <c r="AX101" i="12"/>
  <c r="AW101" i="12"/>
  <c r="AV101" i="12"/>
  <c r="AU101" i="12"/>
  <c r="AT101" i="12"/>
  <c r="AY101" i="12" s="1"/>
  <c r="AS101" i="12"/>
  <c r="AN101" i="12"/>
  <c r="AM101" i="12"/>
  <c r="BH100" i="12"/>
  <c r="AX100" i="12"/>
  <c r="AW100" i="12"/>
  <c r="AV100" i="12"/>
  <c r="AU100" i="12"/>
  <c r="AU107" i="12" s="1"/>
  <c r="AT100" i="12"/>
  <c r="AS100" i="12"/>
  <c r="AS107" i="12" s="1"/>
  <c r="AM100" i="12"/>
  <c r="AM99" i="12"/>
  <c r="AX98" i="12"/>
  <c r="AW98" i="12"/>
  <c r="AV98" i="12"/>
  <c r="AU98" i="12"/>
  <c r="AT98" i="12"/>
  <c r="AY98" i="12" s="1"/>
  <c r="AS98" i="12"/>
  <c r="AX97" i="12"/>
  <c r="AW97" i="12"/>
  <c r="AV97" i="12"/>
  <c r="AU97" i="12"/>
  <c r="AT97" i="12"/>
  <c r="AS97" i="12"/>
  <c r="AY97" i="12" s="1"/>
  <c r="BE92" i="12" s="1"/>
  <c r="AX96" i="12"/>
  <c r="AW96" i="12"/>
  <c r="AV96" i="12"/>
  <c r="AU96" i="12"/>
  <c r="AT96" i="12"/>
  <c r="AY96" i="12" s="1"/>
  <c r="BD92" i="12" s="1"/>
  <c r="AS96" i="12"/>
  <c r="AX95" i="12"/>
  <c r="AW95" i="12"/>
  <c r="AV95" i="12"/>
  <c r="AU95" i="12"/>
  <c r="AT95" i="12"/>
  <c r="AS95" i="12"/>
  <c r="AY95" i="12" s="1"/>
  <c r="BF92" i="12" s="1"/>
  <c r="AX94" i="12"/>
  <c r="AX99" i="12" s="1"/>
  <c r="AW94" i="12"/>
  <c r="AV94" i="12"/>
  <c r="AU94" i="12"/>
  <c r="AT94" i="12"/>
  <c r="AY94" i="12" s="1"/>
  <c r="BG92" i="12" s="1"/>
  <c r="AS94" i="12"/>
  <c r="AY93" i="12"/>
  <c r="AX93" i="12"/>
  <c r="AW93" i="12"/>
  <c r="AV93" i="12"/>
  <c r="AU93" i="12"/>
  <c r="AT93" i="12"/>
  <c r="AS93" i="12"/>
  <c r="AN93" i="12"/>
  <c r="AM93" i="12"/>
  <c r="BH92" i="12"/>
  <c r="BC92" i="12"/>
  <c r="AX92" i="12"/>
  <c r="AW92" i="12"/>
  <c r="AV92" i="12"/>
  <c r="AU92" i="12"/>
  <c r="AU99" i="12" s="1"/>
  <c r="AT92" i="12"/>
  <c r="AS92" i="12"/>
  <c r="AY92" i="12" s="1"/>
  <c r="AM92" i="12"/>
  <c r="AU91" i="12"/>
  <c r="AM91" i="12"/>
  <c r="AX90" i="12"/>
  <c r="AW90" i="12"/>
  <c r="AV90" i="12"/>
  <c r="AU90" i="12"/>
  <c r="AT90" i="12"/>
  <c r="AS90" i="12"/>
  <c r="AX89" i="12"/>
  <c r="AW89" i="12"/>
  <c r="AV89" i="12"/>
  <c r="AU89" i="12"/>
  <c r="AT89" i="12"/>
  <c r="AY89" i="12" s="1"/>
  <c r="BE84" i="12" s="1"/>
  <c r="AS89" i="12"/>
  <c r="AX88" i="12"/>
  <c r="AW88" i="12"/>
  <c r="AV88" i="12"/>
  <c r="AU88" i="12"/>
  <c r="AT88" i="12"/>
  <c r="AS88" i="12"/>
  <c r="AY88" i="12" s="1"/>
  <c r="BD84" i="12" s="1"/>
  <c r="AX87" i="12"/>
  <c r="AW87" i="12"/>
  <c r="AV87" i="12"/>
  <c r="AU87" i="12"/>
  <c r="AT87" i="12"/>
  <c r="AY87" i="12" s="1"/>
  <c r="BF84" i="12" s="1"/>
  <c r="AS87" i="12"/>
  <c r="AY86" i="12"/>
  <c r="BG84" i="12" s="1"/>
  <c r="AX86" i="12"/>
  <c r="AW86" i="12"/>
  <c r="AV86" i="12"/>
  <c r="AU86" i="12"/>
  <c r="AT86" i="12"/>
  <c r="AS86" i="12"/>
  <c r="AX85" i="12"/>
  <c r="AW85" i="12"/>
  <c r="AV85" i="12"/>
  <c r="AU85" i="12"/>
  <c r="AT85" i="12"/>
  <c r="AS85" i="12"/>
  <c r="AY85" i="12" s="1"/>
  <c r="AO85" i="12"/>
  <c r="AN85" i="12"/>
  <c r="AM85" i="12"/>
  <c r="BH84" i="12"/>
  <c r="AX84" i="12"/>
  <c r="AX91" i="12" s="1"/>
  <c r="AW84" i="12"/>
  <c r="AW91" i="12" s="1"/>
  <c r="AV84" i="12"/>
  <c r="AV91" i="12" s="1"/>
  <c r="AU84" i="12"/>
  <c r="AT84" i="12"/>
  <c r="AT91" i="12" s="1"/>
  <c r="AS84" i="12"/>
  <c r="AM84" i="12"/>
  <c r="AM83" i="12"/>
  <c r="AX82" i="12"/>
  <c r="AW82" i="12"/>
  <c r="AV82" i="12"/>
  <c r="AU82" i="12"/>
  <c r="AT82" i="12"/>
  <c r="AS82" i="12"/>
  <c r="AX81" i="12"/>
  <c r="AW81" i="12"/>
  <c r="AV81" i="12"/>
  <c r="AU81" i="12"/>
  <c r="AT81" i="12"/>
  <c r="AY81" i="12" s="1"/>
  <c r="BE76" i="12" s="1"/>
  <c r="AS81" i="12"/>
  <c r="AX80" i="12"/>
  <c r="AW80" i="12"/>
  <c r="AV80" i="12"/>
  <c r="AU80" i="12"/>
  <c r="AT80" i="12"/>
  <c r="AS80" i="12"/>
  <c r="AY80" i="12" s="1"/>
  <c r="BD76" i="12" s="1"/>
  <c r="AX79" i="12"/>
  <c r="AW79" i="12"/>
  <c r="AV79" i="12"/>
  <c r="AU79" i="12"/>
  <c r="AT79" i="12"/>
  <c r="AY79" i="12" s="1"/>
  <c r="BF76" i="12" s="1"/>
  <c r="AS79" i="12"/>
  <c r="AY78" i="12"/>
  <c r="BG76" i="12" s="1"/>
  <c r="AX78" i="12"/>
  <c r="AW78" i="12"/>
  <c r="AV78" i="12"/>
  <c r="AU78" i="12"/>
  <c r="AT78" i="12"/>
  <c r="AS78" i="12"/>
  <c r="AX77" i="12"/>
  <c r="AW77" i="12"/>
  <c r="AV77" i="12"/>
  <c r="AU77" i="12"/>
  <c r="AT77" i="12"/>
  <c r="AS77" i="12"/>
  <c r="AO77" i="12"/>
  <c r="AN77" i="12"/>
  <c r="AM77" i="12"/>
  <c r="BH76" i="12"/>
  <c r="AX76" i="12"/>
  <c r="AW76" i="12"/>
  <c r="AW83" i="12" s="1"/>
  <c r="AV76" i="12"/>
  <c r="AU76" i="12"/>
  <c r="AT76" i="12"/>
  <c r="AT83" i="12" s="1"/>
  <c r="AS76" i="12"/>
  <c r="AM76" i="12"/>
  <c r="AU75" i="12"/>
  <c r="AM75" i="12"/>
  <c r="AX74" i="12"/>
  <c r="AW74" i="12"/>
  <c r="AV74" i="12"/>
  <c r="AU74" i="12"/>
  <c r="AT74" i="12"/>
  <c r="AS74" i="12"/>
  <c r="AY74" i="12" s="1"/>
  <c r="BC68" i="12" s="1"/>
  <c r="AX73" i="12"/>
  <c r="AW73" i="12"/>
  <c r="AV73" i="12"/>
  <c r="AU73" i="12"/>
  <c r="AT73" i="12"/>
  <c r="AY73" i="12" s="1"/>
  <c r="BE68" i="12" s="1"/>
  <c r="AS73" i="12"/>
  <c r="AX72" i="12"/>
  <c r="AW72" i="12"/>
  <c r="AV72" i="12"/>
  <c r="AU72" i="12"/>
  <c r="AT72" i="12"/>
  <c r="AS72" i="12"/>
  <c r="AY72" i="12" s="1"/>
  <c r="BD68" i="12" s="1"/>
  <c r="AX71" i="12"/>
  <c r="AW71" i="12"/>
  <c r="AV71" i="12"/>
  <c r="AU71" i="12"/>
  <c r="AT71" i="12"/>
  <c r="AS71" i="12"/>
  <c r="AX70" i="12"/>
  <c r="AW70" i="12"/>
  <c r="AY70" i="12" s="1"/>
  <c r="BG68" i="12" s="1"/>
  <c r="AV70" i="12"/>
  <c r="AU70" i="12"/>
  <c r="AT70" i="12"/>
  <c r="AS70" i="12"/>
  <c r="AX69" i="12"/>
  <c r="AW69" i="12"/>
  <c r="AV69" i="12"/>
  <c r="AU69" i="12"/>
  <c r="AT69" i="12"/>
  <c r="AS69" i="12"/>
  <c r="AY69" i="12" s="1"/>
  <c r="AO69" i="12"/>
  <c r="AN69" i="12"/>
  <c r="AM69" i="12"/>
  <c r="BH68" i="12"/>
  <c r="AX68" i="12"/>
  <c r="AX75" i="12" s="1"/>
  <c r="AW68" i="12"/>
  <c r="AV68" i="12"/>
  <c r="AU68" i="12"/>
  <c r="AT68" i="12"/>
  <c r="AS68" i="12"/>
  <c r="AY68" i="12" s="1"/>
  <c r="AM68" i="12"/>
  <c r="AS67" i="12"/>
  <c r="AM67" i="12"/>
  <c r="AX66" i="12"/>
  <c r="AW66" i="12"/>
  <c r="AV66" i="12"/>
  <c r="AU66" i="12"/>
  <c r="AT66" i="12"/>
  <c r="AS66" i="12"/>
  <c r="AX65" i="12"/>
  <c r="AW65" i="12"/>
  <c r="AV65" i="12"/>
  <c r="AU65" i="12"/>
  <c r="AT65" i="12"/>
  <c r="AY65" i="12" s="1"/>
  <c r="BE60" i="12" s="1"/>
  <c r="AS65" i="12"/>
  <c r="AY64" i="12"/>
  <c r="BD60" i="12" s="1"/>
  <c r="AX64" i="12"/>
  <c r="AW64" i="12"/>
  <c r="AV64" i="12"/>
  <c r="AU64" i="12"/>
  <c r="AT64" i="12"/>
  <c r="AS64" i="12"/>
  <c r="AX63" i="12"/>
  <c r="AW63" i="12"/>
  <c r="AV63" i="12"/>
  <c r="AU63" i="12"/>
  <c r="AT63" i="12"/>
  <c r="AS63" i="12"/>
  <c r="AX62" i="12"/>
  <c r="AW62" i="12"/>
  <c r="AY62" i="12" s="1"/>
  <c r="BG60" i="12" s="1"/>
  <c r="AV62" i="12"/>
  <c r="AU62" i="12"/>
  <c r="AT62" i="12"/>
  <c r="AS62" i="12"/>
  <c r="AX61" i="12"/>
  <c r="AW61" i="12"/>
  <c r="AV61" i="12"/>
  <c r="AU61" i="12"/>
  <c r="AT61" i="12"/>
  <c r="AS61" i="12"/>
  <c r="AO61" i="12"/>
  <c r="AN61" i="12"/>
  <c r="AM61" i="12"/>
  <c r="BH60" i="12"/>
  <c r="AX60" i="12"/>
  <c r="AW60" i="12"/>
  <c r="AW67" i="12" s="1"/>
  <c r="AV60" i="12"/>
  <c r="AU60" i="12"/>
  <c r="AU67" i="12" s="1"/>
  <c r="AT60" i="12"/>
  <c r="AT67" i="12" s="1"/>
  <c r="AS60" i="12"/>
  <c r="AY60" i="12" s="1"/>
  <c r="AM60" i="12"/>
  <c r="AU59" i="12"/>
  <c r="AM59" i="12"/>
  <c r="AX58" i="12"/>
  <c r="AW58" i="12"/>
  <c r="AV58" i="12"/>
  <c r="AU58" i="12"/>
  <c r="AT58" i="12"/>
  <c r="AS58" i="12"/>
  <c r="AY58" i="12" s="1"/>
  <c r="BC52" i="12" s="1"/>
  <c r="AX57" i="12"/>
  <c r="AW57" i="12"/>
  <c r="AV57" i="12"/>
  <c r="AU57" i="12"/>
  <c r="AT57" i="12"/>
  <c r="AY57" i="12" s="1"/>
  <c r="BE52" i="12" s="1"/>
  <c r="AS57" i="12"/>
  <c r="AY56" i="12"/>
  <c r="BD52" i="12" s="1"/>
  <c r="AX56" i="12"/>
  <c r="AW56" i="12"/>
  <c r="AV56" i="12"/>
  <c r="AU56" i="12"/>
  <c r="AT56" i="12"/>
  <c r="AS56" i="12"/>
  <c r="AX55" i="12"/>
  <c r="AW55" i="12"/>
  <c r="AV55" i="12"/>
  <c r="AU55" i="12"/>
  <c r="AT55" i="12"/>
  <c r="AY55" i="12" s="1"/>
  <c r="BF52" i="12" s="1"/>
  <c r="AS55" i="12"/>
  <c r="AX54" i="12"/>
  <c r="AW54" i="12"/>
  <c r="AY54" i="12" s="1"/>
  <c r="BG52" i="12" s="1"/>
  <c r="AV54" i="12"/>
  <c r="AU54" i="12"/>
  <c r="AT54" i="12"/>
  <c r="AS54" i="12"/>
  <c r="AX53" i="12"/>
  <c r="AW53" i="12"/>
  <c r="AV53" i="12"/>
  <c r="AU53" i="12"/>
  <c r="AT53" i="12"/>
  <c r="AS53" i="12"/>
  <c r="AY53" i="12" s="1"/>
  <c r="AO53" i="12"/>
  <c r="AN53" i="12"/>
  <c r="AM53" i="12"/>
  <c r="BH52" i="12"/>
  <c r="AX52" i="12"/>
  <c r="AX59" i="12" s="1"/>
  <c r="AW52" i="12"/>
  <c r="AV52" i="12"/>
  <c r="AV59" i="12" s="1"/>
  <c r="AU52" i="12"/>
  <c r="AT52" i="12"/>
  <c r="AT59" i="12" s="1"/>
  <c r="AS52" i="12"/>
  <c r="AY52" i="12" s="1"/>
  <c r="AM52" i="12"/>
  <c r="AM51" i="12"/>
  <c r="AX50" i="12"/>
  <c r="AW50" i="12"/>
  <c r="AV50" i="12"/>
  <c r="AU50" i="12"/>
  <c r="AT50" i="12"/>
  <c r="AS50" i="12"/>
  <c r="AY50" i="12" s="1"/>
  <c r="BC44" i="12" s="1"/>
  <c r="AX49" i="12"/>
  <c r="AW49" i="12"/>
  <c r="AV49" i="12"/>
  <c r="AU49" i="12"/>
  <c r="AT49" i="12"/>
  <c r="AY49" i="12" s="1"/>
  <c r="BE44" i="12" s="1"/>
  <c r="AS49" i="12"/>
  <c r="AY48" i="12"/>
  <c r="BD44" i="12" s="1"/>
  <c r="AX48" i="12"/>
  <c r="AW48" i="12"/>
  <c r="AV48" i="12"/>
  <c r="AU48" i="12"/>
  <c r="AT48" i="12"/>
  <c r="AS48" i="12"/>
  <c r="AX47" i="12"/>
  <c r="AW47" i="12"/>
  <c r="AV47" i="12"/>
  <c r="AU47" i="12"/>
  <c r="AT47" i="12"/>
  <c r="AS47" i="12"/>
  <c r="AX46" i="12"/>
  <c r="AW46" i="12"/>
  <c r="AY46" i="12" s="1"/>
  <c r="BG44" i="12" s="1"/>
  <c r="AV46" i="12"/>
  <c r="AU46" i="12"/>
  <c r="AT46" i="12"/>
  <c r="AS46" i="12"/>
  <c r="AX45" i="12"/>
  <c r="AW45" i="12"/>
  <c r="AV45" i="12"/>
  <c r="AU45" i="12"/>
  <c r="AT45" i="12"/>
  <c r="AS45" i="12"/>
  <c r="AN45" i="12"/>
  <c r="AO45" i="12" s="1"/>
  <c r="BH44" i="12" s="1"/>
  <c r="AM45" i="12"/>
  <c r="AX44" i="12"/>
  <c r="AW44" i="12"/>
  <c r="AV44" i="12"/>
  <c r="AV51" i="12" s="1"/>
  <c r="AU44" i="12"/>
  <c r="AU51" i="12" s="1"/>
  <c r="AT44" i="12"/>
  <c r="AS44" i="12"/>
  <c r="AM44" i="12"/>
  <c r="AM43" i="12"/>
  <c r="AX42" i="12"/>
  <c r="AW42" i="12"/>
  <c r="AV42" i="12"/>
  <c r="AU42" i="12"/>
  <c r="AT42" i="12"/>
  <c r="AS42" i="12"/>
  <c r="AX41" i="12"/>
  <c r="AW41" i="12"/>
  <c r="AV41" i="12"/>
  <c r="AU41" i="12"/>
  <c r="AT41" i="12"/>
  <c r="AY41" i="12" s="1"/>
  <c r="BE36" i="12" s="1"/>
  <c r="AS41" i="12"/>
  <c r="AY40" i="12"/>
  <c r="BD36" i="12" s="1"/>
  <c r="AX40" i="12"/>
  <c r="AW40" i="12"/>
  <c r="AV40" i="12"/>
  <c r="AU40" i="12"/>
  <c r="AT40" i="12"/>
  <c r="AS40" i="12"/>
  <c r="AX39" i="12"/>
  <c r="AW39" i="12"/>
  <c r="AV39" i="12"/>
  <c r="AU39" i="12"/>
  <c r="AT39" i="12"/>
  <c r="AS39" i="12"/>
  <c r="AX38" i="12"/>
  <c r="AW38" i="12"/>
  <c r="AY38" i="12" s="1"/>
  <c r="BG36" i="12" s="1"/>
  <c r="AV38" i="12"/>
  <c r="AU38" i="12"/>
  <c r="AT38" i="12"/>
  <c r="AS38" i="12"/>
  <c r="AX37" i="12"/>
  <c r="AW37" i="12"/>
  <c r="AV37" i="12"/>
  <c r="AU37" i="12"/>
  <c r="AT37" i="12"/>
  <c r="AS37" i="12"/>
  <c r="AN37" i="12"/>
  <c r="AO37" i="12" s="1"/>
  <c r="BH36" i="12" s="1"/>
  <c r="AM37" i="12"/>
  <c r="AX36" i="12"/>
  <c r="AX43" i="12" s="1"/>
  <c r="AW36" i="12"/>
  <c r="AV36" i="12"/>
  <c r="AV43" i="12" s="1"/>
  <c r="AU36" i="12"/>
  <c r="AU43" i="12" s="1"/>
  <c r="AT36" i="12"/>
  <c r="AT43" i="12" s="1"/>
  <c r="AS36" i="12"/>
  <c r="AY36" i="12" s="1"/>
  <c r="AM36" i="12"/>
  <c r="AS35" i="12"/>
  <c r="AM35" i="12"/>
  <c r="AX34" i="12"/>
  <c r="AW34" i="12"/>
  <c r="AV34" i="12"/>
  <c r="AU34" i="12"/>
  <c r="AT34" i="12"/>
  <c r="AS34" i="12"/>
  <c r="AX33" i="12"/>
  <c r="AW33" i="12"/>
  <c r="AV33" i="12"/>
  <c r="AU33" i="12"/>
  <c r="AT33" i="12"/>
  <c r="AY33" i="12" s="1"/>
  <c r="BE28" i="12" s="1"/>
  <c r="AS33" i="12"/>
  <c r="AY32" i="12"/>
  <c r="BD28" i="12" s="1"/>
  <c r="AX32" i="12"/>
  <c r="AW32" i="12"/>
  <c r="AV32" i="12"/>
  <c r="AU32" i="12"/>
  <c r="AT32" i="12"/>
  <c r="AS32" i="12"/>
  <c r="AX31" i="12"/>
  <c r="AW31" i="12"/>
  <c r="AV31" i="12"/>
  <c r="AU31" i="12"/>
  <c r="AT31" i="12"/>
  <c r="AS31" i="12"/>
  <c r="AX30" i="12"/>
  <c r="AW30" i="12"/>
  <c r="AY30" i="12" s="1"/>
  <c r="BG28" i="12" s="1"/>
  <c r="AV30" i="12"/>
  <c r="AU30" i="12"/>
  <c r="AT30" i="12"/>
  <c r="AS30" i="12"/>
  <c r="AX29" i="12"/>
  <c r="AW29" i="12"/>
  <c r="AV29" i="12"/>
  <c r="AU29" i="12"/>
  <c r="AT29" i="12"/>
  <c r="AS29" i="12"/>
  <c r="AN29" i="12"/>
  <c r="AO29" i="12" s="1"/>
  <c r="BH28" i="12" s="1"/>
  <c r="AM29" i="12"/>
  <c r="AX28" i="12"/>
  <c r="AX35" i="12" s="1"/>
  <c r="AW28" i="12"/>
  <c r="AW35" i="12" s="1"/>
  <c r="AV28" i="12"/>
  <c r="AU28" i="12"/>
  <c r="AU35" i="12" s="1"/>
  <c r="AT28" i="12"/>
  <c r="AS28" i="12"/>
  <c r="AM28" i="12"/>
  <c r="AS27" i="12"/>
  <c r="AM27" i="12"/>
  <c r="AX26" i="12"/>
  <c r="AW26" i="12"/>
  <c r="AV26" i="12"/>
  <c r="AU26" i="12"/>
  <c r="AT26" i="12"/>
  <c r="AS26" i="12"/>
  <c r="AY26" i="12" s="1"/>
  <c r="AX25" i="12"/>
  <c r="AW25" i="12"/>
  <c r="AV25" i="12"/>
  <c r="AU25" i="12"/>
  <c r="AT25" i="12"/>
  <c r="AY25" i="12" s="1"/>
  <c r="BE20" i="12" s="1"/>
  <c r="AS25" i="12"/>
  <c r="AY24" i="12"/>
  <c r="BD20" i="12" s="1"/>
  <c r="AX24" i="12"/>
  <c r="AW24" i="12"/>
  <c r="AV24" i="12"/>
  <c r="AU24" i="12"/>
  <c r="AT24" i="12"/>
  <c r="AS24" i="12"/>
  <c r="AX23" i="12"/>
  <c r="AW23" i="12"/>
  <c r="AV23" i="12"/>
  <c r="AU23" i="12"/>
  <c r="AT23" i="12"/>
  <c r="AY23" i="12" s="1"/>
  <c r="BF20" i="12" s="1"/>
  <c r="AS23" i="12"/>
  <c r="AY22" i="12"/>
  <c r="BG20" i="12" s="1"/>
  <c r="AX22" i="12"/>
  <c r="AW22" i="12"/>
  <c r="AV22" i="12"/>
  <c r="AU22" i="12"/>
  <c r="AT22" i="12"/>
  <c r="AS22" i="12"/>
  <c r="AX21" i="12"/>
  <c r="AW21" i="12"/>
  <c r="AV21" i="12"/>
  <c r="AU21" i="12"/>
  <c r="AT21" i="12"/>
  <c r="AS21" i="12"/>
  <c r="AY21" i="12" s="1"/>
  <c r="AN21" i="12"/>
  <c r="AO21" i="12" s="1"/>
  <c r="BH20" i="12" s="1"/>
  <c r="AM21" i="12"/>
  <c r="BC20" i="12"/>
  <c r="AX20" i="12"/>
  <c r="AX27" i="12" s="1"/>
  <c r="AW20" i="12"/>
  <c r="AV20" i="12"/>
  <c r="AV27" i="12" s="1"/>
  <c r="AU20" i="12"/>
  <c r="AU27" i="12" s="1"/>
  <c r="AT20" i="12"/>
  <c r="AT27" i="12" s="1"/>
  <c r="AS20" i="12"/>
  <c r="AM20" i="12"/>
  <c r="AM19" i="12"/>
  <c r="AX18" i="12"/>
  <c r="AW18" i="12"/>
  <c r="AV18" i="12"/>
  <c r="AU18" i="12"/>
  <c r="AT18" i="12"/>
  <c r="AS18" i="12"/>
  <c r="AY18" i="12" s="1"/>
  <c r="AX17" i="12"/>
  <c r="AW17" i="12"/>
  <c r="AV17" i="12"/>
  <c r="AU17" i="12"/>
  <c r="AT17" i="12"/>
  <c r="AY17" i="12" s="1"/>
  <c r="BE12" i="12" s="1"/>
  <c r="AS17" i="12"/>
  <c r="AY16" i="12"/>
  <c r="BD12" i="12" s="1"/>
  <c r="AX16" i="12"/>
  <c r="AW16" i="12"/>
  <c r="AV16" i="12"/>
  <c r="AU16" i="12"/>
  <c r="AT16" i="12"/>
  <c r="AS16" i="12"/>
  <c r="AX15" i="12"/>
  <c r="AW15" i="12"/>
  <c r="AV15" i="12"/>
  <c r="AU15" i="12"/>
  <c r="AT15" i="12"/>
  <c r="AS15" i="12"/>
  <c r="AY15" i="12" s="1"/>
  <c r="BF12" i="12" s="1"/>
  <c r="AY14" i="12"/>
  <c r="BG12" i="12" s="1"/>
  <c r="AX14" i="12"/>
  <c r="AW14" i="12"/>
  <c r="AV14" i="12"/>
  <c r="AU14" i="12"/>
  <c r="AT14" i="12"/>
  <c r="AS14" i="12"/>
  <c r="AX13" i="12"/>
  <c r="AW13" i="12"/>
  <c r="AV13" i="12"/>
  <c r="AU13" i="12"/>
  <c r="AT13" i="12"/>
  <c r="AS13" i="12"/>
  <c r="AN13" i="12"/>
  <c r="AO13" i="12" s="1"/>
  <c r="BH12" i="12" s="1"/>
  <c r="AM13" i="12"/>
  <c r="BC12" i="12"/>
  <c r="AX12" i="12"/>
  <c r="AW12" i="12"/>
  <c r="AW19" i="12" s="1"/>
  <c r="AV12" i="12"/>
  <c r="AU12" i="12"/>
  <c r="AU19" i="12" s="1"/>
  <c r="AT12" i="12"/>
  <c r="AS12" i="12"/>
  <c r="AY12" i="12" s="1"/>
  <c r="AM12" i="12"/>
  <c r="AU11" i="12"/>
  <c r="AM11" i="12"/>
  <c r="AX10" i="12"/>
  <c r="AW10" i="12"/>
  <c r="AV10" i="12"/>
  <c r="AU10" i="12"/>
  <c r="AT10" i="12"/>
  <c r="AS10" i="12"/>
  <c r="AY10" i="12" s="1"/>
  <c r="BC4" i="12" s="1"/>
  <c r="AX9" i="12"/>
  <c r="AW9" i="12"/>
  <c r="AV9" i="12"/>
  <c r="AU9" i="12"/>
  <c r="AT9" i="12"/>
  <c r="AS9" i="12"/>
  <c r="AY9" i="12" s="1"/>
  <c r="BE4" i="12" s="1"/>
  <c r="AY8" i="12"/>
  <c r="BD4" i="12" s="1"/>
  <c r="AX8" i="12"/>
  <c r="AW8" i="12"/>
  <c r="AV8" i="12"/>
  <c r="AU8" i="12"/>
  <c r="AT8" i="12"/>
  <c r="AS8" i="12"/>
  <c r="AX7" i="12"/>
  <c r="AW7" i="12"/>
  <c r="AV7" i="12"/>
  <c r="AU7" i="12"/>
  <c r="AT7" i="12"/>
  <c r="AS7" i="12"/>
  <c r="AX6" i="12"/>
  <c r="AW6" i="12"/>
  <c r="AY6" i="12" s="1"/>
  <c r="BG4" i="12" s="1"/>
  <c r="AV6" i="12"/>
  <c r="AU6" i="12"/>
  <c r="AT6" i="12"/>
  <c r="AS6" i="12"/>
  <c r="AX5" i="12"/>
  <c r="AW5" i="12"/>
  <c r="AV5" i="12"/>
  <c r="AU5" i="12"/>
  <c r="AT5" i="12"/>
  <c r="AS5" i="12"/>
  <c r="AY5" i="12" s="1"/>
  <c r="AN5" i="12"/>
  <c r="AO5" i="12" s="1"/>
  <c r="BH4" i="12" s="1"/>
  <c r="AM5" i="12"/>
  <c r="AX4" i="12"/>
  <c r="AX11" i="12" s="1"/>
  <c r="AW4" i="12"/>
  <c r="AW11" i="12" s="1"/>
  <c r="AV4" i="12"/>
  <c r="AV11" i="12" s="1"/>
  <c r="AU4" i="12"/>
  <c r="AT4" i="12"/>
  <c r="AT11" i="12" s="1"/>
  <c r="AS4" i="12"/>
  <c r="AY4" i="12" s="1"/>
  <c r="AM4" i="12"/>
  <c r="K3" i="12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F3" i="12"/>
  <c r="G3" i="12" s="1"/>
  <c r="H3" i="12" s="1"/>
  <c r="I3" i="12" s="1"/>
  <c r="J3" i="12" s="1"/>
  <c r="AT155" i="11"/>
  <c r="AK155" i="11"/>
  <c r="AU154" i="11"/>
  <c r="AT154" i="11"/>
  <c r="AS154" i="11"/>
  <c r="AR154" i="11"/>
  <c r="AQ154" i="11"/>
  <c r="AU153" i="11"/>
  <c r="AT153" i="11"/>
  <c r="AS153" i="11"/>
  <c r="AR153" i="11"/>
  <c r="AQ153" i="11"/>
  <c r="AV153" i="11" s="1"/>
  <c r="BB148" i="11" s="1"/>
  <c r="AU152" i="11"/>
  <c r="AT152" i="11"/>
  <c r="AS152" i="11"/>
  <c r="AR152" i="11"/>
  <c r="AQ152" i="11"/>
  <c r="AV152" i="11" s="1"/>
  <c r="AU151" i="11"/>
  <c r="AT151" i="11"/>
  <c r="AS151" i="11"/>
  <c r="AR151" i="11"/>
  <c r="AQ151" i="11"/>
  <c r="AV151" i="11" s="1"/>
  <c r="BC148" i="11" s="1"/>
  <c r="AU150" i="11"/>
  <c r="AT150" i="11"/>
  <c r="AS150" i="11"/>
  <c r="AR150" i="11"/>
  <c r="AQ150" i="11"/>
  <c r="AV150" i="11" s="1"/>
  <c r="BD148" i="11" s="1"/>
  <c r="AU149" i="11"/>
  <c r="AT149" i="11"/>
  <c r="AS149" i="11"/>
  <c r="AR149" i="11"/>
  <c r="AQ149" i="11"/>
  <c r="AK149" i="11"/>
  <c r="BE148" i="11"/>
  <c r="BA148" i="11"/>
  <c r="AU148" i="11"/>
  <c r="AT148" i="11"/>
  <c r="AS148" i="11"/>
  <c r="AR148" i="11"/>
  <c r="AR155" i="11" s="1"/>
  <c r="AQ148" i="11"/>
  <c r="AK148" i="11"/>
  <c r="AT147" i="11"/>
  <c r="AR147" i="11"/>
  <c r="AK147" i="11"/>
  <c r="AU146" i="11"/>
  <c r="AT146" i="11"/>
  <c r="AS146" i="11"/>
  <c r="AR146" i="11"/>
  <c r="AQ146" i="11"/>
  <c r="AV146" i="11" s="1"/>
  <c r="AZ140" i="11" s="1"/>
  <c r="AU145" i="11"/>
  <c r="AT145" i="11"/>
  <c r="AS145" i="11"/>
  <c r="AR145" i="11"/>
  <c r="AQ145" i="11"/>
  <c r="AV145" i="11" s="1"/>
  <c r="BB140" i="11" s="1"/>
  <c r="AU144" i="11"/>
  <c r="AT144" i="11"/>
  <c r="AS144" i="11"/>
  <c r="AR144" i="11"/>
  <c r="AQ144" i="11"/>
  <c r="AV144" i="11" s="1"/>
  <c r="BA140" i="11" s="1"/>
  <c r="AU143" i="11"/>
  <c r="AT143" i="11"/>
  <c r="AS143" i="11"/>
  <c r="AR143" i="11"/>
  <c r="AQ143" i="11"/>
  <c r="AV143" i="11" s="1"/>
  <c r="BC140" i="11" s="1"/>
  <c r="AU142" i="11"/>
  <c r="AT142" i="11"/>
  <c r="AS142" i="11"/>
  <c r="AR142" i="11"/>
  <c r="AQ142" i="11"/>
  <c r="AV142" i="11" s="1"/>
  <c r="BD140" i="11" s="1"/>
  <c r="AU141" i="11"/>
  <c r="AT141" i="11"/>
  <c r="AS141" i="11"/>
  <c r="AR141" i="11"/>
  <c r="AQ141" i="11"/>
  <c r="AV141" i="11" s="1"/>
  <c r="AK141" i="11"/>
  <c r="BE140" i="11"/>
  <c r="AU140" i="11"/>
  <c r="AT140" i="11"/>
  <c r="AS140" i="11"/>
  <c r="AR140" i="11"/>
  <c r="AQ140" i="11"/>
  <c r="AK140" i="11"/>
  <c r="AR139" i="11"/>
  <c r="AK139" i="11"/>
  <c r="AU138" i="11"/>
  <c r="AT138" i="11"/>
  <c r="AS138" i="11"/>
  <c r="AR138" i="11"/>
  <c r="AQ138" i="11"/>
  <c r="AV138" i="11" s="1"/>
  <c r="AZ132" i="11" s="1"/>
  <c r="AU137" i="11"/>
  <c r="AT137" i="11"/>
  <c r="AS137" i="11"/>
  <c r="AR137" i="11"/>
  <c r="AQ137" i="11"/>
  <c r="AU136" i="11"/>
  <c r="AT136" i="11"/>
  <c r="AS136" i="11"/>
  <c r="AR136" i="11"/>
  <c r="AQ136" i="11"/>
  <c r="AU135" i="11"/>
  <c r="AT135" i="11"/>
  <c r="AS135" i="11"/>
  <c r="AR135" i="11"/>
  <c r="AQ135" i="11"/>
  <c r="AV135" i="11" s="1"/>
  <c r="BC132" i="11" s="1"/>
  <c r="AU134" i="11"/>
  <c r="AT134" i="11"/>
  <c r="AS134" i="11"/>
  <c r="AR134" i="11"/>
  <c r="AQ134" i="11"/>
  <c r="AV134" i="11" s="1"/>
  <c r="BD132" i="11" s="1"/>
  <c r="AU133" i="11"/>
  <c r="AT133" i="11"/>
  <c r="AS133" i="11"/>
  <c r="AR133" i="11"/>
  <c r="AQ133" i="11"/>
  <c r="AV133" i="11" s="1"/>
  <c r="AK133" i="11"/>
  <c r="BE132" i="11"/>
  <c r="AU132" i="11"/>
  <c r="AT132" i="11"/>
  <c r="AT139" i="11" s="1"/>
  <c r="AS132" i="11"/>
  <c r="AS139" i="11" s="1"/>
  <c r="AR132" i="11"/>
  <c r="AQ132" i="11"/>
  <c r="AK132" i="11"/>
  <c r="AK131" i="11"/>
  <c r="AU130" i="11"/>
  <c r="AT130" i="11"/>
  <c r="AS130" i="11"/>
  <c r="AR130" i="11"/>
  <c r="AQ130" i="11"/>
  <c r="AU129" i="11"/>
  <c r="AT129" i="11"/>
  <c r="AS129" i="11"/>
  <c r="AR129" i="11"/>
  <c r="AQ129" i="11"/>
  <c r="AU128" i="11"/>
  <c r="AT128" i="11"/>
  <c r="AS128" i="11"/>
  <c r="AR128" i="11"/>
  <c r="AQ128" i="11"/>
  <c r="AV128" i="11" s="1"/>
  <c r="BA124" i="11" s="1"/>
  <c r="AU127" i="11"/>
  <c r="AT127" i="11"/>
  <c r="AS127" i="11"/>
  <c r="AR127" i="11"/>
  <c r="AQ127" i="11"/>
  <c r="AV127" i="11" s="1"/>
  <c r="AU126" i="11"/>
  <c r="AT126" i="11"/>
  <c r="AS126" i="11"/>
  <c r="AR126" i="11"/>
  <c r="AQ126" i="11"/>
  <c r="AV126" i="11" s="1"/>
  <c r="BD124" i="11" s="1"/>
  <c r="AU125" i="11"/>
  <c r="AT125" i="11"/>
  <c r="AS125" i="11"/>
  <c r="AR125" i="11"/>
  <c r="AQ125" i="11"/>
  <c r="AV125" i="11" s="1"/>
  <c r="AK125" i="11"/>
  <c r="BE124" i="11"/>
  <c r="BC124" i="11"/>
  <c r="AU124" i="11"/>
  <c r="AU131" i="11" s="1"/>
  <c r="AT124" i="11"/>
  <c r="AT131" i="11" s="1"/>
  <c r="AS124" i="11"/>
  <c r="AR124" i="11"/>
  <c r="AR131" i="11" s="1"/>
  <c r="AQ124" i="11"/>
  <c r="AQ131" i="11" s="1"/>
  <c r="AK124" i="11"/>
  <c r="AK123" i="11"/>
  <c r="AU122" i="11"/>
  <c r="AT122" i="11"/>
  <c r="AS122" i="11"/>
  <c r="AR122" i="11"/>
  <c r="AQ122" i="11"/>
  <c r="AV122" i="11" s="1"/>
  <c r="AZ116" i="11" s="1"/>
  <c r="AU121" i="11"/>
  <c r="AT121" i="11"/>
  <c r="AS121" i="11"/>
  <c r="AR121" i="11"/>
  <c r="AQ121" i="11"/>
  <c r="AU120" i="11"/>
  <c r="AT120" i="11"/>
  <c r="AS120" i="11"/>
  <c r="AR120" i="11"/>
  <c r="AQ120" i="11"/>
  <c r="AV120" i="11" s="1"/>
  <c r="BA116" i="11" s="1"/>
  <c r="AU119" i="11"/>
  <c r="AT119" i="11"/>
  <c r="AS119" i="11"/>
  <c r="AR119" i="11"/>
  <c r="AQ119" i="11"/>
  <c r="AU118" i="11"/>
  <c r="AT118" i="11"/>
  <c r="AS118" i="11"/>
  <c r="AR118" i="11"/>
  <c r="AQ118" i="11"/>
  <c r="AU117" i="11"/>
  <c r="AT117" i="11"/>
  <c r="AS117" i="11"/>
  <c r="AR117" i="11"/>
  <c r="AQ117" i="11"/>
  <c r="AV117" i="11" s="1"/>
  <c r="AL117" i="11"/>
  <c r="AK117" i="11"/>
  <c r="BE116" i="11"/>
  <c r="AU116" i="11"/>
  <c r="AT116" i="11"/>
  <c r="AV116" i="11" s="1"/>
  <c r="AS116" i="11"/>
  <c r="AR116" i="11"/>
  <c r="AR123" i="11" s="1"/>
  <c r="AQ116" i="11"/>
  <c r="AK116" i="11"/>
  <c r="AU115" i="11"/>
  <c r="AS115" i="11"/>
  <c r="AK115" i="11"/>
  <c r="AU114" i="11"/>
  <c r="AT114" i="11"/>
  <c r="AS114" i="11"/>
  <c r="AR114" i="11"/>
  <c r="AQ114" i="11"/>
  <c r="AV114" i="11" s="1"/>
  <c r="AZ108" i="11" s="1"/>
  <c r="AU113" i="11"/>
  <c r="AT113" i="11"/>
  <c r="AS113" i="11"/>
  <c r="AR113" i="11"/>
  <c r="AQ113" i="11"/>
  <c r="AV112" i="11"/>
  <c r="BA108" i="11" s="1"/>
  <c r="AU112" i="11"/>
  <c r="AT112" i="11"/>
  <c r="AS112" i="11"/>
  <c r="AR112" i="11"/>
  <c r="AQ112" i="11"/>
  <c r="AU111" i="11"/>
  <c r="AT111" i="11"/>
  <c r="AV111" i="11" s="1"/>
  <c r="BC108" i="11" s="1"/>
  <c r="AS111" i="11"/>
  <c r="AR111" i="11"/>
  <c r="AQ111" i="11"/>
  <c r="AU110" i="11"/>
  <c r="AT110" i="11"/>
  <c r="AS110" i="11"/>
  <c r="AR110" i="11"/>
  <c r="AQ110" i="11"/>
  <c r="AV110" i="11" s="1"/>
  <c r="BD108" i="11" s="1"/>
  <c r="AU109" i="11"/>
  <c r="AT109" i="11"/>
  <c r="AS109" i="11"/>
  <c r="AR109" i="11"/>
  <c r="AQ109" i="11"/>
  <c r="AV109" i="11" s="1"/>
  <c r="AK109" i="11"/>
  <c r="BE108" i="11"/>
  <c r="AU108" i="11"/>
  <c r="AT108" i="11"/>
  <c r="AS108" i="11"/>
  <c r="AR108" i="11"/>
  <c r="AQ108" i="11"/>
  <c r="AQ115" i="11" s="1"/>
  <c r="AK108" i="11"/>
  <c r="AS107" i="11"/>
  <c r="AQ107" i="11"/>
  <c r="AK107" i="11"/>
  <c r="AU106" i="11"/>
  <c r="AT106" i="11"/>
  <c r="AS106" i="11"/>
  <c r="AR106" i="11"/>
  <c r="AQ106" i="11"/>
  <c r="AV105" i="11"/>
  <c r="BB100" i="11" s="1"/>
  <c r="AU105" i="11"/>
  <c r="AT105" i="11"/>
  <c r="AS105" i="11"/>
  <c r="AR105" i="11"/>
  <c r="AQ105" i="11"/>
  <c r="AU104" i="11"/>
  <c r="AT104" i="11"/>
  <c r="AV104" i="11" s="1"/>
  <c r="BA100" i="11" s="1"/>
  <c r="AS104" i="11"/>
  <c r="AR104" i="11"/>
  <c r="AQ104" i="11"/>
  <c r="AU103" i="11"/>
  <c r="AT103" i="11"/>
  <c r="AS103" i="11"/>
  <c r="AR103" i="11"/>
  <c r="AQ103" i="11"/>
  <c r="AV103" i="11" s="1"/>
  <c r="BC100" i="11" s="1"/>
  <c r="AU102" i="11"/>
  <c r="AT102" i="11"/>
  <c r="AS102" i="11"/>
  <c r="AR102" i="11"/>
  <c r="AQ102" i="11"/>
  <c r="AV102" i="11" s="1"/>
  <c r="BD100" i="11" s="1"/>
  <c r="AV101" i="11"/>
  <c r="AU101" i="11"/>
  <c r="AT101" i="11"/>
  <c r="AS101" i="11"/>
  <c r="AR101" i="11"/>
  <c r="AQ101" i="11"/>
  <c r="AK101" i="11"/>
  <c r="BE100" i="11"/>
  <c r="AU100" i="11"/>
  <c r="AU107" i="11" s="1"/>
  <c r="AT100" i="11"/>
  <c r="AS100" i="11"/>
  <c r="AR100" i="11"/>
  <c r="AQ100" i="11"/>
  <c r="AV100" i="11" s="1"/>
  <c r="AK100" i="11"/>
  <c r="AQ99" i="11"/>
  <c r="AK99" i="11"/>
  <c r="AV98" i="11"/>
  <c r="AZ92" i="11" s="1"/>
  <c r="AU98" i="11"/>
  <c r="AT98" i="11"/>
  <c r="AS98" i="11"/>
  <c r="AR98" i="11"/>
  <c r="AQ98" i="11"/>
  <c r="AU97" i="11"/>
  <c r="AT97" i="11"/>
  <c r="AV97" i="11" s="1"/>
  <c r="BB92" i="11" s="1"/>
  <c r="AS97" i="11"/>
  <c r="AR97" i="11"/>
  <c r="AQ97" i="11"/>
  <c r="AU96" i="11"/>
  <c r="AT96" i="11"/>
  <c r="AS96" i="11"/>
  <c r="AR96" i="11"/>
  <c r="AQ96" i="11"/>
  <c r="AU95" i="11"/>
  <c r="AT95" i="11"/>
  <c r="AS95" i="11"/>
  <c r="AR95" i="11"/>
  <c r="AQ95" i="11"/>
  <c r="AV95" i="11" s="1"/>
  <c r="BC92" i="11" s="1"/>
  <c r="AV94" i="11"/>
  <c r="AU94" i="11"/>
  <c r="AT94" i="11"/>
  <c r="AS94" i="11"/>
  <c r="AR94" i="11"/>
  <c r="AQ94" i="11"/>
  <c r="AV93" i="11"/>
  <c r="AU93" i="11"/>
  <c r="AT93" i="11"/>
  <c r="AS93" i="11"/>
  <c r="AR93" i="11"/>
  <c r="AQ93" i="11"/>
  <c r="AK93" i="11"/>
  <c r="BE92" i="11"/>
  <c r="BD92" i="11"/>
  <c r="AV92" i="11"/>
  <c r="AU92" i="11"/>
  <c r="AU99" i="11" s="1"/>
  <c r="AT92" i="11"/>
  <c r="AS92" i="11"/>
  <c r="AS99" i="11" s="1"/>
  <c r="AR92" i="11"/>
  <c r="AQ92" i="11"/>
  <c r="AK92" i="11"/>
  <c r="AU91" i="11"/>
  <c r="AK91" i="11"/>
  <c r="AU90" i="11"/>
  <c r="AT90" i="11"/>
  <c r="AV90" i="11" s="1"/>
  <c r="AZ84" i="11" s="1"/>
  <c r="AS90" i="11"/>
  <c r="AR90" i="11"/>
  <c r="AQ90" i="11"/>
  <c r="AU89" i="11"/>
  <c r="AT89" i="11"/>
  <c r="AS89" i="11"/>
  <c r="AR89" i="11"/>
  <c r="AQ89" i="11"/>
  <c r="AU88" i="11"/>
  <c r="AT88" i="11"/>
  <c r="AS88" i="11"/>
  <c r="AR88" i="11"/>
  <c r="AQ88" i="11"/>
  <c r="AV88" i="11" s="1"/>
  <c r="BA84" i="11" s="1"/>
  <c r="AV87" i="11"/>
  <c r="BC84" i="11" s="1"/>
  <c r="AU87" i="11"/>
  <c r="AT87" i="11"/>
  <c r="AS87" i="11"/>
  <c r="AR87" i="11"/>
  <c r="AQ87" i="11"/>
  <c r="AU86" i="11"/>
  <c r="AT86" i="11"/>
  <c r="AV86" i="11" s="1"/>
  <c r="BD84" i="11" s="1"/>
  <c r="AS86" i="11"/>
  <c r="AR86" i="11"/>
  <c r="AQ86" i="11"/>
  <c r="AU85" i="11"/>
  <c r="AT85" i="11"/>
  <c r="AS85" i="11"/>
  <c r="AR85" i="11"/>
  <c r="AQ85" i="11"/>
  <c r="AL85" i="11"/>
  <c r="AM85" i="11" s="1"/>
  <c r="BE84" i="11" s="1"/>
  <c r="AK85" i="11"/>
  <c r="AV84" i="11"/>
  <c r="AU84" i="11"/>
  <c r="AT84" i="11"/>
  <c r="AS84" i="11"/>
  <c r="AS91" i="11" s="1"/>
  <c r="AR84" i="11"/>
  <c r="AQ84" i="11"/>
  <c r="AQ91" i="11" s="1"/>
  <c r="AK84" i="11"/>
  <c r="AU83" i="11"/>
  <c r="AK83" i="11"/>
  <c r="AV82" i="11"/>
  <c r="AZ76" i="11" s="1"/>
  <c r="AU82" i="11"/>
  <c r="AT82" i="11"/>
  <c r="AS82" i="11"/>
  <c r="AR82" i="11"/>
  <c r="AQ82" i="11"/>
  <c r="AU81" i="11"/>
  <c r="AT81" i="11"/>
  <c r="AS81" i="11"/>
  <c r="AR81" i="11"/>
  <c r="AQ81" i="11"/>
  <c r="AV81" i="11" s="1"/>
  <c r="BB76" i="11" s="1"/>
  <c r="AU80" i="11"/>
  <c r="AT80" i="11"/>
  <c r="AS80" i="11"/>
  <c r="AR80" i="11"/>
  <c r="AQ80" i="11"/>
  <c r="AV79" i="11"/>
  <c r="BC76" i="11" s="1"/>
  <c r="AU79" i="11"/>
  <c r="AT79" i="11"/>
  <c r="AS79" i="11"/>
  <c r="AR79" i="11"/>
  <c r="AQ79" i="11"/>
  <c r="AU78" i="11"/>
  <c r="AT78" i="11"/>
  <c r="AV78" i="11" s="1"/>
  <c r="BD76" i="11" s="1"/>
  <c r="AS78" i="11"/>
  <c r="AR78" i="11"/>
  <c r="AQ78" i="11"/>
  <c r="AU77" i="11"/>
  <c r="AT77" i="11"/>
  <c r="AS77" i="11"/>
  <c r="AR77" i="11"/>
  <c r="AQ77" i="11"/>
  <c r="AV77" i="11" s="1"/>
  <c r="AL77" i="11"/>
  <c r="AM77" i="11" s="1"/>
  <c r="BE76" i="11" s="1"/>
  <c r="AK77" i="11"/>
  <c r="AU76" i="11"/>
  <c r="AT76" i="11"/>
  <c r="AS76" i="11"/>
  <c r="AS83" i="11" s="1"/>
  <c r="AR76" i="11"/>
  <c r="AV76" i="11" s="1"/>
  <c r="AQ76" i="11"/>
  <c r="AQ83" i="11" s="1"/>
  <c r="AK76" i="11"/>
  <c r="AK75" i="11"/>
  <c r="AU74" i="11"/>
  <c r="AT74" i="11"/>
  <c r="AV74" i="11" s="1"/>
  <c r="AZ68" i="11" s="1"/>
  <c r="AS74" i="11"/>
  <c r="AR74" i="11"/>
  <c r="AQ74" i="11"/>
  <c r="AU73" i="11"/>
  <c r="AT73" i="11"/>
  <c r="AS73" i="11"/>
  <c r="AR73" i="11"/>
  <c r="AV73" i="11" s="1"/>
  <c r="BB68" i="11" s="1"/>
  <c r="AQ73" i="11"/>
  <c r="AV72" i="11"/>
  <c r="BA68" i="11" s="1"/>
  <c r="AU72" i="11"/>
  <c r="AT72" i="11"/>
  <c r="AS72" i="11"/>
  <c r="AR72" i="11"/>
  <c r="AQ72" i="11"/>
  <c r="AU71" i="11"/>
  <c r="AT71" i="11"/>
  <c r="AV71" i="11" s="1"/>
  <c r="BC68" i="11" s="1"/>
  <c r="AS71" i="11"/>
  <c r="AR71" i="11"/>
  <c r="AQ71" i="11"/>
  <c r="AU70" i="11"/>
  <c r="AT70" i="11"/>
  <c r="AS70" i="11"/>
  <c r="AR70" i="11"/>
  <c r="AV70" i="11" s="1"/>
  <c r="BD68" i="11" s="1"/>
  <c r="AQ70" i="11"/>
  <c r="AU69" i="11"/>
  <c r="AT69" i="11"/>
  <c r="AS69" i="11"/>
  <c r="AR69" i="11"/>
  <c r="AV69" i="11" s="1"/>
  <c r="AQ69" i="11"/>
  <c r="AM69" i="11"/>
  <c r="BE68" i="11" s="1"/>
  <c r="AL69" i="11"/>
  <c r="AK69" i="11"/>
  <c r="AU68" i="11"/>
  <c r="AU75" i="11" s="1"/>
  <c r="AT68" i="11"/>
  <c r="AV68" i="11" s="1"/>
  <c r="AS68" i="11"/>
  <c r="AR68" i="11"/>
  <c r="AQ68" i="11"/>
  <c r="AQ75" i="11" s="1"/>
  <c r="AK68" i="11"/>
  <c r="AU67" i="11"/>
  <c r="AS67" i="11"/>
  <c r="AK67" i="11"/>
  <c r="AU66" i="11"/>
  <c r="AT66" i="11"/>
  <c r="AS66" i="11"/>
  <c r="AR66" i="11"/>
  <c r="AV66" i="11" s="1"/>
  <c r="AZ60" i="11" s="1"/>
  <c r="AQ66" i="11"/>
  <c r="AU65" i="11"/>
  <c r="AT65" i="11"/>
  <c r="AS65" i="11"/>
  <c r="AR65" i="11"/>
  <c r="AV65" i="11" s="1"/>
  <c r="AQ65" i="11"/>
  <c r="AV64" i="11"/>
  <c r="BA60" i="11" s="1"/>
  <c r="AU64" i="11"/>
  <c r="AT64" i="11"/>
  <c r="AS64" i="11"/>
  <c r="AR64" i="11"/>
  <c r="AQ64" i="11"/>
  <c r="AU63" i="11"/>
  <c r="AT63" i="11"/>
  <c r="AV63" i="11" s="1"/>
  <c r="BC60" i="11" s="1"/>
  <c r="AS63" i="11"/>
  <c r="AR63" i="11"/>
  <c r="AQ63" i="11"/>
  <c r="AU62" i="11"/>
  <c r="AT62" i="11"/>
  <c r="AS62" i="11"/>
  <c r="AR62" i="11"/>
  <c r="AV62" i="11" s="1"/>
  <c r="BD60" i="11" s="1"/>
  <c r="AQ62" i="11"/>
  <c r="AU61" i="11"/>
  <c r="AT61" i="11"/>
  <c r="AS61" i="11"/>
  <c r="AR61" i="11"/>
  <c r="AV61" i="11" s="1"/>
  <c r="AQ61" i="11"/>
  <c r="AM61" i="11"/>
  <c r="BE60" i="11" s="1"/>
  <c r="AL61" i="11"/>
  <c r="AK61" i="11"/>
  <c r="BB60" i="11"/>
  <c r="AU60" i="11"/>
  <c r="AT60" i="11"/>
  <c r="AS60" i="11"/>
  <c r="AR60" i="11"/>
  <c r="AR67" i="11" s="1"/>
  <c r="AQ60" i="11"/>
  <c r="AQ67" i="11" s="1"/>
  <c r="AK60" i="11"/>
  <c r="AU59" i="11"/>
  <c r="AS59" i="11"/>
  <c r="AK59" i="11"/>
  <c r="AU58" i="11"/>
  <c r="AT58" i="11"/>
  <c r="AS58" i="11"/>
  <c r="AR58" i="11"/>
  <c r="AV58" i="11" s="1"/>
  <c r="AZ52" i="11" s="1"/>
  <c r="AQ58" i="11"/>
  <c r="AU57" i="11"/>
  <c r="AT57" i="11"/>
  <c r="AS57" i="11"/>
  <c r="AR57" i="11"/>
  <c r="AV57" i="11" s="1"/>
  <c r="BB52" i="11" s="1"/>
  <c r="AQ57" i="11"/>
  <c r="AV56" i="11"/>
  <c r="BA52" i="11" s="1"/>
  <c r="AU56" i="11"/>
  <c r="AT56" i="11"/>
  <c r="AS56" i="11"/>
  <c r="AR56" i="11"/>
  <c r="AQ56" i="11"/>
  <c r="AU55" i="11"/>
  <c r="AT55" i="11"/>
  <c r="AV55" i="11" s="1"/>
  <c r="BC52" i="11" s="1"/>
  <c r="AS55" i="11"/>
  <c r="AR55" i="11"/>
  <c r="AQ55" i="11"/>
  <c r="AU54" i="11"/>
  <c r="AT54" i="11"/>
  <c r="AS54" i="11"/>
  <c r="AR54" i="11"/>
  <c r="AV54" i="11" s="1"/>
  <c r="BD52" i="11" s="1"/>
  <c r="AQ54" i="11"/>
  <c r="AQ59" i="11" s="1"/>
  <c r="AU53" i="11"/>
  <c r="AT53" i="11"/>
  <c r="AS53" i="11"/>
  <c r="AR53" i="11"/>
  <c r="AV53" i="11" s="1"/>
  <c r="AQ53" i="11"/>
  <c r="AM53" i="11"/>
  <c r="BE52" i="11" s="1"/>
  <c r="AL53" i="11"/>
  <c r="AK53" i="11"/>
  <c r="AU52" i="11"/>
  <c r="AT52" i="11"/>
  <c r="AS52" i="11"/>
  <c r="AR52" i="11"/>
  <c r="AQ52" i="11"/>
  <c r="AK52" i="11"/>
  <c r="AU51" i="11"/>
  <c r="AS51" i="11"/>
  <c r="AK51" i="11"/>
  <c r="AU50" i="11"/>
  <c r="AT50" i="11"/>
  <c r="AS50" i="11"/>
  <c r="AR50" i="11"/>
  <c r="AV50" i="11" s="1"/>
  <c r="AZ44" i="11" s="1"/>
  <c r="AQ50" i="11"/>
  <c r="AU49" i="11"/>
  <c r="AT49" i="11"/>
  <c r="AS49" i="11"/>
  <c r="AR49" i="11"/>
  <c r="AV49" i="11" s="1"/>
  <c r="AQ49" i="11"/>
  <c r="AV48" i="11"/>
  <c r="BA44" i="11" s="1"/>
  <c r="AU48" i="11"/>
  <c r="AT48" i="11"/>
  <c r="AS48" i="11"/>
  <c r="AR48" i="11"/>
  <c r="AQ48" i="11"/>
  <c r="AQ51" i="11" s="1"/>
  <c r="AU47" i="11"/>
  <c r="AT47" i="11"/>
  <c r="AV47" i="11" s="1"/>
  <c r="BC44" i="11" s="1"/>
  <c r="AS47" i="11"/>
  <c r="AR47" i="11"/>
  <c r="AQ47" i="11"/>
  <c r="AU46" i="11"/>
  <c r="AT46" i="11"/>
  <c r="AS46" i="11"/>
  <c r="AR46" i="11"/>
  <c r="AV46" i="11" s="1"/>
  <c r="BD44" i="11" s="1"/>
  <c r="AQ46" i="11"/>
  <c r="AU45" i="11"/>
  <c r="AT45" i="11"/>
  <c r="AS45" i="11"/>
  <c r="AR45" i="11"/>
  <c r="AV45" i="11" s="1"/>
  <c r="AQ45" i="11"/>
  <c r="AM45" i="11"/>
  <c r="BE44" i="11" s="1"/>
  <c r="AL45" i="11"/>
  <c r="AK45" i="11"/>
  <c r="BB44" i="11"/>
  <c r="AU44" i="11"/>
  <c r="AT44" i="11"/>
  <c r="AS44" i="11"/>
  <c r="AR44" i="11"/>
  <c r="AR51" i="11" s="1"/>
  <c r="AQ44" i="11"/>
  <c r="AK44" i="11"/>
  <c r="AU43" i="11"/>
  <c r="AS43" i="11"/>
  <c r="AK43" i="11"/>
  <c r="AU42" i="11"/>
  <c r="AT42" i="11"/>
  <c r="AS42" i="11"/>
  <c r="AR42" i="11"/>
  <c r="AV42" i="11" s="1"/>
  <c r="AZ36" i="11" s="1"/>
  <c r="AQ42" i="11"/>
  <c r="AU41" i="11"/>
  <c r="AT41" i="11"/>
  <c r="AS41" i="11"/>
  <c r="AR41" i="11"/>
  <c r="AV41" i="11" s="1"/>
  <c r="BB36" i="11" s="1"/>
  <c r="AQ41" i="11"/>
  <c r="AV40" i="11"/>
  <c r="BA36" i="11" s="1"/>
  <c r="AU40" i="11"/>
  <c r="AT40" i="11"/>
  <c r="AS40" i="11"/>
  <c r="AR40" i="11"/>
  <c r="AQ40" i="11"/>
  <c r="AU39" i="11"/>
  <c r="AT39" i="11"/>
  <c r="AV39" i="11" s="1"/>
  <c r="BC36" i="11" s="1"/>
  <c r="AS39" i="11"/>
  <c r="AR39" i="11"/>
  <c r="AQ39" i="11"/>
  <c r="AU38" i="11"/>
  <c r="AT38" i="11"/>
  <c r="AS38" i="11"/>
  <c r="AR38" i="11"/>
  <c r="AV38" i="11" s="1"/>
  <c r="BD36" i="11" s="1"/>
  <c r="AQ38" i="11"/>
  <c r="AQ43" i="11" s="1"/>
  <c r="AU37" i="11"/>
  <c r="AT37" i="11"/>
  <c r="AS37" i="11"/>
  <c r="AR37" i="11"/>
  <c r="AV37" i="11" s="1"/>
  <c r="AQ37" i="11"/>
  <c r="AM37" i="11"/>
  <c r="BE36" i="11" s="1"/>
  <c r="AL37" i="11"/>
  <c r="AK37" i="11"/>
  <c r="AU36" i="11"/>
  <c r="AT36" i="11"/>
  <c r="AS36" i="11"/>
  <c r="AR36" i="11"/>
  <c r="AQ36" i="11"/>
  <c r="AK36" i="11"/>
  <c r="AU35" i="11"/>
  <c r="AS35" i="11"/>
  <c r="AK35" i="11"/>
  <c r="AU34" i="11"/>
  <c r="AT34" i="11"/>
  <c r="AS34" i="11"/>
  <c r="AR34" i="11"/>
  <c r="AV34" i="11" s="1"/>
  <c r="AZ28" i="11" s="1"/>
  <c r="AQ34" i="11"/>
  <c r="AU33" i="11"/>
  <c r="AT33" i="11"/>
  <c r="AS33" i="11"/>
  <c r="AR33" i="11"/>
  <c r="AV33" i="11" s="1"/>
  <c r="AQ33" i="11"/>
  <c r="AV32" i="11"/>
  <c r="BA28" i="11" s="1"/>
  <c r="AU32" i="11"/>
  <c r="AT32" i="11"/>
  <c r="AS32" i="11"/>
  <c r="AR32" i="11"/>
  <c r="AQ32" i="11"/>
  <c r="AQ35" i="11" s="1"/>
  <c r="AU31" i="11"/>
  <c r="AT31" i="11"/>
  <c r="AV31" i="11" s="1"/>
  <c r="BC28" i="11" s="1"/>
  <c r="AS31" i="11"/>
  <c r="AR31" i="11"/>
  <c r="AQ31" i="11"/>
  <c r="AU30" i="11"/>
  <c r="AT30" i="11"/>
  <c r="AS30" i="11"/>
  <c r="AR30" i="11"/>
  <c r="AV30" i="11" s="1"/>
  <c r="BD28" i="11" s="1"/>
  <c r="AQ30" i="11"/>
  <c r="AU29" i="11"/>
  <c r="AT29" i="11"/>
  <c r="AS29" i="11"/>
  <c r="AR29" i="11"/>
  <c r="AV29" i="11" s="1"/>
  <c r="AQ29" i="11"/>
  <c r="AM29" i="11"/>
  <c r="BE28" i="11" s="1"/>
  <c r="AL29" i="11"/>
  <c r="AK29" i="11"/>
  <c r="BB28" i="11"/>
  <c r="AU28" i="11"/>
  <c r="AT28" i="11"/>
  <c r="AS28" i="11"/>
  <c r="AR28" i="11"/>
  <c r="AR35" i="11" s="1"/>
  <c r="AQ28" i="11"/>
  <c r="AK28" i="11"/>
  <c r="AU27" i="11"/>
  <c r="AS27" i="11"/>
  <c r="AK27" i="11"/>
  <c r="AU26" i="11"/>
  <c r="AT26" i="11"/>
  <c r="AS26" i="11"/>
  <c r="AR26" i="11"/>
  <c r="AV26" i="11" s="1"/>
  <c r="AZ20" i="11" s="1"/>
  <c r="AQ26" i="11"/>
  <c r="AU25" i="11"/>
  <c r="AT25" i="11"/>
  <c r="AS25" i="11"/>
  <c r="AR25" i="11"/>
  <c r="AV25" i="11" s="1"/>
  <c r="BB20" i="11" s="1"/>
  <c r="AQ25" i="11"/>
  <c r="AV24" i="11"/>
  <c r="BA20" i="11" s="1"/>
  <c r="AU24" i="11"/>
  <c r="AT24" i="11"/>
  <c r="AS24" i="11"/>
  <c r="AR24" i="11"/>
  <c r="AQ24" i="11"/>
  <c r="AQ27" i="11" s="1"/>
  <c r="AU23" i="11"/>
  <c r="AT23" i="11"/>
  <c r="AV23" i="11" s="1"/>
  <c r="BC20" i="11" s="1"/>
  <c r="AS23" i="11"/>
  <c r="AR23" i="11"/>
  <c r="AQ23" i="11"/>
  <c r="AU22" i="11"/>
  <c r="AT22" i="11"/>
  <c r="AS22" i="11"/>
  <c r="AR22" i="11"/>
  <c r="AV22" i="11" s="1"/>
  <c r="BD20" i="11" s="1"/>
  <c r="AQ22" i="11"/>
  <c r="AU21" i="11"/>
  <c r="AT21" i="11"/>
  <c r="AS21" i="11"/>
  <c r="AR21" i="11"/>
  <c r="AV21" i="11" s="1"/>
  <c r="AQ21" i="11"/>
  <c r="AM21" i="11"/>
  <c r="BE20" i="11" s="1"/>
  <c r="AL21" i="11"/>
  <c r="AK21" i="11"/>
  <c r="AU20" i="11"/>
  <c r="AT20" i="11"/>
  <c r="AS20" i="11"/>
  <c r="AR20" i="11"/>
  <c r="AQ20" i="11"/>
  <c r="AK20" i="11"/>
  <c r="AU19" i="11"/>
  <c r="AS19" i="11"/>
  <c r="AK19" i="11"/>
  <c r="AU18" i="11"/>
  <c r="AT18" i="11"/>
  <c r="AS18" i="11"/>
  <c r="AR18" i="11"/>
  <c r="AV18" i="11" s="1"/>
  <c r="AZ12" i="11" s="1"/>
  <c r="AQ18" i="11"/>
  <c r="AU17" i="11"/>
  <c r="AT17" i="11"/>
  <c r="AS17" i="11"/>
  <c r="AR17" i="11"/>
  <c r="AV17" i="11" s="1"/>
  <c r="AQ17" i="11"/>
  <c r="AV16" i="11"/>
  <c r="BA12" i="11" s="1"/>
  <c r="AU16" i="11"/>
  <c r="AT16" i="11"/>
  <c r="AS16" i="11"/>
  <c r="AR16" i="11"/>
  <c r="AQ16" i="11"/>
  <c r="AQ19" i="11" s="1"/>
  <c r="AU15" i="11"/>
  <c r="AT15" i="11"/>
  <c r="AV15" i="11" s="1"/>
  <c r="BC12" i="11" s="1"/>
  <c r="AS15" i="11"/>
  <c r="AR15" i="11"/>
  <c r="AQ15" i="11"/>
  <c r="AU14" i="11"/>
  <c r="AT14" i="11"/>
  <c r="AS14" i="11"/>
  <c r="AR14" i="11"/>
  <c r="AV14" i="11" s="1"/>
  <c r="BD12" i="11" s="1"/>
  <c r="AQ14" i="11"/>
  <c r="AU13" i="11"/>
  <c r="AT13" i="11"/>
  <c r="AS13" i="11"/>
  <c r="AR13" i="11"/>
  <c r="AV13" i="11" s="1"/>
  <c r="AQ13" i="11"/>
  <c r="AM13" i="11"/>
  <c r="BE12" i="11" s="1"/>
  <c r="AL13" i="11"/>
  <c r="AK13" i="11"/>
  <c r="BB12" i="11"/>
  <c r="AU12" i="11"/>
  <c r="AT12" i="11"/>
  <c r="AS12" i="11"/>
  <c r="AR12" i="11"/>
  <c r="AR19" i="11" s="1"/>
  <c r="AQ12" i="11"/>
  <c r="AK12" i="11"/>
  <c r="AU11" i="11"/>
  <c r="AS11" i="11"/>
  <c r="AK11" i="11"/>
  <c r="AU10" i="11"/>
  <c r="AT10" i="11"/>
  <c r="AS10" i="11"/>
  <c r="AR10" i="11"/>
  <c r="AV10" i="11" s="1"/>
  <c r="AZ4" i="11" s="1"/>
  <c r="AQ10" i="11"/>
  <c r="AU9" i="11"/>
  <c r="AT9" i="11"/>
  <c r="AS9" i="11"/>
  <c r="AR9" i="11"/>
  <c r="AV9" i="11" s="1"/>
  <c r="BB4" i="11" s="1"/>
  <c r="AQ9" i="11"/>
  <c r="AV8" i="11"/>
  <c r="BA4" i="11" s="1"/>
  <c r="AU8" i="11"/>
  <c r="AT8" i="11"/>
  <c r="AS8" i="11"/>
  <c r="AR8" i="11"/>
  <c r="AQ8" i="11"/>
  <c r="AQ11" i="11" s="1"/>
  <c r="AU7" i="11"/>
  <c r="AT7" i="11"/>
  <c r="AV7" i="11" s="1"/>
  <c r="BC4" i="11" s="1"/>
  <c r="AS7" i="11"/>
  <c r="AR7" i="11"/>
  <c r="AQ7" i="11"/>
  <c r="AU6" i="11"/>
  <c r="AT6" i="11"/>
  <c r="AS6" i="11"/>
  <c r="AR6" i="11"/>
  <c r="AV6" i="11" s="1"/>
  <c r="BD4" i="11" s="1"/>
  <c r="AQ6" i="11"/>
  <c r="AU5" i="11"/>
  <c r="AT5" i="11"/>
  <c r="AS5" i="11"/>
  <c r="AR5" i="11"/>
  <c r="AV5" i="11" s="1"/>
  <c r="AQ5" i="11"/>
  <c r="AM5" i="11"/>
  <c r="BE4" i="11" s="1"/>
  <c r="AL5" i="11"/>
  <c r="AK5" i="11"/>
  <c r="AU4" i="11"/>
  <c r="AT4" i="11"/>
  <c r="AS4" i="11"/>
  <c r="AR4" i="11"/>
  <c r="AQ4" i="11"/>
  <c r="AK4" i="11"/>
  <c r="F3" i="1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S163" i="10"/>
  <c r="AQ163" i="10"/>
  <c r="AK163" i="10"/>
  <c r="AU162" i="10"/>
  <c r="AT162" i="10"/>
  <c r="AS162" i="10"/>
  <c r="AR162" i="10"/>
  <c r="AV162" i="10" s="1"/>
  <c r="AQ162" i="10"/>
  <c r="AV161" i="10"/>
  <c r="BB156" i="10" s="1"/>
  <c r="AU161" i="10"/>
  <c r="AT161" i="10"/>
  <c r="AS161" i="10"/>
  <c r="AR161" i="10"/>
  <c r="AQ161" i="10"/>
  <c r="AU160" i="10"/>
  <c r="AT160" i="10"/>
  <c r="AV160" i="10" s="1"/>
  <c r="BA156" i="10" s="1"/>
  <c r="AS160" i="10"/>
  <c r="AR160" i="10"/>
  <c r="AQ160" i="10"/>
  <c r="AU159" i="10"/>
  <c r="AT159" i="10"/>
  <c r="AS159" i="10"/>
  <c r="AR159" i="10"/>
  <c r="AV159" i="10" s="1"/>
  <c r="BC156" i="10" s="1"/>
  <c r="AQ159" i="10"/>
  <c r="AU158" i="10"/>
  <c r="AT158" i="10"/>
  <c r="AS158" i="10"/>
  <c r="AR158" i="10"/>
  <c r="AV158" i="10" s="1"/>
  <c r="BD156" i="10" s="1"/>
  <c r="AQ158" i="10"/>
  <c r="AL158" i="10"/>
  <c r="AU157" i="10"/>
  <c r="AT157" i="10"/>
  <c r="AS157" i="10"/>
  <c r="AR157" i="10"/>
  <c r="AQ157" i="10"/>
  <c r="AV157" i="10" s="1"/>
  <c r="AL157" i="10"/>
  <c r="AK157" i="10"/>
  <c r="BE156" i="10"/>
  <c r="AZ156" i="10"/>
  <c r="AU156" i="10"/>
  <c r="AU163" i="10" s="1"/>
  <c r="AT156" i="10"/>
  <c r="AS156" i="10"/>
  <c r="AR156" i="10"/>
  <c r="AQ156" i="10"/>
  <c r="AK156" i="10"/>
  <c r="AS155" i="10"/>
  <c r="AQ155" i="10"/>
  <c r="AK155" i="10"/>
  <c r="AU154" i="10"/>
  <c r="AT154" i="10"/>
  <c r="AS154" i="10"/>
  <c r="AR154" i="10"/>
  <c r="AV154" i="10" s="1"/>
  <c r="AQ154" i="10"/>
  <c r="AV153" i="10"/>
  <c r="BB148" i="10" s="1"/>
  <c r="AU153" i="10"/>
  <c r="AT153" i="10"/>
  <c r="AS153" i="10"/>
  <c r="AR153" i="10"/>
  <c r="AQ153" i="10"/>
  <c r="AU152" i="10"/>
  <c r="AT152" i="10"/>
  <c r="AV152" i="10" s="1"/>
  <c r="BA148" i="10" s="1"/>
  <c r="AS152" i="10"/>
  <c r="AR152" i="10"/>
  <c r="AQ152" i="10"/>
  <c r="AU151" i="10"/>
  <c r="AT151" i="10"/>
  <c r="AS151" i="10"/>
  <c r="AR151" i="10"/>
  <c r="AV151" i="10" s="1"/>
  <c r="BC148" i="10" s="1"/>
  <c r="AQ151" i="10"/>
  <c r="AU150" i="10"/>
  <c r="AT150" i="10"/>
  <c r="AS150" i="10"/>
  <c r="AR150" i="10"/>
  <c r="AV150" i="10" s="1"/>
  <c r="BD148" i="10" s="1"/>
  <c r="AQ150" i="10"/>
  <c r="AL150" i="10"/>
  <c r="AU149" i="10"/>
  <c r="AT149" i="10"/>
  <c r="AS149" i="10"/>
  <c r="AR149" i="10"/>
  <c r="AQ149" i="10"/>
  <c r="AV149" i="10" s="1"/>
  <c r="AL149" i="10"/>
  <c r="AK149" i="10"/>
  <c r="BE148" i="10"/>
  <c r="AZ148" i="10"/>
  <c r="AU148" i="10"/>
  <c r="AU155" i="10" s="1"/>
  <c r="AT148" i="10"/>
  <c r="AT155" i="10" s="1"/>
  <c r="AS148" i="10"/>
  <c r="AR148" i="10"/>
  <c r="AQ148" i="10"/>
  <c r="AK148" i="10"/>
  <c r="AQ147" i="10"/>
  <c r="AK147" i="10"/>
  <c r="AU146" i="10"/>
  <c r="AT146" i="10"/>
  <c r="AS146" i="10"/>
  <c r="AR146" i="10"/>
  <c r="AV146" i="10" s="1"/>
  <c r="AZ140" i="10" s="1"/>
  <c r="AQ146" i="10"/>
  <c r="AV145" i="10"/>
  <c r="BB140" i="10" s="1"/>
  <c r="AU145" i="10"/>
  <c r="AT145" i="10"/>
  <c r="AS145" i="10"/>
  <c r="AR145" i="10"/>
  <c r="AQ145" i="10"/>
  <c r="AU144" i="10"/>
  <c r="AT144" i="10"/>
  <c r="AV144" i="10" s="1"/>
  <c r="AS144" i="10"/>
  <c r="AR144" i="10"/>
  <c r="AQ144" i="10"/>
  <c r="AU143" i="10"/>
  <c r="AT143" i="10"/>
  <c r="AS143" i="10"/>
  <c r="AR143" i="10"/>
  <c r="AQ143" i="10"/>
  <c r="AU142" i="10"/>
  <c r="AT142" i="10"/>
  <c r="AS142" i="10"/>
  <c r="AR142" i="10"/>
  <c r="AV142" i="10" s="1"/>
  <c r="BD140" i="10" s="1"/>
  <c r="AQ142" i="10"/>
  <c r="AL142" i="10"/>
  <c r="AU141" i="10"/>
  <c r="AT141" i="10"/>
  <c r="AS141" i="10"/>
  <c r="AR141" i="10"/>
  <c r="AQ141" i="10"/>
  <c r="AV141" i="10" s="1"/>
  <c r="AL141" i="10"/>
  <c r="AK141" i="10"/>
  <c r="BI140" i="10"/>
  <c r="BE140" i="10"/>
  <c r="BA140" i="10"/>
  <c r="AU140" i="10"/>
  <c r="AU147" i="10" s="1"/>
  <c r="AT140" i="10"/>
  <c r="AT147" i="10" s="1"/>
  <c r="AS140" i="10"/>
  <c r="AS147" i="10" s="1"/>
  <c r="AR140" i="10"/>
  <c r="AQ140" i="10"/>
  <c r="AV140" i="10" s="1"/>
  <c r="AK140" i="10"/>
  <c r="AT139" i="10"/>
  <c r="AR139" i="10"/>
  <c r="AK139" i="10"/>
  <c r="AU138" i="10"/>
  <c r="AT138" i="10"/>
  <c r="AS138" i="10"/>
  <c r="AR138" i="10"/>
  <c r="AQ138" i="10"/>
  <c r="AV138" i="10" s="1"/>
  <c r="AZ132" i="10" s="1"/>
  <c r="AU137" i="10"/>
  <c r="AT137" i="10"/>
  <c r="AS137" i="10"/>
  <c r="AR137" i="10"/>
  <c r="AQ137" i="10"/>
  <c r="AV137" i="10" s="1"/>
  <c r="BB132" i="10" s="1"/>
  <c r="AU136" i="10"/>
  <c r="AT136" i="10"/>
  <c r="AS136" i="10"/>
  <c r="AR136" i="10"/>
  <c r="AQ136" i="10"/>
  <c r="AU135" i="10"/>
  <c r="AT135" i="10"/>
  <c r="AS135" i="10"/>
  <c r="AR135" i="10"/>
  <c r="AQ135" i="10"/>
  <c r="AV135" i="10" s="1"/>
  <c r="BC132" i="10" s="1"/>
  <c r="AU134" i="10"/>
  <c r="AT134" i="10"/>
  <c r="AS134" i="10"/>
  <c r="AR134" i="10"/>
  <c r="AQ134" i="10"/>
  <c r="AV134" i="10" s="1"/>
  <c r="BD132" i="10" s="1"/>
  <c r="AL134" i="10"/>
  <c r="AU133" i="10"/>
  <c r="AT133" i="10"/>
  <c r="AS133" i="10"/>
  <c r="AR133" i="10"/>
  <c r="AQ133" i="10"/>
  <c r="AV133" i="10" s="1"/>
  <c r="AL133" i="10"/>
  <c r="AK133" i="10"/>
  <c r="BE132" i="10"/>
  <c r="AU132" i="10"/>
  <c r="AU139" i="10" s="1"/>
  <c r="AT132" i="10"/>
  <c r="AS132" i="10"/>
  <c r="AS139" i="10" s="1"/>
  <c r="AR132" i="10"/>
  <c r="AQ132" i="10"/>
  <c r="AK132" i="10"/>
  <c r="AK131" i="10"/>
  <c r="AU130" i="10"/>
  <c r="AT130" i="10"/>
  <c r="AS130" i="10"/>
  <c r="AR130" i="10"/>
  <c r="AQ130" i="10"/>
  <c r="AU129" i="10"/>
  <c r="AT129" i="10"/>
  <c r="AS129" i="10"/>
  <c r="AR129" i="10"/>
  <c r="AQ129" i="10"/>
  <c r="AV129" i="10" s="1"/>
  <c r="BB124" i="10" s="1"/>
  <c r="AU128" i="10"/>
  <c r="AT128" i="10"/>
  <c r="AS128" i="10"/>
  <c r="AR128" i="10"/>
  <c r="AQ128" i="10"/>
  <c r="AU127" i="10"/>
  <c r="AT127" i="10"/>
  <c r="AS127" i="10"/>
  <c r="AR127" i="10"/>
  <c r="AQ127" i="10"/>
  <c r="AU126" i="10"/>
  <c r="AT126" i="10"/>
  <c r="AS126" i="10"/>
  <c r="AR126" i="10"/>
  <c r="AQ126" i="10"/>
  <c r="AV126" i="10" s="1"/>
  <c r="BD124" i="10" s="1"/>
  <c r="AL126" i="10"/>
  <c r="AU125" i="10"/>
  <c r="AT125" i="10"/>
  <c r="AS125" i="10"/>
  <c r="AR125" i="10"/>
  <c r="AR131" i="10" s="1"/>
  <c r="AQ125" i="10"/>
  <c r="AL125" i="10"/>
  <c r="AK125" i="10"/>
  <c r="BE124" i="10"/>
  <c r="AU124" i="10"/>
  <c r="AT124" i="10"/>
  <c r="AT131" i="10" s="1"/>
  <c r="AS124" i="10"/>
  <c r="AR124" i="10"/>
  <c r="AQ124" i="10"/>
  <c r="AK124" i="10"/>
  <c r="AS123" i="10"/>
  <c r="AK123" i="10"/>
  <c r="AU122" i="10"/>
  <c r="AT122" i="10"/>
  <c r="AS122" i="10"/>
  <c r="AR122" i="10"/>
  <c r="AQ122" i="10"/>
  <c r="AU121" i="10"/>
  <c r="AU123" i="10" s="1"/>
  <c r="AT121" i="10"/>
  <c r="AS121" i="10"/>
  <c r="AR121" i="10"/>
  <c r="AQ121" i="10"/>
  <c r="AV121" i="10" s="1"/>
  <c r="BB116" i="10" s="1"/>
  <c r="AV120" i="10"/>
  <c r="BA116" i="10" s="1"/>
  <c r="AU120" i="10"/>
  <c r="AT120" i="10"/>
  <c r="AS120" i="10"/>
  <c r="AR120" i="10"/>
  <c r="AQ120" i="10"/>
  <c r="AU119" i="10"/>
  <c r="AT119" i="10"/>
  <c r="AS119" i="10"/>
  <c r="AR119" i="10"/>
  <c r="AQ119" i="10"/>
  <c r="AU118" i="10"/>
  <c r="AT118" i="10"/>
  <c r="AS118" i="10"/>
  <c r="AR118" i="10"/>
  <c r="AQ118" i="10"/>
  <c r="AL118" i="10"/>
  <c r="AV117" i="10"/>
  <c r="AU117" i="10"/>
  <c r="AT117" i="10"/>
  <c r="AS117" i="10"/>
  <c r="AR117" i="10"/>
  <c r="AQ117" i="10"/>
  <c r="AL117" i="10"/>
  <c r="AK117" i="10"/>
  <c r="BE116" i="10"/>
  <c r="AU116" i="10"/>
  <c r="AT116" i="10"/>
  <c r="AT123" i="10" s="1"/>
  <c r="AS116" i="10"/>
  <c r="AR116" i="10"/>
  <c r="AQ116" i="10"/>
  <c r="AK116" i="10"/>
  <c r="AK115" i="10"/>
  <c r="AU114" i="10"/>
  <c r="AT114" i="10"/>
  <c r="AS114" i="10"/>
  <c r="AR114" i="10"/>
  <c r="AQ114" i="10"/>
  <c r="AV114" i="10" s="1"/>
  <c r="AZ108" i="10" s="1"/>
  <c r="AU113" i="10"/>
  <c r="AU115" i="10" s="1"/>
  <c r="AT113" i="10"/>
  <c r="AS113" i="10"/>
  <c r="AR113" i="10"/>
  <c r="AQ113" i="10"/>
  <c r="AV113" i="10" s="1"/>
  <c r="BB108" i="10" s="1"/>
  <c r="AV112" i="10"/>
  <c r="BA108" i="10" s="1"/>
  <c r="AU112" i="10"/>
  <c r="AT112" i="10"/>
  <c r="AS112" i="10"/>
  <c r="AS115" i="10" s="1"/>
  <c r="AR112" i="10"/>
  <c r="AQ112" i="10"/>
  <c r="AU111" i="10"/>
  <c r="AT111" i="10"/>
  <c r="AS111" i="10"/>
  <c r="AR111" i="10"/>
  <c r="AQ111" i="10"/>
  <c r="AV111" i="10" s="1"/>
  <c r="BC108" i="10" s="1"/>
  <c r="AU110" i="10"/>
  <c r="AT110" i="10"/>
  <c r="AS110" i="10"/>
  <c r="AR110" i="10"/>
  <c r="AQ110" i="10"/>
  <c r="AL110" i="10"/>
  <c r="AU109" i="10"/>
  <c r="AT109" i="10"/>
  <c r="AS109" i="10"/>
  <c r="AR109" i="10"/>
  <c r="AQ109" i="10"/>
  <c r="AV109" i="10" s="1"/>
  <c r="AL109" i="10"/>
  <c r="AK109" i="10"/>
  <c r="BE108" i="10"/>
  <c r="AU108" i="10"/>
  <c r="AT108" i="10"/>
  <c r="AT115" i="10" s="1"/>
  <c r="AS108" i="10"/>
  <c r="AR108" i="10"/>
  <c r="AQ108" i="10"/>
  <c r="AK108" i="10"/>
  <c r="AK107" i="10"/>
  <c r="AU106" i="10"/>
  <c r="AT106" i="10"/>
  <c r="AS106" i="10"/>
  <c r="AR106" i="10"/>
  <c r="AQ106" i="10"/>
  <c r="AV106" i="10" s="1"/>
  <c r="AZ100" i="10" s="1"/>
  <c r="AU105" i="10"/>
  <c r="AT105" i="10"/>
  <c r="AS105" i="10"/>
  <c r="AR105" i="10"/>
  <c r="AQ105" i="10"/>
  <c r="AU104" i="10"/>
  <c r="AT104" i="10"/>
  <c r="AS104" i="10"/>
  <c r="AV104" i="10" s="1"/>
  <c r="BA100" i="10" s="1"/>
  <c r="AR104" i="10"/>
  <c r="AQ104" i="10"/>
  <c r="AU103" i="10"/>
  <c r="AT103" i="10"/>
  <c r="AS103" i="10"/>
  <c r="AR103" i="10"/>
  <c r="AQ103" i="10"/>
  <c r="AU102" i="10"/>
  <c r="AT102" i="10"/>
  <c r="AS102" i="10"/>
  <c r="AR102" i="10"/>
  <c r="AQ102" i="10"/>
  <c r="AL102" i="10"/>
  <c r="AU101" i="10"/>
  <c r="AT101" i="10"/>
  <c r="AS101" i="10"/>
  <c r="AR101" i="10"/>
  <c r="AQ101" i="10"/>
  <c r="AV101" i="10" s="1"/>
  <c r="AL101" i="10"/>
  <c r="AK101" i="10"/>
  <c r="BI100" i="10"/>
  <c r="BE100" i="10"/>
  <c r="AU100" i="10"/>
  <c r="AT100" i="10"/>
  <c r="AT107" i="10" s="1"/>
  <c r="AS100" i="10"/>
  <c r="AR100" i="10"/>
  <c r="AQ100" i="10"/>
  <c r="AK100" i="10"/>
  <c r="AT99" i="10"/>
  <c r="AK99" i="10"/>
  <c r="AU98" i="10"/>
  <c r="AT98" i="10"/>
  <c r="AS98" i="10"/>
  <c r="AV98" i="10" s="1"/>
  <c r="AR98" i="10"/>
  <c r="AQ98" i="10"/>
  <c r="AV97" i="10"/>
  <c r="BB92" i="10" s="1"/>
  <c r="AU97" i="10"/>
  <c r="AT97" i="10"/>
  <c r="AS97" i="10"/>
  <c r="AR97" i="10"/>
  <c r="AQ97" i="10"/>
  <c r="AQ99" i="10" s="1"/>
  <c r="AU96" i="10"/>
  <c r="AT96" i="10"/>
  <c r="AS96" i="10"/>
  <c r="AR96" i="10"/>
  <c r="AQ96" i="10"/>
  <c r="AU95" i="10"/>
  <c r="AT95" i="10"/>
  <c r="AS95" i="10"/>
  <c r="AR95" i="10"/>
  <c r="AQ95" i="10"/>
  <c r="AU94" i="10"/>
  <c r="AT94" i="10"/>
  <c r="AS94" i="10"/>
  <c r="AV94" i="10" s="1"/>
  <c r="BD92" i="10" s="1"/>
  <c r="AR94" i="10"/>
  <c r="AQ94" i="10"/>
  <c r="AL94" i="10"/>
  <c r="AU93" i="10"/>
  <c r="AT93" i="10"/>
  <c r="AS93" i="10"/>
  <c r="AR93" i="10"/>
  <c r="AQ93" i="10"/>
  <c r="AL93" i="10"/>
  <c r="AK93" i="10"/>
  <c r="BE92" i="10"/>
  <c r="AZ92" i="10"/>
  <c r="AU92" i="10"/>
  <c r="AT92" i="10"/>
  <c r="AS92" i="10"/>
  <c r="AR92" i="10"/>
  <c r="AR99" i="10" s="1"/>
  <c r="AQ92" i="10"/>
  <c r="AK92" i="10"/>
  <c r="AK91" i="10"/>
  <c r="AU90" i="10"/>
  <c r="AT90" i="10"/>
  <c r="AS90" i="10"/>
  <c r="AV90" i="10" s="1"/>
  <c r="AZ84" i="10" s="1"/>
  <c r="AR90" i="10"/>
  <c r="AQ90" i="10"/>
  <c r="AV89" i="10"/>
  <c r="BB84" i="10" s="1"/>
  <c r="AU89" i="10"/>
  <c r="AT89" i="10"/>
  <c r="AS89" i="10"/>
  <c r="AR89" i="10"/>
  <c r="AQ89" i="10"/>
  <c r="AQ91" i="10" s="1"/>
  <c r="AU88" i="10"/>
  <c r="AT88" i="10"/>
  <c r="AS88" i="10"/>
  <c r="AR88" i="10"/>
  <c r="AQ88" i="10"/>
  <c r="AU87" i="10"/>
  <c r="AT87" i="10"/>
  <c r="AS87" i="10"/>
  <c r="AR87" i="10"/>
  <c r="AQ87" i="10"/>
  <c r="AV86" i="10"/>
  <c r="BD84" i="10" s="1"/>
  <c r="AU86" i="10"/>
  <c r="AT86" i="10"/>
  <c r="AS86" i="10"/>
  <c r="AR86" i="10"/>
  <c r="AQ86" i="10"/>
  <c r="AU85" i="10"/>
  <c r="AT85" i="10"/>
  <c r="AV85" i="10" s="1"/>
  <c r="AS85" i="10"/>
  <c r="AR85" i="10"/>
  <c r="AQ85" i="10"/>
  <c r="AL85" i="10"/>
  <c r="AM85" i="10" s="1"/>
  <c r="BE84" i="10" s="1"/>
  <c r="AK85" i="10"/>
  <c r="AU84" i="10"/>
  <c r="AU91" i="10" s="1"/>
  <c r="AT84" i="10"/>
  <c r="AS84" i="10"/>
  <c r="AS91" i="10" s="1"/>
  <c r="AR84" i="10"/>
  <c r="AQ84" i="10"/>
  <c r="AK84" i="10"/>
  <c r="AQ83" i="10"/>
  <c r="AK83" i="10"/>
  <c r="AU82" i="10"/>
  <c r="AT82" i="10"/>
  <c r="AS82" i="10"/>
  <c r="AV82" i="10" s="1"/>
  <c r="AZ76" i="10" s="1"/>
  <c r="AR82" i="10"/>
  <c r="AQ82" i="10"/>
  <c r="AV81" i="10"/>
  <c r="BB76" i="10" s="1"/>
  <c r="AU81" i="10"/>
  <c r="AT81" i="10"/>
  <c r="AS81" i="10"/>
  <c r="AR81" i="10"/>
  <c r="AQ81" i="10"/>
  <c r="AU80" i="10"/>
  <c r="AT80" i="10"/>
  <c r="AT83" i="10" s="1"/>
  <c r="AS80" i="10"/>
  <c r="AR80" i="10"/>
  <c r="AQ80" i="10"/>
  <c r="AU79" i="10"/>
  <c r="AT79" i="10"/>
  <c r="AS79" i="10"/>
  <c r="AR79" i="10"/>
  <c r="AQ79" i="10"/>
  <c r="AU78" i="10"/>
  <c r="AT78" i="10"/>
  <c r="AS78" i="10"/>
  <c r="AV78" i="10" s="1"/>
  <c r="BD76" i="10" s="1"/>
  <c r="AR78" i="10"/>
  <c r="AQ78" i="10"/>
  <c r="AL78" i="10"/>
  <c r="AU77" i="10"/>
  <c r="AT77" i="10"/>
  <c r="AS77" i="10"/>
  <c r="AR77" i="10"/>
  <c r="AQ77" i="10"/>
  <c r="AV77" i="10" s="1"/>
  <c r="AL77" i="10"/>
  <c r="AM77" i="10" s="1"/>
  <c r="BE76" i="10" s="1"/>
  <c r="AK77" i="10"/>
  <c r="AU76" i="10"/>
  <c r="AU83" i="10" s="1"/>
  <c r="AT76" i="10"/>
  <c r="AS76" i="10"/>
  <c r="AR76" i="10"/>
  <c r="AR83" i="10" s="1"/>
  <c r="AQ76" i="10"/>
  <c r="AV76" i="10" s="1"/>
  <c r="AK76" i="10"/>
  <c r="AK75" i="10"/>
  <c r="AU74" i="10"/>
  <c r="AT74" i="10"/>
  <c r="AS74" i="10"/>
  <c r="AR74" i="10"/>
  <c r="AQ74" i="10"/>
  <c r="AV74" i="10" s="1"/>
  <c r="AZ68" i="10" s="1"/>
  <c r="AU73" i="10"/>
  <c r="AT73" i="10"/>
  <c r="AS73" i="10"/>
  <c r="AR73" i="10"/>
  <c r="AQ73" i="10"/>
  <c r="AU72" i="10"/>
  <c r="AU75" i="10" s="1"/>
  <c r="AT72" i="10"/>
  <c r="AS72" i="10"/>
  <c r="AR72" i="10"/>
  <c r="AQ72" i="10"/>
  <c r="AV71" i="10"/>
  <c r="BC68" i="10" s="1"/>
  <c r="AU71" i="10"/>
  <c r="AT71" i="10"/>
  <c r="AS71" i="10"/>
  <c r="AR71" i="10"/>
  <c r="AQ71" i="10"/>
  <c r="AU70" i="10"/>
  <c r="AT70" i="10"/>
  <c r="AS70" i="10"/>
  <c r="AR70" i="10"/>
  <c r="AQ70" i="10"/>
  <c r="AV70" i="10" s="1"/>
  <c r="BD68" i="10" s="1"/>
  <c r="AL70" i="10"/>
  <c r="AV69" i="10"/>
  <c r="AU69" i="10"/>
  <c r="AT69" i="10"/>
  <c r="AS69" i="10"/>
  <c r="AR69" i="10"/>
  <c r="AQ69" i="10"/>
  <c r="AM69" i="10"/>
  <c r="AL69" i="10"/>
  <c r="AK69" i="10"/>
  <c r="BE68" i="10"/>
  <c r="AU68" i="10"/>
  <c r="AT68" i="10"/>
  <c r="AT75" i="10" s="1"/>
  <c r="AS68" i="10"/>
  <c r="AR68" i="10"/>
  <c r="AR75" i="10" s="1"/>
  <c r="AQ68" i="10"/>
  <c r="AV68" i="10" s="1"/>
  <c r="AK68" i="10"/>
  <c r="AS67" i="10"/>
  <c r="AQ67" i="10"/>
  <c r="AK67" i="10"/>
  <c r="AU66" i="10"/>
  <c r="AT66" i="10"/>
  <c r="AS66" i="10"/>
  <c r="AR66" i="10"/>
  <c r="AQ66" i="10"/>
  <c r="AV65" i="10"/>
  <c r="BB60" i="10" s="1"/>
  <c r="AU65" i="10"/>
  <c r="AT65" i="10"/>
  <c r="AS65" i="10"/>
  <c r="AR65" i="10"/>
  <c r="AQ65" i="10"/>
  <c r="AU64" i="10"/>
  <c r="AT64" i="10"/>
  <c r="AS64" i="10"/>
  <c r="AR64" i="10"/>
  <c r="AQ64" i="10"/>
  <c r="AU63" i="10"/>
  <c r="AT63" i="10"/>
  <c r="AS63" i="10"/>
  <c r="AR63" i="10"/>
  <c r="AQ63" i="10"/>
  <c r="AV63" i="10" s="1"/>
  <c r="BC60" i="10" s="1"/>
  <c r="AU62" i="10"/>
  <c r="AT62" i="10"/>
  <c r="AS62" i="10"/>
  <c r="AR62" i="10"/>
  <c r="AQ62" i="10"/>
  <c r="AV62" i="10" s="1"/>
  <c r="BD60" i="10" s="1"/>
  <c r="AL62" i="10"/>
  <c r="AU61" i="10"/>
  <c r="AT61" i="10"/>
  <c r="AS61" i="10"/>
  <c r="AR61" i="10"/>
  <c r="AQ61" i="10"/>
  <c r="AL61" i="10"/>
  <c r="AM61" i="10" s="1"/>
  <c r="BE60" i="10" s="1"/>
  <c r="AK61" i="10"/>
  <c r="AU60" i="10"/>
  <c r="AT60" i="10"/>
  <c r="AS60" i="10"/>
  <c r="AR60" i="10"/>
  <c r="AR67" i="10" s="1"/>
  <c r="AQ60" i="10"/>
  <c r="AK60" i="10"/>
  <c r="AT59" i="10"/>
  <c r="AK59" i="10"/>
  <c r="AU58" i="10"/>
  <c r="AT58" i="10"/>
  <c r="AS58" i="10"/>
  <c r="AR58" i="10"/>
  <c r="AQ58" i="10"/>
  <c r="AV58" i="10" s="1"/>
  <c r="AZ52" i="10" s="1"/>
  <c r="AU57" i="10"/>
  <c r="AT57" i="10"/>
  <c r="AS57" i="10"/>
  <c r="AR57" i="10"/>
  <c r="AQ57" i="10"/>
  <c r="AV57" i="10" s="1"/>
  <c r="BB52" i="10" s="1"/>
  <c r="AU56" i="10"/>
  <c r="AT56" i="10"/>
  <c r="AS56" i="10"/>
  <c r="AR56" i="10"/>
  <c r="AR59" i="10" s="1"/>
  <c r="AQ56" i="10"/>
  <c r="AU55" i="10"/>
  <c r="AT55" i="10"/>
  <c r="AS55" i="10"/>
  <c r="AR55" i="10"/>
  <c r="AQ55" i="10"/>
  <c r="AV54" i="10"/>
  <c r="AU54" i="10"/>
  <c r="AT54" i="10"/>
  <c r="AS54" i="10"/>
  <c r="AR54" i="10"/>
  <c r="AQ54" i="10"/>
  <c r="AL54" i="10"/>
  <c r="AU53" i="10"/>
  <c r="AT53" i="10"/>
  <c r="AS53" i="10"/>
  <c r="AR53" i="10"/>
  <c r="AQ53" i="10"/>
  <c r="AM53" i="10"/>
  <c r="BE52" i="10" s="1"/>
  <c r="AL53" i="10"/>
  <c r="AK53" i="10"/>
  <c r="BD52" i="10"/>
  <c r="AU52" i="10"/>
  <c r="AU59" i="10" s="1"/>
  <c r="AT52" i="10"/>
  <c r="AS52" i="10"/>
  <c r="AR52" i="10"/>
  <c r="AQ52" i="10"/>
  <c r="AK52" i="10"/>
  <c r="AK51" i="10"/>
  <c r="AU50" i="10"/>
  <c r="AT50" i="10"/>
  <c r="AS50" i="10"/>
  <c r="AR50" i="10"/>
  <c r="AQ50" i="10"/>
  <c r="AU49" i="10"/>
  <c r="AU51" i="10" s="1"/>
  <c r="AT49" i="10"/>
  <c r="AS49" i="10"/>
  <c r="AR49" i="10"/>
  <c r="AQ49" i="10"/>
  <c r="AU48" i="10"/>
  <c r="AT48" i="10"/>
  <c r="AS48" i="10"/>
  <c r="AV48" i="10" s="1"/>
  <c r="BA44" i="10" s="1"/>
  <c r="AR48" i="10"/>
  <c r="AQ48" i="10"/>
  <c r="AV47" i="10"/>
  <c r="BC44" i="10" s="1"/>
  <c r="AU47" i="10"/>
  <c r="AT47" i="10"/>
  <c r="AS47" i="10"/>
  <c r="AR47" i="10"/>
  <c r="AQ47" i="10"/>
  <c r="AU46" i="10"/>
  <c r="AT46" i="10"/>
  <c r="AS46" i="10"/>
  <c r="AR46" i="10"/>
  <c r="AQ46" i="10"/>
  <c r="AL46" i="10"/>
  <c r="AU45" i="10"/>
  <c r="AT45" i="10"/>
  <c r="AS45" i="10"/>
  <c r="AV45" i="10" s="1"/>
  <c r="AR45" i="10"/>
  <c r="AQ45" i="10"/>
  <c r="AM45" i="10"/>
  <c r="AL45" i="10"/>
  <c r="AK45" i="10"/>
  <c r="BE44" i="10"/>
  <c r="AU44" i="10"/>
  <c r="AT44" i="10"/>
  <c r="AS44" i="10"/>
  <c r="AR44" i="10"/>
  <c r="AQ44" i="10"/>
  <c r="AQ51" i="10" s="1"/>
  <c r="AK44" i="10"/>
  <c r="AT43" i="10"/>
  <c r="AK43" i="10"/>
  <c r="AU42" i="10"/>
  <c r="AT42" i="10"/>
  <c r="AS42" i="10"/>
  <c r="AR42" i="10"/>
  <c r="AQ42" i="10"/>
  <c r="AU41" i="10"/>
  <c r="AT41" i="10"/>
  <c r="AS41" i="10"/>
  <c r="AV41" i="10" s="1"/>
  <c r="BB36" i="10" s="1"/>
  <c r="AR41" i="10"/>
  <c r="AQ41" i="10"/>
  <c r="AQ43" i="10" s="1"/>
  <c r="AU40" i="10"/>
  <c r="AT40" i="10"/>
  <c r="AS40" i="10"/>
  <c r="AR40" i="10"/>
  <c r="AQ40" i="10"/>
  <c r="AU39" i="10"/>
  <c r="AT39" i="10"/>
  <c r="AS39" i="10"/>
  <c r="AR39" i="10"/>
  <c r="AQ39" i="10"/>
  <c r="AU38" i="10"/>
  <c r="AT38" i="10"/>
  <c r="AS38" i="10"/>
  <c r="AR38" i="10"/>
  <c r="AQ38" i="10"/>
  <c r="AL38" i="10"/>
  <c r="AU37" i="10"/>
  <c r="AT37" i="10"/>
  <c r="AS37" i="10"/>
  <c r="AR37" i="10"/>
  <c r="AQ37" i="10"/>
  <c r="AL37" i="10"/>
  <c r="AM37" i="10" s="1"/>
  <c r="BE36" i="10" s="1"/>
  <c r="AK37" i="10"/>
  <c r="AU36" i="10"/>
  <c r="AT36" i="10"/>
  <c r="AS36" i="10"/>
  <c r="AV36" i="10" s="1"/>
  <c r="AR36" i="10"/>
  <c r="AR43" i="10" s="1"/>
  <c r="AQ36" i="10"/>
  <c r="AK36" i="10"/>
  <c r="AK35" i="10"/>
  <c r="AV34" i="10"/>
  <c r="AZ28" i="10" s="1"/>
  <c r="AU34" i="10"/>
  <c r="AT34" i="10"/>
  <c r="AS34" i="10"/>
  <c r="AR34" i="10"/>
  <c r="AQ34" i="10"/>
  <c r="AU33" i="10"/>
  <c r="AT33" i="10"/>
  <c r="AS33" i="10"/>
  <c r="AR33" i="10"/>
  <c r="AQ33" i="10"/>
  <c r="AU32" i="10"/>
  <c r="AT32" i="10"/>
  <c r="AS32" i="10"/>
  <c r="AR32" i="10"/>
  <c r="AQ32" i="10"/>
  <c r="AV31" i="10"/>
  <c r="BC28" i="10" s="1"/>
  <c r="AU31" i="10"/>
  <c r="AT31" i="10"/>
  <c r="AS31" i="10"/>
  <c r="AR31" i="10"/>
  <c r="AQ31" i="10"/>
  <c r="AU30" i="10"/>
  <c r="AT30" i="10"/>
  <c r="AT35" i="10" s="1"/>
  <c r="AS30" i="10"/>
  <c r="AR30" i="10"/>
  <c r="AQ30" i="10"/>
  <c r="AL30" i="10"/>
  <c r="AU29" i="10"/>
  <c r="AU35" i="10" s="1"/>
  <c r="AT29" i="10"/>
  <c r="AS29" i="10"/>
  <c r="AR29" i="10"/>
  <c r="AQ29" i="10"/>
  <c r="AM29" i="10"/>
  <c r="BE28" i="10" s="1"/>
  <c r="AL29" i="10"/>
  <c r="AK29" i="10"/>
  <c r="BI28" i="10"/>
  <c r="AU28" i="10"/>
  <c r="AT28" i="10"/>
  <c r="AS28" i="10"/>
  <c r="AS35" i="10" s="1"/>
  <c r="AR28" i="10"/>
  <c r="AR35" i="10" s="1"/>
  <c r="AQ28" i="10"/>
  <c r="AK28" i="10"/>
  <c r="AT27" i="10"/>
  <c r="AK27" i="10"/>
  <c r="AU26" i="10"/>
  <c r="AT26" i="10"/>
  <c r="AS26" i="10"/>
  <c r="AV26" i="10" s="1"/>
  <c r="AZ20" i="10" s="1"/>
  <c r="AR26" i="10"/>
  <c r="AQ26" i="10"/>
  <c r="AV25" i="10"/>
  <c r="BB20" i="10" s="1"/>
  <c r="AU25" i="10"/>
  <c r="AT25" i="10"/>
  <c r="AS25" i="10"/>
  <c r="AR25" i="10"/>
  <c r="AQ25" i="10"/>
  <c r="AU24" i="10"/>
  <c r="AT24" i="10"/>
  <c r="AS24" i="10"/>
  <c r="AR24" i="10"/>
  <c r="AQ24" i="10"/>
  <c r="AU23" i="10"/>
  <c r="AT23" i="10"/>
  <c r="AS23" i="10"/>
  <c r="AR23" i="10"/>
  <c r="AQ23" i="10"/>
  <c r="AV23" i="10" s="1"/>
  <c r="BC20" i="10" s="1"/>
  <c r="AU22" i="10"/>
  <c r="AT22" i="10"/>
  <c r="AS22" i="10"/>
  <c r="AV22" i="10" s="1"/>
  <c r="AR22" i="10"/>
  <c r="AQ22" i="10"/>
  <c r="AL22" i="10"/>
  <c r="AU21" i="10"/>
  <c r="AT21" i="10"/>
  <c r="AS21" i="10"/>
  <c r="AR21" i="10"/>
  <c r="AQ21" i="10"/>
  <c r="AL21" i="10"/>
  <c r="AM21" i="10" s="1"/>
  <c r="BE20" i="10" s="1"/>
  <c r="AK21" i="10"/>
  <c r="BD20" i="10"/>
  <c r="AU20" i="10"/>
  <c r="AT20" i="10"/>
  <c r="AS20" i="10"/>
  <c r="AR20" i="10"/>
  <c r="AQ20" i="10"/>
  <c r="AK20" i="10"/>
  <c r="AK19" i="10"/>
  <c r="AU18" i="10"/>
  <c r="AT18" i="10"/>
  <c r="AS18" i="10"/>
  <c r="AR18" i="10"/>
  <c r="AQ18" i="10"/>
  <c r="AV18" i="10" s="1"/>
  <c r="AZ12" i="10" s="1"/>
  <c r="AU17" i="10"/>
  <c r="AU19" i="10" s="1"/>
  <c r="AT17" i="10"/>
  <c r="AS17" i="10"/>
  <c r="AR17" i="10"/>
  <c r="AQ17" i="10"/>
  <c r="AU16" i="10"/>
  <c r="AT16" i="10"/>
  <c r="AS16" i="10"/>
  <c r="AR16" i="10"/>
  <c r="AQ16" i="10"/>
  <c r="AU15" i="10"/>
  <c r="AT15" i="10"/>
  <c r="AS15" i="10"/>
  <c r="AR15" i="10"/>
  <c r="AQ15" i="10"/>
  <c r="AV15" i="10" s="1"/>
  <c r="BC12" i="10" s="1"/>
  <c r="AU14" i="10"/>
  <c r="AT14" i="10"/>
  <c r="AS14" i="10"/>
  <c r="AR14" i="10"/>
  <c r="AQ14" i="10"/>
  <c r="AV14" i="10" s="1"/>
  <c r="BD12" i="10" s="1"/>
  <c r="AL14" i="10"/>
  <c r="AV13" i="10"/>
  <c r="AU13" i="10"/>
  <c r="AT13" i="10"/>
  <c r="AS13" i="10"/>
  <c r="AR13" i="10"/>
  <c r="AQ13" i="10"/>
  <c r="AM13" i="10"/>
  <c r="AL13" i="10"/>
  <c r="AK13" i="10"/>
  <c r="BE12" i="10"/>
  <c r="AU12" i="10"/>
  <c r="AT12" i="10"/>
  <c r="AT19" i="10" s="1"/>
  <c r="AS12" i="10"/>
  <c r="AR12" i="10"/>
  <c r="AR19" i="10" s="1"/>
  <c r="AQ12" i="10"/>
  <c r="AK12" i="10"/>
  <c r="AQ11" i="10"/>
  <c r="AK11" i="10"/>
  <c r="AU10" i="10"/>
  <c r="AT10" i="10"/>
  <c r="AS10" i="10"/>
  <c r="AR10" i="10"/>
  <c r="AQ10" i="10"/>
  <c r="AV9" i="10"/>
  <c r="BB4" i="10" s="1"/>
  <c r="AU9" i="10"/>
  <c r="AT9" i="10"/>
  <c r="AS9" i="10"/>
  <c r="AR9" i="10"/>
  <c r="AQ9" i="10"/>
  <c r="AU8" i="10"/>
  <c r="AT8" i="10"/>
  <c r="AV8" i="10" s="1"/>
  <c r="BA4" i="10" s="1"/>
  <c r="AS8" i="10"/>
  <c r="AR8" i="10"/>
  <c r="AQ8" i="10"/>
  <c r="AU7" i="10"/>
  <c r="AT7" i="10"/>
  <c r="AS7" i="10"/>
  <c r="AR7" i="10"/>
  <c r="AQ7" i="10"/>
  <c r="AV7" i="10" s="1"/>
  <c r="BC4" i="10" s="1"/>
  <c r="AU6" i="10"/>
  <c r="AT6" i="10"/>
  <c r="AS6" i="10"/>
  <c r="AR6" i="10"/>
  <c r="AQ6" i="10"/>
  <c r="AL6" i="10"/>
  <c r="AU5" i="10"/>
  <c r="AT5" i="10"/>
  <c r="AS5" i="10"/>
  <c r="AR5" i="10"/>
  <c r="AQ5" i="10"/>
  <c r="AL5" i="10"/>
  <c r="AM5" i="10" s="1"/>
  <c r="BE4" i="10" s="1"/>
  <c r="AK5" i="10"/>
  <c r="AU4" i="10"/>
  <c r="AT4" i="10"/>
  <c r="AS4" i="10"/>
  <c r="AS11" i="10" s="1"/>
  <c r="AR4" i="10"/>
  <c r="AQ4" i="10"/>
  <c r="AK4" i="10"/>
  <c r="T3" i="10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F3" i="10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D3" i="10"/>
  <c r="E3" i="10" s="1"/>
  <c r="AQ155" i="9"/>
  <c r="AK155" i="9"/>
  <c r="AU154" i="9"/>
  <c r="AT154" i="9"/>
  <c r="AS154" i="9"/>
  <c r="AV154" i="9" s="1"/>
  <c r="AZ148" i="9" s="1"/>
  <c r="AR154" i="9"/>
  <c r="AQ154" i="9"/>
  <c r="AV153" i="9"/>
  <c r="BB148" i="9" s="1"/>
  <c r="AU153" i="9"/>
  <c r="AT153" i="9"/>
  <c r="AS153" i="9"/>
  <c r="AR153" i="9"/>
  <c r="AQ153" i="9"/>
  <c r="AU152" i="9"/>
  <c r="AT152" i="9"/>
  <c r="AS152" i="9"/>
  <c r="AR152" i="9"/>
  <c r="AQ152" i="9"/>
  <c r="AU151" i="9"/>
  <c r="AT151" i="9"/>
  <c r="AS151" i="9"/>
  <c r="AR151" i="9"/>
  <c r="AQ151" i="9"/>
  <c r="AV150" i="9"/>
  <c r="BD148" i="9" s="1"/>
  <c r="AU150" i="9"/>
  <c r="AT150" i="9"/>
  <c r="AS150" i="9"/>
  <c r="AR150" i="9"/>
  <c r="AQ150" i="9"/>
  <c r="AU149" i="9"/>
  <c r="AT149" i="9"/>
  <c r="AT155" i="9" s="1"/>
  <c r="AS149" i="9"/>
  <c r="AR149" i="9"/>
  <c r="AQ149" i="9"/>
  <c r="AL149" i="9"/>
  <c r="AK149" i="9"/>
  <c r="BI148" i="9"/>
  <c r="BE148" i="9"/>
  <c r="AU148" i="9"/>
  <c r="AU155" i="9" s="1"/>
  <c r="AT148" i="9"/>
  <c r="AS148" i="9"/>
  <c r="AR148" i="9"/>
  <c r="AQ148" i="9"/>
  <c r="AV148" i="9" s="1"/>
  <c r="AK148" i="9"/>
  <c r="AK147" i="9"/>
  <c r="AU146" i="9"/>
  <c r="AT146" i="9"/>
  <c r="AS146" i="9"/>
  <c r="AV146" i="9" s="1"/>
  <c r="AZ140" i="9" s="1"/>
  <c r="AR146" i="9"/>
  <c r="AQ146" i="9"/>
  <c r="AU145" i="9"/>
  <c r="AT145" i="9"/>
  <c r="AS145" i="9"/>
  <c r="AR145" i="9"/>
  <c r="AQ145" i="9"/>
  <c r="AV145" i="9" s="1"/>
  <c r="BB140" i="9" s="1"/>
  <c r="AU144" i="9"/>
  <c r="AT144" i="9"/>
  <c r="AT147" i="9" s="1"/>
  <c r="AS144" i="9"/>
  <c r="AR144" i="9"/>
  <c r="AQ144" i="9"/>
  <c r="AV144" i="9" s="1"/>
  <c r="BA140" i="9" s="1"/>
  <c r="AU143" i="9"/>
  <c r="AT143" i="9"/>
  <c r="AS143" i="9"/>
  <c r="AR143" i="9"/>
  <c r="AQ143" i="9"/>
  <c r="AU142" i="9"/>
  <c r="AT142" i="9"/>
  <c r="AS142" i="9"/>
  <c r="AV142" i="9" s="1"/>
  <c r="AR142" i="9"/>
  <c r="AQ142" i="9"/>
  <c r="AV141" i="9"/>
  <c r="AU141" i="9"/>
  <c r="AT141" i="9"/>
  <c r="AS141" i="9"/>
  <c r="AR141" i="9"/>
  <c r="AQ141" i="9"/>
  <c r="AL141" i="9"/>
  <c r="AK141" i="9"/>
  <c r="BE140" i="9"/>
  <c r="AU140" i="9"/>
  <c r="AU147" i="9" s="1"/>
  <c r="AT140" i="9"/>
  <c r="AS140" i="9"/>
  <c r="AS147" i="9" s="1"/>
  <c r="AR140" i="9"/>
  <c r="AR147" i="9" s="1"/>
  <c r="AQ140" i="9"/>
  <c r="AV140" i="9" s="1"/>
  <c r="AK140" i="9"/>
  <c r="AK139" i="9"/>
  <c r="AU138" i="9"/>
  <c r="AT138" i="9"/>
  <c r="AS138" i="9"/>
  <c r="AR138" i="9"/>
  <c r="AQ138" i="9"/>
  <c r="AU137" i="9"/>
  <c r="AT137" i="9"/>
  <c r="AS137" i="9"/>
  <c r="AR137" i="9"/>
  <c r="AQ137" i="9"/>
  <c r="AV137" i="9" s="1"/>
  <c r="BB132" i="9" s="1"/>
  <c r="AV136" i="9"/>
  <c r="BA132" i="9" s="1"/>
  <c r="AU136" i="9"/>
  <c r="AT136" i="9"/>
  <c r="AS136" i="9"/>
  <c r="AR136" i="9"/>
  <c r="AQ136" i="9"/>
  <c r="AU135" i="9"/>
  <c r="AT135" i="9"/>
  <c r="AS135" i="9"/>
  <c r="AR135" i="9"/>
  <c r="AQ135" i="9"/>
  <c r="AU134" i="9"/>
  <c r="AT134" i="9"/>
  <c r="AS134" i="9"/>
  <c r="AR134" i="9"/>
  <c r="AQ134" i="9"/>
  <c r="AV134" i="9" s="1"/>
  <c r="BD132" i="9" s="1"/>
  <c r="AU133" i="9"/>
  <c r="AT133" i="9"/>
  <c r="AS133" i="9"/>
  <c r="AR133" i="9"/>
  <c r="AQ133" i="9"/>
  <c r="AV133" i="9" s="1"/>
  <c r="AL133" i="9"/>
  <c r="AK133" i="9"/>
  <c r="BE132" i="9"/>
  <c r="AU132" i="9"/>
  <c r="AT132" i="9"/>
  <c r="AS132" i="9"/>
  <c r="AR132" i="9"/>
  <c r="AR139" i="9" s="1"/>
  <c r="AQ132" i="9"/>
  <c r="AQ139" i="9" s="1"/>
  <c r="AK132" i="9"/>
  <c r="AK131" i="9"/>
  <c r="AU130" i="9"/>
  <c r="AT130" i="9"/>
  <c r="AS130" i="9"/>
  <c r="AR130" i="9"/>
  <c r="AQ130" i="9"/>
  <c r="AV130" i="9" s="1"/>
  <c r="AZ124" i="9" s="1"/>
  <c r="AU129" i="9"/>
  <c r="AT129" i="9"/>
  <c r="AS129" i="9"/>
  <c r="AR129" i="9"/>
  <c r="AQ129" i="9"/>
  <c r="AU128" i="9"/>
  <c r="AU131" i="9" s="1"/>
  <c r="AT128" i="9"/>
  <c r="AS128" i="9"/>
  <c r="AR128" i="9"/>
  <c r="AQ128" i="9"/>
  <c r="AU127" i="9"/>
  <c r="AT127" i="9"/>
  <c r="AS127" i="9"/>
  <c r="AV127" i="9" s="1"/>
  <c r="BC124" i="9" s="1"/>
  <c r="AR127" i="9"/>
  <c r="AQ127" i="9"/>
  <c r="AV126" i="9"/>
  <c r="BD124" i="9" s="1"/>
  <c r="AU126" i="9"/>
  <c r="AT126" i="9"/>
  <c r="AS126" i="9"/>
  <c r="AR126" i="9"/>
  <c r="AQ126" i="9"/>
  <c r="AU125" i="9"/>
  <c r="AT125" i="9"/>
  <c r="AS125" i="9"/>
  <c r="AR125" i="9"/>
  <c r="AQ125" i="9"/>
  <c r="AL125" i="9"/>
  <c r="AK125" i="9"/>
  <c r="BE124" i="9"/>
  <c r="AU124" i="9"/>
  <c r="AT124" i="9"/>
  <c r="AS124" i="9"/>
  <c r="AS131" i="9" s="1"/>
  <c r="AR124" i="9"/>
  <c r="AQ124" i="9"/>
  <c r="AQ131" i="9" s="1"/>
  <c r="AK124" i="9"/>
  <c r="AT123" i="9"/>
  <c r="AK123" i="9"/>
  <c r="AU122" i="9"/>
  <c r="AT122" i="9"/>
  <c r="AS122" i="9"/>
  <c r="AR122" i="9"/>
  <c r="AQ122" i="9"/>
  <c r="AU121" i="9"/>
  <c r="AT121" i="9"/>
  <c r="AS121" i="9"/>
  <c r="AV121" i="9" s="1"/>
  <c r="BB116" i="9" s="1"/>
  <c r="AR121" i="9"/>
  <c r="AQ121" i="9"/>
  <c r="AU120" i="9"/>
  <c r="AT120" i="9"/>
  <c r="AS120" i="9"/>
  <c r="AR120" i="9"/>
  <c r="AQ120" i="9"/>
  <c r="AU119" i="9"/>
  <c r="AT119" i="9"/>
  <c r="AS119" i="9"/>
  <c r="AR119" i="9"/>
  <c r="AQ119" i="9"/>
  <c r="AU118" i="9"/>
  <c r="AT118" i="9"/>
  <c r="AS118" i="9"/>
  <c r="AR118" i="9"/>
  <c r="AQ118" i="9"/>
  <c r="AU117" i="9"/>
  <c r="AT117" i="9"/>
  <c r="AS117" i="9"/>
  <c r="AV117" i="9" s="1"/>
  <c r="AR117" i="9"/>
  <c r="AQ117" i="9"/>
  <c r="AL117" i="9"/>
  <c r="AK117" i="9"/>
  <c r="BE116" i="9"/>
  <c r="AV116" i="9"/>
  <c r="AU116" i="9"/>
  <c r="AT116" i="9"/>
  <c r="AS116" i="9"/>
  <c r="AR116" i="9"/>
  <c r="AR123" i="9" s="1"/>
  <c r="AQ116" i="9"/>
  <c r="AQ123" i="9" s="1"/>
  <c r="AK116" i="9"/>
  <c r="AK115" i="9"/>
  <c r="AU114" i="9"/>
  <c r="AT114" i="9"/>
  <c r="AV114" i="9" s="1"/>
  <c r="AZ108" i="9" s="1"/>
  <c r="AS114" i="9"/>
  <c r="AR114" i="9"/>
  <c r="AQ114" i="9"/>
  <c r="AU113" i="9"/>
  <c r="AT113" i="9"/>
  <c r="AS113" i="9"/>
  <c r="AR113" i="9"/>
  <c r="AQ113" i="9"/>
  <c r="AU112" i="9"/>
  <c r="AT112" i="9"/>
  <c r="AS112" i="9"/>
  <c r="AV112" i="9" s="1"/>
  <c r="BA108" i="9" s="1"/>
  <c r="AR112" i="9"/>
  <c r="AQ112" i="9"/>
  <c r="AU111" i="9"/>
  <c r="AT111" i="9"/>
  <c r="AS111" i="9"/>
  <c r="AR111" i="9"/>
  <c r="AQ111" i="9"/>
  <c r="AV111" i="9" s="1"/>
  <c r="AU110" i="9"/>
  <c r="AT110" i="9"/>
  <c r="AS110" i="9"/>
  <c r="AR110" i="9"/>
  <c r="AV110" i="9" s="1"/>
  <c r="BD108" i="9" s="1"/>
  <c r="AQ110" i="9"/>
  <c r="AU109" i="9"/>
  <c r="AT109" i="9"/>
  <c r="AS109" i="9"/>
  <c r="AR109" i="9"/>
  <c r="AQ109" i="9"/>
  <c r="AL109" i="9"/>
  <c r="AK109" i="9"/>
  <c r="BE108" i="9"/>
  <c r="BC108" i="9"/>
  <c r="AU108" i="9"/>
  <c r="AU115" i="9" s="1"/>
  <c r="AT108" i="9"/>
  <c r="AS108" i="9"/>
  <c r="AR108" i="9"/>
  <c r="AQ108" i="9"/>
  <c r="AV108" i="9" s="1"/>
  <c r="AK108" i="9"/>
  <c r="AK107" i="9"/>
  <c r="AU106" i="9"/>
  <c r="AT106" i="9"/>
  <c r="AS106" i="9"/>
  <c r="AV106" i="9" s="1"/>
  <c r="AZ100" i="9" s="1"/>
  <c r="AR106" i="9"/>
  <c r="AQ106" i="9"/>
  <c r="AU105" i="9"/>
  <c r="AT105" i="9"/>
  <c r="AS105" i="9"/>
  <c r="AR105" i="9"/>
  <c r="AQ105" i="9"/>
  <c r="AV105" i="9" s="1"/>
  <c r="BB100" i="9" s="1"/>
  <c r="AU104" i="9"/>
  <c r="AT104" i="9"/>
  <c r="AS104" i="9"/>
  <c r="AR104" i="9"/>
  <c r="AQ104" i="9"/>
  <c r="AV104" i="9" s="1"/>
  <c r="BA100" i="9" s="1"/>
  <c r="AU103" i="9"/>
  <c r="AT103" i="9"/>
  <c r="AS103" i="9"/>
  <c r="AR103" i="9"/>
  <c r="AQ103" i="9"/>
  <c r="AU102" i="9"/>
  <c r="AT102" i="9"/>
  <c r="AS102" i="9"/>
  <c r="AR102" i="9"/>
  <c r="AQ102" i="9"/>
  <c r="AV102" i="9" s="1"/>
  <c r="BD100" i="9" s="1"/>
  <c r="AU101" i="9"/>
  <c r="AT101" i="9"/>
  <c r="AS101" i="9"/>
  <c r="AR101" i="9"/>
  <c r="AQ101" i="9"/>
  <c r="AV101" i="9" s="1"/>
  <c r="AL101" i="9"/>
  <c r="AK101" i="9"/>
  <c r="BE100" i="9"/>
  <c r="AV100" i="9"/>
  <c r="AU100" i="9"/>
  <c r="AT100" i="9"/>
  <c r="AT107" i="9" s="1"/>
  <c r="AS100" i="9"/>
  <c r="AR100" i="9"/>
  <c r="AR107" i="9" s="1"/>
  <c r="AQ100" i="9"/>
  <c r="AK100" i="9"/>
  <c r="AK99" i="9"/>
  <c r="AU98" i="9"/>
  <c r="AT98" i="9"/>
  <c r="AS98" i="9"/>
  <c r="AR98" i="9"/>
  <c r="AQ98" i="9"/>
  <c r="AV98" i="9" s="1"/>
  <c r="AZ92" i="9" s="1"/>
  <c r="AU97" i="9"/>
  <c r="AT97" i="9"/>
  <c r="AS97" i="9"/>
  <c r="AR97" i="9"/>
  <c r="AV97" i="9" s="1"/>
  <c r="BB92" i="9" s="1"/>
  <c r="AQ97" i="9"/>
  <c r="AU96" i="9"/>
  <c r="AT96" i="9"/>
  <c r="AS96" i="9"/>
  <c r="AR96" i="9"/>
  <c r="AQ96" i="9"/>
  <c r="AV96" i="9" s="1"/>
  <c r="BA92" i="9" s="1"/>
  <c r="AU95" i="9"/>
  <c r="AT95" i="9"/>
  <c r="AV95" i="9" s="1"/>
  <c r="BC92" i="9" s="1"/>
  <c r="AS95" i="9"/>
  <c r="AR95" i="9"/>
  <c r="AQ95" i="9"/>
  <c r="AQ99" i="9" s="1"/>
  <c r="AU94" i="9"/>
  <c r="AU99" i="9" s="1"/>
  <c r="AT94" i="9"/>
  <c r="AS94" i="9"/>
  <c r="AR94" i="9"/>
  <c r="AQ94" i="9"/>
  <c r="AU93" i="9"/>
  <c r="AT93" i="9"/>
  <c r="AS93" i="9"/>
  <c r="AR93" i="9"/>
  <c r="AR99" i="9" s="1"/>
  <c r="AQ93" i="9"/>
  <c r="AM93" i="9"/>
  <c r="AL93" i="9"/>
  <c r="AK93" i="9"/>
  <c r="BE92" i="9"/>
  <c r="AV92" i="9"/>
  <c r="AK92" i="9"/>
  <c r="AK91" i="9"/>
  <c r="AU90" i="9"/>
  <c r="AT90" i="9"/>
  <c r="AS90" i="9"/>
  <c r="AR90" i="9"/>
  <c r="AV90" i="9" s="1"/>
  <c r="AZ84" i="9" s="1"/>
  <c r="AQ90" i="9"/>
  <c r="AU89" i="9"/>
  <c r="AT89" i="9"/>
  <c r="AS89" i="9"/>
  <c r="AR89" i="9"/>
  <c r="AQ89" i="9"/>
  <c r="AU88" i="9"/>
  <c r="AT88" i="9"/>
  <c r="AS88" i="9"/>
  <c r="AV88" i="9" s="1"/>
  <c r="BA84" i="9" s="1"/>
  <c r="AR88" i="9"/>
  <c r="AQ88" i="9"/>
  <c r="AU87" i="9"/>
  <c r="AT87" i="9"/>
  <c r="AS87" i="9"/>
  <c r="AR87" i="9"/>
  <c r="AQ87" i="9"/>
  <c r="AV87" i="9" s="1"/>
  <c r="BC84" i="9" s="1"/>
  <c r="AU86" i="9"/>
  <c r="AT86" i="9"/>
  <c r="AS86" i="9"/>
  <c r="AR86" i="9"/>
  <c r="AV86" i="9" s="1"/>
  <c r="BD84" i="9" s="1"/>
  <c r="AQ86" i="9"/>
  <c r="AU85" i="9"/>
  <c r="AT85" i="9"/>
  <c r="AS85" i="9"/>
  <c r="AR85" i="9"/>
  <c r="AQ85" i="9"/>
  <c r="AM85" i="9"/>
  <c r="BE84" i="9" s="1"/>
  <c r="AL85" i="9"/>
  <c r="AK85" i="9"/>
  <c r="AV84" i="9"/>
  <c r="AU84" i="9"/>
  <c r="AU91" i="9" s="1"/>
  <c r="AT84" i="9"/>
  <c r="AS84" i="9"/>
  <c r="AS91" i="9" s="1"/>
  <c r="AR84" i="9"/>
  <c r="AQ84" i="9"/>
  <c r="AK84" i="9"/>
  <c r="AK83" i="9"/>
  <c r="AU82" i="9"/>
  <c r="AT82" i="9"/>
  <c r="AS82" i="9"/>
  <c r="AR82" i="9"/>
  <c r="AV82" i="9" s="1"/>
  <c r="AZ76" i="9" s="1"/>
  <c r="AQ82" i="9"/>
  <c r="AU81" i="9"/>
  <c r="AT81" i="9"/>
  <c r="AS81" i="9"/>
  <c r="AR81" i="9"/>
  <c r="AQ81" i="9"/>
  <c r="AU80" i="9"/>
  <c r="AT80" i="9"/>
  <c r="AS80" i="9"/>
  <c r="AV80" i="9" s="1"/>
  <c r="BA76" i="9" s="1"/>
  <c r="AR80" i="9"/>
  <c r="AQ80" i="9"/>
  <c r="AV79" i="9"/>
  <c r="BC76" i="9" s="1"/>
  <c r="AU79" i="9"/>
  <c r="AT79" i="9"/>
  <c r="AS79" i="9"/>
  <c r="AR79" i="9"/>
  <c r="AQ79" i="9"/>
  <c r="AU78" i="9"/>
  <c r="AT78" i="9"/>
  <c r="AS78" i="9"/>
  <c r="AS83" i="9" s="1"/>
  <c r="AR78" i="9"/>
  <c r="AQ78" i="9"/>
  <c r="AU77" i="9"/>
  <c r="AU83" i="9" s="1"/>
  <c r="AT77" i="9"/>
  <c r="AS77" i="9"/>
  <c r="AR77" i="9"/>
  <c r="AQ77" i="9"/>
  <c r="AM77" i="9"/>
  <c r="BE76" i="9" s="1"/>
  <c r="AL77" i="9"/>
  <c r="AK77" i="9"/>
  <c r="AU76" i="9"/>
  <c r="AT76" i="9"/>
  <c r="AS76" i="9"/>
  <c r="AR76" i="9"/>
  <c r="AQ76" i="9"/>
  <c r="AQ83" i="9" s="1"/>
  <c r="AK76" i="9"/>
  <c r="AK75" i="9"/>
  <c r="AU74" i="9"/>
  <c r="AT74" i="9"/>
  <c r="AS74" i="9"/>
  <c r="AR74" i="9"/>
  <c r="AQ74" i="9"/>
  <c r="AV74" i="9" s="1"/>
  <c r="AZ68" i="9" s="1"/>
  <c r="AU73" i="9"/>
  <c r="AU75" i="9" s="1"/>
  <c r="AT73" i="9"/>
  <c r="AS73" i="9"/>
  <c r="AR73" i="9"/>
  <c r="AQ73" i="9"/>
  <c r="AU72" i="9"/>
  <c r="AT72" i="9"/>
  <c r="AS72" i="9"/>
  <c r="AV72" i="9" s="1"/>
  <c r="BA68" i="9" s="1"/>
  <c r="AR72" i="9"/>
  <c r="AQ72" i="9"/>
  <c r="AU71" i="9"/>
  <c r="AT71" i="9"/>
  <c r="AS71" i="9"/>
  <c r="AR71" i="9"/>
  <c r="AQ71" i="9"/>
  <c r="AV71" i="9" s="1"/>
  <c r="BC68" i="9" s="1"/>
  <c r="AU70" i="9"/>
  <c r="AT70" i="9"/>
  <c r="AS70" i="9"/>
  <c r="AR70" i="9"/>
  <c r="AQ70" i="9"/>
  <c r="AV70" i="9" s="1"/>
  <c r="BD68" i="9" s="1"/>
  <c r="AU69" i="9"/>
  <c r="AT69" i="9"/>
  <c r="AS69" i="9"/>
  <c r="AR69" i="9"/>
  <c r="AQ69" i="9"/>
  <c r="AM69" i="9"/>
  <c r="BE68" i="9" s="1"/>
  <c r="AL69" i="9"/>
  <c r="AK69" i="9"/>
  <c r="AV68" i="9"/>
  <c r="AU68" i="9"/>
  <c r="AT68" i="9"/>
  <c r="AT75" i="9" s="1"/>
  <c r="AS68" i="9"/>
  <c r="AR68" i="9"/>
  <c r="AQ68" i="9"/>
  <c r="AK68" i="9"/>
  <c r="AU67" i="9"/>
  <c r="AK67" i="9"/>
  <c r="AU66" i="9"/>
  <c r="AT66" i="9"/>
  <c r="AS66" i="9"/>
  <c r="AR66" i="9"/>
  <c r="AQ66" i="9"/>
  <c r="AU65" i="9"/>
  <c r="AT65" i="9"/>
  <c r="AS65" i="9"/>
  <c r="AR65" i="9"/>
  <c r="AQ65" i="9"/>
  <c r="AV65" i="9" s="1"/>
  <c r="BB60" i="9" s="1"/>
  <c r="AU64" i="9"/>
  <c r="AT64" i="9"/>
  <c r="AS64" i="9"/>
  <c r="AV64" i="9" s="1"/>
  <c r="BA60" i="9" s="1"/>
  <c r="AR64" i="9"/>
  <c r="AQ64" i="9"/>
  <c r="AV63" i="9"/>
  <c r="BC60" i="9" s="1"/>
  <c r="AU63" i="9"/>
  <c r="AT63" i="9"/>
  <c r="AS63" i="9"/>
  <c r="AR63" i="9"/>
  <c r="AQ63" i="9"/>
  <c r="AU62" i="9"/>
  <c r="AT62" i="9"/>
  <c r="AT67" i="9" s="1"/>
  <c r="AS62" i="9"/>
  <c r="AR62" i="9"/>
  <c r="AQ62" i="9"/>
  <c r="AU61" i="9"/>
  <c r="AT61" i="9"/>
  <c r="AS61" i="9"/>
  <c r="AR61" i="9"/>
  <c r="AQ61" i="9"/>
  <c r="AQ67" i="9" s="1"/>
  <c r="AM61" i="9"/>
  <c r="AL61" i="9"/>
  <c r="AK61" i="9"/>
  <c r="BI60" i="9"/>
  <c r="BE60" i="9"/>
  <c r="AU60" i="9"/>
  <c r="AT60" i="9"/>
  <c r="AS60" i="9"/>
  <c r="AS67" i="9" s="1"/>
  <c r="AR60" i="9"/>
  <c r="AQ60" i="9"/>
  <c r="AK60" i="9"/>
  <c r="AK59" i="9"/>
  <c r="AU58" i="9"/>
  <c r="AT58" i="9"/>
  <c r="AS58" i="9"/>
  <c r="AR58" i="9"/>
  <c r="AQ58" i="9"/>
  <c r="AU57" i="9"/>
  <c r="AT57" i="9"/>
  <c r="AS57" i="9"/>
  <c r="AV57" i="9" s="1"/>
  <c r="BB52" i="9" s="1"/>
  <c r="AR57" i="9"/>
  <c r="AQ57" i="9"/>
  <c r="AU56" i="9"/>
  <c r="AT56" i="9"/>
  <c r="AS56" i="9"/>
  <c r="AR56" i="9"/>
  <c r="AQ56" i="9"/>
  <c r="AV56" i="9" s="1"/>
  <c r="BA52" i="9" s="1"/>
  <c r="AU55" i="9"/>
  <c r="AT55" i="9"/>
  <c r="AS55" i="9"/>
  <c r="AR55" i="9"/>
  <c r="AV55" i="9" s="1"/>
  <c r="BC52" i="9" s="1"/>
  <c r="AQ55" i="9"/>
  <c r="AU54" i="9"/>
  <c r="AT54" i="9"/>
  <c r="AS54" i="9"/>
  <c r="AR54" i="9"/>
  <c r="AQ54" i="9"/>
  <c r="AV53" i="9"/>
  <c r="AU53" i="9"/>
  <c r="AT53" i="9"/>
  <c r="AS53" i="9"/>
  <c r="AR53" i="9"/>
  <c r="AQ53" i="9"/>
  <c r="AL53" i="9"/>
  <c r="AM53" i="9" s="1"/>
  <c r="AK53" i="9"/>
  <c r="BE52" i="9"/>
  <c r="AU52" i="9"/>
  <c r="AT52" i="9"/>
  <c r="AS52" i="9"/>
  <c r="AS59" i="9" s="1"/>
  <c r="AR52" i="9"/>
  <c r="AQ52" i="9"/>
  <c r="AK52" i="9"/>
  <c r="AK51" i="9"/>
  <c r="AU50" i="9"/>
  <c r="AT50" i="9"/>
  <c r="AS50" i="9"/>
  <c r="AR50" i="9"/>
  <c r="AQ50" i="9"/>
  <c r="AV50" i="9" s="1"/>
  <c r="AZ44" i="9" s="1"/>
  <c r="AV49" i="9"/>
  <c r="BB44" i="9" s="1"/>
  <c r="AU49" i="9"/>
  <c r="AT49" i="9"/>
  <c r="AS49" i="9"/>
  <c r="AR49" i="9"/>
  <c r="AQ49" i="9"/>
  <c r="AU48" i="9"/>
  <c r="AT48" i="9"/>
  <c r="AS48" i="9"/>
  <c r="AR48" i="9"/>
  <c r="AQ48" i="9"/>
  <c r="AU47" i="9"/>
  <c r="AT47" i="9"/>
  <c r="AS47" i="9"/>
  <c r="AR47" i="9"/>
  <c r="AV47" i="9" s="1"/>
  <c r="BC44" i="9" s="1"/>
  <c r="AQ47" i="9"/>
  <c r="AU46" i="9"/>
  <c r="AT46" i="9"/>
  <c r="AS46" i="9"/>
  <c r="AR46" i="9"/>
  <c r="AQ46" i="9"/>
  <c r="AV46" i="9" s="1"/>
  <c r="BD44" i="9" s="1"/>
  <c r="AV45" i="9"/>
  <c r="AU45" i="9"/>
  <c r="AT45" i="9"/>
  <c r="AS45" i="9"/>
  <c r="AR45" i="9"/>
  <c r="AQ45" i="9"/>
  <c r="AL45" i="9"/>
  <c r="AM45" i="9" s="1"/>
  <c r="AK45" i="9"/>
  <c r="BE44" i="9"/>
  <c r="AU44" i="9"/>
  <c r="AU51" i="9" s="1"/>
  <c r="AT44" i="9"/>
  <c r="AS44" i="9"/>
  <c r="AR44" i="9"/>
  <c r="AQ44" i="9"/>
  <c r="AK44" i="9"/>
  <c r="AQ43" i="9"/>
  <c r="AK43" i="9"/>
  <c r="AU42" i="9"/>
  <c r="AT42" i="9"/>
  <c r="AS42" i="9"/>
  <c r="AR42" i="9"/>
  <c r="AQ42" i="9"/>
  <c r="AV42" i="9" s="1"/>
  <c r="AV41" i="9"/>
  <c r="BB36" i="9" s="1"/>
  <c r="AU41" i="9"/>
  <c r="AT41" i="9"/>
  <c r="AS41" i="9"/>
  <c r="AR41" i="9"/>
  <c r="AQ41" i="9"/>
  <c r="AU40" i="9"/>
  <c r="AT40" i="9"/>
  <c r="AS40" i="9"/>
  <c r="AR40" i="9"/>
  <c r="AQ40" i="9"/>
  <c r="AU39" i="9"/>
  <c r="AT39" i="9"/>
  <c r="AS39" i="9"/>
  <c r="AR39" i="9"/>
  <c r="AV39" i="9" s="1"/>
  <c r="BC36" i="9" s="1"/>
  <c r="AQ39" i="9"/>
  <c r="AU38" i="9"/>
  <c r="AT38" i="9"/>
  <c r="AT43" i="9" s="1"/>
  <c r="AS38" i="9"/>
  <c r="AR38" i="9"/>
  <c r="AQ38" i="9"/>
  <c r="AV38" i="9" s="1"/>
  <c r="BD36" i="9" s="1"/>
  <c r="AU37" i="9"/>
  <c r="AT37" i="9"/>
  <c r="AS37" i="9"/>
  <c r="AV37" i="9" s="1"/>
  <c r="AR37" i="9"/>
  <c r="AQ37" i="9"/>
  <c r="AL37" i="9"/>
  <c r="AM37" i="9" s="1"/>
  <c r="BE36" i="9" s="1"/>
  <c r="AK37" i="9"/>
  <c r="AZ36" i="9"/>
  <c r="AU36" i="9"/>
  <c r="AU43" i="9" s="1"/>
  <c r="AT36" i="9"/>
  <c r="AS36" i="9"/>
  <c r="AS43" i="9" s="1"/>
  <c r="AR36" i="9"/>
  <c r="AQ36" i="9"/>
  <c r="AK36" i="9"/>
  <c r="AQ35" i="9"/>
  <c r="AK35" i="9"/>
  <c r="AU34" i="9"/>
  <c r="AT34" i="9"/>
  <c r="AS34" i="9"/>
  <c r="AR34" i="9"/>
  <c r="AQ34" i="9"/>
  <c r="AV33" i="9"/>
  <c r="BB28" i="9" s="1"/>
  <c r="AU33" i="9"/>
  <c r="AT33" i="9"/>
  <c r="AS33" i="9"/>
  <c r="AR33" i="9"/>
  <c r="AQ33" i="9"/>
  <c r="AU32" i="9"/>
  <c r="AT32" i="9"/>
  <c r="AS32" i="9"/>
  <c r="AR32" i="9"/>
  <c r="AQ32" i="9"/>
  <c r="AV32" i="9" s="1"/>
  <c r="BA28" i="9" s="1"/>
  <c r="AU31" i="9"/>
  <c r="AT31" i="9"/>
  <c r="AS31" i="9"/>
  <c r="AR31" i="9"/>
  <c r="AV31" i="9" s="1"/>
  <c r="BC28" i="9" s="1"/>
  <c r="AQ31" i="9"/>
  <c r="AU30" i="9"/>
  <c r="AT30" i="9"/>
  <c r="AT35" i="9" s="1"/>
  <c r="AS30" i="9"/>
  <c r="AR30" i="9"/>
  <c r="AQ30" i="9"/>
  <c r="AU29" i="9"/>
  <c r="AT29" i="9"/>
  <c r="AS29" i="9"/>
  <c r="AV29" i="9" s="1"/>
  <c r="AR29" i="9"/>
  <c r="AQ29" i="9"/>
  <c r="AL29" i="9"/>
  <c r="AM29" i="9" s="1"/>
  <c r="BE28" i="9" s="1"/>
  <c r="AK29" i="9"/>
  <c r="AU28" i="9"/>
  <c r="AU35" i="9" s="1"/>
  <c r="AT28" i="9"/>
  <c r="AS28" i="9"/>
  <c r="AR28" i="9"/>
  <c r="AQ28" i="9"/>
  <c r="AK28" i="9"/>
  <c r="AK27" i="9"/>
  <c r="AU26" i="9"/>
  <c r="AT26" i="9"/>
  <c r="AS26" i="9"/>
  <c r="AR26" i="9"/>
  <c r="AQ26" i="9"/>
  <c r="AU25" i="9"/>
  <c r="AT25" i="9"/>
  <c r="AS25" i="9"/>
  <c r="AV25" i="9" s="1"/>
  <c r="BB20" i="9" s="1"/>
  <c r="AR25" i="9"/>
  <c r="AQ25" i="9"/>
  <c r="AU24" i="9"/>
  <c r="AT24" i="9"/>
  <c r="AS24" i="9"/>
  <c r="AR24" i="9"/>
  <c r="AQ24" i="9"/>
  <c r="AV24" i="9" s="1"/>
  <c r="BA20" i="9" s="1"/>
  <c r="AU23" i="9"/>
  <c r="AT23" i="9"/>
  <c r="AS23" i="9"/>
  <c r="AR23" i="9"/>
  <c r="AV23" i="9" s="1"/>
  <c r="BC20" i="9" s="1"/>
  <c r="AQ23" i="9"/>
  <c r="AU22" i="9"/>
  <c r="AT22" i="9"/>
  <c r="AS22" i="9"/>
  <c r="AR22" i="9"/>
  <c r="AQ22" i="9"/>
  <c r="AV21" i="9"/>
  <c r="AU21" i="9"/>
  <c r="AT21" i="9"/>
  <c r="AS21" i="9"/>
  <c r="AR21" i="9"/>
  <c r="AQ21" i="9"/>
  <c r="AL21" i="9"/>
  <c r="AM21" i="9" s="1"/>
  <c r="BE20" i="9" s="1"/>
  <c r="AK21" i="9"/>
  <c r="BI20" i="9"/>
  <c r="AU20" i="9"/>
  <c r="AT20" i="9"/>
  <c r="AT27" i="9" s="1"/>
  <c r="AS20" i="9"/>
  <c r="AR20" i="9"/>
  <c r="AQ20" i="9"/>
  <c r="AK20" i="9"/>
  <c r="AK19" i="9"/>
  <c r="AU18" i="9"/>
  <c r="AT18" i="9"/>
  <c r="AS18" i="9"/>
  <c r="AR18" i="9"/>
  <c r="AQ18" i="9"/>
  <c r="AV18" i="9" s="1"/>
  <c r="AZ12" i="9" s="1"/>
  <c r="AU17" i="9"/>
  <c r="AT17" i="9"/>
  <c r="AS17" i="9"/>
  <c r="AR17" i="9"/>
  <c r="AQ17" i="9"/>
  <c r="AV17" i="9" s="1"/>
  <c r="BB12" i="9" s="1"/>
  <c r="AU16" i="9"/>
  <c r="AT16" i="9"/>
  <c r="AS16" i="9"/>
  <c r="AR16" i="9"/>
  <c r="AQ16" i="9"/>
  <c r="AU15" i="9"/>
  <c r="AT15" i="9"/>
  <c r="AS15" i="9"/>
  <c r="AV15" i="9" s="1"/>
  <c r="BC12" i="9" s="1"/>
  <c r="AR15" i="9"/>
  <c r="AQ15" i="9"/>
  <c r="AU14" i="9"/>
  <c r="AT14" i="9"/>
  <c r="AS14" i="9"/>
  <c r="AR14" i="9"/>
  <c r="AQ14" i="9"/>
  <c r="AV14" i="9" s="1"/>
  <c r="BD12" i="9" s="1"/>
  <c r="AU13" i="9"/>
  <c r="AT13" i="9"/>
  <c r="AS13" i="9"/>
  <c r="AR13" i="9"/>
  <c r="AQ13" i="9"/>
  <c r="AL13" i="9"/>
  <c r="AM13" i="9" s="1"/>
  <c r="BE12" i="9" s="1"/>
  <c r="AK13" i="9"/>
  <c r="AU12" i="9"/>
  <c r="AT12" i="9"/>
  <c r="AS12" i="9"/>
  <c r="AR12" i="9"/>
  <c r="AQ12" i="9"/>
  <c r="AQ19" i="9" s="1"/>
  <c r="AK12" i="9"/>
  <c r="AK11" i="9"/>
  <c r="AU10" i="9"/>
  <c r="AT10" i="9"/>
  <c r="AS10" i="9"/>
  <c r="AR10" i="9"/>
  <c r="AQ10" i="9"/>
  <c r="AV10" i="9" s="1"/>
  <c r="AZ4" i="9" s="1"/>
  <c r="AU9" i="9"/>
  <c r="AT9" i="9"/>
  <c r="AS9" i="9"/>
  <c r="AR9" i="9"/>
  <c r="AQ9" i="9"/>
  <c r="AU8" i="9"/>
  <c r="AT8" i="9"/>
  <c r="AS8" i="9"/>
  <c r="AR8" i="9"/>
  <c r="AV8" i="9" s="1"/>
  <c r="BA4" i="9" s="1"/>
  <c r="AQ8" i="9"/>
  <c r="AU7" i="9"/>
  <c r="AT7" i="9"/>
  <c r="AS7" i="9"/>
  <c r="AV7" i="9" s="1"/>
  <c r="BC4" i="9" s="1"/>
  <c r="AR7" i="9"/>
  <c r="AQ7" i="9"/>
  <c r="AV6" i="9"/>
  <c r="BD4" i="9" s="1"/>
  <c r="AU6" i="9"/>
  <c r="AU11" i="9" s="1"/>
  <c r="AT6" i="9"/>
  <c r="AS6" i="9"/>
  <c r="AR6" i="9"/>
  <c r="AQ6" i="9"/>
  <c r="AU5" i="9"/>
  <c r="AT5" i="9"/>
  <c r="AS5" i="9"/>
  <c r="AR5" i="9"/>
  <c r="AQ5" i="9"/>
  <c r="AL5" i="9"/>
  <c r="AM5" i="9" s="1"/>
  <c r="BE4" i="9" s="1"/>
  <c r="AK5" i="9"/>
  <c r="AU4" i="9"/>
  <c r="AT4" i="9"/>
  <c r="AS4" i="9"/>
  <c r="AR4" i="9"/>
  <c r="AQ4" i="9"/>
  <c r="AK4" i="9"/>
  <c r="P3" i="9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M3" i="9"/>
  <c r="N3" i="9" s="1"/>
  <c r="O3" i="9" s="1"/>
  <c r="H3" i="9"/>
  <c r="I3" i="9" s="1"/>
  <c r="J3" i="9" s="1"/>
  <c r="K3" i="9" s="1"/>
  <c r="L3" i="9" s="1"/>
  <c r="AK155" i="8"/>
  <c r="AV154" i="8"/>
  <c r="AZ148" i="8" s="1"/>
  <c r="AU154" i="8"/>
  <c r="AT154" i="8"/>
  <c r="AS154" i="8"/>
  <c r="AR154" i="8"/>
  <c r="AQ154" i="8"/>
  <c r="AU153" i="8"/>
  <c r="AT153" i="8"/>
  <c r="AS153" i="8"/>
  <c r="AR153" i="8"/>
  <c r="AQ153" i="8"/>
  <c r="AV153" i="8" s="1"/>
  <c r="BB148" i="8" s="1"/>
  <c r="AU152" i="8"/>
  <c r="AT152" i="8"/>
  <c r="AS152" i="8"/>
  <c r="AR152" i="8"/>
  <c r="AV152" i="8" s="1"/>
  <c r="BA148" i="8" s="1"/>
  <c r="AQ152" i="8"/>
  <c r="AU151" i="8"/>
  <c r="AT151" i="8"/>
  <c r="AS151" i="8"/>
  <c r="AR151" i="8"/>
  <c r="AQ151" i="8"/>
  <c r="AU150" i="8"/>
  <c r="AT150" i="8"/>
  <c r="AS150" i="8"/>
  <c r="AS155" i="8" s="1"/>
  <c r="AR150" i="8"/>
  <c r="AQ150" i="8"/>
  <c r="AL150" i="8"/>
  <c r="AU149" i="8"/>
  <c r="AT149" i="8"/>
  <c r="AS149" i="8"/>
  <c r="AR149" i="8"/>
  <c r="AQ149" i="8"/>
  <c r="AL149" i="8"/>
  <c r="AM149" i="8" s="1"/>
  <c r="AK149" i="8"/>
  <c r="AU148" i="8"/>
  <c r="AT148" i="8"/>
  <c r="AS148" i="8"/>
  <c r="AR148" i="8"/>
  <c r="AR155" i="8" s="1"/>
  <c r="AQ148" i="8"/>
  <c r="AQ155" i="8" s="1"/>
  <c r="AK148" i="8"/>
  <c r="AU147" i="8"/>
  <c r="AK147" i="8"/>
  <c r="AU146" i="8"/>
  <c r="AT146" i="8"/>
  <c r="AS146" i="8"/>
  <c r="AR146" i="8"/>
  <c r="AQ146" i="8"/>
  <c r="AV146" i="8" s="1"/>
  <c r="AU145" i="8"/>
  <c r="AT145" i="8"/>
  <c r="AS145" i="8"/>
  <c r="AR145" i="8"/>
  <c r="AV145" i="8" s="1"/>
  <c r="BB140" i="8" s="1"/>
  <c r="AQ145" i="8"/>
  <c r="AU144" i="8"/>
  <c r="AT144" i="8"/>
  <c r="AS144" i="8"/>
  <c r="AV144" i="8" s="1"/>
  <c r="BA140" i="8" s="1"/>
  <c r="AR144" i="8"/>
  <c r="AQ144" i="8"/>
  <c r="AU143" i="8"/>
  <c r="AT143" i="8"/>
  <c r="AS143" i="8"/>
  <c r="AR143" i="8"/>
  <c r="AQ143" i="8"/>
  <c r="AQ147" i="8" s="1"/>
  <c r="AU142" i="8"/>
  <c r="AT142" i="8"/>
  <c r="AT147" i="8" s="1"/>
  <c r="AS142" i="8"/>
  <c r="AR142" i="8"/>
  <c r="AQ142" i="8"/>
  <c r="AL142" i="8"/>
  <c r="AV141" i="8"/>
  <c r="AU141" i="8"/>
  <c r="AT141" i="8"/>
  <c r="AS141" i="8"/>
  <c r="AR141" i="8"/>
  <c r="AQ141" i="8"/>
  <c r="AL141" i="8"/>
  <c r="AM141" i="8" s="1"/>
  <c r="AK141" i="8"/>
  <c r="AZ140" i="8"/>
  <c r="AU140" i="8"/>
  <c r="AT140" i="8"/>
  <c r="AS140" i="8"/>
  <c r="AS147" i="8" s="1"/>
  <c r="AR140" i="8"/>
  <c r="AQ140" i="8"/>
  <c r="AK140" i="8"/>
  <c r="AK139" i="8"/>
  <c r="AU138" i="8"/>
  <c r="AT138" i="8"/>
  <c r="AS138" i="8"/>
  <c r="AR138" i="8"/>
  <c r="AQ138" i="8"/>
  <c r="AV138" i="8" s="1"/>
  <c r="AZ132" i="8" s="1"/>
  <c r="AV137" i="8"/>
  <c r="BB132" i="8" s="1"/>
  <c r="AU137" i="8"/>
  <c r="AT137" i="8"/>
  <c r="AS137" i="8"/>
  <c r="AR137" i="8"/>
  <c r="AQ137" i="8"/>
  <c r="AU136" i="8"/>
  <c r="AT136" i="8"/>
  <c r="AS136" i="8"/>
  <c r="AR136" i="8"/>
  <c r="AQ136" i="8"/>
  <c r="AU135" i="8"/>
  <c r="AT135" i="8"/>
  <c r="AS135" i="8"/>
  <c r="AR135" i="8"/>
  <c r="AV135" i="8" s="1"/>
  <c r="BC132" i="8" s="1"/>
  <c r="AQ135" i="8"/>
  <c r="AU134" i="8"/>
  <c r="AT134" i="8"/>
  <c r="AS134" i="8"/>
  <c r="AR134" i="8"/>
  <c r="AQ134" i="8"/>
  <c r="AV134" i="8" s="1"/>
  <c r="BD132" i="8" s="1"/>
  <c r="AL134" i="8"/>
  <c r="AU133" i="8"/>
  <c r="AT133" i="8"/>
  <c r="AS133" i="8"/>
  <c r="AR133" i="8"/>
  <c r="AQ133" i="8"/>
  <c r="AL133" i="8"/>
  <c r="AM133" i="8" s="1"/>
  <c r="AK133" i="8"/>
  <c r="AU132" i="8"/>
  <c r="AT132" i="8"/>
  <c r="AS132" i="8"/>
  <c r="AR132" i="8"/>
  <c r="AQ132" i="8"/>
  <c r="AV132" i="8" s="1"/>
  <c r="AK132" i="8"/>
  <c r="AK131" i="8"/>
  <c r="AV130" i="8"/>
  <c r="AZ124" i="8" s="1"/>
  <c r="AU130" i="8"/>
  <c r="AT130" i="8"/>
  <c r="AS130" i="8"/>
  <c r="AR130" i="8"/>
  <c r="AQ130" i="8"/>
  <c r="AU129" i="8"/>
  <c r="AT129" i="8"/>
  <c r="AS129" i="8"/>
  <c r="AR129" i="8"/>
  <c r="AQ129" i="8"/>
  <c r="AU128" i="8"/>
  <c r="AT128" i="8"/>
  <c r="AS128" i="8"/>
  <c r="AR128" i="8"/>
  <c r="AV128" i="8" s="1"/>
  <c r="BA124" i="8" s="1"/>
  <c r="AQ128" i="8"/>
  <c r="AU127" i="8"/>
  <c r="AT127" i="8"/>
  <c r="AS127" i="8"/>
  <c r="AR127" i="8"/>
  <c r="AQ127" i="8"/>
  <c r="AV127" i="8" s="1"/>
  <c r="BC124" i="8" s="1"/>
  <c r="AU126" i="8"/>
  <c r="AT126" i="8"/>
  <c r="AS126" i="8"/>
  <c r="AR126" i="8"/>
  <c r="AQ126" i="8"/>
  <c r="AV126" i="8" s="1"/>
  <c r="BD124" i="8" s="1"/>
  <c r="AL126" i="8"/>
  <c r="AU125" i="8"/>
  <c r="AT125" i="8"/>
  <c r="AS125" i="8"/>
  <c r="AR125" i="8"/>
  <c r="AQ125" i="8"/>
  <c r="AM125" i="8"/>
  <c r="AL125" i="8"/>
  <c r="AK125" i="8"/>
  <c r="AU124" i="8"/>
  <c r="AT124" i="8"/>
  <c r="AS124" i="8"/>
  <c r="AR124" i="8"/>
  <c r="AQ124" i="8"/>
  <c r="AK124" i="8"/>
  <c r="AK123" i="8"/>
  <c r="AU122" i="8"/>
  <c r="AT122" i="8"/>
  <c r="AS122" i="8"/>
  <c r="AR122" i="8"/>
  <c r="AV122" i="8" s="1"/>
  <c r="AQ122" i="8"/>
  <c r="AU121" i="8"/>
  <c r="AT121" i="8"/>
  <c r="AS121" i="8"/>
  <c r="AR121" i="8"/>
  <c r="AQ121" i="8"/>
  <c r="AU120" i="8"/>
  <c r="AT120" i="8"/>
  <c r="AS120" i="8"/>
  <c r="AR120" i="8"/>
  <c r="AV120" i="8" s="1"/>
  <c r="BA116" i="8" s="1"/>
  <c r="AQ120" i="8"/>
  <c r="AU119" i="8"/>
  <c r="AT119" i="8"/>
  <c r="AS119" i="8"/>
  <c r="AR119" i="8"/>
  <c r="AQ119" i="8"/>
  <c r="AV118" i="8"/>
  <c r="BD116" i="8" s="1"/>
  <c r="AU118" i="8"/>
  <c r="AT118" i="8"/>
  <c r="AS118" i="8"/>
  <c r="AS123" i="8" s="1"/>
  <c r="AR118" i="8"/>
  <c r="AQ118" i="8"/>
  <c r="AL118" i="8"/>
  <c r="AU117" i="8"/>
  <c r="AT117" i="8"/>
  <c r="AS117" i="8"/>
  <c r="AR117" i="8"/>
  <c r="AQ117" i="8"/>
  <c r="AV117" i="8" s="1"/>
  <c r="AL117" i="8"/>
  <c r="AM117" i="8" s="1"/>
  <c r="AK117" i="8"/>
  <c r="AZ116" i="8"/>
  <c r="AU116" i="8"/>
  <c r="AT116" i="8"/>
  <c r="AT123" i="8" s="1"/>
  <c r="AS116" i="8"/>
  <c r="AR116" i="8"/>
  <c r="AV116" i="8" s="1"/>
  <c r="AQ116" i="8"/>
  <c r="AK116" i="8"/>
  <c r="AK115" i="8"/>
  <c r="AV114" i="8"/>
  <c r="AZ108" i="8" s="1"/>
  <c r="AU114" i="8"/>
  <c r="AT114" i="8"/>
  <c r="AS114" i="8"/>
  <c r="AR114" i="8"/>
  <c r="AQ114" i="8"/>
  <c r="AU113" i="8"/>
  <c r="AT113" i="8"/>
  <c r="AT115" i="8" s="1"/>
  <c r="AS113" i="8"/>
  <c r="AR113" i="8"/>
  <c r="AQ113" i="8"/>
  <c r="AV113" i="8" s="1"/>
  <c r="BB108" i="8" s="1"/>
  <c r="AU112" i="8"/>
  <c r="AT112" i="8"/>
  <c r="AS112" i="8"/>
  <c r="AR112" i="8"/>
  <c r="AV112" i="8" s="1"/>
  <c r="BA108" i="8" s="1"/>
  <c r="AQ112" i="8"/>
  <c r="AU111" i="8"/>
  <c r="AT111" i="8"/>
  <c r="AS111" i="8"/>
  <c r="AR111" i="8"/>
  <c r="AV111" i="8" s="1"/>
  <c r="BC108" i="8" s="1"/>
  <c r="AQ111" i="8"/>
  <c r="AV110" i="8"/>
  <c r="BD108" i="8" s="1"/>
  <c r="AU110" i="8"/>
  <c r="AT110" i="8"/>
  <c r="AS110" i="8"/>
  <c r="AS115" i="8" s="1"/>
  <c r="AR110" i="8"/>
  <c r="AQ110" i="8"/>
  <c r="AL110" i="8"/>
  <c r="AU109" i="8"/>
  <c r="AT109" i="8"/>
  <c r="AS109" i="8"/>
  <c r="AR109" i="8"/>
  <c r="AQ109" i="8"/>
  <c r="AV109" i="8" s="1"/>
  <c r="AL109" i="8"/>
  <c r="AM109" i="8" s="1"/>
  <c r="AK109" i="8"/>
  <c r="AU108" i="8"/>
  <c r="AU115" i="8" s="1"/>
  <c r="AT108" i="8"/>
  <c r="AS108" i="8"/>
  <c r="AR108" i="8"/>
  <c r="AR115" i="8" s="1"/>
  <c r="AQ108" i="8"/>
  <c r="AQ115" i="8" s="1"/>
  <c r="AK108" i="8"/>
  <c r="AK107" i="8"/>
  <c r="AU106" i="8"/>
  <c r="AT106" i="8"/>
  <c r="AS106" i="8"/>
  <c r="AR106" i="8"/>
  <c r="AQ106" i="8"/>
  <c r="AV106" i="8" s="1"/>
  <c r="AZ100" i="8" s="1"/>
  <c r="AU105" i="8"/>
  <c r="AU107" i="8" s="1"/>
  <c r="AT105" i="8"/>
  <c r="AS105" i="8"/>
  <c r="AR105" i="8"/>
  <c r="AQ105" i="8"/>
  <c r="AV105" i="8" s="1"/>
  <c r="BB100" i="8" s="1"/>
  <c r="AU104" i="8"/>
  <c r="AT104" i="8"/>
  <c r="AS104" i="8"/>
  <c r="AR104" i="8"/>
  <c r="AQ104" i="8"/>
  <c r="AV104" i="8" s="1"/>
  <c r="BA100" i="8" s="1"/>
  <c r="AU103" i="8"/>
  <c r="AT103" i="8"/>
  <c r="AS103" i="8"/>
  <c r="AR103" i="8"/>
  <c r="AQ103" i="8"/>
  <c r="AV103" i="8" s="1"/>
  <c r="BC100" i="8" s="1"/>
  <c r="AU102" i="8"/>
  <c r="AT102" i="8"/>
  <c r="AT107" i="8" s="1"/>
  <c r="AS102" i="8"/>
  <c r="AR102" i="8"/>
  <c r="AQ102" i="8"/>
  <c r="AV102" i="8" s="1"/>
  <c r="BD100" i="8" s="1"/>
  <c r="AL102" i="8"/>
  <c r="AV101" i="8"/>
  <c r="AU101" i="8"/>
  <c r="AT101" i="8"/>
  <c r="AS101" i="8"/>
  <c r="AR101" i="8"/>
  <c r="AQ101" i="8"/>
  <c r="AM101" i="8"/>
  <c r="AL101" i="8"/>
  <c r="AK101" i="8"/>
  <c r="AU100" i="8"/>
  <c r="AT100" i="8"/>
  <c r="AS100" i="8"/>
  <c r="AS107" i="8" s="1"/>
  <c r="AR100" i="8"/>
  <c r="AV100" i="8" s="1"/>
  <c r="AQ100" i="8"/>
  <c r="AQ107" i="8" s="1"/>
  <c r="AK100" i="8"/>
  <c r="AK99" i="8"/>
  <c r="AU98" i="8"/>
  <c r="AT98" i="8"/>
  <c r="AS98" i="8"/>
  <c r="AR98" i="8"/>
  <c r="AQ98" i="8"/>
  <c r="AV98" i="8" s="1"/>
  <c r="AZ92" i="8" s="1"/>
  <c r="AV97" i="8"/>
  <c r="BB92" i="8" s="1"/>
  <c r="AU97" i="8"/>
  <c r="AT97" i="8"/>
  <c r="AS97" i="8"/>
  <c r="AR97" i="8"/>
  <c r="AQ97" i="8"/>
  <c r="AU96" i="8"/>
  <c r="AT96" i="8"/>
  <c r="AS96" i="8"/>
  <c r="AR96" i="8"/>
  <c r="AQ96" i="8"/>
  <c r="AV96" i="8" s="1"/>
  <c r="BA92" i="8" s="1"/>
  <c r="AU95" i="8"/>
  <c r="AT95" i="8"/>
  <c r="AS95" i="8"/>
  <c r="AR95" i="8"/>
  <c r="AV95" i="8" s="1"/>
  <c r="BC92" i="8" s="1"/>
  <c r="AQ95" i="8"/>
  <c r="AU94" i="8"/>
  <c r="AU99" i="8" s="1"/>
  <c r="AT94" i="8"/>
  <c r="AS94" i="8"/>
  <c r="AR94" i="8"/>
  <c r="AQ94" i="8"/>
  <c r="AV94" i="8" s="1"/>
  <c r="BD92" i="8" s="1"/>
  <c r="AL94" i="8"/>
  <c r="AU93" i="8"/>
  <c r="AT93" i="8"/>
  <c r="AS93" i="8"/>
  <c r="AR93" i="8"/>
  <c r="AQ93" i="8"/>
  <c r="AV93" i="8" s="1"/>
  <c r="AL93" i="8"/>
  <c r="AM93" i="8" s="1"/>
  <c r="AK93" i="8"/>
  <c r="AU92" i="8"/>
  <c r="AT92" i="8"/>
  <c r="AT99" i="8" s="1"/>
  <c r="AS92" i="8"/>
  <c r="AS99" i="8" s="1"/>
  <c r="AR92" i="8"/>
  <c r="AR99" i="8" s="1"/>
  <c r="AQ92" i="8"/>
  <c r="AV92" i="8" s="1"/>
  <c r="AK92" i="8"/>
  <c r="AK91" i="8"/>
  <c r="AU90" i="8"/>
  <c r="AT90" i="8"/>
  <c r="AS90" i="8"/>
  <c r="AR90" i="8"/>
  <c r="AQ90" i="8"/>
  <c r="AV90" i="8" s="1"/>
  <c r="AZ84" i="8" s="1"/>
  <c r="AU89" i="8"/>
  <c r="AT89" i="8"/>
  <c r="AS89" i="8"/>
  <c r="AR89" i="8"/>
  <c r="AQ89" i="8"/>
  <c r="AV89" i="8" s="1"/>
  <c r="BB84" i="8" s="1"/>
  <c r="AU88" i="8"/>
  <c r="AT88" i="8"/>
  <c r="AS88" i="8"/>
  <c r="AR88" i="8"/>
  <c r="AQ88" i="8"/>
  <c r="AV88" i="8" s="1"/>
  <c r="BA84" i="8" s="1"/>
  <c r="AU87" i="8"/>
  <c r="AT87" i="8"/>
  <c r="AS87" i="8"/>
  <c r="AR87" i="8"/>
  <c r="AQ87" i="8"/>
  <c r="AV87" i="8" s="1"/>
  <c r="BC84" i="8" s="1"/>
  <c r="AU86" i="8"/>
  <c r="AT86" i="8"/>
  <c r="AS86" i="8"/>
  <c r="AR86" i="8"/>
  <c r="AQ86" i="8"/>
  <c r="AV86" i="8" s="1"/>
  <c r="BD84" i="8" s="1"/>
  <c r="AL86" i="8"/>
  <c r="AU85" i="8"/>
  <c r="AT85" i="8"/>
  <c r="AS85" i="8"/>
  <c r="AR85" i="8"/>
  <c r="AQ85" i="8"/>
  <c r="AL85" i="8"/>
  <c r="AM85" i="8" s="1"/>
  <c r="AK85" i="8"/>
  <c r="AU84" i="8"/>
  <c r="AT84" i="8"/>
  <c r="AS84" i="8"/>
  <c r="AR84" i="8"/>
  <c r="AQ84" i="8"/>
  <c r="AV84" i="8" s="1"/>
  <c r="AK84" i="8"/>
  <c r="AK83" i="8"/>
  <c r="AU82" i="8"/>
  <c r="AT82" i="8"/>
  <c r="AS82" i="8"/>
  <c r="AR82" i="8"/>
  <c r="AV82" i="8" s="1"/>
  <c r="AZ76" i="8" s="1"/>
  <c r="AQ82" i="8"/>
  <c r="AU81" i="8"/>
  <c r="AT81" i="8"/>
  <c r="AS81" i="8"/>
  <c r="AR81" i="8"/>
  <c r="AQ81" i="8"/>
  <c r="AV81" i="8" s="1"/>
  <c r="BB76" i="8" s="1"/>
  <c r="AV80" i="8"/>
  <c r="BA76" i="8" s="1"/>
  <c r="AU80" i="8"/>
  <c r="AT80" i="8"/>
  <c r="AS80" i="8"/>
  <c r="AS83" i="8" s="1"/>
  <c r="AR80" i="8"/>
  <c r="AQ80" i="8"/>
  <c r="AU79" i="8"/>
  <c r="AT79" i="8"/>
  <c r="AS79" i="8"/>
  <c r="AR79" i="8"/>
  <c r="AQ79" i="8"/>
  <c r="AV79" i="8" s="1"/>
  <c r="BC76" i="8" s="1"/>
  <c r="AU78" i="8"/>
  <c r="AT78" i="8"/>
  <c r="AS78" i="8"/>
  <c r="AR78" i="8"/>
  <c r="AV78" i="8" s="1"/>
  <c r="BD76" i="8" s="1"/>
  <c r="AQ78" i="8"/>
  <c r="AL78" i="8"/>
  <c r="AU77" i="8"/>
  <c r="AT77" i="8"/>
  <c r="AS77" i="8"/>
  <c r="AR77" i="8"/>
  <c r="AQ77" i="8"/>
  <c r="AL77" i="8"/>
  <c r="AM77" i="8" s="1"/>
  <c r="BE76" i="8" s="1"/>
  <c r="AK77" i="8"/>
  <c r="AU76" i="8"/>
  <c r="AU83" i="8" s="1"/>
  <c r="AT76" i="8"/>
  <c r="AS76" i="8"/>
  <c r="AR76" i="8"/>
  <c r="AR83" i="8" s="1"/>
  <c r="AQ76" i="8"/>
  <c r="AV76" i="8" s="1"/>
  <c r="AK76" i="8"/>
  <c r="AK75" i="8"/>
  <c r="AU74" i="8"/>
  <c r="AT74" i="8"/>
  <c r="AS74" i="8"/>
  <c r="AR74" i="8"/>
  <c r="AQ74" i="8"/>
  <c r="AV74" i="8" s="1"/>
  <c r="AZ68" i="8" s="1"/>
  <c r="AU73" i="8"/>
  <c r="AT73" i="8"/>
  <c r="AS73" i="8"/>
  <c r="AR73" i="8"/>
  <c r="AQ73" i="8"/>
  <c r="AQ75" i="8" s="1"/>
  <c r="AU72" i="8"/>
  <c r="AT72" i="8"/>
  <c r="AT75" i="8" s="1"/>
  <c r="AS72" i="8"/>
  <c r="AR72" i="8"/>
  <c r="AQ72" i="8"/>
  <c r="AV72" i="8" s="1"/>
  <c r="BA68" i="8" s="1"/>
  <c r="AU71" i="8"/>
  <c r="AT71" i="8"/>
  <c r="AS71" i="8"/>
  <c r="AR71" i="8"/>
  <c r="AQ71" i="8"/>
  <c r="AV71" i="8" s="1"/>
  <c r="BC68" i="8" s="1"/>
  <c r="AU70" i="8"/>
  <c r="AT70" i="8"/>
  <c r="AS70" i="8"/>
  <c r="AR70" i="8"/>
  <c r="AQ70" i="8"/>
  <c r="AV70" i="8" s="1"/>
  <c r="BD68" i="8" s="1"/>
  <c r="AL70" i="8"/>
  <c r="AU69" i="8"/>
  <c r="AT69" i="8"/>
  <c r="AS69" i="8"/>
  <c r="AR69" i="8"/>
  <c r="AV69" i="8" s="1"/>
  <c r="AQ69" i="8"/>
  <c r="AL69" i="8"/>
  <c r="AM69" i="8" s="1"/>
  <c r="BE68" i="8" s="1"/>
  <c r="AK69" i="8"/>
  <c r="AU68" i="8"/>
  <c r="AU75" i="8" s="1"/>
  <c r="AT68" i="8"/>
  <c r="AS68" i="8"/>
  <c r="AV68" i="8" s="1"/>
  <c r="AR68" i="8"/>
  <c r="AR75" i="8" s="1"/>
  <c r="AQ68" i="8"/>
  <c r="AK68" i="8"/>
  <c r="AK67" i="8"/>
  <c r="AU66" i="8"/>
  <c r="AT66" i="8"/>
  <c r="AS66" i="8"/>
  <c r="AR66" i="8"/>
  <c r="AQ66" i="8"/>
  <c r="AV66" i="8" s="1"/>
  <c r="AZ60" i="8" s="1"/>
  <c r="AU65" i="8"/>
  <c r="AT65" i="8"/>
  <c r="AS65" i="8"/>
  <c r="AR65" i="8"/>
  <c r="AV65" i="8" s="1"/>
  <c r="BB60" i="8" s="1"/>
  <c r="AQ65" i="8"/>
  <c r="AU64" i="8"/>
  <c r="AU67" i="8" s="1"/>
  <c r="AT64" i="8"/>
  <c r="AS64" i="8"/>
  <c r="AR64" i="8"/>
  <c r="AQ64" i="8"/>
  <c r="AV64" i="8" s="1"/>
  <c r="BA60" i="8" s="1"/>
  <c r="AU63" i="8"/>
  <c r="AT63" i="8"/>
  <c r="AS63" i="8"/>
  <c r="AV63" i="8" s="1"/>
  <c r="BC60" i="8" s="1"/>
  <c r="AR63" i="8"/>
  <c r="AQ63" i="8"/>
  <c r="AU62" i="8"/>
  <c r="AT62" i="8"/>
  <c r="AS62" i="8"/>
  <c r="AR62" i="8"/>
  <c r="AQ62" i="8"/>
  <c r="AQ67" i="8" s="1"/>
  <c r="AL62" i="8"/>
  <c r="AU61" i="8"/>
  <c r="AT61" i="8"/>
  <c r="AS61" i="8"/>
  <c r="AR61" i="8"/>
  <c r="AQ61" i="8"/>
  <c r="AV61" i="8" s="1"/>
  <c r="AM61" i="8"/>
  <c r="BE60" i="8" s="1"/>
  <c r="AL61" i="8"/>
  <c r="AK61" i="8"/>
  <c r="AU60" i="8"/>
  <c r="AT60" i="8"/>
  <c r="AT67" i="8" s="1"/>
  <c r="AS60" i="8"/>
  <c r="AS67" i="8" s="1"/>
  <c r="AR60" i="8"/>
  <c r="AQ60" i="8"/>
  <c r="AV60" i="8" s="1"/>
  <c r="AK60" i="8"/>
  <c r="AS59" i="8"/>
  <c r="AK59" i="8"/>
  <c r="AU58" i="8"/>
  <c r="AT58" i="8"/>
  <c r="AS58" i="8"/>
  <c r="AR58" i="8"/>
  <c r="AQ58" i="8"/>
  <c r="AV58" i="8" s="1"/>
  <c r="AZ52" i="8" s="1"/>
  <c r="AU57" i="8"/>
  <c r="AT57" i="8"/>
  <c r="AS57" i="8"/>
  <c r="AR57" i="8"/>
  <c r="AQ57" i="8"/>
  <c r="AV57" i="8" s="1"/>
  <c r="BB52" i="8" s="1"/>
  <c r="AV56" i="8"/>
  <c r="BA52" i="8" s="1"/>
  <c r="AU56" i="8"/>
  <c r="AT56" i="8"/>
  <c r="AS56" i="8"/>
  <c r="AR56" i="8"/>
  <c r="AQ56" i="8"/>
  <c r="AU55" i="8"/>
  <c r="AT55" i="8"/>
  <c r="AS55" i="8"/>
  <c r="AR55" i="8"/>
  <c r="AQ55" i="8"/>
  <c r="AV55" i="8" s="1"/>
  <c r="BC52" i="8" s="1"/>
  <c r="AU54" i="8"/>
  <c r="AT54" i="8"/>
  <c r="AS54" i="8"/>
  <c r="AR54" i="8"/>
  <c r="AR59" i="8" s="1"/>
  <c r="AQ54" i="8"/>
  <c r="AV54" i="8" s="1"/>
  <c r="BD52" i="8" s="1"/>
  <c r="AL54" i="8"/>
  <c r="AU53" i="8"/>
  <c r="AT53" i="8"/>
  <c r="AS53" i="8"/>
  <c r="AR53" i="8"/>
  <c r="AQ53" i="8"/>
  <c r="AV53" i="8" s="1"/>
  <c r="AM53" i="8"/>
  <c r="BE52" i="8" s="1"/>
  <c r="AL53" i="8"/>
  <c r="AK53" i="8"/>
  <c r="AU52" i="8"/>
  <c r="AU59" i="8" s="1"/>
  <c r="AT52" i="8"/>
  <c r="AT59" i="8" s="1"/>
  <c r="AS52" i="8"/>
  <c r="AR52" i="8"/>
  <c r="AQ52" i="8"/>
  <c r="AQ59" i="8" s="1"/>
  <c r="AK52" i="8"/>
  <c r="AK51" i="8"/>
  <c r="AU50" i="8"/>
  <c r="AT50" i="8"/>
  <c r="AS50" i="8"/>
  <c r="AV50" i="8" s="1"/>
  <c r="AZ44" i="8" s="1"/>
  <c r="AR50" i="8"/>
  <c r="AQ50" i="8"/>
  <c r="AU49" i="8"/>
  <c r="AT49" i="8"/>
  <c r="AT51" i="8" s="1"/>
  <c r="AS49" i="8"/>
  <c r="AR49" i="8"/>
  <c r="AQ49" i="8"/>
  <c r="AV49" i="8" s="1"/>
  <c r="BB44" i="8" s="1"/>
  <c r="AU48" i="8"/>
  <c r="AT48" i="8"/>
  <c r="AS48" i="8"/>
  <c r="AR48" i="8"/>
  <c r="AV48" i="8" s="1"/>
  <c r="BA44" i="8" s="1"/>
  <c r="AQ48" i="8"/>
  <c r="AU47" i="8"/>
  <c r="AT47" i="8"/>
  <c r="AS47" i="8"/>
  <c r="AR47" i="8"/>
  <c r="AQ47" i="8"/>
  <c r="AV47" i="8" s="1"/>
  <c r="BC44" i="8" s="1"/>
  <c r="AU46" i="8"/>
  <c r="AT46" i="8"/>
  <c r="AS46" i="8"/>
  <c r="AV46" i="8" s="1"/>
  <c r="BD44" i="8" s="1"/>
  <c r="AR46" i="8"/>
  <c r="AQ46" i="8"/>
  <c r="AL46" i="8"/>
  <c r="AU45" i="8"/>
  <c r="AT45" i="8"/>
  <c r="AS45" i="8"/>
  <c r="AR45" i="8"/>
  <c r="AQ45" i="8"/>
  <c r="AV45" i="8" s="1"/>
  <c r="AL45" i="8"/>
  <c r="AM45" i="8" s="1"/>
  <c r="BE44" i="8" s="1"/>
  <c r="AK45" i="8"/>
  <c r="AV44" i="8"/>
  <c r="AU44" i="8"/>
  <c r="AU51" i="8" s="1"/>
  <c r="AT44" i="8"/>
  <c r="AS44" i="8"/>
  <c r="AS51" i="8" s="1"/>
  <c r="AR44" i="8"/>
  <c r="AR51" i="8" s="1"/>
  <c r="AQ44" i="8"/>
  <c r="AQ51" i="8" s="1"/>
  <c r="AK44" i="8"/>
  <c r="AK43" i="8"/>
  <c r="AU42" i="8"/>
  <c r="AT42" i="8"/>
  <c r="AS42" i="8"/>
  <c r="AR42" i="8"/>
  <c r="AQ42" i="8"/>
  <c r="AV42" i="8" s="1"/>
  <c r="AZ36" i="8" s="1"/>
  <c r="AU41" i="8"/>
  <c r="AU43" i="8" s="1"/>
  <c r="AT41" i="8"/>
  <c r="AS41" i="8"/>
  <c r="AR41" i="8"/>
  <c r="AQ41" i="8"/>
  <c r="AV41" i="8" s="1"/>
  <c r="BB36" i="8" s="1"/>
  <c r="AU40" i="8"/>
  <c r="AT40" i="8"/>
  <c r="AS40" i="8"/>
  <c r="AR40" i="8"/>
  <c r="AQ40" i="8"/>
  <c r="AV40" i="8" s="1"/>
  <c r="BA36" i="8" s="1"/>
  <c r="AU39" i="8"/>
  <c r="AT39" i="8"/>
  <c r="AS39" i="8"/>
  <c r="AR39" i="8"/>
  <c r="AQ39" i="8"/>
  <c r="AV39" i="8" s="1"/>
  <c r="BC36" i="8" s="1"/>
  <c r="AU38" i="8"/>
  <c r="AT38" i="8"/>
  <c r="AS38" i="8"/>
  <c r="AR38" i="8"/>
  <c r="AQ38" i="8"/>
  <c r="AV38" i="8" s="1"/>
  <c r="BD36" i="8" s="1"/>
  <c r="AL38" i="8"/>
  <c r="AU37" i="8"/>
  <c r="AT37" i="8"/>
  <c r="AS37" i="8"/>
  <c r="AV37" i="8" s="1"/>
  <c r="AR37" i="8"/>
  <c r="AQ37" i="8"/>
  <c r="AL37" i="8"/>
  <c r="AM37" i="8" s="1"/>
  <c r="BE36" i="8" s="1"/>
  <c r="AK37" i="8"/>
  <c r="AU36" i="8"/>
  <c r="AT36" i="8"/>
  <c r="AT43" i="8" s="1"/>
  <c r="AS36" i="8"/>
  <c r="AS43" i="8" s="1"/>
  <c r="AR36" i="8"/>
  <c r="AV36" i="8" s="1"/>
  <c r="AQ36" i="8"/>
  <c r="AQ43" i="8" s="1"/>
  <c r="AK36" i="8"/>
  <c r="AK35" i="8"/>
  <c r="AU34" i="8"/>
  <c r="AT34" i="8"/>
  <c r="AS34" i="8"/>
  <c r="AR34" i="8"/>
  <c r="AQ34" i="8"/>
  <c r="AV34" i="8" s="1"/>
  <c r="AZ28" i="8" s="1"/>
  <c r="AV33" i="8"/>
  <c r="BB28" i="8" s="1"/>
  <c r="AU33" i="8"/>
  <c r="AT33" i="8"/>
  <c r="AS33" i="8"/>
  <c r="AR33" i="8"/>
  <c r="AQ33" i="8"/>
  <c r="AU32" i="8"/>
  <c r="AT32" i="8"/>
  <c r="AS32" i="8"/>
  <c r="AR32" i="8"/>
  <c r="AQ32" i="8"/>
  <c r="AV32" i="8" s="1"/>
  <c r="BA28" i="8" s="1"/>
  <c r="AU31" i="8"/>
  <c r="AT31" i="8"/>
  <c r="AS31" i="8"/>
  <c r="AR31" i="8"/>
  <c r="AV31" i="8" s="1"/>
  <c r="BC28" i="8" s="1"/>
  <c r="AQ31" i="8"/>
  <c r="AU30" i="8"/>
  <c r="AT30" i="8"/>
  <c r="AS30" i="8"/>
  <c r="AR30" i="8"/>
  <c r="AQ30" i="8"/>
  <c r="AV30" i="8" s="1"/>
  <c r="BD28" i="8" s="1"/>
  <c r="AL30" i="8"/>
  <c r="AU29" i="8"/>
  <c r="AT29" i="8"/>
  <c r="AS29" i="8"/>
  <c r="AR29" i="8"/>
  <c r="AQ29" i="8"/>
  <c r="AV29" i="8" s="1"/>
  <c r="AL29" i="8"/>
  <c r="AM29" i="8" s="1"/>
  <c r="BE28" i="8" s="1"/>
  <c r="AK29" i="8"/>
  <c r="AU28" i="8"/>
  <c r="AU35" i="8" s="1"/>
  <c r="AT28" i="8"/>
  <c r="AT35" i="8" s="1"/>
  <c r="AS28" i="8"/>
  <c r="AS35" i="8" s="1"/>
  <c r="AR28" i="8"/>
  <c r="AR35" i="8" s="1"/>
  <c r="AQ28" i="8"/>
  <c r="AV28" i="8" s="1"/>
  <c r="AK28" i="8"/>
  <c r="AK27" i="8"/>
  <c r="AU26" i="8"/>
  <c r="AT26" i="8"/>
  <c r="AS26" i="8"/>
  <c r="AR26" i="8"/>
  <c r="AQ26" i="8"/>
  <c r="AU25" i="8"/>
  <c r="AT25" i="8"/>
  <c r="AS25" i="8"/>
  <c r="AR25" i="8"/>
  <c r="AQ25" i="8"/>
  <c r="AV25" i="8" s="1"/>
  <c r="BB20" i="8" s="1"/>
  <c r="AU24" i="8"/>
  <c r="AT24" i="8"/>
  <c r="AS24" i="8"/>
  <c r="AR24" i="8"/>
  <c r="AQ24" i="8"/>
  <c r="AV24" i="8" s="1"/>
  <c r="BA20" i="8" s="1"/>
  <c r="AU23" i="8"/>
  <c r="AT23" i="8"/>
  <c r="AS23" i="8"/>
  <c r="AR23" i="8"/>
  <c r="AQ23" i="8"/>
  <c r="AU22" i="8"/>
  <c r="AT22" i="8"/>
  <c r="AS22" i="8"/>
  <c r="AR22" i="8"/>
  <c r="AQ22" i="8"/>
  <c r="AV22" i="8" s="1"/>
  <c r="BD20" i="8" s="1"/>
  <c r="AL22" i="8"/>
  <c r="AU21" i="8"/>
  <c r="AT21" i="8"/>
  <c r="AS21" i="8"/>
  <c r="AR21" i="8"/>
  <c r="AR27" i="8" s="1"/>
  <c r="AQ21" i="8"/>
  <c r="AV21" i="8" s="1"/>
  <c r="AM21" i="8"/>
  <c r="BE20" i="8" s="1"/>
  <c r="AL21" i="8"/>
  <c r="AK21" i="8"/>
  <c r="AV20" i="8"/>
  <c r="AU20" i="8"/>
  <c r="AT20" i="8"/>
  <c r="AT27" i="8" s="1"/>
  <c r="AS20" i="8"/>
  <c r="AS27" i="8" s="1"/>
  <c r="AR20" i="8"/>
  <c r="AQ20" i="8"/>
  <c r="AQ27" i="8" s="1"/>
  <c r="AK20" i="8"/>
  <c r="AU19" i="8"/>
  <c r="AK19" i="8"/>
  <c r="AU18" i="8"/>
  <c r="AT18" i="8"/>
  <c r="AS18" i="8"/>
  <c r="AR18" i="8"/>
  <c r="AQ18" i="8"/>
  <c r="AV18" i="8" s="1"/>
  <c r="AZ12" i="8" s="1"/>
  <c r="AU17" i="8"/>
  <c r="AT17" i="8"/>
  <c r="AS17" i="8"/>
  <c r="AR17" i="8"/>
  <c r="AQ17" i="8"/>
  <c r="AV17" i="8" s="1"/>
  <c r="BB12" i="8" s="1"/>
  <c r="AU16" i="8"/>
  <c r="AT16" i="8"/>
  <c r="AS16" i="8"/>
  <c r="AV16" i="8" s="1"/>
  <c r="BA12" i="8" s="1"/>
  <c r="AR16" i="8"/>
  <c r="AQ16" i="8"/>
  <c r="AV15" i="8"/>
  <c r="BC12" i="8" s="1"/>
  <c r="AU15" i="8"/>
  <c r="AT15" i="8"/>
  <c r="AS15" i="8"/>
  <c r="AR15" i="8"/>
  <c r="AQ15" i="8"/>
  <c r="AU14" i="8"/>
  <c r="AT14" i="8"/>
  <c r="AS14" i="8"/>
  <c r="AR14" i="8"/>
  <c r="AQ14" i="8"/>
  <c r="AV14" i="8" s="1"/>
  <c r="BD12" i="8" s="1"/>
  <c r="AL14" i="8"/>
  <c r="AU13" i="8"/>
  <c r="AT13" i="8"/>
  <c r="AS13" i="8"/>
  <c r="AS19" i="8" s="1"/>
  <c r="AR13" i="8"/>
  <c r="AQ13" i="8"/>
  <c r="AV13" i="8" s="1"/>
  <c r="AL13" i="8"/>
  <c r="AM13" i="8" s="1"/>
  <c r="AK13" i="8"/>
  <c r="BE12" i="8"/>
  <c r="AU12" i="8"/>
  <c r="AT12" i="8"/>
  <c r="AS12" i="8"/>
  <c r="AR12" i="8"/>
  <c r="AR19" i="8" s="1"/>
  <c r="AQ12" i="8"/>
  <c r="AV12" i="8" s="1"/>
  <c r="AK12" i="8"/>
  <c r="AK11" i="8"/>
  <c r="AU10" i="8"/>
  <c r="AT10" i="8"/>
  <c r="AS10" i="8"/>
  <c r="AR10" i="8"/>
  <c r="AQ10" i="8"/>
  <c r="AU9" i="8"/>
  <c r="AT9" i="8"/>
  <c r="AS9" i="8"/>
  <c r="AR9" i="8"/>
  <c r="AQ9" i="8"/>
  <c r="AU8" i="8"/>
  <c r="AT8" i="8"/>
  <c r="AS8" i="8"/>
  <c r="AR8" i="8"/>
  <c r="AQ8" i="8"/>
  <c r="AU7" i="8"/>
  <c r="AT7" i="8"/>
  <c r="AS7" i="8"/>
  <c r="AR7" i="8"/>
  <c r="AQ7" i="8"/>
  <c r="AV7" i="8" s="1"/>
  <c r="BC4" i="8" s="1"/>
  <c r="AU6" i="8"/>
  <c r="AT6" i="8"/>
  <c r="AS6" i="8"/>
  <c r="AR6" i="8"/>
  <c r="AQ6" i="8"/>
  <c r="AU5" i="8"/>
  <c r="AT5" i="8"/>
  <c r="AS5" i="8"/>
  <c r="AR5" i="8"/>
  <c r="AQ5" i="8"/>
  <c r="AQ11" i="8" s="1"/>
  <c r="AL5" i="8"/>
  <c r="AM5" i="8" s="1"/>
  <c r="BE4" i="8" s="1"/>
  <c r="AK5" i="8"/>
  <c r="AU4" i="8"/>
  <c r="AT4" i="8"/>
  <c r="AS4" i="8"/>
  <c r="AR4" i="8"/>
  <c r="AQ4" i="8"/>
  <c r="AV4" i="8" s="1"/>
  <c r="AK4" i="8"/>
  <c r="K3" i="8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G3" i="8"/>
  <c r="H3" i="8" s="1"/>
  <c r="I3" i="8" s="1"/>
  <c r="J3" i="8" s="1"/>
  <c r="C150" i="7"/>
  <c r="AK147" i="7"/>
  <c r="AU146" i="7"/>
  <c r="AT146" i="7"/>
  <c r="AS146" i="7"/>
  <c r="AR146" i="7"/>
  <c r="AQ146" i="7"/>
  <c r="AU145" i="7"/>
  <c r="AT145" i="7"/>
  <c r="AS145" i="7"/>
  <c r="AR145" i="7"/>
  <c r="AQ145" i="7"/>
  <c r="AV145" i="7" s="1"/>
  <c r="AU144" i="7"/>
  <c r="AT144" i="7"/>
  <c r="AS144" i="7"/>
  <c r="AR144" i="7"/>
  <c r="AQ144" i="7"/>
  <c r="AV144" i="7" s="1"/>
  <c r="BA140" i="7" s="1"/>
  <c r="AU143" i="7"/>
  <c r="AT143" i="7"/>
  <c r="AS143" i="7"/>
  <c r="AR143" i="7"/>
  <c r="AQ143" i="7"/>
  <c r="AV143" i="7" s="1"/>
  <c r="BC140" i="7" s="1"/>
  <c r="AU142" i="7"/>
  <c r="AT142" i="7"/>
  <c r="AS142" i="7"/>
  <c r="AR142" i="7"/>
  <c r="AQ142" i="7"/>
  <c r="AV142" i="7" s="1"/>
  <c r="BD140" i="7" s="1"/>
  <c r="AU141" i="7"/>
  <c r="AT141" i="7"/>
  <c r="AS141" i="7"/>
  <c r="AR141" i="7"/>
  <c r="AQ141" i="7"/>
  <c r="AV141" i="7" s="1"/>
  <c r="AL141" i="7"/>
  <c r="AK141" i="7"/>
  <c r="BE140" i="7"/>
  <c r="BB140" i="7"/>
  <c r="AU140" i="7"/>
  <c r="AT140" i="7"/>
  <c r="AT147" i="7" s="1"/>
  <c r="AS140" i="7"/>
  <c r="AR140" i="7"/>
  <c r="AQ140" i="7"/>
  <c r="AQ147" i="7" s="1"/>
  <c r="AK140" i="7"/>
  <c r="AS139" i="7"/>
  <c r="AK139" i="7"/>
  <c r="AU138" i="7"/>
  <c r="AT138" i="7"/>
  <c r="AS138" i="7"/>
  <c r="AR138" i="7"/>
  <c r="AQ138" i="7"/>
  <c r="AV138" i="7" s="1"/>
  <c r="AZ132" i="7" s="1"/>
  <c r="AU137" i="7"/>
  <c r="AT137" i="7"/>
  <c r="AS137" i="7"/>
  <c r="AV137" i="7" s="1"/>
  <c r="BB132" i="7" s="1"/>
  <c r="AR137" i="7"/>
  <c r="AQ137" i="7"/>
  <c r="AV136" i="7"/>
  <c r="AU136" i="7"/>
  <c r="AT136" i="7"/>
  <c r="AS136" i="7"/>
  <c r="AR136" i="7"/>
  <c r="AQ136" i="7"/>
  <c r="AU135" i="7"/>
  <c r="AT135" i="7"/>
  <c r="AS135" i="7"/>
  <c r="AR135" i="7"/>
  <c r="AQ135" i="7"/>
  <c r="AU134" i="7"/>
  <c r="AT134" i="7"/>
  <c r="AS134" i="7"/>
  <c r="AR134" i="7"/>
  <c r="AV134" i="7" s="1"/>
  <c r="BD132" i="7" s="1"/>
  <c r="AQ134" i="7"/>
  <c r="AU133" i="7"/>
  <c r="AT133" i="7"/>
  <c r="AS133" i="7"/>
  <c r="AV133" i="7" s="1"/>
  <c r="AR133" i="7"/>
  <c r="AQ133" i="7"/>
  <c r="AL133" i="7"/>
  <c r="AK133" i="7"/>
  <c r="BE132" i="7"/>
  <c r="BA132" i="7"/>
  <c r="AU132" i="7"/>
  <c r="AU139" i="7" s="1"/>
  <c r="AT132" i="7"/>
  <c r="AS132" i="7"/>
  <c r="AV132" i="7" s="1"/>
  <c r="AR132" i="7"/>
  <c r="AR139" i="7" s="1"/>
  <c r="AQ132" i="7"/>
  <c r="AQ139" i="7" s="1"/>
  <c r="AK132" i="7"/>
  <c r="AR131" i="7"/>
  <c r="AK131" i="7"/>
  <c r="AU130" i="7"/>
  <c r="AT130" i="7"/>
  <c r="AS130" i="7"/>
  <c r="AR130" i="7"/>
  <c r="AQ130" i="7"/>
  <c r="AV130" i="7" s="1"/>
  <c r="AU129" i="7"/>
  <c r="AT129" i="7"/>
  <c r="AS129" i="7"/>
  <c r="AR129" i="7"/>
  <c r="AQ129" i="7"/>
  <c r="AV129" i="7" s="1"/>
  <c r="BB124" i="7" s="1"/>
  <c r="AU128" i="7"/>
  <c r="AT128" i="7"/>
  <c r="AS128" i="7"/>
  <c r="AR128" i="7"/>
  <c r="AQ128" i="7"/>
  <c r="AV128" i="7" s="1"/>
  <c r="BA124" i="7" s="1"/>
  <c r="AU127" i="7"/>
  <c r="AT127" i="7"/>
  <c r="AS127" i="7"/>
  <c r="AV127" i="7" s="1"/>
  <c r="BC124" i="7" s="1"/>
  <c r="AR127" i="7"/>
  <c r="AQ127" i="7"/>
  <c r="AU126" i="7"/>
  <c r="AT126" i="7"/>
  <c r="AS126" i="7"/>
  <c r="AR126" i="7"/>
  <c r="AQ126" i="7"/>
  <c r="AV126" i="7" s="1"/>
  <c r="BD124" i="7" s="1"/>
  <c r="AU125" i="7"/>
  <c r="AT125" i="7"/>
  <c r="AS125" i="7"/>
  <c r="AR125" i="7"/>
  <c r="AQ125" i="7"/>
  <c r="AV125" i="7" s="1"/>
  <c r="AL125" i="7"/>
  <c r="AK125" i="7"/>
  <c r="BE124" i="7"/>
  <c r="AZ124" i="7"/>
  <c r="AU124" i="7"/>
  <c r="AU131" i="7" s="1"/>
  <c r="AT124" i="7"/>
  <c r="AT131" i="7" s="1"/>
  <c r="AS124" i="7"/>
  <c r="AR124" i="7"/>
  <c r="AV124" i="7" s="1"/>
  <c r="AQ124" i="7"/>
  <c r="AQ131" i="7" s="1"/>
  <c r="AK124" i="7"/>
  <c r="AK123" i="7"/>
  <c r="AU122" i="7"/>
  <c r="AT122" i="7"/>
  <c r="AS122" i="7"/>
  <c r="AV122" i="7" s="1"/>
  <c r="AZ116" i="7" s="1"/>
  <c r="AR122" i="7"/>
  <c r="AQ122" i="7"/>
  <c r="AV121" i="7"/>
  <c r="BB116" i="7" s="1"/>
  <c r="AU121" i="7"/>
  <c r="AT121" i="7"/>
  <c r="AS121" i="7"/>
  <c r="AR121" i="7"/>
  <c r="AQ121" i="7"/>
  <c r="AU120" i="7"/>
  <c r="AT120" i="7"/>
  <c r="AS120" i="7"/>
  <c r="AR120" i="7"/>
  <c r="AQ120" i="7"/>
  <c r="AU119" i="7"/>
  <c r="AT119" i="7"/>
  <c r="AS119" i="7"/>
  <c r="AR119" i="7"/>
  <c r="AV119" i="7" s="1"/>
  <c r="BC116" i="7" s="1"/>
  <c r="AQ119" i="7"/>
  <c r="AU118" i="7"/>
  <c r="AT118" i="7"/>
  <c r="AS118" i="7"/>
  <c r="AV118" i="7" s="1"/>
  <c r="BD116" i="7" s="1"/>
  <c r="AR118" i="7"/>
  <c r="AQ118" i="7"/>
  <c r="AV117" i="7"/>
  <c r="AU117" i="7"/>
  <c r="AT117" i="7"/>
  <c r="AS117" i="7"/>
  <c r="AR117" i="7"/>
  <c r="AQ117" i="7"/>
  <c r="AL117" i="7"/>
  <c r="AK117" i="7"/>
  <c r="BE116" i="7"/>
  <c r="AU116" i="7"/>
  <c r="AU123" i="7" s="1"/>
  <c r="AT116" i="7"/>
  <c r="AS116" i="7"/>
  <c r="AS123" i="7" s="1"/>
  <c r="AR116" i="7"/>
  <c r="AR123" i="7" s="1"/>
  <c r="AQ116" i="7"/>
  <c r="AV116" i="7" s="1"/>
  <c r="AK116" i="7"/>
  <c r="AK115" i="7"/>
  <c r="AU114" i="7"/>
  <c r="AT114" i="7"/>
  <c r="AS114" i="7"/>
  <c r="AR114" i="7"/>
  <c r="AQ114" i="7"/>
  <c r="AV114" i="7" s="1"/>
  <c r="AZ108" i="7" s="1"/>
  <c r="AU113" i="7"/>
  <c r="AT113" i="7"/>
  <c r="AS113" i="7"/>
  <c r="AR113" i="7"/>
  <c r="AQ113" i="7"/>
  <c r="AU112" i="7"/>
  <c r="AT112" i="7"/>
  <c r="AS112" i="7"/>
  <c r="AR112" i="7"/>
  <c r="AQ112" i="7"/>
  <c r="AU111" i="7"/>
  <c r="AT111" i="7"/>
  <c r="AS111" i="7"/>
  <c r="AR111" i="7"/>
  <c r="AQ111" i="7"/>
  <c r="AV111" i="7" s="1"/>
  <c r="BC108" i="7" s="1"/>
  <c r="AU110" i="7"/>
  <c r="AT110" i="7"/>
  <c r="AS110" i="7"/>
  <c r="AR110" i="7"/>
  <c r="AQ110" i="7"/>
  <c r="AV110" i="7" s="1"/>
  <c r="BD108" i="7" s="1"/>
  <c r="AU109" i="7"/>
  <c r="AT109" i="7"/>
  <c r="AS109" i="7"/>
  <c r="AR109" i="7"/>
  <c r="AQ109" i="7"/>
  <c r="AV109" i="7" s="1"/>
  <c r="AL109" i="7"/>
  <c r="AK109" i="7"/>
  <c r="BE108" i="7"/>
  <c r="AU108" i="7"/>
  <c r="AT108" i="7"/>
  <c r="AT115" i="7" s="1"/>
  <c r="AS108" i="7"/>
  <c r="AS115" i="7" s="1"/>
  <c r="AR108" i="7"/>
  <c r="AR115" i="7" s="1"/>
  <c r="AQ108" i="7"/>
  <c r="AK108" i="7"/>
  <c r="AK107" i="7"/>
  <c r="AV106" i="7"/>
  <c r="AZ100" i="7" s="1"/>
  <c r="AU106" i="7"/>
  <c r="AT106" i="7"/>
  <c r="AS106" i="7"/>
  <c r="AR106" i="7"/>
  <c r="AQ106" i="7"/>
  <c r="AU105" i="7"/>
  <c r="AT105" i="7"/>
  <c r="AS105" i="7"/>
  <c r="AR105" i="7"/>
  <c r="AQ105" i="7"/>
  <c r="AV105" i="7" s="1"/>
  <c r="BB100" i="7" s="1"/>
  <c r="AU104" i="7"/>
  <c r="AT104" i="7"/>
  <c r="AS104" i="7"/>
  <c r="AR104" i="7"/>
  <c r="AQ104" i="7"/>
  <c r="AU103" i="7"/>
  <c r="AT103" i="7"/>
  <c r="AS103" i="7"/>
  <c r="AR103" i="7"/>
  <c r="AQ103" i="7"/>
  <c r="AV103" i="7" s="1"/>
  <c r="BC100" i="7" s="1"/>
  <c r="AV102" i="7"/>
  <c r="BD100" i="7" s="1"/>
  <c r="AU102" i="7"/>
  <c r="AT102" i="7"/>
  <c r="AS102" i="7"/>
  <c r="AR102" i="7"/>
  <c r="AQ102" i="7"/>
  <c r="AU101" i="7"/>
  <c r="AT101" i="7"/>
  <c r="AS101" i="7"/>
  <c r="AR101" i="7"/>
  <c r="AQ101" i="7"/>
  <c r="AV101" i="7" s="1"/>
  <c r="AL101" i="7"/>
  <c r="AK101" i="7"/>
  <c r="BE100" i="7"/>
  <c r="AU100" i="7"/>
  <c r="AU107" i="7" s="1"/>
  <c r="AT100" i="7"/>
  <c r="AT107" i="7" s="1"/>
  <c r="AS100" i="7"/>
  <c r="AS107" i="7" s="1"/>
  <c r="AR100" i="7"/>
  <c r="AQ100" i="7"/>
  <c r="AQ107" i="7" s="1"/>
  <c r="AK100" i="7"/>
  <c r="AK99" i="7"/>
  <c r="AU98" i="7"/>
  <c r="AT98" i="7"/>
  <c r="AS98" i="7"/>
  <c r="AR98" i="7"/>
  <c r="AQ98" i="7"/>
  <c r="AV98" i="7" s="1"/>
  <c r="AZ92" i="7" s="1"/>
  <c r="AU97" i="7"/>
  <c r="AT97" i="7"/>
  <c r="AS97" i="7"/>
  <c r="AR97" i="7"/>
  <c r="AQ97" i="7"/>
  <c r="AU96" i="7"/>
  <c r="AT96" i="7"/>
  <c r="AS96" i="7"/>
  <c r="AR96" i="7"/>
  <c r="AQ96" i="7"/>
  <c r="AV96" i="7" s="1"/>
  <c r="BA92" i="7" s="1"/>
  <c r="AU95" i="7"/>
  <c r="AT95" i="7"/>
  <c r="AS95" i="7"/>
  <c r="AR95" i="7"/>
  <c r="AQ95" i="7"/>
  <c r="AV95" i="7" s="1"/>
  <c r="BC92" i="7" s="1"/>
  <c r="AU94" i="7"/>
  <c r="AT94" i="7"/>
  <c r="AS94" i="7"/>
  <c r="AR94" i="7"/>
  <c r="AQ94" i="7"/>
  <c r="AU93" i="7"/>
  <c r="AT93" i="7"/>
  <c r="AS93" i="7"/>
  <c r="AR93" i="7"/>
  <c r="AQ93" i="7"/>
  <c r="AV93" i="7" s="1"/>
  <c r="AL93" i="7"/>
  <c r="AK93" i="7"/>
  <c r="BE92" i="7"/>
  <c r="AV92" i="7"/>
  <c r="AU92" i="7"/>
  <c r="AT92" i="7"/>
  <c r="AT99" i="7" s="1"/>
  <c r="AS92" i="7"/>
  <c r="AR92" i="7"/>
  <c r="AR99" i="7" s="1"/>
  <c r="AQ92" i="7"/>
  <c r="AQ99" i="7" s="1"/>
  <c r="AK92" i="7"/>
  <c r="AQ91" i="7"/>
  <c r="AK91" i="7"/>
  <c r="AU90" i="7"/>
  <c r="AT90" i="7"/>
  <c r="AS90" i="7"/>
  <c r="AR90" i="7"/>
  <c r="AQ90" i="7"/>
  <c r="AU89" i="7"/>
  <c r="AT89" i="7"/>
  <c r="AS89" i="7"/>
  <c r="AR89" i="7"/>
  <c r="AV89" i="7" s="1"/>
  <c r="BB84" i="7" s="1"/>
  <c r="AQ89" i="7"/>
  <c r="AU88" i="7"/>
  <c r="AT88" i="7"/>
  <c r="AS88" i="7"/>
  <c r="AR88" i="7"/>
  <c r="AQ88" i="7"/>
  <c r="AV88" i="7" s="1"/>
  <c r="BA84" i="7" s="1"/>
  <c r="AV87" i="7"/>
  <c r="AU87" i="7"/>
  <c r="AT87" i="7"/>
  <c r="AS87" i="7"/>
  <c r="AR87" i="7"/>
  <c r="AQ87" i="7"/>
  <c r="AU86" i="7"/>
  <c r="AT86" i="7"/>
  <c r="AS86" i="7"/>
  <c r="AR86" i="7"/>
  <c r="AQ86" i="7"/>
  <c r="AU85" i="7"/>
  <c r="AT85" i="7"/>
  <c r="AS85" i="7"/>
  <c r="AR85" i="7"/>
  <c r="AQ85" i="7"/>
  <c r="AV85" i="7" s="1"/>
  <c r="AL85" i="7"/>
  <c r="AK85" i="7"/>
  <c r="BE84" i="7"/>
  <c r="BC84" i="7"/>
  <c r="AU84" i="7"/>
  <c r="AU91" i="7" s="1"/>
  <c r="AT84" i="7"/>
  <c r="AS84" i="7"/>
  <c r="AS91" i="7" s="1"/>
  <c r="AR84" i="7"/>
  <c r="AQ84" i="7"/>
  <c r="AK84" i="7"/>
  <c r="AT83" i="7"/>
  <c r="AK83" i="7"/>
  <c r="AU82" i="7"/>
  <c r="AT82" i="7"/>
  <c r="AS82" i="7"/>
  <c r="AR82" i="7"/>
  <c r="AQ82" i="7"/>
  <c r="AU81" i="7"/>
  <c r="AT81" i="7"/>
  <c r="AS81" i="7"/>
  <c r="AR81" i="7"/>
  <c r="AQ81" i="7"/>
  <c r="AV81" i="7" s="1"/>
  <c r="BB76" i="7" s="1"/>
  <c r="AU80" i="7"/>
  <c r="AT80" i="7"/>
  <c r="AS80" i="7"/>
  <c r="AR80" i="7"/>
  <c r="AQ80" i="7"/>
  <c r="AV80" i="7" s="1"/>
  <c r="BA76" i="7" s="1"/>
  <c r="AU79" i="7"/>
  <c r="AT79" i="7"/>
  <c r="AS79" i="7"/>
  <c r="AR79" i="7"/>
  <c r="AQ79" i="7"/>
  <c r="AV79" i="7" s="1"/>
  <c r="AU78" i="7"/>
  <c r="AT78" i="7"/>
  <c r="AS78" i="7"/>
  <c r="AR78" i="7"/>
  <c r="AQ78" i="7"/>
  <c r="AV78" i="7" s="1"/>
  <c r="BD76" i="7" s="1"/>
  <c r="AU77" i="7"/>
  <c r="AT77" i="7"/>
  <c r="AS77" i="7"/>
  <c r="AR77" i="7"/>
  <c r="AQ77" i="7"/>
  <c r="AV77" i="7" s="1"/>
  <c r="AL77" i="7"/>
  <c r="AM77" i="7" s="1"/>
  <c r="BE76" i="7" s="1"/>
  <c r="AK77" i="7"/>
  <c r="BC76" i="7"/>
  <c r="AU76" i="7"/>
  <c r="AT76" i="7"/>
  <c r="AS76" i="7"/>
  <c r="AS83" i="7" s="1"/>
  <c r="AR76" i="7"/>
  <c r="AR83" i="7" s="1"/>
  <c r="AQ76" i="7"/>
  <c r="AV76" i="7" s="1"/>
  <c r="AK76" i="7"/>
  <c r="AT75" i="7"/>
  <c r="AK75" i="7"/>
  <c r="AU74" i="7"/>
  <c r="AT74" i="7"/>
  <c r="AS74" i="7"/>
  <c r="AR74" i="7"/>
  <c r="AQ74" i="7"/>
  <c r="AU73" i="7"/>
  <c r="AT73" i="7"/>
  <c r="AS73" i="7"/>
  <c r="AR73" i="7"/>
  <c r="AQ73" i="7"/>
  <c r="AV73" i="7" s="1"/>
  <c r="BB68" i="7" s="1"/>
  <c r="AU72" i="7"/>
  <c r="AT72" i="7"/>
  <c r="AS72" i="7"/>
  <c r="AR72" i="7"/>
  <c r="AQ72" i="7"/>
  <c r="AV72" i="7" s="1"/>
  <c r="BA68" i="7" s="1"/>
  <c r="AU71" i="7"/>
  <c r="AT71" i="7"/>
  <c r="AS71" i="7"/>
  <c r="AR71" i="7"/>
  <c r="AQ71" i="7"/>
  <c r="AU70" i="7"/>
  <c r="AT70" i="7"/>
  <c r="AS70" i="7"/>
  <c r="AR70" i="7"/>
  <c r="AQ70" i="7"/>
  <c r="AU69" i="7"/>
  <c r="AT69" i="7"/>
  <c r="AS69" i="7"/>
  <c r="AR69" i="7"/>
  <c r="AQ69" i="7"/>
  <c r="AV69" i="7" s="1"/>
  <c r="AL69" i="7"/>
  <c r="AM69" i="7" s="1"/>
  <c r="BE68" i="7" s="1"/>
  <c r="AK69" i="7"/>
  <c r="AU68" i="7"/>
  <c r="AT68" i="7"/>
  <c r="AS68" i="7"/>
  <c r="AR68" i="7"/>
  <c r="AR75" i="7" s="1"/>
  <c r="AQ68" i="7"/>
  <c r="AV68" i="7" s="1"/>
  <c r="AK68" i="7"/>
  <c r="AT67" i="7"/>
  <c r="AK67" i="7"/>
  <c r="AU66" i="7"/>
  <c r="AT66" i="7"/>
  <c r="AS66" i="7"/>
  <c r="AR66" i="7"/>
  <c r="AQ66" i="7"/>
  <c r="AV66" i="7" s="1"/>
  <c r="AZ60" i="7" s="1"/>
  <c r="AU65" i="7"/>
  <c r="AT65" i="7"/>
  <c r="AS65" i="7"/>
  <c r="AR65" i="7"/>
  <c r="AQ65" i="7"/>
  <c r="AV65" i="7" s="1"/>
  <c r="BB60" i="7" s="1"/>
  <c r="AU64" i="7"/>
  <c r="AT64" i="7"/>
  <c r="AS64" i="7"/>
  <c r="AR64" i="7"/>
  <c r="AQ64" i="7"/>
  <c r="AV64" i="7" s="1"/>
  <c r="BA60" i="7" s="1"/>
  <c r="AU63" i="7"/>
  <c r="AT63" i="7"/>
  <c r="AS63" i="7"/>
  <c r="AR63" i="7"/>
  <c r="AQ63" i="7"/>
  <c r="AV63" i="7" s="1"/>
  <c r="BC60" i="7" s="1"/>
  <c r="AU62" i="7"/>
  <c r="AT62" i="7"/>
  <c r="AS62" i="7"/>
  <c r="AR62" i="7"/>
  <c r="AQ62" i="7"/>
  <c r="AU61" i="7"/>
  <c r="AT61" i="7"/>
  <c r="AS61" i="7"/>
  <c r="AR61" i="7"/>
  <c r="AQ61" i="7"/>
  <c r="AV61" i="7" s="1"/>
  <c r="AL61" i="7"/>
  <c r="AM61" i="7" s="1"/>
  <c r="BE60" i="7" s="1"/>
  <c r="AK61" i="7"/>
  <c r="AU60" i="7"/>
  <c r="AU67" i="7" s="1"/>
  <c r="AT60" i="7"/>
  <c r="AS60" i="7"/>
  <c r="AR60" i="7"/>
  <c r="AR67" i="7" s="1"/>
  <c r="AQ60" i="7"/>
  <c r="AK60" i="7"/>
  <c r="AT59" i="7"/>
  <c r="AK59" i="7"/>
  <c r="AU58" i="7"/>
  <c r="AT58" i="7"/>
  <c r="AS58" i="7"/>
  <c r="AV58" i="7" s="1"/>
  <c r="AZ52" i="7" s="1"/>
  <c r="AR58" i="7"/>
  <c r="AQ58" i="7"/>
  <c r="AU57" i="7"/>
  <c r="AT57" i="7"/>
  <c r="AS57" i="7"/>
  <c r="AR57" i="7"/>
  <c r="AQ57" i="7"/>
  <c r="AV57" i="7" s="1"/>
  <c r="BB52" i="7" s="1"/>
  <c r="AU56" i="7"/>
  <c r="AT56" i="7"/>
  <c r="AS56" i="7"/>
  <c r="AR56" i="7"/>
  <c r="AQ56" i="7"/>
  <c r="AV56" i="7" s="1"/>
  <c r="BA52" i="7" s="1"/>
  <c r="AU55" i="7"/>
  <c r="AT55" i="7"/>
  <c r="AS55" i="7"/>
  <c r="AR55" i="7"/>
  <c r="AQ55" i="7"/>
  <c r="AV55" i="7" s="1"/>
  <c r="AU54" i="7"/>
  <c r="AT54" i="7"/>
  <c r="AS54" i="7"/>
  <c r="AV54" i="7" s="1"/>
  <c r="BD52" i="7" s="1"/>
  <c r="AR54" i="7"/>
  <c r="AQ54" i="7"/>
  <c r="AU53" i="7"/>
  <c r="AT53" i="7"/>
  <c r="AS53" i="7"/>
  <c r="AR53" i="7"/>
  <c r="AQ53" i="7"/>
  <c r="AV53" i="7" s="1"/>
  <c r="AL53" i="7"/>
  <c r="AM53" i="7" s="1"/>
  <c r="BE52" i="7" s="1"/>
  <c r="AK53" i="7"/>
  <c r="BC52" i="7"/>
  <c r="AU52" i="7"/>
  <c r="AT52" i="7"/>
  <c r="AS52" i="7"/>
  <c r="AS59" i="7" s="1"/>
  <c r="AR52" i="7"/>
  <c r="AR59" i="7" s="1"/>
  <c r="AQ52" i="7"/>
  <c r="AV52" i="7" s="1"/>
  <c r="AW52" i="7" s="1"/>
  <c r="AK52" i="7"/>
  <c r="AT51" i="7"/>
  <c r="AK51" i="7"/>
  <c r="AU50" i="7"/>
  <c r="AT50" i="7"/>
  <c r="AS50" i="7"/>
  <c r="AV50" i="7" s="1"/>
  <c r="AZ44" i="7" s="1"/>
  <c r="AR50" i="7"/>
  <c r="AQ50" i="7"/>
  <c r="AU49" i="7"/>
  <c r="AT49" i="7"/>
  <c r="AS49" i="7"/>
  <c r="AR49" i="7"/>
  <c r="AQ49" i="7"/>
  <c r="AV49" i="7" s="1"/>
  <c r="BB44" i="7" s="1"/>
  <c r="AU48" i="7"/>
  <c r="AT48" i="7"/>
  <c r="AS48" i="7"/>
  <c r="AR48" i="7"/>
  <c r="AV48" i="7" s="1"/>
  <c r="BA44" i="7" s="1"/>
  <c r="AQ48" i="7"/>
  <c r="AU47" i="7"/>
  <c r="AT47" i="7"/>
  <c r="AS47" i="7"/>
  <c r="AR47" i="7"/>
  <c r="AQ47" i="7"/>
  <c r="AU46" i="7"/>
  <c r="AT46" i="7"/>
  <c r="AS46" i="7"/>
  <c r="AV46" i="7" s="1"/>
  <c r="BD44" i="7" s="1"/>
  <c r="AR46" i="7"/>
  <c r="AQ46" i="7"/>
  <c r="AU45" i="7"/>
  <c r="AT45" i="7"/>
  <c r="AS45" i="7"/>
  <c r="AR45" i="7"/>
  <c r="AQ45" i="7"/>
  <c r="AV45" i="7" s="1"/>
  <c r="AL45" i="7"/>
  <c r="AM45" i="7" s="1"/>
  <c r="BE44" i="7" s="1"/>
  <c r="AK45" i="7"/>
  <c r="AU44" i="7"/>
  <c r="AT44" i="7"/>
  <c r="AS44" i="7"/>
  <c r="AR44" i="7"/>
  <c r="AR51" i="7" s="1"/>
  <c r="AQ44" i="7"/>
  <c r="AK44" i="7"/>
  <c r="AT43" i="7"/>
  <c r="AK43" i="7"/>
  <c r="AU42" i="7"/>
  <c r="AT42" i="7"/>
  <c r="AS42" i="7"/>
  <c r="AV42" i="7" s="1"/>
  <c r="AZ36" i="7" s="1"/>
  <c r="AR42" i="7"/>
  <c r="AQ42" i="7"/>
  <c r="AU41" i="7"/>
  <c r="AT41" i="7"/>
  <c r="AS41" i="7"/>
  <c r="AR41" i="7"/>
  <c r="AQ41" i="7"/>
  <c r="AV41" i="7" s="1"/>
  <c r="BB36" i="7" s="1"/>
  <c r="AU40" i="7"/>
  <c r="AT40" i="7"/>
  <c r="AS40" i="7"/>
  <c r="AR40" i="7"/>
  <c r="AQ40" i="7"/>
  <c r="AV40" i="7" s="1"/>
  <c r="BA36" i="7" s="1"/>
  <c r="AU39" i="7"/>
  <c r="AT39" i="7"/>
  <c r="AS39" i="7"/>
  <c r="AR39" i="7"/>
  <c r="AQ39" i="7"/>
  <c r="AV39" i="7" s="1"/>
  <c r="BC36" i="7" s="1"/>
  <c r="AU38" i="7"/>
  <c r="AT38" i="7"/>
  <c r="AS38" i="7"/>
  <c r="AV38" i="7" s="1"/>
  <c r="BD36" i="7" s="1"/>
  <c r="AR38" i="7"/>
  <c r="AQ38" i="7"/>
  <c r="AU37" i="7"/>
  <c r="AT37" i="7"/>
  <c r="AS37" i="7"/>
  <c r="AR37" i="7"/>
  <c r="AQ37" i="7"/>
  <c r="AV37" i="7" s="1"/>
  <c r="AL37" i="7"/>
  <c r="AM37" i="7" s="1"/>
  <c r="BE36" i="7" s="1"/>
  <c r="AK37" i="7"/>
  <c r="AU36" i="7"/>
  <c r="AU43" i="7" s="1"/>
  <c r="AT36" i="7"/>
  <c r="AS36" i="7"/>
  <c r="AS43" i="7" s="1"/>
  <c r="AR36" i="7"/>
  <c r="AR43" i="7" s="1"/>
  <c r="AQ36" i="7"/>
  <c r="AK36" i="7"/>
  <c r="AT35" i="7"/>
  <c r="AK35" i="7"/>
  <c r="AU34" i="7"/>
  <c r="AT34" i="7"/>
  <c r="AS34" i="7"/>
  <c r="AV34" i="7" s="1"/>
  <c r="AZ28" i="7" s="1"/>
  <c r="AR34" i="7"/>
  <c r="AQ34" i="7"/>
  <c r="AU33" i="7"/>
  <c r="AT33" i="7"/>
  <c r="AS33" i="7"/>
  <c r="AR33" i="7"/>
  <c r="AQ33" i="7"/>
  <c r="AV33" i="7" s="1"/>
  <c r="BB28" i="7" s="1"/>
  <c r="AU32" i="7"/>
  <c r="AT32" i="7"/>
  <c r="AS32" i="7"/>
  <c r="AR32" i="7"/>
  <c r="AV32" i="7" s="1"/>
  <c r="BA28" i="7" s="1"/>
  <c r="AQ32" i="7"/>
  <c r="AU31" i="7"/>
  <c r="AT31" i="7"/>
  <c r="AS31" i="7"/>
  <c r="AR31" i="7"/>
  <c r="AQ31" i="7"/>
  <c r="AU30" i="7"/>
  <c r="AT30" i="7"/>
  <c r="AS30" i="7"/>
  <c r="AV30" i="7" s="1"/>
  <c r="BD28" i="7" s="1"/>
  <c r="AR30" i="7"/>
  <c r="AQ30" i="7"/>
  <c r="AU29" i="7"/>
  <c r="AT29" i="7"/>
  <c r="AS29" i="7"/>
  <c r="AR29" i="7"/>
  <c r="AQ29" i="7"/>
  <c r="AV29" i="7" s="1"/>
  <c r="AL29" i="7"/>
  <c r="AM29" i="7" s="1"/>
  <c r="BE28" i="7" s="1"/>
  <c r="AK29" i="7"/>
  <c r="AU28" i="7"/>
  <c r="AU35" i="7" s="1"/>
  <c r="AT28" i="7"/>
  <c r="AS28" i="7"/>
  <c r="AR28" i="7"/>
  <c r="AR35" i="7" s="1"/>
  <c r="AQ28" i="7"/>
  <c r="AV28" i="7" s="1"/>
  <c r="AK28" i="7"/>
  <c r="AT27" i="7"/>
  <c r="AK27" i="7"/>
  <c r="AU26" i="7"/>
  <c r="AT26" i="7"/>
  <c r="AS26" i="7"/>
  <c r="AR26" i="7"/>
  <c r="AQ26" i="7"/>
  <c r="AV26" i="7" s="1"/>
  <c r="AZ20" i="7" s="1"/>
  <c r="AU25" i="7"/>
  <c r="AT25" i="7"/>
  <c r="AS25" i="7"/>
  <c r="AR25" i="7"/>
  <c r="AQ25" i="7"/>
  <c r="AV25" i="7" s="1"/>
  <c r="BB20" i="7" s="1"/>
  <c r="AU24" i="7"/>
  <c r="AT24" i="7"/>
  <c r="AS24" i="7"/>
  <c r="AR24" i="7"/>
  <c r="AV24" i="7" s="1"/>
  <c r="BA20" i="7" s="1"/>
  <c r="AQ24" i="7"/>
  <c r="AU23" i="7"/>
  <c r="AT23" i="7"/>
  <c r="AS23" i="7"/>
  <c r="AR23" i="7"/>
  <c r="AQ23" i="7"/>
  <c r="AU22" i="7"/>
  <c r="AT22" i="7"/>
  <c r="AS22" i="7"/>
  <c r="AV22" i="7" s="1"/>
  <c r="BD20" i="7" s="1"/>
  <c r="AR22" i="7"/>
  <c r="AQ22" i="7"/>
  <c r="AU21" i="7"/>
  <c r="AT21" i="7"/>
  <c r="AS21" i="7"/>
  <c r="AR21" i="7"/>
  <c r="AQ21" i="7"/>
  <c r="AV21" i="7" s="1"/>
  <c r="AL21" i="7"/>
  <c r="AM21" i="7" s="1"/>
  <c r="BE20" i="7" s="1"/>
  <c r="AK21" i="7"/>
  <c r="AU20" i="7"/>
  <c r="AU27" i="7" s="1"/>
  <c r="AT20" i="7"/>
  <c r="AS20" i="7"/>
  <c r="AR20" i="7"/>
  <c r="AR27" i="7" s="1"/>
  <c r="AQ20" i="7"/>
  <c r="AK20" i="7"/>
  <c r="AT19" i="7"/>
  <c r="AK19" i="7"/>
  <c r="AU18" i="7"/>
  <c r="AT18" i="7"/>
  <c r="AS18" i="7"/>
  <c r="AV18" i="7" s="1"/>
  <c r="AZ12" i="7" s="1"/>
  <c r="AR18" i="7"/>
  <c r="AQ18" i="7"/>
  <c r="AU17" i="7"/>
  <c r="AT17" i="7"/>
  <c r="AS17" i="7"/>
  <c r="AR17" i="7"/>
  <c r="AQ17" i="7"/>
  <c r="AV17" i="7" s="1"/>
  <c r="BB12" i="7" s="1"/>
  <c r="AU16" i="7"/>
  <c r="AT16" i="7"/>
  <c r="AS16" i="7"/>
  <c r="AR16" i="7"/>
  <c r="AV16" i="7" s="1"/>
  <c r="BA12" i="7" s="1"/>
  <c r="AQ16" i="7"/>
  <c r="AU15" i="7"/>
  <c r="AT15" i="7"/>
  <c r="AS15" i="7"/>
  <c r="AR15" i="7"/>
  <c r="AQ15" i="7"/>
  <c r="AV15" i="7" s="1"/>
  <c r="AU14" i="7"/>
  <c r="AT14" i="7"/>
  <c r="AS14" i="7"/>
  <c r="AV14" i="7" s="1"/>
  <c r="BD12" i="7" s="1"/>
  <c r="AR14" i="7"/>
  <c r="AQ14" i="7"/>
  <c r="AU13" i="7"/>
  <c r="AT13" i="7"/>
  <c r="AS13" i="7"/>
  <c r="AR13" i="7"/>
  <c r="AQ13" i="7"/>
  <c r="AV13" i="7" s="1"/>
  <c r="AL13" i="7"/>
  <c r="AM13" i="7" s="1"/>
  <c r="BE12" i="7" s="1"/>
  <c r="AK13" i="7"/>
  <c r="BC12" i="7"/>
  <c r="AU12" i="7"/>
  <c r="AT12" i="7"/>
  <c r="AS12" i="7"/>
  <c r="AS19" i="7" s="1"/>
  <c r="AR12" i="7"/>
  <c r="AR19" i="7" s="1"/>
  <c r="AQ12" i="7"/>
  <c r="AV12" i="7" s="1"/>
  <c r="AK12" i="7"/>
  <c r="AT11" i="7"/>
  <c r="AK11" i="7"/>
  <c r="AU10" i="7"/>
  <c r="AT10" i="7"/>
  <c r="AS10" i="7"/>
  <c r="AV10" i="7" s="1"/>
  <c r="AZ4" i="7" s="1"/>
  <c r="AR10" i="7"/>
  <c r="AQ10" i="7"/>
  <c r="AU9" i="7"/>
  <c r="AT9" i="7"/>
  <c r="AS9" i="7"/>
  <c r="AR9" i="7"/>
  <c r="AQ9" i="7"/>
  <c r="AV9" i="7" s="1"/>
  <c r="BB4" i="7" s="1"/>
  <c r="AU8" i="7"/>
  <c r="AT8" i="7"/>
  <c r="AS8" i="7"/>
  <c r="AR8" i="7"/>
  <c r="AV8" i="7" s="1"/>
  <c r="BA4" i="7" s="1"/>
  <c r="AQ8" i="7"/>
  <c r="AU7" i="7"/>
  <c r="AT7" i="7"/>
  <c r="AS7" i="7"/>
  <c r="AR7" i="7"/>
  <c r="AQ7" i="7"/>
  <c r="AU6" i="7"/>
  <c r="AT6" i="7"/>
  <c r="AS6" i="7"/>
  <c r="AV6" i="7" s="1"/>
  <c r="BD4" i="7" s="1"/>
  <c r="AR6" i="7"/>
  <c r="AQ6" i="7"/>
  <c r="AU5" i="7"/>
  <c r="AT5" i="7"/>
  <c r="AS5" i="7"/>
  <c r="AR5" i="7"/>
  <c r="AQ5" i="7"/>
  <c r="AV5" i="7" s="1"/>
  <c r="AL5" i="7"/>
  <c r="AM5" i="7" s="1"/>
  <c r="BE4" i="7" s="1"/>
  <c r="AK5" i="7"/>
  <c r="AU4" i="7"/>
  <c r="AT4" i="7"/>
  <c r="AS4" i="7"/>
  <c r="AR4" i="7"/>
  <c r="AR11" i="7" s="1"/>
  <c r="AQ4" i="7"/>
  <c r="AV4" i="7" s="1"/>
  <c r="AK4" i="7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3" i="7"/>
  <c r="E3" i="7" s="1"/>
  <c r="L32" i="6"/>
  <c r="V30" i="6"/>
  <c r="Z29" i="6"/>
  <c r="Z30" i="6" s="1"/>
  <c r="Y29" i="6"/>
  <c r="X29" i="6"/>
  <c r="W29" i="6"/>
  <c r="W30" i="6" s="1"/>
  <c r="V29" i="6"/>
  <c r="U29" i="6"/>
  <c r="U30" i="6" s="1"/>
  <c r="T29" i="6"/>
  <c r="T30" i="6" s="1"/>
  <c r="S29" i="6"/>
  <c r="R29" i="6"/>
  <c r="R30" i="6" s="1"/>
  <c r="Z28" i="6"/>
  <c r="Y28" i="6"/>
  <c r="Y30" i="6" s="1"/>
  <c r="X28" i="6"/>
  <c r="W28" i="6"/>
  <c r="V28" i="6"/>
  <c r="U28" i="6"/>
  <c r="T28" i="6"/>
  <c r="S28" i="6"/>
  <c r="S30" i="6" s="1"/>
  <c r="R28" i="6"/>
  <c r="O27" i="6"/>
  <c r="N27" i="6"/>
  <c r="M27" i="6"/>
  <c r="L27" i="6"/>
  <c r="K27" i="6"/>
  <c r="J27" i="6"/>
  <c r="I27" i="6"/>
  <c r="H27" i="6"/>
  <c r="G27" i="6"/>
  <c r="F27" i="6"/>
  <c r="E27" i="6"/>
  <c r="D2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C144" i="5"/>
  <c r="AN140" i="5"/>
  <c r="AR134" i="5" s="1"/>
  <c r="AM140" i="5"/>
  <c r="AL140" i="5"/>
  <c r="AK140" i="5"/>
  <c r="AJ140" i="5"/>
  <c r="AM139" i="5"/>
  <c r="AL139" i="5"/>
  <c r="AK139" i="5"/>
  <c r="AN139" i="5" s="1"/>
  <c r="AT134" i="5" s="1"/>
  <c r="AJ139" i="5"/>
  <c r="AM138" i="5"/>
  <c r="AL138" i="5"/>
  <c r="AK138" i="5"/>
  <c r="AJ138" i="5"/>
  <c r="AN138" i="5" s="1"/>
  <c r="AS134" i="5" s="1"/>
  <c r="AM137" i="5"/>
  <c r="AL137" i="5"/>
  <c r="AK137" i="5"/>
  <c r="AJ137" i="5"/>
  <c r="AM136" i="5"/>
  <c r="AL136" i="5"/>
  <c r="AK136" i="5"/>
  <c r="AJ136" i="5"/>
  <c r="AN136" i="5" s="1"/>
  <c r="AV134" i="5" s="1"/>
  <c r="AM135" i="5"/>
  <c r="AL135" i="5"/>
  <c r="AK135" i="5"/>
  <c r="AJ135" i="5"/>
  <c r="AN135" i="5" s="1"/>
  <c r="AE135" i="5"/>
  <c r="AD135" i="5"/>
  <c r="AW134" i="5"/>
  <c r="AN134" i="5"/>
  <c r="AM134" i="5"/>
  <c r="AM141" i="5" s="1"/>
  <c r="AL134" i="5"/>
  <c r="AL141" i="5" s="1"/>
  <c r="AK134" i="5"/>
  <c r="AJ134" i="5"/>
  <c r="AD134" i="5"/>
  <c r="AD133" i="5"/>
  <c r="AM132" i="5"/>
  <c r="AL132" i="5"/>
  <c r="AK132" i="5"/>
  <c r="AJ132" i="5"/>
  <c r="AM131" i="5"/>
  <c r="AL131" i="5"/>
  <c r="AK131" i="5"/>
  <c r="AJ131" i="5"/>
  <c r="AN131" i="5" s="1"/>
  <c r="AT126" i="5" s="1"/>
  <c r="AM130" i="5"/>
  <c r="AL130" i="5"/>
  <c r="AK130" i="5"/>
  <c r="AJ130" i="5"/>
  <c r="AN130" i="5" s="1"/>
  <c r="AS126" i="5" s="1"/>
  <c r="AM129" i="5"/>
  <c r="AL129" i="5"/>
  <c r="AK129" i="5"/>
  <c r="AJ129" i="5"/>
  <c r="AN129" i="5" s="1"/>
  <c r="AU126" i="5" s="1"/>
  <c r="AN128" i="5"/>
  <c r="AV126" i="5" s="1"/>
  <c r="AM128" i="5"/>
  <c r="AL128" i="5"/>
  <c r="AK128" i="5"/>
  <c r="AJ128" i="5"/>
  <c r="AN127" i="5"/>
  <c r="AM127" i="5"/>
  <c r="AL127" i="5"/>
  <c r="AK127" i="5"/>
  <c r="AJ127" i="5"/>
  <c r="AE127" i="5"/>
  <c r="AD127" i="5"/>
  <c r="AW126" i="5"/>
  <c r="AM126" i="5"/>
  <c r="AM133" i="5" s="1"/>
  <c r="AL126" i="5"/>
  <c r="AK126" i="5"/>
  <c r="AK133" i="5" s="1"/>
  <c r="AJ126" i="5"/>
  <c r="AN126" i="5" s="1"/>
  <c r="AD126" i="5"/>
  <c r="AD125" i="5"/>
  <c r="AM124" i="5"/>
  <c r="AL124" i="5"/>
  <c r="AK124" i="5"/>
  <c r="AJ124" i="5"/>
  <c r="AN123" i="5"/>
  <c r="AM123" i="5"/>
  <c r="AL123" i="5"/>
  <c r="AK123" i="5"/>
  <c r="AJ123" i="5"/>
  <c r="AN122" i="5"/>
  <c r="AS118" i="5" s="1"/>
  <c r="AM122" i="5"/>
  <c r="AL122" i="5"/>
  <c r="AK122" i="5"/>
  <c r="AJ122" i="5"/>
  <c r="AM121" i="5"/>
  <c r="AL121" i="5"/>
  <c r="AK121" i="5"/>
  <c r="AJ121" i="5"/>
  <c r="AN121" i="5" s="1"/>
  <c r="AU118" i="5" s="1"/>
  <c r="AM120" i="5"/>
  <c r="AL120" i="5"/>
  <c r="AK120" i="5"/>
  <c r="AJ120" i="5"/>
  <c r="AN120" i="5" s="1"/>
  <c r="AV118" i="5" s="1"/>
  <c r="AM119" i="5"/>
  <c r="AL119" i="5"/>
  <c r="AK119" i="5"/>
  <c r="AJ119" i="5"/>
  <c r="AN119" i="5" s="1"/>
  <c r="AE119" i="5"/>
  <c r="AD119" i="5"/>
  <c r="AW118" i="5"/>
  <c r="AT118" i="5"/>
  <c r="AM118" i="5"/>
  <c r="AM125" i="5" s="1"/>
  <c r="AL118" i="5"/>
  <c r="AK118" i="5"/>
  <c r="AK125" i="5" s="1"/>
  <c r="AJ118" i="5"/>
  <c r="AN118" i="5" s="1"/>
  <c r="AD118" i="5"/>
  <c r="AM117" i="5"/>
  <c r="AD117" i="5"/>
  <c r="AM116" i="5"/>
  <c r="AL116" i="5"/>
  <c r="AK116" i="5"/>
  <c r="AN116" i="5" s="1"/>
  <c r="AR110" i="5" s="1"/>
  <c r="AJ116" i="5"/>
  <c r="AN115" i="5"/>
  <c r="AM115" i="5"/>
  <c r="AL115" i="5"/>
  <c r="AK115" i="5"/>
  <c r="AJ115" i="5"/>
  <c r="AM114" i="5"/>
  <c r="AL114" i="5"/>
  <c r="AK114" i="5"/>
  <c r="AK117" i="5" s="1"/>
  <c r="AJ114" i="5"/>
  <c r="AM113" i="5"/>
  <c r="AL113" i="5"/>
  <c r="AK113" i="5"/>
  <c r="AJ113" i="5"/>
  <c r="AN113" i="5" s="1"/>
  <c r="AU110" i="5" s="1"/>
  <c r="AM112" i="5"/>
  <c r="AL112" i="5"/>
  <c r="AK112" i="5"/>
  <c r="AJ112" i="5"/>
  <c r="AM111" i="5"/>
  <c r="AL111" i="5"/>
  <c r="AK111" i="5"/>
  <c r="AJ111" i="5"/>
  <c r="AE111" i="5"/>
  <c r="AD111" i="5"/>
  <c r="AW110" i="5"/>
  <c r="AT110" i="5"/>
  <c r="AN110" i="5"/>
  <c r="AM110" i="5"/>
  <c r="AL110" i="5"/>
  <c r="AK110" i="5"/>
  <c r="AJ110" i="5"/>
  <c r="AJ117" i="5" s="1"/>
  <c r="AD110" i="5"/>
  <c r="AD109" i="5"/>
  <c r="AM108" i="5"/>
  <c r="AL108" i="5"/>
  <c r="AK108" i="5"/>
  <c r="AJ108" i="5"/>
  <c r="AN108" i="5" s="1"/>
  <c r="AR102" i="5" s="1"/>
  <c r="AM107" i="5"/>
  <c r="AL107" i="5"/>
  <c r="AK107" i="5"/>
  <c r="AJ107" i="5"/>
  <c r="AM106" i="5"/>
  <c r="AL106" i="5"/>
  <c r="AK106" i="5"/>
  <c r="AJ106" i="5"/>
  <c r="AN106" i="5" s="1"/>
  <c r="AS102" i="5" s="1"/>
  <c r="AM105" i="5"/>
  <c r="AL105" i="5"/>
  <c r="AK105" i="5"/>
  <c r="AJ105" i="5"/>
  <c r="AN105" i="5" s="1"/>
  <c r="AM104" i="5"/>
  <c r="AL104" i="5"/>
  <c r="AL109" i="5" s="1"/>
  <c r="AK104" i="5"/>
  <c r="AJ104" i="5"/>
  <c r="AM103" i="5"/>
  <c r="AL103" i="5"/>
  <c r="AK103" i="5"/>
  <c r="AJ103" i="5"/>
  <c r="AE103" i="5"/>
  <c r="AD103" i="5"/>
  <c r="AW102" i="5"/>
  <c r="AU102" i="5"/>
  <c r="AM102" i="5"/>
  <c r="AL102" i="5"/>
  <c r="AK102" i="5"/>
  <c r="AJ102" i="5"/>
  <c r="AN102" i="5" s="1"/>
  <c r="AD102" i="5"/>
  <c r="AK101" i="5"/>
  <c r="AD101" i="5"/>
  <c r="AM100" i="5"/>
  <c r="AL100" i="5"/>
  <c r="AN100" i="5" s="1"/>
  <c r="AK100" i="5"/>
  <c r="AJ100" i="5"/>
  <c r="AM99" i="5"/>
  <c r="AL99" i="5"/>
  <c r="AN99" i="5" s="1"/>
  <c r="AT94" i="5" s="1"/>
  <c r="AK99" i="5"/>
  <c r="AJ99" i="5"/>
  <c r="AM98" i="5"/>
  <c r="AL98" i="5"/>
  <c r="AK98" i="5"/>
  <c r="AN98" i="5" s="1"/>
  <c r="AS94" i="5" s="1"/>
  <c r="AJ98" i="5"/>
  <c r="AN97" i="5"/>
  <c r="AU94" i="5" s="1"/>
  <c r="AM97" i="5"/>
  <c r="AL97" i="5"/>
  <c r="AK97" i="5"/>
  <c r="AJ97" i="5"/>
  <c r="AM96" i="5"/>
  <c r="AL96" i="5"/>
  <c r="AK96" i="5"/>
  <c r="AJ96" i="5"/>
  <c r="AM95" i="5"/>
  <c r="AL95" i="5"/>
  <c r="AK95" i="5"/>
  <c r="AJ95" i="5"/>
  <c r="AN95" i="5" s="1"/>
  <c r="AE95" i="5"/>
  <c r="AD95" i="5"/>
  <c r="AW94" i="5"/>
  <c r="AR94" i="5"/>
  <c r="AM94" i="5"/>
  <c r="AL94" i="5"/>
  <c r="AK94" i="5"/>
  <c r="AJ94" i="5"/>
  <c r="AD94" i="5"/>
  <c r="AD93" i="5"/>
  <c r="AM92" i="5"/>
  <c r="AL92" i="5"/>
  <c r="AK92" i="5"/>
  <c r="AN92" i="5" s="1"/>
  <c r="AR86" i="5" s="1"/>
  <c r="AJ92" i="5"/>
  <c r="AM91" i="5"/>
  <c r="AL91" i="5"/>
  <c r="AK91" i="5"/>
  <c r="AJ91" i="5"/>
  <c r="AM90" i="5"/>
  <c r="AL90" i="5"/>
  <c r="AK90" i="5"/>
  <c r="AJ90" i="5"/>
  <c r="AM89" i="5"/>
  <c r="AL89" i="5"/>
  <c r="AN89" i="5" s="1"/>
  <c r="AU86" i="5" s="1"/>
  <c r="AK89" i="5"/>
  <c r="AJ89" i="5"/>
  <c r="AN88" i="5"/>
  <c r="AV86" i="5" s="1"/>
  <c r="AM88" i="5"/>
  <c r="AL88" i="5"/>
  <c r="AK88" i="5"/>
  <c r="AJ88" i="5"/>
  <c r="AN87" i="5"/>
  <c r="AM87" i="5"/>
  <c r="AL87" i="5"/>
  <c r="AK87" i="5"/>
  <c r="AJ87" i="5"/>
  <c r="AE87" i="5"/>
  <c r="AD87" i="5"/>
  <c r="AW86" i="5"/>
  <c r="AM86" i="5"/>
  <c r="AM93" i="5" s="1"/>
  <c r="AL86" i="5"/>
  <c r="AK86" i="5"/>
  <c r="AJ86" i="5"/>
  <c r="AN86" i="5" s="1"/>
  <c r="AD86" i="5"/>
  <c r="AD85" i="5"/>
  <c r="AM84" i="5"/>
  <c r="AL84" i="5"/>
  <c r="AN84" i="5" s="1"/>
  <c r="AR78" i="5" s="1"/>
  <c r="AK84" i="5"/>
  <c r="AJ84" i="5"/>
  <c r="AN83" i="5"/>
  <c r="AT78" i="5" s="1"/>
  <c r="AM83" i="5"/>
  <c r="AL83" i="5"/>
  <c r="AK83" i="5"/>
  <c r="AJ83" i="5"/>
  <c r="AN82" i="5"/>
  <c r="AS78" i="5" s="1"/>
  <c r="AM82" i="5"/>
  <c r="AL82" i="5"/>
  <c r="AK82" i="5"/>
  <c r="AJ82" i="5"/>
  <c r="AM81" i="5"/>
  <c r="AL81" i="5"/>
  <c r="AK81" i="5"/>
  <c r="AK85" i="5" s="1"/>
  <c r="AJ81" i="5"/>
  <c r="AM80" i="5"/>
  <c r="AL80" i="5"/>
  <c r="AK80" i="5"/>
  <c r="AJ80" i="5"/>
  <c r="AN80" i="5" s="1"/>
  <c r="AV78" i="5" s="1"/>
  <c r="AM79" i="5"/>
  <c r="AL79" i="5"/>
  <c r="AK79" i="5"/>
  <c r="AJ79" i="5"/>
  <c r="AN79" i="5" s="1"/>
  <c r="AE79" i="5"/>
  <c r="AF79" i="5" s="1"/>
  <c r="AW78" i="5" s="1"/>
  <c r="AD79" i="5"/>
  <c r="AM78" i="5"/>
  <c r="AM85" i="5" s="1"/>
  <c r="AL78" i="5"/>
  <c r="AL85" i="5" s="1"/>
  <c r="AK78" i="5"/>
  <c r="AJ78" i="5"/>
  <c r="AN78" i="5" s="1"/>
  <c r="AD78" i="5"/>
  <c r="AD77" i="5"/>
  <c r="AM76" i="5"/>
  <c r="AL76" i="5"/>
  <c r="AN76" i="5" s="1"/>
  <c r="AR70" i="5" s="1"/>
  <c r="AK76" i="5"/>
  <c r="AJ76" i="5"/>
  <c r="AN75" i="5"/>
  <c r="AT70" i="5" s="1"/>
  <c r="AM75" i="5"/>
  <c r="AL75" i="5"/>
  <c r="AK75" i="5"/>
  <c r="AJ75" i="5"/>
  <c r="AN74" i="5"/>
  <c r="AS70" i="5" s="1"/>
  <c r="AM74" i="5"/>
  <c r="AL74" i="5"/>
  <c r="AK74" i="5"/>
  <c r="AJ74" i="5"/>
  <c r="AM73" i="5"/>
  <c r="AL73" i="5"/>
  <c r="AK73" i="5"/>
  <c r="AK77" i="5" s="1"/>
  <c r="AJ73" i="5"/>
  <c r="AM72" i="5"/>
  <c r="AL72" i="5"/>
  <c r="AK72" i="5"/>
  <c r="AJ72" i="5"/>
  <c r="AN72" i="5" s="1"/>
  <c r="AV70" i="5" s="1"/>
  <c r="AM71" i="5"/>
  <c r="AL71" i="5"/>
  <c r="AK71" i="5"/>
  <c r="AJ71" i="5"/>
  <c r="AN71" i="5" s="1"/>
  <c r="AE71" i="5"/>
  <c r="AF71" i="5" s="1"/>
  <c r="AW70" i="5" s="1"/>
  <c r="AD71" i="5"/>
  <c r="AM70" i="5"/>
  <c r="AM77" i="5" s="1"/>
  <c r="AL70" i="5"/>
  <c r="AL77" i="5" s="1"/>
  <c r="AK70" i="5"/>
  <c r="AJ70" i="5"/>
  <c r="AN70" i="5" s="1"/>
  <c r="AD70" i="5"/>
  <c r="AD69" i="5"/>
  <c r="AM68" i="5"/>
  <c r="AL68" i="5"/>
  <c r="AN68" i="5" s="1"/>
  <c r="AR62" i="5" s="1"/>
  <c r="AK68" i="5"/>
  <c r="AJ68" i="5"/>
  <c r="AN67" i="5"/>
  <c r="AT62" i="5" s="1"/>
  <c r="AM67" i="5"/>
  <c r="AL67" i="5"/>
  <c r="AK67" i="5"/>
  <c r="AJ67" i="5"/>
  <c r="AN66" i="5"/>
  <c r="AS62" i="5" s="1"/>
  <c r="AM66" i="5"/>
  <c r="AL66" i="5"/>
  <c r="AK66" i="5"/>
  <c r="AJ66" i="5"/>
  <c r="AM65" i="5"/>
  <c r="AL65" i="5"/>
  <c r="AK65" i="5"/>
  <c r="AN65" i="5" s="1"/>
  <c r="AU62" i="5" s="1"/>
  <c r="AJ65" i="5"/>
  <c r="AM64" i="5"/>
  <c r="AL64" i="5"/>
  <c r="AK64" i="5"/>
  <c r="AJ64" i="5"/>
  <c r="AN64" i="5" s="1"/>
  <c r="AV62" i="5" s="1"/>
  <c r="AM63" i="5"/>
  <c r="AL63" i="5"/>
  <c r="AK63" i="5"/>
  <c r="AJ63" i="5"/>
  <c r="AN63" i="5" s="1"/>
  <c r="AE63" i="5"/>
  <c r="AF63" i="5" s="1"/>
  <c r="AW62" i="5" s="1"/>
  <c r="AD63" i="5"/>
  <c r="AM62" i="5"/>
  <c r="AM69" i="5" s="1"/>
  <c r="AL62" i="5"/>
  <c r="AL69" i="5" s="1"/>
  <c r="AK62" i="5"/>
  <c r="AK69" i="5" s="1"/>
  <c r="AJ62" i="5"/>
  <c r="AN62" i="5" s="1"/>
  <c r="AO62" i="5" s="1"/>
  <c r="AD62" i="5"/>
  <c r="AD61" i="5"/>
  <c r="AM60" i="5"/>
  <c r="AL60" i="5"/>
  <c r="AN60" i="5" s="1"/>
  <c r="AR54" i="5" s="1"/>
  <c r="AK60" i="5"/>
  <c r="AJ60" i="5"/>
  <c r="AN59" i="5"/>
  <c r="AT54" i="5" s="1"/>
  <c r="AM59" i="5"/>
  <c r="AL59" i="5"/>
  <c r="AK59" i="5"/>
  <c r="AJ59" i="5"/>
  <c r="AN58" i="5"/>
  <c r="AS54" i="5" s="1"/>
  <c r="AM58" i="5"/>
  <c r="AL58" i="5"/>
  <c r="AK58" i="5"/>
  <c r="AJ58" i="5"/>
  <c r="AM57" i="5"/>
  <c r="AL57" i="5"/>
  <c r="AK57" i="5"/>
  <c r="AN57" i="5" s="1"/>
  <c r="AU54" i="5" s="1"/>
  <c r="AJ57" i="5"/>
  <c r="AM56" i="5"/>
  <c r="AL56" i="5"/>
  <c r="AK56" i="5"/>
  <c r="AJ56" i="5"/>
  <c r="AN56" i="5" s="1"/>
  <c r="AV54" i="5" s="1"/>
  <c r="AM55" i="5"/>
  <c r="AL55" i="5"/>
  <c r="AK55" i="5"/>
  <c r="AJ55" i="5"/>
  <c r="AN55" i="5" s="1"/>
  <c r="AE55" i="5"/>
  <c r="AF55" i="5" s="1"/>
  <c r="AW54" i="5" s="1"/>
  <c r="AD55" i="5"/>
  <c r="AM54" i="5"/>
  <c r="AM61" i="5" s="1"/>
  <c r="AL54" i="5"/>
  <c r="AL61" i="5" s="1"/>
  <c r="AK54" i="5"/>
  <c r="AK61" i="5" s="1"/>
  <c r="AJ54" i="5"/>
  <c r="AN54" i="5" s="1"/>
  <c r="AD54" i="5"/>
  <c r="AD53" i="5"/>
  <c r="AM52" i="5"/>
  <c r="AL52" i="5"/>
  <c r="AN52" i="5" s="1"/>
  <c r="AR46" i="5" s="1"/>
  <c r="AK52" i="5"/>
  <c r="AJ52" i="5"/>
  <c r="AN51" i="5"/>
  <c r="AT46" i="5" s="1"/>
  <c r="AM51" i="5"/>
  <c r="AL51" i="5"/>
  <c r="AK51" i="5"/>
  <c r="AJ51" i="5"/>
  <c r="AN50" i="5"/>
  <c r="AS46" i="5" s="1"/>
  <c r="AM50" i="5"/>
  <c r="AL50" i="5"/>
  <c r="AK50" i="5"/>
  <c r="AJ50" i="5"/>
  <c r="AM49" i="5"/>
  <c r="AL49" i="5"/>
  <c r="AK49" i="5"/>
  <c r="AN49" i="5" s="1"/>
  <c r="AU46" i="5" s="1"/>
  <c r="AJ49" i="5"/>
  <c r="AM48" i="5"/>
  <c r="AL48" i="5"/>
  <c r="AK48" i="5"/>
  <c r="AJ48" i="5"/>
  <c r="AN48" i="5" s="1"/>
  <c r="AV46" i="5" s="1"/>
  <c r="AM47" i="5"/>
  <c r="AL47" i="5"/>
  <c r="AK47" i="5"/>
  <c r="AJ47" i="5"/>
  <c r="AN47" i="5" s="1"/>
  <c r="AE47" i="5"/>
  <c r="AF47" i="5" s="1"/>
  <c r="AW46" i="5" s="1"/>
  <c r="AD47" i="5"/>
  <c r="AM46" i="5"/>
  <c r="AM53" i="5" s="1"/>
  <c r="AL46" i="5"/>
  <c r="AL53" i="5" s="1"/>
  <c r="AK46" i="5"/>
  <c r="AK53" i="5" s="1"/>
  <c r="AJ46" i="5"/>
  <c r="AN46" i="5" s="1"/>
  <c r="AO46" i="5" s="1"/>
  <c r="AD46" i="5"/>
  <c r="AD45" i="5"/>
  <c r="AM44" i="5"/>
  <c r="AL44" i="5"/>
  <c r="AN44" i="5" s="1"/>
  <c r="AR38" i="5" s="1"/>
  <c r="AK44" i="5"/>
  <c r="AJ44" i="5"/>
  <c r="AM43" i="5"/>
  <c r="AL43" i="5"/>
  <c r="AN43" i="5" s="1"/>
  <c r="AT38" i="5" s="1"/>
  <c r="AK43" i="5"/>
  <c r="AJ43" i="5"/>
  <c r="AN42" i="5"/>
  <c r="AS38" i="5" s="1"/>
  <c r="AM42" i="5"/>
  <c r="AL42" i="5"/>
  <c r="AK42" i="5"/>
  <c r="AJ42" i="5"/>
  <c r="AM41" i="5"/>
  <c r="AL41" i="5"/>
  <c r="AK41" i="5"/>
  <c r="AN41" i="5" s="1"/>
  <c r="AU38" i="5" s="1"/>
  <c r="AJ41" i="5"/>
  <c r="AM40" i="5"/>
  <c r="AL40" i="5"/>
  <c r="AK40" i="5"/>
  <c r="AJ40" i="5"/>
  <c r="AN40" i="5" s="1"/>
  <c r="AV38" i="5" s="1"/>
  <c r="AM39" i="5"/>
  <c r="AL39" i="5"/>
  <c r="AK39" i="5"/>
  <c r="AJ39" i="5"/>
  <c r="AN39" i="5" s="1"/>
  <c r="AE39" i="5"/>
  <c r="AF39" i="5" s="1"/>
  <c r="AW38" i="5" s="1"/>
  <c r="AD39" i="5"/>
  <c r="AM38" i="5"/>
  <c r="AM45" i="5" s="1"/>
  <c r="AL38" i="5"/>
  <c r="AL45" i="5" s="1"/>
  <c r="AK38" i="5"/>
  <c r="AK45" i="5" s="1"/>
  <c r="AJ38" i="5"/>
  <c r="AN38" i="5" s="1"/>
  <c r="AD38" i="5"/>
  <c r="AD37" i="5"/>
  <c r="AM36" i="5"/>
  <c r="AL36" i="5"/>
  <c r="AN36" i="5" s="1"/>
  <c r="AR30" i="5" s="1"/>
  <c r="AK36" i="5"/>
  <c r="AJ36" i="5"/>
  <c r="AM35" i="5"/>
  <c r="AL35" i="5"/>
  <c r="AK35" i="5"/>
  <c r="AJ35" i="5"/>
  <c r="AN35" i="5" s="1"/>
  <c r="AT30" i="5" s="1"/>
  <c r="AN34" i="5"/>
  <c r="AS30" i="5" s="1"/>
  <c r="AM34" i="5"/>
  <c r="AL34" i="5"/>
  <c r="AK34" i="5"/>
  <c r="AJ34" i="5"/>
  <c r="AM33" i="5"/>
  <c r="AL33" i="5"/>
  <c r="AK33" i="5"/>
  <c r="AN33" i="5" s="1"/>
  <c r="AU30" i="5" s="1"/>
  <c r="AJ33" i="5"/>
  <c r="AM32" i="5"/>
  <c r="AL32" i="5"/>
  <c r="AK32" i="5"/>
  <c r="AJ32" i="5"/>
  <c r="AN32" i="5" s="1"/>
  <c r="AV30" i="5" s="1"/>
  <c r="AM31" i="5"/>
  <c r="AL31" i="5"/>
  <c r="AK31" i="5"/>
  <c r="AJ31" i="5"/>
  <c r="AN31" i="5" s="1"/>
  <c r="AE31" i="5"/>
  <c r="AF31" i="5" s="1"/>
  <c r="AW30" i="5" s="1"/>
  <c r="AD31" i="5"/>
  <c r="AM30" i="5"/>
  <c r="AM37" i="5" s="1"/>
  <c r="AL30" i="5"/>
  <c r="AL37" i="5" s="1"/>
  <c r="AK30" i="5"/>
  <c r="AK37" i="5" s="1"/>
  <c r="AJ30" i="5"/>
  <c r="AN30" i="5" s="1"/>
  <c r="AD30" i="5"/>
  <c r="AD29" i="5"/>
  <c r="AM28" i="5"/>
  <c r="AL28" i="5"/>
  <c r="AN28" i="5" s="1"/>
  <c r="AR22" i="5" s="1"/>
  <c r="AK28" i="5"/>
  <c r="AJ28" i="5"/>
  <c r="AM27" i="5"/>
  <c r="AL27" i="5"/>
  <c r="AK27" i="5"/>
  <c r="AJ27" i="5"/>
  <c r="AN27" i="5" s="1"/>
  <c r="AT22" i="5" s="1"/>
  <c r="AN26" i="5"/>
  <c r="AS22" i="5" s="1"/>
  <c r="AM26" i="5"/>
  <c r="AL26" i="5"/>
  <c r="AK26" i="5"/>
  <c r="AJ26" i="5"/>
  <c r="AM25" i="5"/>
  <c r="AL25" i="5"/>
  <c r="AK25" i="5"/>
  <c r="AN25" i="5" s="1"/>
  <c r="AU22" i="5" s="1"/>
  <c r="AJ25" i="5"/>
  <c r="AM24" i="5"/>
  <c r="AL24" i="5"/>
  <c r="AK24" i="5"/>
  <c r="AJ24" i="5"/>
  <c r="AN24" i="5" s="1"/>
  <c r="AV22" i="5" s="1"/>
  <c r="AM23" i="5"/>
  <c r="AL23" i="5"/>
  <c r="AK23" i="5"/>
  <c r="AJ23" i="5"/>
  <c r="AN23" i="5" s="1"/>
  <c r="AE23" i="5"/>
  <c r="AF23" i="5" s="1"/>
  <c r="AW22" i="5" s="1"/>
  <c r="AD23" i="5"/>
  <c r="AM22" i="5"/>
  <c r="AM29" i="5" s="1"/>
  <c r="AL22" i="5"/>
  <c r="AL29" i="5" s="1"/>
  <c r="AK22" i="5"/>
  <c r="AK29" i="5" s="1"/>
  <c r="AJ22" i="5"/>
  <c r="AN22" i="5" s="1"/>
  <c r="AD22" i="5"/>
  <c r="AD21" i="5"/>
  <c r="AM20" i="5"/>
  <c r="AL20" i="5"/>
  <c r="AN20" i="5" s="1"/>
  <c r="AR14" i="5" s="1"/>
  <c r="AK20" i="5"/>
  <c r="AJ20" i="5"/>
  <c r="AM19" i="5"/>
  <c r="AL19" i="5"/>
  <c r="AK19" i="5"/>
  <c r="AJ19" i="5"/>
  <c r="AN19" i="5" s="1"/>
  <c r="AT14" i="5" s="1"/>
  <c r="AN18" i="5"/>
  <c r="AS14" i="5" s="1"/>
  <c r="AM18" i="5"/>
  <c r="AL18" i="5"/>
  <c r="AK18" i="5"/>
  <c r="AJ18" i="5"/>
  <c r="AM17" i="5"/>
  <c r="AL17" i="5"/>
  <c r="AK17" i="5"/>
  <c r="AN17" i="5" s="1"/>
  <c r="AU14" i="5" s="1"/>
  <c r="AJ17" i="5"/>
  <c r="AM16" i="5"/>
  <c r="AL16" i="5"/>
  <c r="AK16" i="5"/>
  <c r="AJ16" i="5"/>
  <c r="AN16" i="5" s="1"/>
  <c r="AV14" i="5" s="1"/>
  <c r="AM15" i="5"/>
  <c r="AN15" i="5" s="1"/>
  <c r="AL15" i="5"/>
  <c r="AK15" i="5"/>
  <c r="AJ15" i="5"/>
  <c r="AE15" i="5"/>
  <c r="AF15" i="5" s="1"/>
  <c r="AW14" i="5" s="1"/>
  <c r="AD15" i="5"/>
  <c r="AM14" i="5"/>
  <c r="AM21" i="5" s="1"/>
  <c r="AL14" i="5"/>
  <c r="AL21" i="5" s="1"/>
  <c r="AK14" i="5"/>
  <c r="AK21" i="5" s="1"/>
  <c r="AJ14" i="5"/>
  <c r="AN14" i="5" s="1"/>
  <c r="AO14" i="5" s="1"/>
  <c r="AD14" i="5"/>
  <c r="AD13" i="5"/>
  <c r="AM12" i="5"/>
  <c r="AL12" i="5"/>
  <c r="AN12" i="5" s="1"/>
  <c r="AR6" i="5" s="1"/>
  <c r="AK12" i="5"/>
  <c r="AJ12" i="5"/>
  <c r="AM11" i="5"/>
  <c r="AL11" i="5"/>
  <c r="AK11" i="5"/>
  <c r="AJ11" i="5"/>
  <c r="AN11" i="5" s="1"/>
  <c r="AT6" i="5" s="1"/>
  <c r="AN10" i="5"/>
  <c r="AS6" i="5" s="1"/>
  <c r="AM10" i="5"/>
  <c r="AL10" i="5"/>
  <c r="AK10" i="5"/>
  <c r="AJ10" i="5"/>
  <c r="AM9" i="5"/>
  <c r="AL9" i="5"/>
  <c r="AK9" i="5"/>
  <c r="AN9" i="5" s="1"/>
  <c r="AU6" i="5" s="1"/>
  <c r="AJ9" i="5"/>
  <c r="AM8" i="5"/>
  <c r="AL8" i="5"/>
  <c r="AK8" i="5"/>
  <c r="AJ8" i="5"/>
  <c r="AN8" i="5" s="1"/>
  <c r="AV6" i="5" s="1"/>
  <c r="AM7" i="5"/>
  <c r="AN7" i="5" s="1"/>
  <c r="AL7" i="5"/>
  <c r="AK7" i="5"/>
  <c r="AJ7" i="5"/>
  <c r="AE7" i="5"/>
  <c r="AF7" i="5" s="1"/>
  <c r="AW6" i="5" s="1"/>
  <c r="AD7" i="5"/>
  <c r="AM6" i="5"/>
  <c r="AM13" i="5" s="1"/>
  <c r="AL6" i="5"/>
  <c r="AL13" i="5" s="1"/>
  <c r="AK6" i="5"/>
  <c r="AK13" i="5" s="1"/>
  <c r="AJ6" i="5"/>
  <c r="AN6" i="5" s="1"/>
  <c r="AD6" i="5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D5" i="5"/>
  <c r="AH155" i="4"/>
  <c r="AR154" i="4"/>
  <c r="AQ154" i="4"/>
  <c r="AP154" i="4"/>
  <c r="AO154" i="4"/>
  <c r="AN154" i="4"/>
  <c r="AS154" i="4" s="1"/>
  <c r="AW148" i="4" s="1"/>
  <c r="AR153" i="4"/>
  <c r="AS153" i="4" s="1"/>
  <c r="AY148" i="4" s="1"/>
  <c r="AQ153" i="4"/>
  <c r="AP153" i="4"/>
  <c r="AO153" i="4"/>
  <c r="AN153" i="4"/>
  <c r="AR152" i="4"/>
  <c r="AQ152" i="4"/>
  <c r="AP152" i="4"/>
  <c r="AS152" i="4" s="1"/>
  <c r="AX148" i="4" s="1"/>
  <c r="AO152" i="4"/>
  <c r="AN152" i="4"/>
  <c r="AR151" i="4"/>
  <c r="AQ151" i="4"/>
  <c r="AP151" i="4"/>
  <c r="AO151" i="4"/>
  <c r="AN151" i="4"/>
  <c r="AS151" i="4" s="1"/>
  <c r="AZ148" i="4" s="1"/>
  <c r="AR150" i="4"/>
  <c r="AQ150" i="4"/>
  <c r="AP150" i="4"/>
  <c r="AO150" i="4"/>
  <c r="AN150" i="4"/>
  <c r="AS150" i="4" s="1"/>
  <c r="BA148" i="4" s="1"/>
  <c r="AR149" i="4"/>
  <c r="AS149" i="4" s="1"/>
  <c r="AQ149" i="4"/>
  <c r="AP149" i="4"/>
  <c r="AO149" i="4"/>
  <c r="AN149" i="4"/>
  <c r="AI149" i="4"/>
  <c r="AH149" i="4"/>
  <c r="BB148" i="4"/>
  <c r="AR148" i="4"/>
  <c r="AR155" i="4" s="1"/>
  <c r="AQ148" i="4"/>
  <c r="AQ155" i="4" s="1"/>
  <c r="AP148" i="4"/>
  <c r="AP155" i="4" s="1"/>
  <c r="AO148" i="4"/>
  <c r="AO155" i="4" s="1"/>
  <c r="AN148" i="4"/>
  <c r="AS148" i="4" s="1"/>
  <c r="AT148" i="4" s="1"/>
  <c r="AH148" i="4"/>
  <c r="AH147" i="4"/>
  <c r="AS146" i="4"/>
  <c r="AW140" i="4" s="1"/>
  <c r="AR146" i="4"/>
  <c r="AQ146" i="4"/>
  <c r="AP146" i="4"/>
  <c r="AO146" i="4"/>
  <c r="AN146" i="4"/>
  <c r="AR145" i="4"/>
  <c r="AQ145" i="4"/>
  <c r="AS145" i="4" s="1"/>
  <c r="AY140" i="4" s="1"/>
  <c r="AP145" i="4"/>
  <c r="AO145" i="4"/>
  <c r="AN145" i="4"/>
  <c r="AR144" i="4"/>
  <c r="AQ144" i="4"/>
  <c r="AP144" i="4"/>
  <c r="AO144" i="4"/>
  <c r="AN144" i="4"/>
  <c r="AS144" i="4" s="1"/>
  <c r="AX140" i="4" s="1"/>
  <c r="AR143" i="4"/>
  <c r="AQ143" i="4"/>
  <c r="AP143" i="4"/>
  <c r="AO143" i="4"/>
  <c r="AN143" i="4"/>
  <c r="AS143" i="4" s="1"/>
  <c r="AZ140" i="4" s="1"/>
  <c r="AS142" i="4"/>
  <c r="BA140" i="4" s="1"/>
  <c r="AR142" i="4"/>
  <c r="AQ142" i="4"/>
  <c r="AP142" i="4"/>
  <c r="AO142" i="4"/>
  <c r="AN142" i="4"/>
  <c r="AR141" i="4"/>
  <c r="AQ141" i="4"/>
  <c r="AS141" i="4" s="1"/>
  <c r="AP141" i="4"/>
  <c r="AO141" i="4"/>
  <c r="AN141" i="4"/>
  <c r="AI141" i="4"/>
  <c r="AH141" i="4"/>
  <c r="BB140" i="4"/>
  <c r="AR140" i="4"/>
  <c r="AR147" i="4" s="1"/>
  <c r="AQ140" i="4"/>
  <c r="AQ147" i="4" s="1"/>
  <c r="AP140" i="4"/>
  <c r="AP147" i="4" s="1"/>
  <c r="AO140" i="4"/>
  <c r="AO147" i="4" s="1"/>
  <c r="AN140" i="4"/>
  <c r="AS140" i="4" s="1"/>
  <c r="AH140" i="4"/>
  <c r="AH139" i="4"/>
  <c r="AR138" i="4"/>
  <c r="AS138" i="4" s="1"/>
  <c r="AW132" i="4" s="1"/>
  <c r="AQ138" i="4"/>
  <c r="AP138" i="4"/>
  <c r="AO138" i="4"/>
  <c r="AN138" i="4"/>
  <c r="AR137" i="4"/>
  <c r="AQ137" i="4"/>
  <c r="AP137" i="4"/>
  <c r="AS137" i="4" s="1"/>
  <c r="AY132" i="4" s="1"/>
  <c r="AO137" i="4"/>
  <c r="AN137" i="4"/>
  <c r="AR136" i="4"/>
  <c r="AQ136" i="4"/>
  <c r="AP136" i="4"/>
  <c r="AO136" i="4"/>
  <c r="AN136" i="4"/>
  <c r="AS136" i="4" s="1"/>
  <c r="AX132" i="4" s="1"/>
  <c r="AR135" i="4"/>
  <c r="AQ135" i="4"/>
  <c r="AP135" i="4"/>
  <c r="AO135" i="4"/>
  <c r="AN135" i="4"/>
  <c r="AS135" i="4" s="1"/>
  <c r="AZ132" i="4" s="1"/>
  <c r="AR134" i="4"/>
  <c r="AS134" i="4" s="1"/>
  <c r="BA132" i="4" s="1"/>
  <c r="AQ134" i="4"/>
  <c r="AP134" i="4"/>
  <c r="AO134" i="4"/>
  <c r="AN134" i="4"/>
  <c r="AR133" i="4"/>
  <c r="AQ133" i="4"/>
  <c r="AP133" i="4"/>
  <c r="AS133" i="4" s="1"/>
  <c r="AO133" i="4"/>
  <c r="AN133" i="4"/>
  <c r="AI133" i="4"/>
  <c r="AH133" i="4"/>
  <c r="BB132" i="4"/>
  <c r="AS132" i="4"/>
  <c r="AR132" i="4"/>
  <c r="AR139" i="4" s="1"/>
  <c r="AQ132" i="4"/>
  <c r="AQ139" i="4" s="1"/>
  <c r="AP132" i="4"/>
  <c r="AP139" i="4" s="1"/>
  <c r="AO132" i="4"/>
  <c r="AO139" i="4" s="1"/>
  <c r="AN132" i="4"/>
  <c r="AN139" i="4" s="1"/>
  <c r="AH132" i="4"/>
  <c r="AH131" i="4"/>
  <c r="AR130" i="4"/>
  <c r="AQ130" i="4"/>
  <c r="AS130" i="4" s="1"/>
  <c r="AW124" i="4" s="1"/>
  <c r="AP130" i="4"/>
  <c r="AO130" i="4"/>
  <c r="AN130" i="4"/>
  <c r="AR129" i="4"/>
  <c r="AQ129" i="4"/>
  <c r="AP129" i="4"/>
  <c r="AO129" i="4"/>
  <c r="AS129" i="4" s="1"/>
  <c r="AY124" i="4" s="1"/>
  <c r="AN129" i="4"/>
  <c r="AR128" i="4"/>
  <c r="AQ128" i="4"/>
  <c r="AP128" i="4"/>
  <c r="AO128" i="4"/>
  <c r="AN128" i="4"/>
  <c r="AS128" i="4" s="1"/>
  <c r="AX124" i="4" s="1"/>
  <c r="AS127" i="4"/>
  <c r="AR127" i="4"/>
  <c r="AQ127" i="4"/>
  <c r="AP127" i="4"/>
  <c r="AO127" i="4"/>
  <c r="AN127" i="4"/>
  <c r="AR126" i="4"/>
  <c r="AQ126" i="4"/>
  <c r="AS126" i="4" s="1"/>
  <c r="BA124" i="4" s="1"/>
  <c r="AP126" i="4"/>
  <c r="AO126" i="4"/>
  <c r="AN126" i="4"/>
  <c r="AR125" i="4"/>
  <c r="AQ125" i="4"/>
  <c r="AP125" i="4"/>
  <c r="AO125" i="4"/>
  <c r="AS125" i="4" s="1"/>
  <c r="AN125" i="4"/>
  <c r="AI125" i="4"/>
  <c r="AH125" i="4"/>
  <c r="BB124" i="4"/>
  <c r="AZ124" i="4"/>
  <c r="AR124" i="4"/>
  <c r="AR131" i="4" s="1"/>
  <c r="AQ124" i="4"/>
  <c r="AQ131" i="4" s="1"/>
  <c r="AP124" i="4"/>
  <c r="AP131" i="4" s="1"/>
  <c r="AO124" i="4"/>
  <c r="AO131" i="4" s="1"/>
  <c r="AN124" i="4"/>
  <c r="AN131" i="4" s="1"/>
  <c r="AH124" i="4"/>
  <c r="AH123" i="4"/>
  <c r="AR122" i="4"/>
  <c r="AQ122" i="4"/>
  <c r="AP122" i="4"/>
  <c r="AS122" i="4" s="1"/>
  <c r="AW116" i="4" s="1"/>
  <c r="AO122" i="4"/>
  <c r="AN122" i="4"/>
  <c r="AR121" i="4"/>
  <c r="AQ121" i="4"/>
  <c r="AP121" i="4"/>
  <c r="AO121" i="4"/>
  <c r="AN121" i="4"/>
  <c r="AS121" i="4" s="1"/>
  <c r="AY116" i="4" s="1"/>
  <c r="AR120" i="4"/>
  <c r="AQ120" i="4"/>
  <c r="AP120" i="4"/>
  <c r="AO120" i="4"/>
  <c r="AN120" i="4"/>
  <c r="AS120" i="4" s="1"/>
  <c r="AX116" i="4" s="1"/>
  <c r="AR119" i="4"/>
  <c r="AS119" i="4" s="1"/>
  <c r="AZ116" i="4" s="1"/>
  <c r="AQ119" i="4"/>
  <c r="AP119" i="4"/>
  <c r="AO119" i="4"/>
  <c r="AN119" i="4"/>
  <c r="AR118" i="4"/>
  <c r="AQ118" i="4"/>
  <c r="AP118" i="4"/>
  <c r="AS118" i="4" s="1"/>
  <c r="BA116" i="4" s="1"/>
  <c r="AO118" i="4"/>
  <c r="AN118" i="4"/>
  <c r="AR117" i="4"/>
  <c r="AQ117" i="4"/>
  <c r="AP117" i="4"/>
  <c r="AO117" i="4"/>
  <c r="AN117" i="4"/>
  <c r="AS117" i="4" s="1"/>
  <c r="AI117" i="4"/>
  <c r="AH117" i="4"/>
  <c r="BB116" i="4"/>
  <c r="AR116" i="4"/>
  <c r="AR123" i="4" s="1"/>
  <c r="AQ116" i="4"/>
  <c r="AQ123" i="4" s="1"/>
  <c r="AP116" i="4"/>
  <c r="AP123" i="4" s="1"/>
  <c r="AO116" i="4"/>
  <c r="AO123" i="4" s="1"/>
  <c r="AN116" i="4"/>
  <c r="AN123" i="4" s="1"/>
  <c r="AH116" i="4"/>
  <c r="AH115" i="4"/>
  <c r="AR114" i="4"/>
  <c r="AQ114" i="4"/>
  <c r="AP114" i="4"/>
  <c r="AO114" i="4"/>
  <c r="AN114" i="4"/>
  <c r="AS114" i="4" s="1"/>
  <c r="AW108" i="4" s="1"/>
  <c r="AR113" i="4"/>
  <c r="AQ113" i="4"/>
  <c r="AP113" i="4"/>
  <c r="AO113" i="4"/>
  <c r="AN113" i="4"/>
  <c r="AS113" i="4" s="1"/>
  <c r="AY108" i="4" s="1"/>
  <c r="AS112" i="4"/>
  <c r="AX108" i="4" s="1"/>
  <c r="AR112" i="4"/>
  <c r="AQ112" i="4"/>
  <c r="AP112" i="4"/>
  <c r="AO112" i="4"/>
  <c r="AN112" i="4"/>
  <c r="AR111" i="4"/>
  <c r="AQ111" i="4"/>
  <c r="AS111" i="4" s="1"/>
  <c r="AZ108" i="4" s="1"/>
  <c r="AP111" i="4"/>
  <c r="AO111" i="4"/>
  <c r="AN111" i="4"/>
  <c r="AR110" i="4"/>
  <c r="AQ110" i="4"/>
  <c r="AP110" i="4"/>
  <c r="AO110" i="4"/>
  <c r="AN110" i="4"/>
  <c r="AS110" i="4" s="1"/>
  <c r="BA108" i="4" s="1"/>
  <c r="AR109" i="4"/>
  <c r="AQ109" i="4"/>
  <c r="AP109" i="4"/>
  <c r="AO109" i="4"/>
  <c r="AN109" i="4"/>
  <c r="AS109" i="4" s="1"/>
  <c r="AI109" i="4"/>
  <c r="AH109" i="4"/>
  <c r="BB108" i="4"/>
  <c r="AR108" i="4"/>
  <c r="AR115" i="4" s="1"/>
  <c r="AQ108" i="4"/>
  <c r="AQ115" i="4" s="1"/>
  <c r="AP108" i="4"/>
  <c r="AP115" i="4" s="1"/>
  <c r="AO108" i="4"/>
  <c r="AO115" i="4" s="1"/>
  <c r="AN108" i="4"/>
  <c r="AN115" i="4" s="1"/>
  <c r="AH108" i="4"/>
  <c r="AH107" i="4"/>
  <c r="AR106" i="4"/>
  <c r="AQ106" i="4"/>
  <c r="AP106" i="4"/>
  <c r="AO106" i="4"/>
  <c r="AN106" i="4"/>
  <c r="AS106" i="4" s="1"/>
  <c r="AW100" i="4" s="1"/>
  <c r="AR105" i="4"/>
  <c r="AQ105" i="4"/>
  <c r="AP105" i="4"/>
  <c r="AO105" i="4"/>
  <c r="AN105" i="4"/>
  <c r="AS105" i="4" s="1"/>
  <c r="AY100" i="4" s="1"/>
  <c r="AR104" i="4"/>
  <c r="AS104" i="4" s="1"/>
  <c r="AX100" i="4" s="1"/>
  <c r="AQ104" i="4"/>
  <c r="AP104" i="4"/>
  <c r="AO104" i="4"/>
  <c r="AN104" i="4"/>
  <c r="AR103" i="4"/>
  <c r="AQ103" i="4"/>
  <c r="AP103" i="4"/>
  <c r="AS103" i="4" s="1"/>
  <c r="AZ100" i="4" s="1"/>
  <c r="AO103" i="4"/>
  <c r="AN103" i="4"/>
  <c r="AR102" i="4"/>
  <c r="AQ102" i="4"/>
  <c r="AP102" i="4"/>
  <c r="AO102" i="4"/>
  <c r="AN102" i="4"/>
  <c r="AS102" i="4" s="1"/>
  <c r="BA100" i="4" s="1"/>
  <c r="AR101" i="4"/>
  <c r="AQ101" i="4"/>
  <c r="AP101" i="4"/>
  <c r="AO101" i="4"/>
  <c r="AN101" i="4"/>
  <c r="AS101" i="4" s="1"/>
  <c r="AI101" i="4"/>
  <c r="AH101" i="4"/>
  <c r="BB100" i="4"/>
  <c r="AR100" i="4"/>
  <c r="AR107" i="4" s="1"/>
  <c r="AQ100" i="4"/>
  <c r="AQ107" i="4" s="1"/>
  <c r="AP100" i="4"/>
  <c r="AP107" i="4" s="1"/>
  <c r="AO100" i="4"/>
  <c r="AS100" i="4" s="1"/>
  <c r="AT100" i="4" s="1"/>
  <c r="AN100" i="4"/>
  <c r="AN107" i="4" s="1"/>
  <c r="AH100" i="4"/>
  <c r="AH99" i="4"/>
  <c r="AR98" i="4"/>
  <c r="AQ98" i="4"/>
  <c r="AP98" i="4"/>
  <c r="AO98" i="4"/>
  <c r="AN98" i="4"/>
  <c r="AS98" i="4" s="1"/>
  <c r="AW92" i="4" s="1"/>
  <c r="AS97" i="4"/>
  <c r="AY92" i="4" s="1"/>
  <c r="AR97" i="4"/>
  <c r="AQ97" i="4"/>
  <c r="AP97" i="4"/>
  <c r="AO97" i="4"/>
  <c r="AN97" i="4"/>
  <c r="AR96" i="4"/>
  <c r="AQ96" i="4"/>
  <c r="AS96" i="4" s="1"/>
  <c r="AX92" i="4" s="1"/>
  <c r="AP96" i="4"/>
  <c r="AO96" i="4"/>
  <c r="AN96" i="4"/>
  <c r="AR95" i="4"/>
  <c r="AQ95" i="4"/>
  <c r="AP95" i="4"/>
  <c r="AO95" i="4"/>
  <c r="AN95" i="4"/>
  <c r="AS95" i="4" s="1"/>
  <c r="AZ92" i="4" s="1"/>
  <c r="AR94" i="4"/>
  <c r="AQ94" i="4"/>
  <c r="AP94" i="4"/>
  <c r="AO94" i="4"/>
  <c r="AN94" i="4"/>
  <c r="AS94" i="4" s="1"/>
  <c r="BA92" i="4" s="1"/>
  <c r="AS93" i="4"/>
  <c r="AR93" i="4"/>
  <c r="AQ93" i="4"/>
  <c r="AP93" i="4"/>
  <c r="AO93" i="4"/>
  <c r="AN93" i="4"/>
  <c r="AI93" i="4"/>
  <c r="AH93" i="4"/>
  <c r="BB92" i="4"/>
  <c r="AR92" i="4"/>
  <c r="AR99" i="4" s="1"/>
  <c r="AQ92" i="4"/>
  <c r="AQ99" i="4" s="1"/>
  <c r="AP92" i="4"/>
  <c r="AP99" i="4" s="1"/>
  <c r="AO92" i="4"/>
  <c r="AO99" i="4" s="1"/>
  <c r="AN92" i="4"/>
  <c r="AS92" i="4" s="1"/>
  <c r="AH92" i="4"/>
  <c r="AH91" i="4"/>
  <c r="AR90" i="4"/>
  <c r="AQ90" i="4"/>
  <c r="AP90" i="4"/>
  <c r="AO90" i="4"/>
  <c r="AN90" i="4"/>
  <c r="AS90" i="4" s="1"/>
  <c r="AW84" i="4" s="1"/>
  <c r="AR89" i="4"/>
  <c r="AS89" i="4" s="1"/>
  <c r="AY84" i="4" s="1"/>
  <c r="AQ89" i="4"/>
  <c r="AP89" i="4"/>
  <c r="AO89" i="4"/>
  <c r="AN89" i="4"/>
  <c r="AR88" i="4"/>
  <c r="AQ88" i="4"/>
  <c r="AP88" i="4"/>
  <c r="AS88" i="4" s="1"/>
  <c r="AX84" i="4" s="1"/>
  <c r="AO88" i="4"/>
  <c r="AN88" i="4"/>
  <c r="AR87" i="4"/>
  <c r="AQ87" i="4"/>
  <c r="AP87" i="4"/>
  <c r="AO87" i="4"/>
  <c r="AN87" i="4"/>
  <c r="AS87" i="4" s="1"/>
  <c r="AZ84" i="4" s="1"/>
  <c r="AR86" i="4"/>
  <c r="AQ86" i="4"/>
  <c r="AP86" i="4"/>
  <c r="AO86" i="4"/>
  <c r="AN86" i="4"/>
  <c r="AS86" i="4" s="1"/>
  <c r="BA84" i="4" s="1"/>
  <c r="AR85" i="4"/>
  <c r="AS85" i="4" s="1"/>
  <c r="AQ85" i="4"/>
  <c r="AP85" i="4"/>
  <c r="AO85" i="4"/>
  <c r="AN85" i="4"/>
  <c r="AJ85" i="4"/>
  <c r="BB84" i="4" s="1"/>
  <c r="AI85" i="4"/>
  <c r="AH85" i="4"/>
  <c r="AR84" i="4"/>
  <c r="AR91" i="4" s="1"/>
  <c r="AQ84" i="4"/>
  <c r="AQ91" i="4" s="1"/>
  <c r="AP84" i="4"/>
  <c r="AP91" i="4" s="1"/>
  <c r="AO84" i="4"/>
  <c r="AO91" i="4" s="1"/>
  <c r="AN84" i="4"/>
  <c r="AS84" i="4" s="1"/>
  <c r="AT84" i="4" s="1"/>
  <c r="AH84" i="4"/>
  <c r="AH83" i="4"/>
  <c r="AR82" i="4"/>
  <c r="AQ82" i="4"/>
  <c r="AP82" i="4"/>
  <c r="AO82" i="4"/>
  <c r="AN82" i="4"/>
  <c r="AS82" i="4" s="1"/>
  <c r="AW76" i="4" s="1"/>
  <c r="AR81" i="4"/>
  <c r="AS81" i="4" s="1"/>
  <c r="AY76" i="4" s="1"/>
  <c r="AQ81" i="4"/>
  <c r="AP81" i="4"/>
  <c r="AO81" i="4"/>
  <c r="AN81" i="4"/>
  <c r="AR80" i="4"/>
  <c r="AQ80" i="4"/>
  <c r="AP80" i="4"/>
  <c r="AS80" i="4" s="1"/>
  <c r="AX76" i="4" s="1"/>
  <c r="AO80" i="4"/>
  <c r="AN80" i="4"/>
  <c r="AR79" i="4"/>
  <c r="AQ79" i="4"/>
  <c r="AP79" i="4"/>
  <c r="AO79" i="4"/>
  <c r="AN79" i="4"/>
  <c r="AS79" i="4" s="1"/>
  <c r="AZ76" i="4" s="1"/>
  <c r="AR78" i="4"/>
  <c r="AQ78" i="4"/>
  <c r="AP78" i="4"/>
  <c r="AO78" i="4"/>
  <c r="AN78" i="4"/>
  <c r="AS78" i="4" s="1"/>
  <c r="BA76" i="4" s="1"/>
  <c r="AR77" i="4"/>
  <c r="AS77" i="4" s="1"/>
  <c r="AQ77" i="4"/>
  <c r="AP77" i="4"/>
  <c r="AO77" i="4"/>
  <c r="AN77" i="4"/>
  <c r="AI77" i="4"/>
  <c r="AJ77" i="4" s="1"/>
  <c r="BB76" i="4" s="1"/>
  <c r="AH77" i="4"/>
  <c r="AR76" i="4"/>
  <c r="AR83" i="4" s="1"/>
  <c r="AQ76" i="4"/>
  <c r="AQ83" i="4" s="1"/>
  <c r="AP76" i="4"/>
  <c r="AP83" i="4" s="1"/>
  <c r="AO76" i="4"/>
  <c r="AO83" i="4" s="1"/>
  <c r="AN76" i="4"/>
  <c r="AS76" i="4" s="1"/>
  <c r="AH76" i="4"/>
  <c r="AH75" i="4"/>
  <c r="AR74" i="4"/>
  <c r="AQ74" i="4"/>
  <c r="AP74" i="4"/>
  <c r="AO74" i="4"/>
  <c r="AN74" i="4"/>
  <c r="AS74" i="4" s="1"/>
  <c r="AW68" i="4" s="1"/>
  <c r="AR73" i="4"/>
  <c r="AS73" i="4" s="1"/>
  <c r="AY68" i="4" s="1"/>
  <c r="AQ73" i="4"/>
  <c r="AP73" i="4"/>
  <c r="AO73" i="4"/>
  <c r="AN73" i="4"/>
  <c r="AR72" i="4"/>
  <c r="AQ72" i="4"/>
  <c r="AP72" i="4"/>
  <c r="AO72" i="4"/>
  <c r="AN72" i="4"/>
  <c r="AS72" i="4" s="1"/>
  <c r="AX68" i="4" s="1"/>
  <c r="AR71" i="4"/>
  <c r="AQ71" i="4"/>
  <c r="AP71" i="4"/>
  <c r="AO71" i="4"/>
  <c r="AN71" i="4"/>
  <c r="AS71" i="4" s="1"/>
  <c r="AZ68" i="4" s="1"/>
  <c r="AR70" i="4"/>
  <c r="AQ70" i="4"/>
  <c r="AP70" i="4"/>
  <c r="AO70" i="4"/>
  <c r="AN70" i="4"/>
  <c r="AS70" i="4" s="1"/>
  <c r="BA68" i="4" s="1"/>
  <c r="AR69" i="4"/>
  <c r="AS69" i="4" s="1"/>
  <c r="AQ69" i="4"/>
  <c r="AP69" i="4"/>
  <c r="AO69" i="4"/>
  <c r="AN69" i="4"/>
  <c r="AI69" i="4"/>
  <c r="AJ69" i="4" s="1"/>
  <c r="BB68" i="4" s="1"/>
  <c r="AH69" i="4"/>
  <c r="AR68" i="4"/>
  <c r="AR75" i="4" s="1"/>
  <c r="AQ68" i="4"/>
  <c r="AQ75" i="4" s="1"/>
  <c r="AP68" i="4"/>
  <c r="AP75" i="4" s="1"/>
  <c r="AO68" i="4"/>
  <c r="AO75" i="4" s="1"/>
  <c r="AN68" i="4"/>
  <c r="AS68" i="4" s="1"/>
  <c r="AH68" i="4"/>
  <c r="AH67" i="4"/>
  <c r="AR66" i="4"/>
  <c r="AQ66" i="4"/>
  <c r="AP66" i="4"/>
  <c r="AO66" i="4"/>
  <c r="AN66" i="4"/>
  <c r="AS66" i="4" s="1"/>
  <c r="AW60" i="4" s="1"/>
  <c r="AR65" i="4"/>
  <c r="AS65" i="4" s="1"/>
  <c r="AY60" i="4" s="1"/>
  <c r="AQ65" i="4"/>
  <c r="AP65" i="4"/>
  <c r="AO65" i="4"/>
  <c r="AN65" i="4"/>
  <c r="AR64" i="4"/>
  <c r="AQ64" i="4"/>
  <c r="AP64" i="4"/>
  <c r="AO64" i="4"/>
  <c r="AN64" i="4"/>
  <c r="AS64" i="4" s="1"/>
  <c r="AX60" i="4" s="1"/>
  <c r="AR63" i="4"/>
  <c r="AQ63" i="4"/>
  <c r="AP63" i="4"/>
  <c r="AO63" i="4"/>
  <c r="AN63" i="4"/>
  <c r="AS63" i="4" s="1"/>
  <c r="AZ60" i="4" s="1"/>
  <c r="AR62" i="4"/>
  <c r="AQ62" i="4"/>
  <c r="AP62" i="4"/>
  <c r="AO62" i="4"/>
  <c r="AN62" i="4"/>
  <c r="AS62" i="4" s="1"/>
  <c r="BA60" i="4" s="1"/>
  <c r="AR61" i="4"/>
  <c r="AS61" i="4" s="1"/>
  <c r="AQ61" i="4"/>
  <c r="AP61" i="4"/>
  <c r="AO61" i="4"/>
  <c r="AN61" i="4"/>
  <c r="AI61" i="4"/>
  <c r="AJ61" i="4" s="1"/>
  <c r="BB60" i="4" s="1"/>
  <c r="AH61" i="4"/>
  <c r="AR60" i="4"/>
  <c r="AR67" i="4" s="1"/>
  <c r="AQ60" i="4"/>
  <c r="AQ67" i="4" s="1"/>
  <c r="AP60" i="4"/>
  <c r="AP67" i="4" s="1"/>
  <c r="AO60" i="4"/>
  <c r="AO67" i="4" s="1"/>
  <c r="AN60" i="4"/>
  <c r="AS60" i="4" s="1"/>
  <c r="AT60" i="4" s="1"/>
  <c r="AH60" i="4"/>
  <c r="AH59" i="4"/>
  <c r="AR58" i="4"/>
  <c r="AQ58" i="4"/>
  <c r="AP58" i="4"/>
  <c r="AS58" i="4" s="1"/>
  <c r="AW52" i="4" s="1"/>
  <c r="AO58" i="4"/>
  <c r="AN58" i="4"/>
  <c r="AR57" i="4"/>
  <c r="AS57" i="4" s="1"/>
  <c r="AY52" i="4" s="1"/>
  <c r="AQ57" i="4"/>
  <c r="AP57" i="4"/>
  <c r="AO57" i="4"/>
  <c r="AN57" i="4"/>
  <c r="AR56" i="4"/>
  <c r="AQ56" i="4"/>
  <c r="AP56" i="4"/>
  <c r="AO56" i="4"/>
  <c r="AN56" i="4"/>
  <c r="AS56" i="4" s="1"/>
  <c r="AX52" i="4" s="1"/>
  <c r="AR55" i="4"/>
  <c r="AQ55" i="4"/>
  <c r="AP55" i="4"/>
  <c r="AO55" i="4"/>
  <c r="AN55" i="4"/>
  <c r="AS55" i="4" s="1"/>
  <c r="AZ52" i="4" s="1"/>
  <c r="AR54" i="4"/>
  <c r="AQ54" i="4"/>
  <c r="AP54" i="4"/>
  <c r="AO54" i="4"/>
  <c r="AN54" i="4"/>
  <c r="AS54" i="4" s="1"/>
  <c r="BA52" i="4" s="1"/>
  <c r="AR53" i="4"/>
  <c r="AQ53" i="4"/>
  <c r="AP53" i="4"/>
  <c r="AO53" i="4"/>
  <c r="AN53" i="4"/>
  <c r="AS53" i="4" s="1"/>
  <c r="AI53" i="4"/>
  <c r="AJ53" i="4" s="1"/>
  <c r="BB52" i="4" s="1"/>
  <c r="AH53" i="4"/>
  <c r="AR52" i="4"/>
  <c r="AR59" i="4" s="1"/>
  <c r="AQ52" i="4"/>
  <c r="AQ59" i="4" s="1"/>
  <c r="AP52" i="4"/>
  <c r="AP59" i="4" s="1"/>
  <c r="AO52" i="4"/>
  <c r="AO59" i="4" s="1"/>
  <c r="AN52" i="4"/>
  <c r="AS52" i="4" s="1"/>
  <c r="AH52" i="4"/>
  <c r="AH51" i="4"/>
  <c r="AR50" i="4"/>
  <c r="AQ50" i="4"/>
  <c r="AP50" i="4"/>
  <c r="AO50" i="4"/>
  <c r="AN50" i="4"/>
  <c r="AS50" i="4" s="1"/>
  <c r="AW44" i="4" s="1"/>
  <c r="AR49" i="4"/>
  <c r="AQ49" i="4"/>
  <c r="AP49" i="4"/>
  <c r="AO49" i="4"/>
  <c r="AN49" i="4"/>
  <c r="AS49" i="4" s="1"/>
  <c r="AY44" i="4" s="1"/>
  <c r="AR48" i="4"/>
  <c r="AQ48" i="4"/>
  <c r="AP48" i="4"/>
  <c r="AO48" i="4"/>
  <c r="AN48" i="4"/>
  <c r="AS48" i="4" s="1"/>
  <c r="AX44" i="4" s="1"/>
  <c r="AR47" i="4"/>
  <c r="AQ47" i="4"/>
  <c r="AP47" i="4"/>
  <c r="AO47" i="4"/>
  <c r="AN47" i="4"/>
  <c r="AS47" i="4" s="1"/>
  <c r="AZ44" i="4" s="1"/>
  <c r="AR46" i="4"/>
  <c r="AQ46" i="4"/>
  <c r="AP46" i="4"/>
  <c r="AO46" i="4"/>
  <c r="AN46" i="4"/>
  <c r="AS46" i="4" s="1"/>
  <c r="BA44" i="4" s="1"/>
  <c r="AR45" i="4"/>
  <c r="AQ45" i="4"/>
  <c r="AP45" i="4"/>
  <c r="AO45" i="4"/>
  <c r="AN45" i="4"/>
  <c r="AS45" i="4" s="1"/>
  <c r="AI45" i="4"/>
  <c r="AJ45" i="4" s="1"/>
  <c r="BB44" i="4" s="1"/>
  <c r="AH45" i="4"/>
  <c r="AR44" i="4"/>
  <c r="AR51" i="4" s="1"/>
  <c r="AQ44" i="4"/>
  <c r="AQ51" i="4" s="1"/>
  <c r="AP44" i="4"/>
  <c r="AP51" i="4" s="1"/>
  <c r="AO44" i="4"/>
  <c r="AO51" i="4" s="1"/>
  <c r="AN44" i="4"/>
  <c r="AS44" i="4" s="1"/>
  <c r="AH44" i="4"/>
  <c r="AH43" i="4"/>
  <c r="AR42" i="4"/>
  <c r="AS42" i="4" s="1"/>
  <c r="AW36" i="4" s="1"/>
  <c r="AQ42" i="4"/>
  <c r="AP42" i="4"/>
  <c r="AO42" i="4"/>
  <c r="AN42" i="4"/>
  <c r="AR41" i="4"/>
  <c r="AS41" i="4" s="1"/>
  <c r="AY36" i="4" s="1"/>
  <c r="AQ41" i="4"/>
  <c r="AP41" i="4"/>
  <c r="AO41" i="4"/>
  <c r="AN41" i="4"/>
  <c r="AR40" i="4"/>
  <c r="AQ40" i="4"/>
  <c r="AP40" i="4"/>
  <c r="AO40" i="4"/>
  <c r="AN40" i="4"/>
  <c r="AS40" i="4" s="1"/>
  <c r="AX36" i="4" s="1"/>
  <c r="AR39" i="4"/>
  <c r="AQ39" i="4"/>
  <c r="AP39" i="4"/>
  <c r="AO39" i="4"/>
  <c r="AN39" i="4"/>
  <c r="AS39" i="4" s="1"/>
  <c r="AZ36" i="4" s="1"/>
  <c r="AR38" i="4"/>
  <c r="AQ38" i="4"/>
  <c r="AP38" i="4"/>
  <c r="AO38" i="4"/>
  <c r="AN38" i="4"/>
  <c r="AS38" i="4" s="1"/>
  <c r="BA36" i="4" s="1"/>
  <c r="AR37" i="4"/>
  <c r="AQ37" i="4"/>
  <c r="AP37" i="4"/>
  <c r="AO37" i="4"/>
  <c r="AN37" i="4"/>
  <c r="AS37" i="4" s="1"/>
  <c r="AI37" i="4"/>
  <c r="AJ37" i="4" s="1"/>
  <c r="BB36" i="4" s="1"/>
  <c r="AH37" i="4"/>
  <c r="AR36" i="4"/>
  <c r="AR43" i="4" s="1"/>
  <c r="AQ36" i="4"/>
  <c r="AQ43" i="4" s="1"/>
  <c r="AP36" i="4"/>
  <c r="AP43" i="4" s="1"/>
  <c r="AO36" i="4"/>
  <c r="AO43" i="4" s="1"/>
  <c r="AN36" i="4"/>
  <c r="AS36" i="4" s="1"/>
  <c r="AH36" i="4"/>
  <c r="AH35" i="4"/>
  <c r="AR34" i="4"/>
  <c r="AQ34" i="4"/>
  <c r="AP34" i="4"/>
  <c r="AO34" i="4"/>
  <c r="AN34" i="4"/>
  <c r="AS34" i="4" s="1"/>
  <c r="AW28" i="4" s="1"/>
  <c r="AR33" i="4"/>
  <c r="AQ33" i="4"/>
  <c r="AP33" i="4"/>
  <c r="AO33" i="4"/>
  <c r="AN33" i="4"/>
  <c r="AS33" i="4" s="1"/>
  <c r="AY28" i="4" s="1"/>
  <c r="AR32" i="4"/>
  <c r="AQ32" i="4"/>
  <c r="AP32" i="4"/>
  <c r="AO32" i="4"/>
  <c r="AN32" i="4"/>
  <c r="AS32" i="4" s="1"/>
  <c r="AX28" i="4" s="1"/>
  <c r="AR31" i="4"/>
  <c r="AQ31" i="4"/>
  <c r="AP31" i="4"/>
  <c r="AO31" i="4"/>
  <c r="AN31" i="4"/>
  <c r="AS31" i="4" s="1"/>
  <c r="AZ28" i="4" s="1"/>
  <c r="AR30" i="4"/>
  <c r="AQ30" i="4"/>
  <c r="AP30" i="4"/>
  <c r="AO30" i="4"/>
  <c r="AN30" i="4"/>
  <c r="AS30" i="4" s="1"/>
  <c r="BA28" i="4" s="1"/>
  <c r="AR29" i="4"/>
  <c r="AS29" i="4" s="1"/>
  <c r="AQ29" i="4"/>
  <c r="AP29" i="4"/>
  <c r="AO29" i="4"/>
  <c r="AN29" i="4"/>
  <c r="AI29" i="4"/>
  <c r="AJ29" i="4" s="1"/>
  <c r="BB28" i="4" s="1"/>
  <c r="AH29" i="4"/>
  <c r="AR28" i="4"/>
  <c r="AR35" i="4" s="1"/>
  <c r="AQ28" i="4"/>
  <c r="AQ35" i="4" s="1"/>
  <c r="AP28" i="4"/>
  <c r="AP35" i="4" s="1"/>
  <c r="AO28" i="4"/>
  <c r="AO35" i="4" s="1"/>
  <c r="AN28" i="4"/>
  <c r="AS28" i="4" s="1"/>
  <c r="AH28" i="4"/>
  <c r="AH27" i="4"/>
  <c r="AR26" i="4"/>
  <c r="AQ26" i="4"/>
  <c r="AP26" i="4"/>
  <c r="AO26" i="4"/>
  <c r="AN26" i="4"/>
  <c r="AS26" i="4" s="1"/>
  <c r="AW20" i="4" s="1"/>
  <c r="AR25" i="4"/>
  <c r="AS25" i="4" s="1"/>
  <c r="AY20" i="4" s="1"/>
  <c r="AQ25" i="4"/>
  <c r="AP25" i="4"/>
  <c r="AO25" i="4"/>
  <c r="AN25" i="4"/>
  <c r="AR24" i="4"/>
  <c r="AQ24" i="4"/>
  <c r="AP24" i="4"/>
  <c r="AO24" i="4"/>
  <c r="AN24" i="4"/>
  <c r="AS24" i="4" s="1"/>
  <c r="AX20" i="4" s="1"/>
  <c r="AR23" i="4"/>
  <c r="AQ23" i="4"/>
  <c r="AP23" i="4"/>
  <c r="AO23" i="4"/>
  <c r="AN23" i="4"/>
  <c r="AS23" i="4" s="1"/>
  <c r="AZ20" i="4" s="1"/>
  <c r="AR22" i="4"/>
  <c r="AQ22" i="4"/>
  <c r="AP22" i="4"/>
  <c r="AO22" i="4"/>
  <c r="AN22" i="4"/>
  <c r="AS22" i="4" s="1"/>
  <c r="BA20" i="4" s="1"/>
  <c r="AR21" i="4"/>
  <c r="AS21" i="4" s="1"/>
  <c r="AQ21" i="4"/>
  <c r="AP21" i="4"/>
  <c r="AO21" i="4"/>
  <c r="AN21" i="4"/>
  <c r="AI21" i="4"/>
  <c r="AJ21" i="4" s="1"/>
  <c r="BB20" i="4" s="1"/>
  <c r="AH21" i="4"/>
  <c r="AR20" i="4"/>
  <c r="AR27" i="4" s="1"/>
  <c r="AQ20" i="4"/>
  <c r="AQ27" i="4" s="1"/>
  <c r="AP20" i="4"/>
  <c r="AP27" i="4" s="1"/>
  <c r="AO20" i="4"/>
  <c r="AO27" i="4" s="1"/>
  <c r="AN20" i="4"/>
  <c r="AS20" i="4" s="1"/>
  <c r="AH20" i="4"/>
  <c r="AH19" i="4"/>
  <c r="AR18" i="4"/>
  <c r="AQ18" i="4"/>
  <c r="AP18" i="4"/>
  <c r="AO18" i="4"/>
  <c r="AN18" i="4"/>
  <c r="AS18" i="4" s="1"/>
  <c r="AW12" i="4" s="1"/>
  <c r="AR17" i="4"/>
  <c r="AS17" i="4" s="1"/>
  <c r="AY12" i="4" s="1"/>
  <c r="AQ17" i="4"/>
  <c r="AP17" i="4"/>
  <c r="AO17" i="4"/>
  <c r="AN17" i="4"/>
  <c r="AR16" i="4"/>
  <c r="AQ16" i="4"/>
  <c r="AP16" i="4"/>
  <c r="AS16" i="4" s="1"/>
  <c r="AX12" i="4" s="1"/>
  <c r="AO16" i="4"/>
  <c r="AN16" i="4"/>
  <c r="AR15" i="4"/>
  <c r="AQ15" i="4"/>
  <c r="AP15" i="4"/>
  <c r="AO15" i="4"/>
  <c r="AN15" i="4"/>
  <c r="AS15" i="4" s="1"/>
  <c r="AZ12" i="4" s="1"/>
  <c r="AR14" i="4"/>
  <c r="AQ14" i="4"/>
  <c r="AP14" i="4"/>
  <c r="AO14" i="4"/>
  <c r="AN14" i="4"/>
  <c r="AS14" i="4" s="1"/>
  <c r="BA12" i="4" s="1"/>
  <c r="AR13" i="4"/>
  <c r="AS13" i="4" s="1"/>
  <c r="AQ13" i="4"/>
  <c r="AP13" i="4"/>
  <c r="AO13" i="4"/>
  <c r="AN13" i="4"/>
  <c r="AI13" i="4"/>
  <c r="AJ13" i="4" s="1"/>
  <c r="BB12" i="4" s="1"/>
  <c r="AH13" i="4"/>
  <c r="AR12" i="4"/>
  <c r="AR19" i="4" s="1"/>
  <c r="AQ12" i="4"/>
  <c r="AQ19" i="4" s="1"/>
  <c r="AP12" i="4"/>
  <c r="AP19" i="4" s="1"/>
  <c r="AO12" i="4"/>
  <c r="AO19" i="4" s="1"/>
  <c r="AN12" i="4"/>
  <c r="AS12" i="4" s="1"/>
  <c r="AH12" i="4"/>
  <c r="AH11" i="4"/>
  <c r="AR10" i="4"/>
  <c r="AQ10" i="4"/>
  <c r="AP10" i="4"/>
  <c r="AO10" i="4"/>
  <c r="AN10" i="4"/>
  <c r="AS10" i="4" s="1"/>
  <c r="AW4" i="4" s="1"/>
  <c r="AR9" i="4"/>
  <c r="AS9" i="4" s="1"/>
  <c r="AY4" i="4" s="1"/>
  <c r="AQ9" i="4"/>
  <c r="AP9" i="4"/>
  <c r="AO9" i="4"/>
  <c r="AN9" i="4"/>
  <c r="AR8" i="4"/>
  <c r="AQ8" i="4"/>
  <c r="AP8" i="4"/>
  <c r="AO8" i="4"/>
  <c r="AN8" i="4"/>
  <c r="AS8" i="4" s="1"/>
  <c r="AX4" i="4" s="1"/>
  <c r="AR7" i="4"/>
  <c r="AQ7" i="4"/>
  <c r="AP7" i="4"/>
  <c r="AO7" i="4"/>
  <c r="AN7" i="4"/>
  <c r="AS7" i="4" s="1"/>
  <c r="AZ4" i="4" s="1"/>
  <c r="AR6" i="4"/>
  <c r="AQ6" i="4"/>
  <c r="AP6" i="4"/>
  <c r="AO6" i="4"/>
  <c r="AN6" i="4"/>
  <c r="AS6" i="4" s="1"/>
  <c r="BA4" i="4" s="1"/>
  <c r="AR5" i="4"/>
  <c r="AQ5" i="4"/>
  <c r="AP5" i="4"/>
  <c r="AO5" i="4"/>
  <c r="AS5" i="4" s="1"/>
  <c r="AN5" i="4"/>
  <c r="AI5" i="4"/>
  <c r="AJ5" i="4" s="1"/>
  <c r="BB4" i="4" s="1"/>
  <c r="AH5" i="4"/>
  <c r="AR4" i="4"/>
  <c r="AR11" i="4" s="1"/>
  <c r="AQ4" i="4"/>
  <c r="AQ11" i="4" s="1"/>
  <c r="AP4" i="4"/>
  <c r="AP11" i="4" s="1"/>
  <c r="AO4" i="4"/>
  <c r="AO11" i="4" s="1"/>
  <c r="AN4" i="4"/>
  <c r="AS4" i="4" s="1"/>
  <c r="AH4" i="4"/>
  <c r="H32" i="3"/>
  <c r="H31" i="3"/>
  <c r="AA22" i="3"/>
  <c r="AF22" i="3" s="1"/>
  <c r="AG22" i="3" s="1"/>
  <c r="AA21" i="3"/>
  <c r="I21" i="3"/>
  <c r="H21" i="3"/>
  <c r="AA20" i="3"/>
  <c r="I20" i="3"/>
  <c r="H20" i="3"/>
  <c r="AA19" i="3"/>
  <c r="AF19" i="3" s="1"/>
  <c r="AG19" i="3" s="1"/>
  <c r="L19" i="3"/>
  <c r="K19" i="3"/>
  <c r="AA18" i="3"/>
  <c r="AF18" i="3" s="1"/>
  <c r="AG18" i="3" s="1"/>
  <c r="I18" i="3"/>
  <c r="L18" i="3" s="1"/>
  <c r="H18" i="3"/>
  <c r="K18" i="3" s="1"/>
  <c r="AA17" i="3"/>
  <c r="AF17" i="3" s="1"/>
  <c r="AG17" i="3" s="1"/>
  <c r="I17" i="3"/>
  <c r="L17" i="3" s="1"/>
  <c r="H17" i="3"/>
  <c r="K17" i="3" s="1"/>
  <c r="AG16" i="3"/>
  <c r="AF16" i="3"/>
  <c r="AA16" i="3"/>
  <c r="I16" i="3"/>
  <c r="L16" i="3" s="1"/>
  <c r="H16" i="3"/>
  <c r="K16" i="3" s="1"/>
  <c r="AF15" i="3"/>
  <c r="AG15" i="3" s="1"/>
  <c r="AA15" i="3"/>
  <c r="I15" i="3"/>
  <c r="L15" i="3" s="1"/>
  <c r="H15" i="3"/>
  <c r="K15" i="3" s="1"/>
  <c r="AA14" i="3"/>
  <c r="AF14" i="3" s="1"/>
  <c r="AG14" i="3" s="1"/>
  <c r="L14" i="3"/>
  <c r="I14" i="3"/>
  <c r="H14" i="3"/>
  <c r="K14" i="3" s="1"/>
  <c r="AA13" i="3"/>
  <c r="AF13" i="3" s="1"/>
  <c r="AG13" i="3" s="1"/>
  <c r="L13" i="3"/>
  <c r="K13" i="3"/>
  <c r="I13" i="3"/>
  <c r="H13" i="3"/>
  <c r="AA12" i="3"/>
  <c r="AF12" i="3" s="1"/>
  <c r="AG12" i="3" s="1"/>
  <c r="K12" i="3"/>
  <c r="I12" i="3"/>
  <c r="L12" i="3" s="1"/>
  <c r="H12" i="3"/>
  <c r="AA11" i="3"/>
  <c r="AF11" i="3" s="1"/>
  <c r="AG11" i="3" s="1"/>
  <c r="I11" i="3"/>
  <c r="L11" i="3" s="1"/>
  <c r="H11" i="3"/>
  <c r="K11" i="3" s="1"/>
  <c r="AA10" i="3"/>
  <c r="AF10" i="3" s="1"/>
  <c r="AG10" i="3" s="1"/>
  <c r="I10" i="3"/>
  <c r="L10" i="3" s="1"/>
  <c r="H10" i="3"/>
  <c r="K10" i="3" s="1"/>
  <c r="AA9" i="3"/>
  <c r="AF9" i="3" s="1"/>
  <c r="AG9" i="3" s="1"/>
  <c r="L9" i="3"/>
  <c r="I9" i="3"/>
  <c r="H9" i="3"/>
  <c r="K9" i="3" s="1"/>
  <c r="AG8" i="3"/>
  <c r="AF8" i="3"/>
  <c r="AA8" i="3"/>
  <c r="K8" i="3"/>
  <c r="I8" i="3"/>
  <c r="L8" i="3" s="1"/>
  <c r="H8" i="3"/>
  <c r="AF7" i="3"/>
  <c r="AG7" i="3" s="1"/>
  <c r="AA7" i="3"/>
  <c r="I7" i="3"/>
  <c r="L7" i="3" s="1"/>
  <c r="H7" i="3"/>
  <c r="K7" i="3" s="1"/>
  <c r="AA6" i="3"/>
  <c r="AF6" i="3" s="1"/>
  <c r="AG6" i="3" s="1"/>
  <c r="L6" i="3"/>
  <c r="I6" i="3"/>
  <c r="H6" i="3"/>
  <c r="K6" i="3" s="1"/>
  <c r="AA5" i="3"/>
  <c r="AF5" i="3" s="1"/>
  <c r="AG5" i="3" s="1"/>
  <c r="L5" i="3"/>
  <c r="K5" i="3"/>
  <c r="I5" i="3"/>
  <c r="H5" i="3"/>
  <c r="AF4" i="3"/>
  <c r="AG4" i="3" s="1"/>
  <c r="AA4" i="3"/>
  <c r="K4" i="3"/>
  <c r="I4" i="3"/>
  <c r="L4" i="3" s="1"/>
  <c r="H4" i="3"/>
  <c r="AA3" i="3"/>
  <c r="AF3" i="3" s="1"/>
  <c r="AG3" i="3" s="1"/>
  <c r="N3" i="3"/>
  <c r="L3" i="3"/>
  <c r="K3" i="3"/>
  <c r="I3" i="3"/>
  <c r="H3" i="3"/>
  <c r="F12" i="1"/>
  <c r="E12" i="1"/>
  <c r="D12" i="1"/>
  <c r="C12" i="1"/>
  <c r="B12" i="1"/>
  <c r="H12" i="1" s="1"/>
  <c r="H11" i="1"/>
  <c r="G10" i="1"/>
  <c r="F10" i="1"/>
  <c r="E10" i="1"/>
  <c r="D10" i="1"/>
  <c r="C10" i="1"/>
  <c r="H10" i="1" s="1"/>
  <c r="H9" i="1"/>
  <c r="F8" i="1"/>
  <c r="E8" i="1"/>
  <c r="D8" i="1"/>
  <c r="B8" i="1"/>
  <c r="H8" i="1" s="1"/>
  <c r="H7" i="1"/>
  <c r="F6" i="1"/>
  <c r="E6" i="1"/>
  <c r="H6" i="1" s="1"/>
  <c r="H5" i="1"/>
  <c r="F4" i="1"/>
  <c r="E4" i="1"/>
  <c r="B4" i="1"/>
  <c r="H4" i="1" s="1"/>
  <c r="J3" i="1"/>
  <c r="H3" i="1"/>
  <c r="AU91" i="8" l="1"/>
  <c r="AT83" i="8"/>
  <c r="AV77" i="8"/>
  <c r="AT91" i="8"/>
  <c r="AS91" i="8"/>
  <c r="AR91" i="8"/>
  <c r="AV85" i="8"/>
  <c r="AT11" i="8"/>
  <c r="AV8" i="8"/>
  <c r="BA4" i="8" s="1"/>
  <c r="AV6" i="8"/>
  <c r="BD4" i="8" s="1"/>
  <c r="AR11" i="8"/>
  <c r="AU139" i="8"/>
  <c r="AS139" i="8"/>
  <c r="AT155" i="8"/>
  <c r="AU155" i="8"/>
  <c r="AV149" i="8"/>
  <c r="AT28" i="4"/>
  <c r="AT20" i="4"/>
  <c r="AT92" i="4"/>
  <c r="K8" i="1"/>
  <c r="L8" i="1" s="1"/>
  <c r="AT12" i="4"/>
  <c r="AT76" i="4"/>
  <c r="AO54" i="5"/>
  <c r="AT4" i="4"/>
  <c r="AT68" i="4"/>
  <c r="AS115" i="4"/>
  <c r="AU108" i="4" s="1"/>
  <c r="BD108" i="4" s="1"/>
  <c r="BE108" i="4" s="1"/>
  <c r="AT132" i="4"/>
  <c r="AO6" i="5"/>
  <c r="AS123" i="4"/>
  <c r="AU116" i="4" s="1"/>
  <c r="BD116" i="4" s="1"/>
  <c r="BE116" i="4" s="1"/>
  <c r="AS131" i="4"/>
  <c r="AU124" i="4" s="1"/>
  <c r="BD124" i="4" s="1"/>
  <c r="BE124" i="4" s="1"/>
  <c r="AT52" i="4"/>
  <c r="AO22" i="5"/>
  <c r="AT44" i="4"/>
  <c r="AV44" i="4" s="1"/>
  <c r="AS139" i="4"/>
  <c r="AU132" i="4" s="1"/>
  <c r="BD132" i="4" s="1"/>
  <c r="BE132" i="4" s="1"/>
  <c r="AO30" i="5"/>
  <c r="J9" i="1"/>
  <c r="K10" i="1"/>
  <c r="AT36" i="4"/>
  <c r="AT140" i="4"/>
  <c r="AO38" i="5"/>
  <c r="AN11" i="4"/>
  <c r="AS11" i="4" s="1"/>
  <c r="AU4" i="4" s="1"/>
  <c r="BD4" i="4" s="1"/>
  <c r="BE4" i="4" s="1"/>
  <c r="AN19" i="4"/>
  <c r="AS19" i="4" s="1"/>
  <c r="AU12" i="4" s="1"/>
  <c r="BD12" i="4" s="1"/>
  <c r="BE12" i="4" s="1"/>
  <c r="AN27" i="4"/>
  <c r="AS27" i="4" s="1"/>
  <c r="AU20" i="4" s="1"/>
  <c r="BD20" i="4" s="1"/>
  <c r="BE20" i="4" s="1"/>
  <c r="AN35" i="4"/>
  <c r="AS35" i="4" s="1"/>
  <c r="AU28" i="4" s="1"/>
  <c r="BD28" i="4" s="1"/>
  <c r="BE28" i="4" s="1"/>
  <c r="AN43" i="4"/>
  <c r="AS43" i="4" s="1"/>
  <c r="AU36" i="4" s="1"/>
  <c r="BD36" i="4" s="1"/>
  <c r="BE36" i="4" s="1"/>
  <c r="AN51" i="4"/>
  <c r="AS51" i="4" s="1"/>
  <c r="AU44" i="4" s="1"/>
  <c r="BD44" i="4" s="1"/>
  <c r="BE44" i="4" s="1"/>
  <c r="AN59" i="4"/>
  <c r="AS59" i="4" s="1"/>
  <c r="AU52" i="4" s="1"/>
  <c r="BD52" i="4" s="1"/>
  <c r="BE52" i="4" s="1"/>
  <c r="AN67" i="4"/>
  <c r="AS67" i="4" s="1"/>
  <c r="AU60" i="4" s="1"/>
  <c r="BD60" i="4" s="1"/>
  <c r="BE60" i="4" s="1"/>
  <c r="AN75" i="4"/>
  <c r="AS75" i="4" s="1"/>
  <c r="AU68" i="4" s="1"/>
  <c r="BD68" i="4" s="1"/>
  <c r="BE68" i="4" s="1"/>
  <c r="AN83" i="4"/>
  <c r="AS83" i="4" s="1"/>
  <c r="AU76" i="4" s="1"/>
  <c r="BD76" i="4" s="1"/>
  <c r="BE76" i="4" s="1"/>
  <c r="AN91" i="4"/>
  <c r="AS91" i="4" s="1"/>
  <c r="AU84" i="4" s="1"/>
  <c r="BD84" i="4" s="1"/>
  <c r="BE84" i="4" s="1"/>
  <c r="AS124" i="4"/>
  <c r="AT124" i="4" s="1"/>
  <c r="AV124" i="4" s="1"/>
  <c r="AN155" i="4"/>
  <c r="AS155" i="4" s="1"/>
  <c r="AU148" i="4" s="1"/>
  <c r="BD148" i="4" s="1"/>
  <c r="BE148" i="4" s="1"/>
  <c r="AJ93" i="5"/>
  <c r="AL125" i="5"/>
  <c r="AS51" i="7"/>
  <c r="AV47" i="7"/>
  <c r="BC44" i="7" s="1"/>
  <c r="AV60" i="7"/>
  <c r="AW12" i="8"/>
  <c r="AW44" i="8"/>
  <c r="AW76" i="8"/>
  <c r="AV115" i="8"/>
  <c r="AX108" i="8" s="1"/>
  <c r="BG108" i="8" s="1"/>
  <c r="AS116" i="4"/>
  <c r="AT116" i="4" s="1"/>
  <c r="AV116" i="4" s="1"/>
  <c r="AN147" i="4"/>
  <c r="AS147" i="4" s="1"/>
  <c r="AU140" i="4" s="1"/>
  <c r="BD140" i="4" s="1"/>
  <c r="BE140" i="4" s="1"/>
  <c r="AN96" i="5"/>
  <c r="AV94" i="5" s="1"/>
  <c r="AJ141" i="5"/>
  <c r="AV86" i="7"/>
  <c r="BD84" i="7" s="1"/>
  <c r="AS99" i="7"/>
  <c r="AV99" i="7" s="1"/>
  <c r="AX92" i="7" s="1"/>
  <c r="BG92" i="7" s="1"/>
  <c r="BH92" i="7" s="1"/>
  <c r="AU115" i="7"/>
  <c r="AV120" i="7"/>
  <c r="BA116" i="7" s="1"/>
  <c r="AT139" i="7"/>
  <c r="AV135" i="7"/>
  <c r="BC132" i="7" s="1"/>
  <c r="AN99" i="4"/>
  <c r="AS99" i="4" s="1"/>
  <c r="AU92" i="4" s="1"/>
  <c r="BD92" i="4" s="1"/>
  <c r="BE92" i="4" s="1"/>
  <c r="AO107" i="4"/>
  <c r="AS107" i="4" s="1"/>
  <c r="AU100" i="4" s="1"/>
  <c r="AS108" i="4"/>
  <c r="AT108" i="4" s="1"/>
  <c r="AV108" i="4" s="1"/>
  <c r="AN73" i="5"/>
  <c r="AU70" i="5" s="1"/>
  <c r="AN81" i="5"/>
  <c r="AU78" i="5" s="1"/>
  <c r="AK93" i="5"/>
  <c r="AN90" i="5"/>
  <c r="AS86" i="5" s="1"/>
  <c r="AL117" i="5"/>
  <c r="AN117" i="5" s="1"/>
  <c r="AP110" i="5" s="1"/>
  <c r="AY110" i="5" s="1"/>
  <c r="AZ110" i="5" s="1"/>
  <c r="AN111" i="5"/>
  <c r="AK141" i="5"/>
  <c r="AW12" i="7"/>
  <c r="AU51" i="7"/>
  <c r="AS67" i="7"/>
  <c r="AV74" i="7"/>
  <c r="AZ68" i="7" s="1"/>
  <c r="AT123" i="7"/>
  <c r="AQ123" i="7"/>
  <c r="AV123" i="7" s="1"/>
  <c r="AX116" i="7" s="1"/>
  <c r="BG116" i="7" s="1"/>
  <c r="BH116" i="7" s="1"/>
  <c r="AV140" i="7"/>
  <c r="AW28" i="8"/>
  <c r="AW116" i="7"/>
  <c r="AY116" i="7" s="1"/>
  <c r="AJ13" i="5"/>
  <c r="AN13" i="5" s="1"/>
  <c r="AP6" i="5" s="1"/>
  <c r="AY6" i="5" s="1"/>
  <c r="AZ6" i="5" s="1"/>
  <c r="AJ21" i="5"/>
  <c r="AN21" i="5" s="1"/>
  <c r="AP14" i="5" s="1"/>
  <c r="AY14" i="5" s="1"/>
  <c r="AZ14" i="5" s="1"/>
  <c r="AJ29" i="5"/>
  <c r="AN29" i="5" s="1"/>
  <c r="AP22" i="5" s="1"/>
  <c r="AY22" i="5" s="1"/>
  <c r="AZ22" i="5" s="1"/>
  <c r="AJ37" i="5"/>
  <c r="AN37" i="5" s="1"/>
  <c r="AP30" i="5" s="1"/>
  <c r="AY30" i="5" s="1"/>
  <c r="AZ30" i="5" s="1"/>
  <c r="AJ45" i="5"/>
  <c r="AN45" i="5" s="1"/>
  <c r="AP38" i="5" s="1"/>
  <c r="AY38" i="5" s="1"/>
  <c r="AZ38" i="5" s="1"/>
  <c r="AJ53" i="5"/>
  <c r="AN53" i="5" s="1"/>
  <c r="AP46" i="5" s="1"/>
  <c r="AY46" i="5" s="1"/>
  <c r="AZ46" i="5" s="1"/>
  <c r="AJ61" i="5"/>
  <c r="AN61" i="5" s="1"/>
  <c r="AP54" i="5" s="1"/>
  <c r="AY54" i="5" s="1"/>
  <c r="AZ54" i="5" s="1"/>
  <c r="AJ69" i="5"/>
  <c r="AN69" i="5" s="1"/>
  <c r="AP62" i="5" s="1"/>
  <c r="AY62" i="5" s="1"/>
  <c r="AZ62" i="5" s="1"/>
  <c r="AJ77" i="5"/>
  <c r="AN77" i="5" s="1"/>
  <c r="AP70" i="5" s="1"/>
  <c r="AY70" i="5" s="1"/>
  <c r="AZ70" i="5" s="1"/>
  <c r="AJ85" i="5"/>
  <c r="AN85" i="5" s="1"/>
  <c r="AP78" i="5" s="1"/>
  <c r="AY78" i="5" s="1"/>
  <c r="AZ78" i="5" s="1"/>
  <c r="AL93" i="5"/>
  <c r="AN94" i="5"/>
  <c r="AO94" i="5" s="1"/>
  <c r="AJ101" i="5"/>
  <c r="AK109" i="5"/>
  <c r="AN103" i="5"/>
  <c r="AN104" i="5"/>
  <c r="AV102" i="5" s="1"/>
  <c r="AN132" i="5"/>
  <c r="AR126" i="5" s="1"/>
  <c r="AN137" i="5"/>
  <c r="AU134" i="5" s="1"/>
  <c r="P27" i="6"/>
  <c r="AS11" i="7"/>
  <c r="AV7" i="7"/>
  <c r="BC4" i="7" s="1"/>
  <c r="AV20" i="7"/>
  <c r="AU59" i="7"/>
  <c r="AS75" i="7"/>
  <c r="AV71" i="7"/>
  <c r="BC68" i="7" s="1"/>
  <c r="AV82" i="7"/>
  <c r="AZ76" i="7" s="1"/>
  <c r="AU99" i="7"/>
  <c r="AR107" i="7"/>
  <c r="AV107" i="7" s="1"/>
  <c r="AX100" i="7" s="1"/>
  <c r="BG100" i="7" s="1"/>
  <c r="BH100" i="7" s="1"/>
  <c r="AV104" i="7"/>
  <c r="BA100" i="7" s="1"/>
  <c r="AV113" i="7"/>
  <c r="BB108" i="7" s="1"/>
  <c r="AS147" i="7"/>
  <c r="AV146" i="7"/>
  <c r="AZ140" i="7" s="1"/>
  <c r="AS11" i="8"/>
  <c r="AV10" i="8"/>
  <c r="AZ4" i="8" s="1"/>
  <c r="AU27" i="8"/>
  <c r="AV27" i="8" s="1"/>
  <c r="AX20" i="8" s="1"/>
  <c r="BG20" i="8" s="1"/>
  <c r="BH20" i="8" s="1"/>
  <c r="AV26" i="8"/>
  <c r="AZ20" i="8" s="1"/>
  <c r="AV51" i="8"/>
  <c r="AX44" i="8" s="1"/>
  <c r="BG44" i="8" s="1"/>
  <c r="BH44" i="8" s="1"/>
  <c r="AW84" i="8"/>
  <c r="AN107" i="5"/>
  <c r="AT102" i="5" s="1"/>
  <c r="AO126" i="5"/>
  <c r="AV84" i="7"/>
  <c r="AV23" i="8"/>
  <c r="BC20" i="8" s="1"/>
  <c r="AW36" i="8"/>
  <c r="AV59" i="8"/>
  <c r="AX52" i="8" s="1"/>
  <c r="BG52" i="8" s="1"/>
  <c r="BH52" i="8" s="1"/>
  <c r="AW92" i="8"/>
  <c r="AL101" i="5"/>
  <c r="AM109" i="5"/>
  <c r="AJ109" i="5"/>
  <c r="AN109" i="5" s="1"/>
  <c r="AP102" i="5" s="1"/>
  <c r="AY102" i="5" s="1"/>
  <c r="AZ102" i="5" s="1"/>
  <c r="AO134" i="5"/>
  <c r="AU11" i="7"/>
  <c r="AS27" i="7"/>
  <c r="AV23" i="7"/>
  <c r="BC20" i="7" s="1"/>
  <c r="AV36" i="7"/>
  <c r="AW36" i="7" s="1"/>
  <c r="AV62" i="7"/>
  <c r="BD60" i="7" s="1"/>
  <c r="AU75" i="7"/>
  <c r="AV97" i="7"/>
  <c r="BB92" i="7" s="1"/>
  <c r="AQ115" i="7"/>
  <c r="AV115" i="7" s="1"/>
  <c r="AX108" i="7" s="1"/>
  <c r="BG108" i="7" s="1"/>
  <c r="BH108" i="7" s="1"/>
  <c r="AW124" i="7"/>
  <c r="AU147" i="7"/>
  <c r="AU11" i="8"/>
  <c r="AN91" i="5"/>
  <c r="AT86" i="5" s="1"/>
  <c r="AM101" i="5"/>
  <c r="AN112" i="5"/>
  <c r="AV110" i="5" s="1"/>
  <c r="AN114" i="5"/>
  <c r="AS110" i="5" s="1"/>
  <c r="AN124" i="5"/>
  <c r="AR118" i="5" s="1"/>
  <c r="AL133" i="5"/>
  <c r="X30" i="6"/>
  <c r="AU19" i="7"/>
  <c r="AS35" i="7"/>
  <c r="AV31" i="7"/>
  <c r="BC28" i="7" s="1"/>
  <c r="AV44" i="7"/>
  <c r="AW44" i="7" s="1"/>
  <c r="AV70" i="7"/>
  <c r="BD68" i="7" s="1"/>
  <c r="AU83" i="7"/>
  <c r="AT91" i="7"/>
  <c r="AV90" i="7"/>
  <c r="AZ84" i="7" s="1"/>
  <c r="AV94" i="7"/>
  <c r="BD92" i="7" s="1"/>
  <c r="AV112" i="7"/>
  <c r="BA108" i="7" s="1"/>
  <c r="AS131" i="7"/>
  <c r="AV131" i="7" s="1"/>
  <c r="AX124" i="7" s="1"/>
  <c r="BG124" i="7" s="1"/>
  <c r="BH124" i="7" s="1"/>
  <c r="AV139" i="7"/>
  <c r="AX132" i="7" s="1"/>
  <c r="BG132" i="7" s="1"/>
  <c r="BH132" i="7" s="1"/>
  <c r="AV9" i="8"/>
  <c r="BB4" i="8" s="1"/>
  <c r="AT19" i="8"/>
  <c r="AW100" i="8"/>
  <c r="BH108" i="8"/>
  <c r="AJ133" i="5"/>
  <c r="AN133" i="5" s="1"/>
  <c r="AP126" i="5" s="1"/>
  <c r="AY126" i="5" s="1"/>
  <c r="AZ126" i="5" s="1"/>
  <c r="AV5" i="8"/>
  <c r="AR67" i="8"/>
  <c r="AV67" i="8" s="1"/>
  <c r="AX60" i="8" s="1"/>
  <c r="BG60" i="8" s="1"/>
  <c r="BH60" i="8" s="1"/>
  <c r="AV73" i="8"/>
  <c r="BB68" i="8" s="1"/>
  <c r="AV108" i="8"/>
  <c r="AW108" i="8" s="1"/>
  <c r="AY108" i="8" s="1"/>
  <c r="AU123" i="8"/>
  <c r="AU131" i="8"/>
  <c r="AV4" i="9"/>
  <c r="AS11" i="9"/>
  <c r="AV5" i="9"/>
  <c r="AV28" i="9"/>
  <c r="AR35" i="9"/>
  <c r="AV60" i="9"/>
  <c r="AR67" i="9"/>
  <c r="AV62" i="9"/>
  <c r="BD60" i="9" s="1"/>
  <c r="AS75" i="9"/>
  <c r="AV76" i="9"/>
  <c r="AJ125" i="5"/>
  <c r="AN125" i="5" s="1"/>
  <c r="AP118" i="5" s="1"/>
  <c r="AY118" i="5" s="1"/>
  <c r="AZ118" i="5" s="1"/>
  <c r="AQ19" i="8"/>
  <c r="AV19" i="8" s="1"/>
  <c r="AX12" i="8" s="1"/>
  <c r="BG12" i="8" s="1"/>
  <c r="BH12" i="8" s="1"/>
  <c r="AV52" i="8"/>
  <c r="AW52" i="8" s="1"/>
  <c r="AY52" i="8" s="1"/>
  <c r="AQ83" i="8"/>
  <c r="AR131" i="8"/>
  <c r="AT11" i="9"/>
  <c r="AR11" i="9"/>
  <c r="AV22" i="9"/>
  <c r="BD20" i="9" s="1"/>
  <c r="AS35" i="9"/>
  <c r="AV54" i="9"/>
  <c r="BD52" i="9" s="1"/>
  <c r="AV69" i="9"/>
  <c r="AQ91" i="9"/>
  <c r="AQ11" i="7"/>
  <c r="AV11" i="7" s="1"/>
  <c r="AX4" i="7" s="1"/>
  <c r="BG4" i="7" s="1"/>
  <c r="BH4" i="7" s="1"/>
  <c r="AQ19" i="7"/>
  <c r="AV19" i="7" s="1"/>
  <c r="AX12" i="7" s="1"/>
  <c r="BG12" i="7" s="1"/>
  <c r="BH12" i="7" s="1"/>
  <c r="AQ27" i="7"/>
  <c r="AV27" i="7" s="1"/>
  <c r="AX20" i="7" s="1"/>
  <c r="BG20" i="7" s="1"/>
  <c r="BH20" i="7" s="1"/>
  <c r="AQ35" i="7"/>
  <c r="AV35" i="7" s="1"/>
  <c r="AX28" i="7" s="1"/>
  <c r="BG28" i="7" s="1"/>
  <c r="BH28" i="7" s="1"/>
  <c r="AQ43" i="7"/>
  <c r="AV43" i="7" s="1"/>
  <c r="AX36" i="7" s="1"/>
  <c r="BG36" i="7" s="1"/>
  <c r="BH36" i="7" s="1"/>
  <c r="AQ51" i="7"/>
  <c r="AV51" i="7" s="1"/>
  <c r="AX44" i="7" s="1"/>
  <c r="BG44" i="7" s="1"/>
  <c r="BH44" i="7" s="1"/>
  <c r="AQ59" i="7"/>
  <c r="AV59" i="7" s="1"/>
  <c r="AX52" i="7" s="1"/>
  <c r="BG52" i="7" s="1"/>
  <c r="BH52" i="7" s="1"/>
  <c r="AQ67" i="7"/>
  <c r="AV67" i="7" s="1"/>
  <c r="AX60" i="7" s="1"/>
  <c r="BG60" i="7" s="1"/>
  <c r="BH60" i="7" s="1"/>
  <c r="AQ75" i="7"/>
  <c r="AV75" i="7" s="1"/>
  <c r="AX68" i="7" s="1"/>
  <c r="BG68" i="7" s="1"/>
  <c r="BH68" i="7" s="1"/>
  <c r="AQ83" i="7"/>
  <c r="AV83" i="7" s="1"/>
  <c r="AX76" i="7" s="1"/>
  <c r="BG76" i="7" s="1"/>
  <c r="BH76" i="7" s="1"/>
  <c r="AR91" i="7"/>
  <c r="AV91" i="7" s="1"/>
  <c r="AX84" i="7" s="1"/>
  <c r="BG84" i="7" s="1"/>
  <c r="BH84" i="7" s="1"/>
  <c r="AS75" i="8"/>
  <c r="AV75" i="8" s="1"/>
  <c r="AX68" i="8" s="1"/>
  <c r="BG68" i="8" s="1"/>
  <c r="BH68" i="8" s="1"/>
  <c r="AQ91" i="8"/>
  <c r="AV140" i="8"/>
  <c r="AR147" i="8"/>
  <c r="AV142" i="8"/>
  <c r="BD140" i="8" s="1"/>
  <c r="AV20" i="9"/>
  <c r="AS27" i="9"/>
  <c r="AV52" i="9"/>
  <c r="AR59" i="9"/>
  <c r="AV89" i="9"/>
  <c r="BB84" i="9" s="1"/>
  <c r="AQ27" i="10"/>
  <c r="AV20" i="10"/>
  <c r="AV64" i="10"/>
  <c r="BA60" i="10" s="1"/>
  <c r="AV108" i="7"/>
  <c r="AW108" i="7" s="1"/>
  <c r="AY108" i="7" s="1"/>
  <c r="AR147" i="7"/>
  <c r="AV147" i="7" s="1"/>
  <c r="AX140" i="7" s="1"/>
  <c r="BG140" i="7" s="1"/>
  <c r="BH140" i="7" s="1"/>
  <c r="AQ35" i="8"/>
  <c r="AV35" i="8" s="1"/>
  <c r="AX28" i="8" s="1"/>
  <c r="BG28" i="8" s="1"/>
  <c r="BH28" i="8" s="1"/>
  <c r="AQ99" i="8"/>
  <c r="AV99" i="8" s="1"/>
  <c r="AX92" i="8" s="1"/>
  <c r="BG92" i="8" s="1"/>
  <c r="BH92" i="8" s="1"/>
  <c r="AV67" i="9"/>
  <c r="AX60" i="9" s="1"/>
  <c r="BG60" i="9" s="1"/>
  <c r="AR131" i="9"/>
  <c r="AV100" i="7"/>
  <c r="AW100" i="7" s="1"/>
  <c r="AQ123" i="8"/>
  <c r="AV119" i="8"/>
  <c r="BC116" i="8" s="1"/>
  <c r="AV124" i="8"/>
  <c r="AQ131" i="8"/>
  <c r="AR139" i="8"/>
  <c r="AV143" i="8"/>
  <c r="BC140" i="8" s="1"/>
  <c r="AV148" i="8"/>
  <c r="AR27" i="9"/>
  <c r="AQ27" i="9"/>
  <c r="AV34" i="9"/>
  <c r="AZ28" i="9" s="1"/>
  <c r="AV44" i="9"/>
  <c r="AR51" i="9"/>
  <c r="AT59" i="9"/>
  <c r="AQ59" i="9"/>
  <c r="AR83" i="9"/>
  <c r="AV83" i="9" s="1"/>
  <c r="AX76" i="9" s="1"/>
  <c r="BG76" i="9" s="1"/>
  <c r="BH76" i="9" s="1"/>
  <c r="AV78" i="9"/>
  <c r="BD76" i="9" s="1"/>
  <c r="AV81" i="9"/>
  <c r="BB76" i="9" s="1"/>
  <c r="AT91" i="9"/>
  <c r="AR43" i="8"/>
  <c r="AV43" i="8" s="1"/>
  <c r="AX36" i="8" s="1"/>
  <c r="BG36" i="8" s="1"/>
  <c r="BH36" i="8" s="1"/>
  <c r="AV62" i="8"/>
  <c r="BD60" i="8" s="1"/>
  <c r="AR107" i="8"/>
  <c r="AV107" i="8" s="1"/>
  <c r="AX100" i="8" s="1"/>
  <c r="BG100" i="8" s="1"/>
  <c r="BH100" i="8" s="1"/>
  <c r="AR123" i="8"/>
  <c r="AV133" i="8"/>
  <c r="AV136" i="8"/>
  <c r="BA132" i="8" s="1"/>
  <c r="AV9" i="9"/>
  <c r="BB4" i="9" s="1"/>
  <c r="AV12" i="9"/>
  <c r="AS19" i="9"/>
  <c r="AV13" i="9"/>
  <c r="AU27" i="9"/>
  <c r="AS51" i="9"/>
  <c r="AV48" i="9"/>
  <c r="BA44" i="9" s="1"/>
  <c r="AU59" i="9"/>
  <c r="AV66" i="9"/>
  <c r="AZ60" i="9" s="1"/>
  <c r="AQ75" i="9"/>
  <c r="AV85" i="9"/>
  <c r="AS139" i="9"/>
  <c r="AV139" i="9" s="1"/>
  <c r="AX132" i="9" s="1"/>
  <c r="BG132" i="9" s="1"/>
  <c r="BH132" i="9" s="1"/>
  <c r="AV132" i="9"/>
  <c r="BD140" i="9"/>
  <c r="AV30" i="10"/>
  <c r="BD28" i="10" s="1"/>
  <c r="AS131" i="8"/>
  <c r="AV129" i="8"/>
  <c r="BB124" i="8" s="1"/>
  <c r="AT139" i="8"/>
  <c r="AQ139" i="8"/>
  <c r="AV150" i="8"/>
  <c r="BD148" i="8" s="1"/>
  <c r="AQ11" i="9"/>
  <c r="AV11" i="9" s="1"/>
  <c r="AX4" i="9" s="1"/>
  <c r="BG4" i="9" s="1"/>
  <c r="AT19" i="9"/>
  <c r="AU19" i="9"/>
  <c r="AV16" i="9"/>
  <c r="BA12" i="9" s="1"/>
  <c r="AR19" i="9"/>
  <c r="AV19" i="9" s="1"/>
  <c r="AX12" i="9" s="1"/>
  <c r="BG12" i="9" s="1"/>
  <c r="BH12" i="9" s="1"/>
  <c r="AV26" i="9"/>
  <c r="AZ20" i="9" s="1"/>
  <c r="AV36" i="9"/>
  <c r="AR43" i="9"/>
  <c r="AV43" i="9" s="1"/>
  <c r="AX36" i="9" s="1"/>
  <c r="BG36" i="9" s="1"/>
  <c r="BH36" i="9" s="1"/>
  <c r="AT51" i="9"/>
  <c r="AQ51" i="9"/>
  <c r="AV58" i="9"/>
  <c r="AZ52" i="9" s="1"/>
  <c r="BH60" i="9"/>
  <c r="AR75" i="9"/>
  <c r="AV73" i="9"/>
  <c r="BB68" i="9" s="1"/>
  <c r="AT83" i="9"/>
  <c r="AW84" i="9"/>
  <c r="AS115" i="9"/>
  <c r="AQ59" i="10"/>
  <c r="AV52" i="10"/>
  <c r="AV121" i="8"/>
  <c r="BB116" i="8" s="1"/>
  <c r="AT131" i="8"/>
  <c r="AV125" i="8"/>
  <c r="AV147" i="8"/>
  <c r="AX140" i="8" s="1"/>
  <c r="BG140" i="8" s="1"/>
  <c r="BH140" i="8" s="1"/>
  <c r="AV155" i="8"/>
  <c r="AX148" i="8" s="1"/>
  <c r="BG148" i="8" s="1"/>
  <c r="BH148" i="8" s="1"/>
  <c r="AV151" i="8"/>
  <c r="BC148" i="8" s="1"/>
  <c r="BH4" i="9"/>
  <c r="AV30" i="9"/>
  <c r="BD28" i="9" s="1"/>
  <c r="AV40" i="9"/>
  <c r="BA36" i="9" s="1"/>
  <c r="AV77" i="9"/>
  <c r="AV93" i="9"/>
  <c r="AS99" i="9"/>
  <c r="AS107" i="9"/>
  <c r="AV149" i="9"/>
  <c r="AT99" i="9"/>
  <c r="AV99" i="9" s="1"/>
  <c r="AX92" i="9" s="1"/>
  <c r="BG92" i="9" s="1"/>
  <c r="BH92" i="9" s="1"/>
  <c r="AR115" i="9"/>
  <c r="AV120" i="9"/>
  <c r="BA116" i="9" s="1"/>
  <c r="AT131" i="9"/>
  <c r="AV125" i="9"/>
  <c r="AT139" i="9"/>
  <c r="AR155" i="9"/>
  <c r="AV155" i="9" s="1"/>
  <c r="AX148" i="9" s="1"/>
  <c r="BG148" i="9" s="1"/>
  <c r="BH148" i="9" s="1"/>
  <c r="AV151" i="9"/>
  <c r="BC148" i="9" s="1"/>
  <c r="AT11" i="10"/>
  <c r="AV5" i="10"/>
  <c r="AS19" i="10"/>
  <c r="AR27" i="10"/>
  <c r="AV32" i="10"/>
  <c r="BA28" i="10" s="1"/>
  <c r="AU43" i="10"/>
  <c r="AV37" i="10"/>
  <c r="AV40" i="10"/>
  <c r="BA36" i="10" s="1"/>
  <c r="AT51" i="10"/>
  <c r="AV46" i="10"/>
  <c r="BD44" i="10" s="1"/>
  <c r="AV55" i="10"/>
  <c r="BC52" i="10" s="1"/>
  <c r="AV66" i="10"/>
  <c r="AZ60" i="10" s="1"/>
  <c r="AV72" i="10"/>
  <c r="AV80" i="10"/>
  <c r="BA76" i="10" s="1"/>
  <c r="AS99" i="10"/>
  <c r="AV99" i="10" s="1"/>
  <c r="AX92" i="10" s="1"/>
  <c r="BG92" i="10" s="1"/>
  <c r="BH92" i="10" s="1"/>
  <c r="AV93" i="10"/>
  <c r="AV96" i="10"/>
  <c r="BA92" i="10" s="1"/>
  <c r="AU107" i="10"/>
  <c r="AU107" i="9"/>
  <c r="AV128" i="9"/>
  <c r="BA124" i="9" s="1"/>
  <c r="AU139" i="9"/>
  <c r="AU11" i="10"/>
  <c r="AV17" i="10"/>
  <c r="BB12" i="10" s="1"/>
  <c r="AS27" i="10"/>
  <c r="AQ35" i="10"/>
  <c r="AV35" i="10" s="1"/>
  <c r="AX28" i="10" s="1"/>
  <c r="BG28" i="10" s="1"/>
  <c r="AV49" i="10"/>
  <c r="BB44" i="10" s="1"/>
  <c r="AS59" i="10"/>
  <c r="AV60" i="10"/>
  <c r="AW60" i="10" s="1"/>
  <c r="AV88" i="10"/>
  <c r="BA84" i="10" s="1"/>
  <c r="AS107" i="10"/>
  <c r="AV119" i="10"/>
  <c r="BC116" i="10" s="1"/>
  <c r="AV122" i="10"/>
  <c r="AZ116" i="10" s="1"/>
  <c r="AQ131" i="10"/>
  <c r="AV124" i="10"/>
  <c r="AT115" i="9"/>
  <c r="AU99" i="10"/>
  <c r="AQ123" i="10"/>
  <c r="AV123" i="10" s="1"/>
  <c r="AX116" i="10" s="1"/>
  <c r="BG116" i="10" s="1"/>
  <c r="BH116" i="10" s="1"/>
  <c r="AV116" i="10"/>
  <c r="AV156" i="10"/>
  <c r="AW156" i="10" s="1"/>
  <c r="AR163" i="10"/>
  <c r="AV60" i="11"/>
  <c r="AW60" i="11" s="1"/>
  <c r="AT67" i="11"/>
  <c r="AV61" i="9"/>
  <c r="AR91" i="9"/>
  <c r="AV94" i="9"/>
  <c r="AV113" i="9"/>
  <c r="BB108" i="9" s="1"/>
  <c r="AV119" i="9"/>
  <c r="BC116" i="9" s="1"/>
  <c r="AV122" i="9"/>
  <c r="AZ116" i="9" s="1"/>
  <c r="AU27" i="10"/>
  <c r="AV21" i="10"/>
  <c r="AV42" i="10"/>
  <c r="AZ36" i="10" s="1"/>
  <c r="AV79" i="10"/>
  <c r="BC76" i="10" s="1"/>
  <c r="AV95" i="10"/>
  <c r="BC92" i="10" s="1"/>
  <c r="AV103" i="10"/>
  <c r="BC100" i="10" s="1"/>
  <c r="AQ115" i="10"/>
  <c r="AV108" i="10"/>
  <c r="AR123" i="10"/>
  <c r="AV44" i="11"/>
  <c r="AW44" i="11" s="1"/>
  <c r="AT51" i="11"/>
  <c r="AV109" i="9"/>
  <c r="AS123" i="9"/>
  <c r="AV123" i="9" s="1"/>
  <c r="AX116" i="9" s="1"/>
  <c r="BG116" i="9" s="1"/>
  <c r="BH116" i="9" s="1"/>
  <c r="AV135" i="9"/>
  <c r="BC132" i="9" s="1"/>
  <c r="AV138" i="9"/>
  <c r="AZ132" i="9" s="1"/>
  <c r="AQ147" i="9"/>
  <c r="AV147" i="9" s="1"/>
  <c r="AX140" i="9" s="1"/>
  <c r="BG140" i="9" s="1"/>
  <c r="BH140" i="9" s="1"/>
  <c r="AV10" i="10"/>
  <c r="AZ4" i="10" s="1"/>
  <c r="AV16" i="10"/>
  <c r="BA12" i="10" s="1"/>
  <c r="AV24" i="10"/>
  <c r="BA20" i="10" s="1"/>
  <c r="AV39" i="10"/>
  <c r="BC36" i="10" s="1"/>
  <c r="AS51" i="10"/>
  <c r="AV53" i="10"/>
  <c r="AT67" i="10"/>
  <c r="AV67" i="10" s="1"/>
  <c r="AX60" i="10" s="1"/>
  <c r="BG60" i="10" s="1"/>
  <c r="BH60" i="10" s="1"/>
  <c r="AV61" i="10"/>
  <c r="AS75" i="10"/>
  <c r="AV87" i="10"/>
  <c r="BC84" i="10" s="1"/>
  <c r="AT91" i="10"/>
  <c r="AQ107" i="10"/>
  <c r="AR115" i="10"/>
  <c r="AV118" i="10"/>
  <c r="BD116" i="10" s="1"/>
  <c r="AV28" i="11"/>
  <c r="AW28" i="11" s="1"/>
  <c r="AT35" i="11"/>
  <c r="AQ107" i="9"/>
  <c r="AV107" i="9" s="1"/>
  <c r="AX100" i="9" s="1"/>
  <c r="BG100" i="9" s="1"/>
  <c r="BH100" i="9" s="1"/>
  <c r="AV103" i="9"/>
  <c r="BC100" i="9" s="1"/>
  <c r="AV131" i="9"/>
  <c r="AX124" i="9" s="1"/>
  <c r="BG124" i="9" s="1"/>
  <c r="BH124" i="9" s="1"/>
  <c r="AV143" i="9"/>
  <c r="BC140" i="9" s="1"/>
  <c r="AV152" i="9"/>
  <c r="BA148" i="9" s="1"/>
  <c r="AV4" i="10"/>
  <c r="BH28" i="10"/>
  <c r="AV33" i="10"/>
  <c r="BB28" i="10" s="1"/>
  <c r="AV56" i="10"/>
  <c r="BA52" i="10" s="1"/>
  <c r="AU67" i="10"/>
  <c r="AV73" i="10"/>
  <c r="BB68" i="10" s="1"/>
  <c r="AS83" i="10"/>
  <c r="AV83" i="10" s="1"/>
  <c r="AX76" i="10" s="1"/>
  <c r="BG76" i="10" s="1"/>
  <c r="BH76" i="10" s="1"/>
  <c r="AV84" i="10"/>
  <c r="AW84" i="10" s="1"/>
  <c r="AR107" i="10"/>
  <c r="AV110" i="10"/>
  <c r="BD108" i="10" s="1"/>
  <c r="AV148" i="10"/>
  <c r="AW148" i="10" s="1"/>
  <c r="AR155" i="10"/>
  <c r="AV155" i="10" s="1"/>
  <c r="AX148" i="10" s="1"/>
  <c r="BG148" i="10" s="1"/>
  <c r="BH148" i="10" s="1"/>
  <c r="AV12" i="11"/>
  <c r="AW12" i="11" s="1"/>
  <c r="AT19" i="11"/>
  <c r="AU123" i="9"/>
  <c r="AV118" i="9"/>
  <c r="BD116" i="9" s="1"/>
  <c r="AV129" i="9"/>
  <c r="BB124" i="9" s="1"/>
  <c r="AS155" i="9"/>
  <c r="AR11" i="10"/>
  <c r="AV11" i="10" s="1"/>
  <c r="AX4" i="10" s="1"/>
  <c r="BG4" i="10" s="1"/>
  <c r="BH4" i="10" s="1"/>
  <c r="AV6" i="10"/>
  <c r="BD4" i="10" s="1"/>
  <c r="AV12" i="10"/>
  <c r="AW12" i="10" s="1"/>
  <c r="AV29" i="10"/>
  <c r="AS43" i="10"/>
  <c r="AV43" i="10" s="1"/>
  <c r="AX36" i="10" s="1"/>
  <c r="BG36" i="10" s="1"/>
  <c r="BH36" i="10" s="1"/>
  <c r="AV38" i="10"/>
  <c r="BD36" i="10" s="1"/>
  <c r="AV44" i="10"/>
  <c r="AR51" i="10"/>
  <c r="AV51" i="10" s="1"/>
  <c r="AX44" i="10" s="1"/>
  <c r="BG44" i="10" s="1"/>
  <c r="BH44" i="10" s="1"/>
  <c r="AV50" i="10"/>
  <c r="AZ44" i="10" s="1"/>
  <c r="AR91" i="10"/>
  <c r="AV91" i="10" s="1"/>
  <c r="AX84" i="10" s="1"/>
  <c r="BG84" i="10" s="1"/>
  <c r="BH84" i="10" s="1"/>
  <c r="AV92" i="10"/>
  <c r="AW92" i="10" s="1"/>
  <c r="AV102" i="10"/>
  <c r="BD100" i="10" s="1"/>
  <c r="AV105" i="10"/>
  <c r="BB100" i="10" s="1"/>
  <c r="AQ115" i="9"/>
  <c r="AV115" i="9" s="1"/>
  <c r="AX108" i="9" s="1"/>
  <c r="BG108" i="9" s="1"/>
  <c r="BH108" i="9" s="1"/>
  <c r="AV28" i="10"/>
  <c r="AW28" i="10" s="1"/>
  <c r="AY28" i="10" s="1"/>
  <c r="AV100" i="10"/>
  <c r="AW100" i="10" s="1"/>
  <c r="AU131" i="10"/>
  <c r="AV4" i="11"/>
  <c r="AW4" i="11" s="1"/>
  <c r="AT11" i="11"/>
  <c r="AV20" i="11"/>
  <c r="AW20" i="11" s="1"/>
  <c r="AT27" i="11"/>
  <c r="AV36" i="11"/>
  <c r="AW36" i="11" s="1"/>
  <c r="AT43" i="11"/>
  <c r="AV52" i="11"/>
  <c r="AW52" i="11" s="1"/>
  <c r="AT59" i="11"/>
  <c r="AW68" i="11"/>
  <c r="AV19" i="11"/>
  <c r="AX12" i="11" s="1"/>
  <c r="BG12" i="11" s="1"/>
  <c r="BH12" i="11" s="1"/>
  <c r="BH28" i="11"/>
  <c r="AV35" i="11"/>
  <c r="AX28" i="11" s="1"/>
  <c r="BG28" i="11" s="1"/>
  <c r="AV51" i="11"/>
  <c r="AX44" i="11" s="1"/>
  <c r="BG44" i="11" s="1"/>
  <c r="BH44" i="11" s="1"/>
  <c r="AV67" i="11"/>
  <c r="AX60" i="11" s="1"/>
  <c r="BG60" i="11" s="1"/>
  <c r="BH60" i="11" s="1"/>
  <c r="AR147" i="10"/>
  <c r="AV147" i="10" s="1"/>
  <c r="AX140" i="10" s="1"/>
  <c r="BG140" i="10" s="1"/>
  <c r="BH140" i="10" s="1"/>
  <c r="AV124" i="9"/>
  <c r="AW124" i="9" s="1"/>
  <c r="AY124" i="9" s="1"/>
  <c r="AQ19" i="10"/>
  <c r="AV19" i="10" s="1"/>
  <c r="AX12" i="10" s="1"/>
  <c r="BG12" i="10" s="1"/>
  <c r="BH12" i="10" s="1"/>
  <c r="AQ75" i="10"/>
  <c r="AV75" i="10" s="1"/>
  <c r="AX68" i="10" s="1"/>
  <c r="BG68" i="10" s="1"/>
  <c r="BH68" i="10" s="1"/>
  <c r="AV125" i="10"/>
  <c r="AV128" i="10"/>
  <c r="BA124" i="10" s="1"/>
  <c r="AV59" i="11"/>
  <c r="AX52" i="11" s="1"/>
  <c r="BG52" i="11" s="1"/>
  <c r="BH52" i="11" s="1"/>
  <c r="AV130" i="10"/>
  <c r="AZ124" i="10" s="1"/>
  <c r="AQ139" i="10"/>
  <c r="AV139" i="10" s="1"/>
  <c r="AX132" i="10" s="1"/>
  <c r="BG132" i="10" s="1"/>
  <c r="BH132" i="10" s="1"/>
  <c r="AV27" i="11"/>
  <c r="AX20" i="11" s="1"/>
  <c r="BG20" i="11" s="1"/>
  <c r="BH20" i="11" s="1"/>
  <c r="AU83" i="12"/>
  <c r="AS131" i="10"/>
  <c r="AV127" i="10"/>
  <c r="BC124" i="10" s="1"/>
  <c r="AV136" i="10"/>
  <c r="BA132" i="10" s="1"/>
  <c r="AV143" i="10"/>
  <c r="BC140" i="10" s="1"/>
  <c r="AT163" i="10"/>
  <c r="AV163" i="10" s="1"/>
  <c r="AX156" i="10" s="1"/>
  <c r="BG156" i="10" s="1"/>
  <c r="BH156" i="10" s="1"/>
  <c r="AR11" i="11"/>
  <c r="AV11" i="11" s="1"/>
  <c r="AX4" i="11" s="1"/>
  <c r="BG4" i="11" s="1"/>
  <c r="BH4" i="11" s="1"/>
  <c r="AR27" i="11"/>
  <c r="AR43" i="11"/>
  <c r="AV43" i="11" s="1"/>
  <c r="AX36" i="11" s="1"/>
  <c r="BG36" i="11" s="1"/>
  <c r="BH36" i="11" s="1"/>
  <c r="AR59" i="11"/>
  <c r="AR75" i="11"/>
  <c r="AV75" i="11" s="1"/>
  <c r="AX68" i="11" s="1"/>
  <c r="BG68" i="11" s="1"/>
  <c r="BH68" i="11" s="1"/>
  <c r="AT75" i="11"/>
  <c r="AY44" i="12"/>
  <c r="AS51" i="12"/>
  <c r="AV80" i="11"/>
  <c r="BA76" i="11" s="1"/>
  <c r="AV106" i="11"/>
  <c r="AZ100" i="11" s="1"/>
  <c r="AV113" i="11"/>
  <c r="BB108" i="11" s="1"/>
  <c r="AS123" i="11"/>
  <c r="AT123" i="11"/>
  <c r="AV129" i="11"/>
  <c r="BB124" i="11" s="1"/>
  <c r="AQ147" i="11"/>
  <c r="AV140" i="11"/>
  <c r="AW140" i="11" s="1"/>
  <c r="AU155" i="11"/>
  <c r="AS11" i="12"/>
  <c r="AY11" i="12" s="1"/>
  <c r="BA4" i="12" s="1"/>
  <c r="BJ4" i="12" s="1"/>
  <c r="BK4" i="12" s="1"/>
  <c r="AX19" i="12"/>
  <c r="AY20" i="12"/>
  <c r="AZ20" i="12" s="1"/>
  <c r="AV35" i="12"/>
  <c r="AY29" i="12"/>
  <c r="AY34" i="12"/>
  <c r="BC28" i="12" s="1"/>
  <c r="AT51" i="12"/>
  <c r="AY47" i="12"/>
  <c r="BF44" i="12" s="1"/>
  <c r="AW59" i="12"/>
  <c r="AS59" i="12"/>
  <c r="AX67" i="12"/>
  <c r="AY61" i="12"/>
  <c r="AY66" i="12"/>
  <c r="BC60" i="12" s="1"/>
  <c r="AY90" i="12"/>
  <c r="BC84" i="12" s="1"/>
  <c r="AX139" i="12"/>
  <c r="AY132" i="12"/>
  <c r="AU139" i="11"/>
  <c r="AS83" i="12"/>
  <c r="AY76" i="12"/>
  <c r="AZ92" i="12"/>
  <c r="AV132" i="10"/>
  <c r="AW132" i="10" s="1"/>
  <c r="AY132" i="10" s="1"/>
  <c r="AW100" i="11"/>
  <c r="AR115" i="11"/>
  <c r="AV115" i="11" s="1"/>
  <c r="AX108" i="11" s="1"/>
  <c r="BG108" i="11" s="1"/>
  <c r="BH108" i="11" s="1"/>
  <c r="AU123" i="11"/>
  <c r="AS147" i="11"/>
  <c r="AY39" i="12"/>
  <c r="BF36" i="12" s="1"/>
  <c r="AY45" i="12"/>
  <c r="AT99" i="12"/>
  <c r="AR99" i="11"/>
  <c r="AV99" i="11" s="1"/>
  <c r="AX92" i="11" s="1"/>
  <c r="BG92" i="11" s="1"/>
  <c r="BH92" i="11" s="1"/>
  <c r="AR107" i="11"/>
  <c r="AV119" i="11"/>
  <c r="BC116" i="11" s="1"/>
  <c r="AV137" i="11"/>
  <c r="BB132" i="11" s="1"/>
  <c r="AZ12" i="12"/>
  <c r="AW51" i="12"/>
  <c r="AT75" i="12"/>
  <c r="AV107" i="12"/>
  <c r="AR83" i="11"/>
  <c r="AR91" i="11"/>
  <c r="AV91" i="11" s="1"/>
  <c r="AX84" i="11" s="1"/>
  <c r="BG84" i="11" s="1"/>
  <c r="BH84" i="11" s="1"/>
  <c r="AV89" i="11"/>
  <c r="BB84" i="11" s="1"/>
  <c r="AT115" i="11"/>
  <c r="AU147" i="11"/>
  <c r="AQ155" i="11"/>
  <c r="AT19" i="12"/>
  <c r="AW27" i="12"/>
  <c r="AY27" i="12" s="1"/>
  <c r="BA20" i="12" s="1"/>
  <c r="BJ20" i="12" s="1"/>
  <c r="BK20" i="12" s="1"/>
  <c r="AS43" i="12"/>
  <c r="AX51" i="12"/>
  <c r="AZ52" i="12"/>
  <c r="AV83" i="12"/>
  <c r="AT99" i="11"/>
  <c r="AT107" i="11"/>
  <c r="AV121" i="11"/>
  <c r="BB116" i="11" s="1"/>
  <c r="AS131" i="11"/>
  <c r="AV131" i="11" s="1"/>
  <c r="AX124" i="11" s="1"/>
  <c r="BG124" i="11" s="1"/>
  <c r="BH124" i="11" s="1"/>
  <c r="AV130" i="11"/>
  <c r="AZ124" i="11" s="1"/>
  <c r="AV132" i="11"/>
  <c r="AQ139" i="11"/>
  <c r="AV139" i="11" s="1"/>
  <c r="AX132" i="11" s="1"/>
  <c r="BG132" i="11" s="1"/>
  <c r="BH132" i="11" s="1"/>
  <c r="AV149" i="11"/>
  <c r="AS19" i="12"/>
  <c r="AY28" i="12"/>
  <c r="AY31" i="12"/>
  <c r="BF28" i="12" s="1"/>
  <c r="AY37" i="12"/>
  <c r="AY42" i="12"/>
  <c r="BC36" i="12" s="1"/>
  <c r="AV75" i="12"/>
  <c r="AY71" i="12"/>
  <c r="BF68" i="12" s="1"/>
  <c r="AY82" i="12"/>
  <c r="BC76" i="12" s="1"/>
  <c r="AS75" i="11"/>
  <c r="AT83" i="11"/>
  <c r="AV83" i="11" s="1"/>
  <c r="AX76" i="11" s="1"/>
  <c r="BG76" i="11" s="1"/>
  <c r="BH76" i="11" s="1"/>
  <c r="AT91" i="11"/>
  <c r="AV85" i="11"/>
  <c r="AV96" i="11"/>
  <c r="BA92" i="11" s="1"/>
  <c r="AV107" i="11"/>
  <c r="AX100" i="11" s="1"/>
  <c r="BG100" i="11" s="1"/>
  <c r="BH100" i="11" s="1"/>
  <c r="AQ123" i="11"/>
  <c r="AV123" i="11" s="1"/>
  <c r="AX116" i="11" s="1"/>
  <c r="BG116" i="11" s="1"/>
  <c r="BH116" i="11" s="1"/>
  <c r="AV118" i="11"/>
  <c r="BD116" i="11" s="1"/>
  <c r="AV136" i="11"/>
  <c r="BA132" i="11" s="1"/>
  <c r="AS155" i="11"/>
  <c r="AV154" i="11"/>
  <c r="AZ148" i="11" s="1"/>
  <c r="AY7" i="12"/>
  <c r="BF4" i="12" s="1"/>
  <c r="AV19" i="12"/>
  <c r="AY13" i="12"/>
  <c r="AT35" i="12"/>
  <c r="AY35" i="12" s="1"/>
  <c r="BA28" i="12" s="1"/>
  <c r="BJ28" i="12" s="1"/>
  <c r="BK28" i="12" s="1"/>
  <c r="AW43" i="12"/>
  <c r="AV67" i="12"/>
  <c r="AY67" i="12" s="1"/>
  <c r="BA60" i="12" s="1"/>
  <c r="BJ60" i="12" s="1"/>
  <c r="BK60" i="12" s="1"/>
  <c r="AY63" i="12"/>
  <c r="BF60" i="12" s="1"/>
  <c r="AW75" i="12"/>
  <c r="AS75" i="12"/>
  <c r="AY75" i="12" s="1"/>
  <c r="BA68" i="12" s="1"/>
  <c r="BJ68" i="12" s="1"/>
  <c r="BK68" i="12" s="1"/>
  <c r="AX83" i="12"/>
  <c r="AY77" i="12"/>
  <c r="AS91" i="12"/>
  <c r="AY91" i="12" s="1"/>
  <c r="BA84" i="12" s="1"/>
  <c r="BJ84" i="12" s="1"/>
  <c r="BK84" i="12" s="1"/>
  <c r="AV124" i="11"/>
  <c r="AW124" i="11" s="1"/>
  <c r="AW139" i="12"/>
  <c r="AY133" i="12"/>
  <c r="AR9" i="14"/>
  <c r="AX4" i="14" s="1"/>
  <c r="AO43" i="14"/>
  <c r="AR80" i="14"/>
  <c r="AW76" i="14" s="1"/>
  <c r="AO91" i="14"/>
  <c r="AV148" i="11"/>
  <c r="AW148" i="11" s="1"/>
  <c r="AV99" i="12"/>
  <c r="AT107" i="12"/>
  <c r="AY107" i="12" s="1"/>
  <c r="BA100" i="12" s="1"/>
  <c r="BJ100" i="12" s="1"/>
  <c r="BK100" i="12" s="1"/>
  <c r="AY100" i="12"/>
  <c r="AY104" i="12"/>
  <c r="BD100" i="12" s="1"/>
  <c r="AT115" i="12"/>
  <c r="AY115" i="12" s="1"/>
  <c r="BA108" i="12" s="1"/>
  <c r="BJ108" i="12" s="1"/>
  <c r="BK108" i="12" s="1"/>
  <c r="AY120" i="12"/>
  <c r="BD116" i="12" s="1"/>
  <c r="AU131" i="12"/>
  <c r="AY131" i="12" s="1"/>
  <c r="BA124" i="12" s="1"/>
  <c r="BJ124" i="12" s="1"/>
  <c r="BK124" i="12" s="1"/>
  <c r="AY136" i="12"/>
  <c r="BD132" i="12" s="1"/>
  <c r="AO11" i="14"/>
  <c r="AR15" i="14"/>
  <c r="AY12" i="14" s="1"/>
  <c r="AM27" i="14"/>
  <c r="AR27" i="14" s="1"/>
  <c r="AT20" i="14" s="1"/>
  <c r="BC20" i="14" s="1"/>
  <c r="BD20" i="14" s="1"/>
  <c r="AR24" i="14"/>
  <c r="AW20" i="14" s="1"/>
  <c r="AR30" i="14"/>
  <c r="AZ28" i="14" s="1"/>
  <c r="AM59" i="14"/>
  <c r="AR73" i="14"/>
  <c r="AX68" i="14" s="1"/>
  <c r="AM91" i="14"/>
  <c r="AR91" i="14" s="1"/>
  <c r="AT84" i="14" s="1"/>
  <c r="BC84" i="14" s="1"/>
  <c r="BD84" i="14" s="1"/>
  <c r="AM99" i="14"/>
  <c r="AR99" i="14" s="1"/>
  <c r="AT92" i="14" s="1"/>
  <c r="BC92" i="14" s="1"/>
  <c r="BD92" i="14" s="1"/>
  <c r="AR102" i="14"/>
  <c r="AZ100" i="14" s="1"/>
  <c r="AR113" i="14"/>
  <c r="AX108" i="14" s="1"/>
  <c r="AR119" i="14"/>
  <c r="AY116" i="14" s="1"/>
  <c r="AV108" i="11"/>
  <c r="AW108" i="11" s="1"/>
  <c r="AW99" i="12"/>
  <c r="AU115" i="12"/>
  <c r="AY108" i="12"/>
  <c r="AY114" i="12"/>
  <c r="BC108" i="12" s="1"/>
  <c r="AY121" i="12"/>
  <c r="BE116" i="12" s="1"/>
  <c r="AY125" i="12"/>
  <c r="AU147" i="12"/>
  <c r="AY147" i="12" s="1"/>
  <c r="BA140" i="12" s="1"/>
  <c r="BJ140" i="12" s="1"/>
  <c r="BK140" i="12" s="1"/>
  <c r="AY142" i="12"/>
  <c r="BG140" i="12" s="1"/>
  <c r="AR5" i="14"/>
  <c r="AR8" i="14"/>
  <c r="AW4" i="14" s="1"/>
  <c r="AP51" i="14"/>
  <c r="AR51" i="14" s="1"/>
  <c r="AT44" i="14" s="1"/>
  <c r="BC44" i="14" s="1"/>
  <c r="BD44" i="14" s="1"/>
  <c r="AS60" i="14"/>
  <c r="AR79" i="14"/>
  <c r="AY76" i="14" s="1"/>
  <c r="AY103" i="12"/>
  <c r="BF100" i="12" s="1"/>
  <c r="AW131" i="12"/>
  <c r="AY135" i="12"/>
  <c r="BF132" i="12" s="1"/>
  <c r="AQ11" i="14"/>
  <c r="AR11" i="14" s="1"/>
  <c r="AT4" i="14" s="1"/>
  <c r="BC4" i="14" s="1"/>
  <c r="BD4" i="14" s="1"/>
  <c r="AR35" i="14"/>
  <c r="AT28" i="14" s="1"/>
  <c r="BC28" i="14" s="1"/>
  <c r="BD28" i="14" s="1"/>
  <c r="AR61" i="14"/>
  <c r="AR75" i="14"/>
  <c r="AT68" i="14" s="1"/>
  <c r="BC68" i="14" s="1"/>
  <c r="BD68" i="14" s="1"/>
  <c r="AS84" i="14"/>
  <c r="AU84" i="14" s="1"/>
  <c r="AY84" i="12"/>
  <c r="AZ84" i="12" s="1"/>
  <c r="BB84" i="12" s="1"/>
  <c r="AW107" i="12"/>
  <c r="AS123" i="12"/>
  <c r="AY128" i="12"/>
  <c r="BD124" i="12" s="1"/>
  <c r="AT139" i="12"/>
  <c r="AW147" i="12"/>
  <c r="AY141" i="12"/>
  <c r="AR12" i="14"/>
  <c r="AR23" i="14"/>
  <c r="AY20" i="14" s="1"/>
  <c r="AN35" i="14"/>
  <c r="AR53" i="14"/>
  <c r="AR58" i="14"/>
  <c r="AV52" i="14" s="1"/>
  <c r="AS68" i="14"/>
  <c r="AU68" i="14" s="1"/>
  <c r="AR95" i="14"/>
  <c r="AY92" i="14" s="1"/>
  <c r="AO107" i="14"/>
  <c r="AR107" i="14" s="1"/>
  <c r="AT100" i="14" s="1"/>
  <c r="BC100" i="14" s="1"/>
  <c r="BD100" i="14" s="1"/>
  <c r="AR101" i="14"/>
  <c r="AR112" i="14"/>
  <c r="AW108" i="14" s="1"/>
  <c r="AX107" i="12"/>
  <c r="AT123" i="12"/>
  <c r="AY118" i="12"/>
  <c r="BG116" i="12" s="1"/>
  <c r="AY134" i="12"/>
  <c r="BG132" i="12" s="1"/>
  <c r="AX147" i="12"/>
  <c r="AM43" i="14"/>
  <c r="AR43" i="14" s="1"/>
  <c r="AT36" i="14" s="1"/>
  <c r="BC36" i="14" s="1"/>
  <c r="BD36" i="14" s="1"/>
  <c r="AR46" i="14"/>
  <c r="AZ44" i="14" s="1"/>
  <c r="AR49" i="14"/>
  <c r="AX44" i="14" s="1"/>
  <c r="AQ59" i="14"/>
  <c r="AP67" i="14"/>
  <c r="AR72" i="14"/>
  <c r="AW68" i="14" s="1"/>
  <c r="AR76" i="14"/>
  <c r="AS76" i="14" s="1"/>
  <c r="AO115" i="14"/>
  <c r="AS99" i="12"/>
  <c r="AY99" i="12" s="1"/>
  <c r="BA92" i="12" s="1"/>
  <c r="BJ92" i="12" s="1"/>
  <c r="BK92" i="12" s="1"/>
  <c r="AY112" i="12"/>
  <c r="BD108" i="12" s="1"/>
  <c r="AY127" i="12"/>
  <c r="BF124" i="12" s="1"/>
  <c r="AV139" i="12"/>
  <c r="AO19" i="14"/>
  <c r="AR19" i="14" s="1"/>
  <c r="AT12" i="14" s="1"/>
  <c r="BC12" i="14" s="1"/>
  <c r="BD12" i="14" s="1"/>
  <c r="AR16" i="14"/>
  <c r="AW12" i="14" s="1"/>
  <c r="AR52" i="14"/>
  <c r="AS52" i="14" s="1"/>
  <c r="AM83" i="14"/>
  <c r="AR83" i="14" s="1"/>
  <c r="AT76" i="14" s="1"/>
  <c r="BC76" i="14" s="1"/>
  <c r="BD76" i="14" s="1"/>
  <c r="AM123" i="14"/>
  <c r="AO131" i="14"/>
  <c r="AR125" i="14"/>
  <c r="AR132" i="14"/>
  <c r="AS132" i="14" s="1"/>
  <c r="AM139" i="14"/>
  <c r="AP10" i="15"/>
  <c r="AS69" i="15"/>
  <c r="BA67" i="15" s="1"/>
  <c r="AS102" i="15"/>
  <c r="AS121" i="15"/>
  <c r="AX117" i="15" s="1"/>
  <c r="AS144" i="15"/>
  <c r="AZ141" i="15" s="1"/>
  <c r="AY124" i="12"/>
  <c r="AZ124" i="12" s="1"/>
  <c r="AR36" i="14"/>
  <c r="AS36" i="14" s="1"/>
  <c r="AU36" i="14" s="1"/>
  <c r="AM67" i="14"/>
  <c r="AR67" i="14" s="1"/>
  <c r="AT60" i="14" s="1"/>
  <c r="BC60" i="14" s="1"/>
  <c r="BD60" i="14" s="1"/>
  <c r="AN115" i="14"/>
  <c r="AR115" i="14" s="1"/>
  <c r="AT108" i="14" s="1"/>
  <c r="BC108" i="14" s="1"/>
  <c r="BD108" i="14" s="1"/>
  <c r="AO123" i="14"/>
  <c r="AQ131" i="14"/>
  <c r="AN139" i="14"/>
  <c r="AR10" i="15"/>
  <c r="AP26" i="15"/>
  <c r="AS22" i="15"/>
  <c r="AZ19" i="15" s="1"/>
  <c r="AN42" i="15"/>
  <c r="AS62" i="15"/>
  <c r="AZ59" i="15" s="1"/>
  <c r="AS77" i="15"/>
  <c r="BA75" i="15" s="1"/>
  <c r="AS89" i="15"/>
  <c r="AW83" i="15" s="1"/>
  <c r="AO98" i="15"/>
  <c r="AS98" i="15" s="1"/>
  <c r="AU91" i="15" s="1"/>
  <c r="BD91" i="15" s="1"/>
  <c r="BE91" i="15" s="1"/>
  <c r="AS92" i="15"/>
  <c r="AO116" i="15"/>
  <c r="AS116" i="15" s="1"/>
  <c r="AU109" i="15" s="1"/>
  <c r="BD109" i="15" s="1"/>
  <c r="BE109" i="15" s="1"/>
  <c r="AS114" i="15"/>
  <c r="AO132" i="15"/>
  <c r="AR140" i="15"/>
  <c r="AS143" i="15"/>
  <c r="BA141" i="15" s="1"/>
  <c r="AN148" i="15"/>
  <c r="AQ28" i="17"/>
  <c r="AR28" i="17" s="1"/>
  <c r="AL35" i="17"/>
  <c r="AV53" i="18"/>
  <c r="AQ59" i="18"/>
  <c r="AY116" i="12"/>
  <c r="AZ116" i="12" s="1"/>
  <c r="AR28" i="14"/>
  <c r="AS28" i="14" s="1"/>
  <c r="AU28" i="14" s="1"/>
  <c r="AR92" i="14"/>
  <c r="AS92" i="14" s="1"/>
  <c r="AU92" i="14" s="1"/>
  <c r="AP123" i="14"/>
  <c r="AN82" i="15"/>
  <c r="AV21" i="18"/>
  <c r="AQ27" i="18"/>
  <c r="AR20" i="14"/>
  <c r="AS20" i="14" s="1"/>
  <c r="AU20" i="14" s="1"/>
  <c r="AQ123" i="14"/>
  <c r="AR129" i="14"/>
  <c r="AX124" i="14" s="1"/>
  <c r="AR26" i="15"/>
  <c r="AS26" i="15" s="1"/>
  <c r="AU19" i="15" s="1"/>
  <c r="BD19" i="15" s="1"/>
  <c r="BE19" i="15" s="1"/>
  <c r="AP42" i="15"/>
  <c r="AS38" i="15"/>
  <c r="AZ35" i="15" s="1"/>
  <c r="AN58" i="15"/>
  <c r="AP74" i="15"/>
  <c r="AS74" i="15" s="1"/>
  <c r="AU67" i="15" s="1"/>
  <c r="BD67" i="15" s="1"/>
  <c r="BE67" i="15" s="1"/>
  <c r="AS70" i="15"/>
  <c r="AZ67" i="15" s="1"/>
  <c r="AQ98" i="15"/>
  <c r="AN108" i="15"/>
  <c r="AS103" i="15"/>
  <c r="BA101" i="15" s="1"/>
  <c r="AQ116" i="15"/>
  <c r="AS122" i="15"/>
  <c r="AY117" i="15" s="1"/>
  <c r="AQ132" i="15"/>
  <c r="AN132" i="15"/>
  <c r="AP148" i="15"/>
  <c r="AQ92" i="17"/>
  <c r="AR92" i="17" s="1"/>
  <c r="AL99" i="17"/>
  <c r="AQ99" i="17" s="1"/>
  <c r="AS92" i="17" s="1"/>
  <c r="BB92" i="17" s="1"/>
  <c r="BC92" i="17" s="1"/>
  <c r="AR116" i="14"/>
  <c r="AS116" i="14" s="1"/>
  <c r="AR120" i="14"/>
  <c r="AW116" i="14" s="1"/>
  <c r="AN147" i="14"/>
  <c r="AR147" i="14" s="1"/>
  <c r="AT140" i="14" s="1"/>
  <c r="BC140" i="14" s="1"/>
  <c r="BD140" i="14" s="1"/>
  <c r="BE3" i="15"/>
  <c r="AR34" i="15"/>
  <c r="AS34" i="15" s="1"/>
  <c r="AU27" i="15" s="1"/>
  <c r="BD27" i="15" s="1"/>
  <c r="BE27" i="15" s="1"/>
  <c r="AP50" i="15"/>
  <c r="AS46" i="15"/>
  <c r="AZ43" i="15" s="1"/>
  <c r="AR74" i="15"/>
  <c r="AS85" i="15"/>
  <c r="BA83" i="15" s="1"/>
  <c r="AS106" i="15"/>
  <c r="AY101" i="15" s="1"/>
  <c r="AS110" i="15"/>
  <c r="AS129" i="15"/>
  <c r="AX125" i="15" s="1"/>
  <c r="AS145" i="15"/>
  <c r="AX141" i="15" s="1"/>
  <c r="AR140" i="14"/>
  <c r="AS140" i="14" s="1"/>
  <c r="AO147" i="14"/>
  <c r="AS10" i="15"/>
  <c r="AU3" i="15" s="1"/>
  <c r="BD3" i="15" s="1"/>
  <c r="BE11" i="15"/>
  <c r="AP58" i="15"/>
  <c r="AP82" i="15"/>
  <c r="AN90" i="15"/>
  <c r="AS90" i="15" s="1"/>
  <c r="AU83" i="15" s="1"/>
  <c r="BD83" i="15" s="1"/>
  <c r="BE83" i="15" s="1"/>
  <c r="AS97" i="15"/>
  <c r="AW91" i="15" s="1"/>
  <c r="AP108" i="15"/>
  <c r="AT117" i="15"/>
  <c r="AS128" i="15"/>
  <c r="AZ125" i="15" s="1"/>
  <c r="AS133" i="15"/>
  <c r="AT133" i="15" s="1"/>
  <c r="AV133" i="15" s="1"/>
  <c r="AN19" i="17"/>
  <c r="AR128" i="14"/>
  <c r="AW124" i="14" s="1"/>
  <c r="AS18" i="15"/>
  <c r="AU11" i="15" s="1"/>
  <c r="BD11" i="15" s="1"/>
  <c r="AR50" i="15"/>
  <c r="AS50" i="15" s="1"/>
  <c r="AU43" i="15" s="1"/>
  <c r="BD43" i="15" s="1"/>
  <c r="BE43" i="15" s="1"/>
  <c r="AS66" i="15"/>
  <c r="AU59" i="15" s="1"/>
  <c r="BD59" i="15" s="1"/>
  <c r="BE59" i="15"/>
  <c r="AP124" i="15"/>
  <c r="AN140" i="15"/>
  <c r="AS140" i="15" s="1"/>
  <c r="AU133" i="15" s="1"/>
  <c r="BD133" i="15" s="1"/>
  <c r="BE133" i="15" s="1"/>
  <c r="AQ20" i="17"/>
  <c r="AL27" i="17"/>
  <c r="AP59" i="17"/>
  <c r="AQ53" i="17"/>
  <c r="AQ84" i="17"/>
  <c r="AL91" i="17"/>
  <c r="AQ115" i="17"/>
  <c r="AS108" i="17" s="1"/>
  <c r="BB108" i="17" s="1"/>
  <c r="BC108" i="17" s="1"/>
  <c r="AO131" i="17"/>
  <c r="AM131" i="14"/>
  <c r="AR131" i="14" s="1"/>
  <c r="AT124" i="14" s="1"/>
  <c r="BC124" i="14" s="1"/>
  <c r="BD124" i="14" s="1"/>
  <c r="AS3" i="15"/>
  <c r="AT3" i="15" s="1"/>
  <c r="AV3" i="15" s="1"/>
  <c r="AS11" i="15"/>
  <c r="AT11" i="15" s="1"/>
  <c r="AV11" i="15" s="1"/>
  <c r="AS19" i="15"/>
  <c r="AT19" i="15" s="1"/>
  <c r="AS27" i="15"/>
  <c r="AT27" i="15" s="1"/>
  <c r="AS35" i="15"/>
  <c r="AT35" i="15" s="1"/>
  <c r="AS43" i="15"/>
  <c r="AT43" i="15" s="1"/>
  <c r="AS51" i="15"/>
  <c r="AT51" i="15" s="1"/>
  <c r="AS59" i="15"/>
  <c r="AT59" i="15" s="1"/>
  <c r="AV59" i="15" s="1"/>
  <c r="AS67" i="15"/>
  <c r="AT67" i="15" s="1"/>
  <c r="AS75" i="15"/>
  <c r="AT75" i="15" s="1"/>
  <c r="AS83" i="15"/>
  <c r="AT83" i="15" s="1"/>
  <c r="AV83" i="15" s="1"/>
  <c r="AS91" i="15"/>
  <c r="AT91" i="15" s="1"/>
  <c r="AP11" i="17"/>
  <c r="AQ29" i="17"/>
  <c r="AQ36" i="17"/>
  <c r="AL43" i="17"/>
  <c r="AQ40" i="17"/>
  <c r="AV36" i="17" s="1"/>
  <c r="AQ57" i="17"/>
  <c r="AW52" i="17" s="1"/>
  <c r="AP75" i="17"/>
  <c r="AQ120" i="17"/>
  <c r="AV116" i="17" s="1"/>
  <c r="AO124" i="15"/>
  <c r="AS124" i="15" s="1"/>
  <c r="AU117" i="15" s="1"/>
  <c r="BD117" i="15" s="1"/>
  <c r="BE117" i="15" s="1"/>
  <c r="AR148" i="15"/>
  <c r="AP19" i="17"/>
  <c r="AQ44" i="17"/>
  <c r="AL51" i="17"/>
  <c r="AQ49" i="17"/>
  <c r="AW44" i="17" s="1"/>
  <c r="AP83" i="17"/>
  <c r="AQ17" i="17"/>
  <c r="AW12" i="17" s="1"/>
  <c r="AP27" i="17"/>
  <c r="AQ52" i="17"/>
  <c r="AL59" i="17"/>
  <c r="AQ59" i="17" s="1"/>
  <c r="AS52" i="17" s="1"/>
  <c r="BB52" i="17" s="1"/>
  <c r="BC52" i="17" s="1"/>
  <c r="AQ81" i="17"/>
  <c r="AW76" i="17" s="1"/>
  <c r="AP91" i="17"/>
  <c r="AQ25" i="17"/>
  <c r="AW20" i="17" s="1"/>
  <c r="AP35" i="17"/>
  <c r="AQ60" i="17"/>
  <c r="AL67" i="17"/>
  <c r="AQ67" i="17" s="1"/>
  <c r="AS60" i="17" s="1"/>
  <c r="BB60" i="17" s="1"/>
  <c r="BC60" i="17" s="1"/>
  <c r="AQ64" i="17"/>
  <c r="AV60" i="17" s="1"/>
  <c r="AQ89" i="17"/>
  <c r="AW84" i="17" s="1"/>
  <c r="AQ4" i="17"/>
  <c r="AL11" i="17"/>
  <c r="AQ11" i="17" s="1"/>
  <c r="AS4" i="17" s="1"/>
  <c r="BB4" i="17" s="1"/>
  <c r="BC4" i="17" s="1"/>
  <c r="AQ8" i="17"/>
  <c r="AV4" i="17" s="1"/>
  <c r="AP43" i="17"/>
  <c r="AQ68" i="17"/>
  <c r="AL75" i="17"/>
  <c r="AQ75" i="17" s="1"/>
  <c r="AS68" i="17" s="1"/>
  <c r="BB68" i="17" s="1"/>
  <c r="BC68" i="17" s="1"/>
  <c r="AQ72" i="17"/>
  <c r="AV68" i="17" s="1"/>
  <c r="AL107" i="17"/>
  <c r="AQ107" i="17" s="1"/>
  <c r="AS100" i="17" s="1"/>
  <c r="BB100" i="17" s="1"/>
  <c r="BC100" i="17" s="1"/>
  <c r="AO123" i="17"/>
  <c r="AQ116" i="17"/>
  <c r="AR116" i="17" s="1"/>
  <c r="BD108" i="18"/>
  <c r="AQ5" i="17"/>
  <c r="AQ12" i="17"/>
  <c r="AR12" i="17" s="1"/>
  <c r="AT12" i="17" s="1"/>
  <c r="AL19" i="17"/>
  <c r="AQ19" i="17" s="1"/>
  <c r="AS12" i="17" s="1"/>
  <c r="BB12" i="17" s="1"/>
  <c r="BC12" i="17" s="1"/>
  <c r="AQ16" i="17"/>
  <c r="AV12" i="17" s="1"/>
  <c r="AQ41" i="17"/>
  <c r="AW36" i="17" s="1"/>
  <c r="AP51" i="17"/>
  <c r="AQ45" i="17"/>
  <c r="AQ76" i="17"/>
  <c r="AL83" i="17"/>
  <c r="AQ83" i="17" s="1"/>
  <c r="AS76" i="17" s="1"/>
  <c r="BB76" i="17" s="1"/>
  <c r="BC76" i="17" s="1"/>
  <c r="AQ80" i="17"/>
  <c r="AV76" i="17" s="1"/>
  <c r="AR100" i="17"/>
  <c r="AT100" i="17" s="1"/>
  <c r="AQ125" i="17"/>
  <c r="AQ134" i="17"/>
  <c r="AY132" i="17" s="1"/>
  <c r="AP147" i="17"/>
  <c r="AQ152" i="17"/>
  <c r="AV13" i="18"/>
  <c r="AV20" i="18"/>
  <c r="AR27" i="18"/>
  <c r="AV22" i="18"/>
  <c r="BD20" i="18" s="1"/>
  <c r="AV45" i="18"/>
  <c r="AV52" i="18"/>
  <c r="AR59" i="18"/>
  <c r="AV54" i="18"/>
  <c r="BD52" i="18" s="1"/>
  <c r="AV74" i="18"/>
  <c r="AZ68" i="18" s="1"/>
  <c r="AV87" i="18"/>
  <c r="BC84" i="18" s="1"/>
  <c r="AV92" i="18"/>
  <c r="AV106" i="18"/>
  <c r="AZ100" i="18" s="1"/>
  <c r="AQ144" i="17"/>
  <c r="AV140" i="17" s="1"/>
  <c r="AQ149" i="17"/>
  <c r="AV12" i="18"/>
  <c r="AR19" i="18"/>
  <c r="AV19" i="18" s="1"/>
  <c r="AX12" i="18" s="1"/>
  <c r="BG12" i="18" s="1"/>
  <c r="BH12" i="18" s="1"/>
  <c r="AV14" i="18"/>
  <c r="BD12" i="18" s="1"/>
  <c r="AV44" i="18"/>
  <c r="AR51" i="18"/>
  <c r="AV51" i="18" s="1"/>
  <c r="AX44" i="18" s="1"/>
  <c r="BG44" i="18" s="1"/>
  <c r="BH44" i="18" s="1"/>
  <c r="AV46" i="18"/>
  <c r="BD44" i="18" s="1"/>
  <c r="AV71" i="18"/>
  <c r="BC68" i="18" s="1"/>
  <c r="AV76" i="18"/>
  <c r="AQ91" i="18"/>
  <c r="AV98" i="18"/>
  <c r="AZ92" i="18" s="1"/>
  <c r="AS107" i="18"/>
  <c r="AV107" i="18" s="1"/>
  <c r="AX100" i="18" s="1"/>
  <c r="BG100" i="18" s="1"/>
  <c r="BH100" i="18" s="1"/>
  <c r="AV127" i="18"/>
  <c r="BC124" i="18" s="1"/>
  <c r="AQ139" i="18"/>
  <c r="AQ108" i="17"/>
  <c r="AR108" i="17" s="1"/>
  <c r="AT108" i="17" s="1"/>
  <c r="AQ117" i="17"/>
  <c r="AL131" i="17"/>
  <c r="AV4" i="18"/>
  <c r="AW4" i="18" s="1"/>
  <c r="AR11" i="18"/>
  <c r="AV36" i="18"/>
  <c r="AW36" i="18" s="1"/>
  <c r="AR43" i="18"/>
  <c r="AV68" i="18"/>
  <c r="AW68" i="18" s="1"/>
  <c r="AR75" i="18"/>
  <c r="AS75" i="18"/>
  <c r="AU107" i="18"/>
  <c r="AS139" i="18"/>
  <c r="AM131" i="17"/>
  <c r="AL139" i="17"/>
  <c r="AQ146" i="17"/>
  <c r="AU140" i="17" s="1"/>
  <c r="AT19" i="18"/>
  <c r="AV23" i="18"/>
  <c r="BC20" i="18" s="1"/>
  <c r="AV26" i="18"/>
  <c r="AZ20" i="18" s="1"/>
  <c r="AT51" i="18"/>
  <c r="AV55" i="18"/>
  <c r="BC52" i="18" s="1"/>
  <c r="AV58" i="18"/>
  <c r="AZ52" i="18" s="1"/>
  <c r="AV79" i="18"/>
  <c r="BC76" i="18" s="1"/>
  <c r="AV84" i="18"/>
  <c r="AW84" i="18" s="1"/>
  <c r="AV94" i="18"/>
  <c r="BD92" i="18" s="1"/>
  <c r="AW100" i="18"/>
  <c r="AW124" i="18"/>
  <c r="AL123" i="17"/>
  <c r="AQ123" i="17" s="1"/>
  <c r="AS116" i="17" s="1"/>
  <c r="BB116" i="17" s="1"/>
  <c r="BC116" i="17" s="1"/>
  <c r="AQ129" i="17"/>
  <c r="AW124" i="17" s="1"/>
  <c r="AN147" i="17"/>
  <c r="AQ147" i="17" s="1"/>
  <c r="AS140" i="17" s="1"/>
  <c r="BB140" i="17" s="1"/>
  <c r="BC140" i="17" s="1"/>
  <c r="AQ155" i="17"/>
  <c r="AS148" i="17" s="1"/>
  <c r="BB148" i="17" s="1"/>
  <c r="BC148" i="17" s="1"/>
  <c r="AV11" i="18"/>
  <c r="AX4" i="18" s="1"/>
  <c r="BG4" i="18" s="1"/>
  <c r="BH4" i="18" s="1"/>
  <c r="AV28" i="18"/>
  <c r="AW28" i="18" s="1"/>
  <c r="AR35" i="18"/>
  <c r="AV35" i="18" s="1"/>
  <c r="AX28" i="18" s="1"/>
  <c r="BG28" i="18" s="1"/>
  <c r="BH28" i="18" s="1"/>
  <c r="AV60" i="18"/>
  <c r="AW60" i="18" s="1"/>
  <c r="AR67" i="18"/>
  <c r="AV67" i="18" s="1"/>
  <c r="AX60" i="18" s="1"/>
  <c r="BG60" i="18" s="1"/>
  <c r="BH60" i="18" s="1"/>
  <c r="AU91" i="18"/>
  <c r="AR99" i="18"/>
  <c r="AV99" i="18" s="1"/>
  <c r="AX92" i="18" s="1"/>
  <c r="BG92" i="18" s="1"/>
  <c r="BH92" i="18" s="1"/>
  <c r="AR115" i="18"/>
  <c r="AV115" i="18" s="1"/>
  <c r="AX108" i="18" s="1"/>
  <c r="BG108" i="18" s="1"/>
  <c r="BH108" i="18" s="1"/>
  <c r="AR131" i="18"/>
  <c r="AV131" i="18" s="1"/>
  <c r="AX124" i="18" s="1"/>
  <c r="BG124" i="18" s="1"/>
  <c r="BH124" i="18" s="1"/>
  <c r="AV147" i="18"/>
  <c r="AX140" i="18" s="1"/>
  <c r="BG140" i="18" s="1"/>
  <c r="BH140" i="18" s="1"/>
  <c r="AN139" i="17"/>
  <c r="AO147" i="17"/>
  <c r="AQ142" i="17"/>
  <c r="AY140" i="17" s="1"/>
  <c r="AQ153" i="17"/>
  <c r="AW148" i="17" s="1"/>
  <c r="AU11" i="18"/>
  <c r="AT11" i="18"/>
  <c r="AV15" i="18"/>
  <c r="BC12" i="18" s="1"/>
  <c r="AV18" i="18"/>
  <c r="AZ12" i="18" s="1"/>
  <c r="AS35" i="18"/>
  <c r="AU43" i="18"/>
  <c r="AV43" i="18" s="1"/>
  <c r="AX36" i="18" s="1"/>
  <c r="BG36" i="18" s="1"/>
  <c r="BH36" i="18" s="1"/>
  <c r="AT43" i="18"/>
  <c r="AV47" i="18"/>
  <c r="BC44" i="18" s="1"/>
  <c r="AV50" i="18"/>
  <c r="AZ44" i="18" s="1"/>
  <c r="AS67" i="18"/>
  <c r="AU75" i="18"/>
  <c r="AV75" i="18" s="1"/>
  <c r="AX68" i="18" s="1"/>
  <c r="BG68" i="18" s="1"/>
  <c r="BH68" i="18" s="1"/>
  <c r="AQ83" i="18"/>
  <c r="AV83" i="18" s="1"/>
  <c r="AX76" i="18" s="1"/>
  <c r="BG76" i="18" s="1"/>
  <c r="BH76" i="18" s="1"/>
  <c r="AS83" i="18"/>
  <c r="AV112" i="18"/>
  <c r="BA108" i="18" s="1"/>
  <c r="AV135" i="18"/>
  <c r="BC132" i="18" s="1"/>
  <c r="AW148" i="18"/>
  <c r="AV140" i="18"/>
  <c r="AW140" i="18" s="1"/>
  <c r="AV132" i="18"/>
  <c r="AQ155" i="18"/>
  <c r="AV155" i="18" s="1"/>
  <c r="AX148" i="18" s="1"/>
  <c r="BG148" i="18" s="1"/>
  <c r="BH148" i="18" s="1"/>
  <c r="AQ132" i="17"/>
  <c r="AR132" i="17" s="1"/>
  <c r="AV116" i="18"/>
  <c r="AW116" i="18" s="1"/>
  <c r="AY116" i="18" s="1"/>
  <c r="AT99" i="18"/>
  <c r="AV83" i="8" l="1"/>
  <c r="AX76" i="8" s="1"/>
  <c r="BG76" i="8" s="1"/>
  <c r="BH76" i="8" s="1"/>
  <c r="AV91" i="8"/>
  <c r="AX84" i="8" s="1"/>
  <c r="BG84" i="8" s="1"/>
  <c r="BH84" i="8" s="1"/>
  <c r="AV11" i="8"/>
  <c r="AX4" i="8" s="1"/>
  <c r="BG4" i="8" s="1"/>
  <c r="BH4" i="8" s="1"/>
  <c r="AV139" i="8"/>
  <c r="AX132" i="8" s="1"/>
  <c r="BG132" i="8" s="1"/>
  <c r="BH132" i="8" s="1"/>
  <c r="BD100" i="4"/>
  <c r="BE100" i="4" s="1"/>
  <c r="AV100" i="4"/>
  <c r="AW12" i="18"/>
  <c r="AY12" i="18" s="1"/>
  <c r="AR52" i="17"/>
  <c r="AT52" i="17" s="1"/>
  <c r="AV43" i="15"/>
  <c r="AR20" i="17"/>
  <c r="AU140" i="14"/>
  <c r="AS108" i="15"/>
  <c r="AU101" i="15" s="1"/>
  <c r="BD101" i="15" s="1"/>
  <c r="BE101" i="15" s="1"/>
  <c r="AT125" i="15"/>
  <c r="AV125" i="15" s="1"/>
  <c r="AY139" i="12"/>
  <c r="BA132" i="12" s="1"/>
  <c r="BJ132" i="12" s="1"/>
  <c r="BK132" i="12" s="1"/>
  <c r="AZ108" i="12"/>
  <c r="BB108" i="12" s="1"/>
  <c r="AS4" i="14"/>
  <c r="AU4" i="14" s="1"/>
  <c r="AZ4" i="12"/>
  <c r="BB4" i="12" s="1"/>
  <c r="AZ76" i="12"/>
  <c r="AV147" i="11"/>
  <c r="AX140" i="11" s="1"/>
  <c r="BG140" i="11" s="1"/>
  <c r="BH140" i="11" s="1"/>
  <c r="AY20" i="11"/>
  <c r="AY84" i="10"/>
  <c r="AY28" i="11"/>
  <c r="AV115" i="10"/>
  <c r="AX108" i="10" s="1"/>
  <c r="BG108" i="10" s="1"/>
  <c r="BH108" i="10" s="1"/>
  <c r="AW108" i="9"/>
  <c r="AY108" i="9" s="1"/>
  <c r="AW140" i="9"/>
  <c r="AY140" i="9" s="1"/>
  <c r="AV131" i="8"/>
  <c r="AX124" i="8" s="1"/>
  <c r="BG124" i="8" s="1"/>
  <c r="BH124" i="8" s="1"/>
  <c r="AW68" i="9"/>
  <c r="AW28" i="9"/>
  <c r="AY28" i="9" s="1"/>
  <c r="AW92" i="7"/>
  <c r="AY92" i="7" s="1"/>
  <c r="AW76" i="7"/>
  <c r="AY76" i="7" s="1"/>
  <c r="AW60" i="7"/>
  <c r="AY60" i="7" s="1"/>
  <c r="AO86" i="5"/>
  <c r="AW132" i="18"/>
  <c r="AY132" i="18" s="1"/>
  <c r="AY124" i="18"/>
  <c r="AY36" i="18"/>
  <c r="AV139" i="18"/>
  <c r="AX132" i="18" s="1"/>
  <c r="BG132" i="18" s="1"/>
  <c r="BH132" i="18" s="1"/>
  <c r="AW20" i="18"/>
  <c r="AR68" i="17"/>
  <c r="AT68" i="17" s="1"/>
  <c r="AR60" i="17"/>
  <c r="AT60" i="17" s="1"/>
  <c r="AS124" i="14"/>
  <c r="AU124" i="14" s="1"/>
  <c r="AT92" i="17"/>
  <c r="AT141" i="15"/>
  <c r="AV59" i="18"/>
  <c r="AX52" i="18" s="1"/>
  <c r="BG52" i="18" s="1"/>
  <c r="BH52" i="18" s="1"/>
  <c r="AS100" i="14"/>
  <c r="AU100" i="14" s="1"/>
  <c r="AV155" i="11"/>
  <c r="AX148" i="11" s="1"/>
  <c r="BG148" i="11" s="1"/>
  <c r="BH148" i="11" s="1"/>
  <c r="AY83" i="12"/>
  <c r="BA76" i="12" s="1"/>
  <c r="BJ76" i="12" s="1"/>
  <c r="BK76" i="12" s="1"/>
  <c r="AY51" i="12"/>
  <c r="BA44" i="12" s="1"/>
  <c r="BJ44" i="12" s="1"/>
  <c r="BK44" i="12" s="1"/>
  <c r="AW4" i="10"/>
  <c r="AY4" i="10" s="1"/>
  <c r="AY156" i="10"/>
  <c r="AW124" i="10"/>
  <c r="AV27" i="9"/>
  <c r="AX20" i="9" s="1"/>
  <c r="BG20" i="9" s="1"/>
  <c r="BH20" i="9" s="1"/>
  <c r="AW124" i="8"/>
  <c r="AW140" i="8"/>
  <c r="AY140" i="8" s="1"/>
  <c r="AW76" i="9"/>
  <c r="AY76" i="9" s="1"/>
  <c r="AY36" i="7"/>
  <c r="AY92" i="8"/>
  <c r="AW84" i="7"/>
  <c r="AY84" i="7" s="1"/>
  <c r="AW116" i="8"/>
  <c r="AY116" i="8" s="1"/>
  <c r="AW68" i="8"/>
  <c r="AY68" i="8" s="1"/>
  <c r="AW60" i="8"/>
  <c r="AY60" i="8" s="1"/>
  <c r="AW68" i="7"/>
  <c r="AY68" i="7" s="1"/>
  <c r="AQ14" i="5"/>
  <c r="AQ6" i="5"/>
  <c r="AQ54" i="5"/>
  <c r="AO78" i="5"/>
  <c r="AQ78" i="5" s="1"/>
  <c r="AY140" i="18"/>
  <c r="AR76" i="17"/>
  <c r="AT76" i="17" s="1"/>
  <c r="AW108" i="18"/>
  <c r="AY108" i="18" s="1"/>
  <c r="AV91" i="15"/>
  <c r="AV27" i="15"/>
  <c r="AR124" i="17"/>
  <c r="AT101" i="15"/>
  <c r="AV101" i="15" s="1"/>
  <c r="AR123" i="14"/>
  <c r="AT116" i="14" s="1"/>
  <c r="BC116" i="14" s="1"/>
  <c r="BD116" i="14" s="1"/>
  <c r="AS44" i="14"/>
  <c r="AU44" i="14" s="1"/>
  <c r="AY123" i="12"/>
  <c r="BA116" i="12" s="1"/>
  <c r="BJ116" i="12" s="1"/>
  <c r="BK116" i="12" s="1"/>
  <c r="AR59" i="14"/>
  <c r="AT52" i="14" s="1"/>
  <c r="BC52" i="14" s="1"/>
  <c r="BD52" i="14" s="1"/>
  <c r="AW132" i="11"/>
  <c r="AY132" i="11" s="1"/>
  <c r="AZ60" i="12"/>
  <c r="BB60" i="12" s="1"/>
  <c r="AZ68" i="12"/>
  <c r="BB68" i="12" s="1"/>
  <c r="BB20" i="12"/>
  <c r="AZ44" i="12"/>
  <c r="BB44" i="12" s="1"/>
  <c r="AY68" i="11"/>
  <c r="AY4" i="11"/>
  <c r="AY92" i="10"/>
  <c r="AV131" i="10"/>
  <c r="AX124" i="10" s="1"/>
  <c r="BG124" i="10" s="1"/>
  <c r="BH124" i="10" s="1"/>
  <c r="AW36" i="9"/>
  <c r="AY36" i="9" s="1"/>
  <c r="AW132" i="9"/>
  <c r="AY132" i="9" s="1"/>
  <c r="AW52" i="9"/>
  <c r="AV91" i="9"/>
  <c r="AX84" i="9" s="1"/>
  <c r="BG84" i="9" s="1"/>
  <c r="BH84" i="9" s="1"/>
  <c r="AO102" i="5"/>
  <c r="AQ102" i="5" s="1"/>
  <c r="AY52" i="7"/>
  <c r="AY44" i="8"/>
  <c r="AV132" i="4"/>
  <c r="AV148" i="4"/>
  <c r="AQ46" i="5"/>
  <c r="AT132" i="17"/>
  <c r="AY148" i="18"/>
  <c r="AY28" i="18"/>
  <c r="AY100" i="18"/>
  <c r="AV148" i="17"/>
  <c r="AR148" i="17"/>
  <c r="AT148" i="17" s="1"/>
  <c r="AV19" i="15"/>
  <c r="AQ91" i="17"/>
  <c r="AS84" i="17" s="1"/>
  <c r="BB84" i="17" s="1"/>
  <c r="BC84" i="17" s="1"/>
  <c r="AS132" i="15"/>
  <c r="AU125" i="15" s="1"/>
  <c r="BD125" i="15" s="1"/>
  <c r="BE125" i="15" s="1"/>
  <c r="AS82" i="15"/>
  <c r="AU75" i="15" s="1"/>
  <c r="BD75" i="15" s="1"/>
  <c r="BE75" i="15" s="1"/>
  <c r="AY109" i="15"/>
  <c r="AT109" i="15"/>
  <c r="AV109" i="15" s="1"/>
  <c r="AS108" i="14"/>
  <c r="AU108" i="14" s="1"/>
  <c r="AY108" i="11"/>
  <c r="AY124" i="11"/>
  <c r="AY100" i="11"/>
  <c r="AY59" i="12"/>
  <c r="BA52" i="12" s="1"/>
  <c r="BJ52" i="12" s="1"/>
  <c r="BK52" i="12" s="1"/>
  <c r="AY12" i="10"/>
  <c r="AY12" i="11"/>
  <c r="AV107" i="10"/>
  <c r="AX100" i="10" s="1"/>
  <c r="BG100" i="10" s="1"/>
  <c r="BH100" i="10" s="1"/>
  <c r="AW92" i="9"/>
  <c r="AY92" i="9" s="1"/>
  <c r="BD92" i="9"/>
  <c r="AW116" i="10"/>
  <c r="AY116" i="10" s="1"/>
  <c r="AW52" i="10"/>
  <c r="AY52" i="10" s="1"/>
  <c r="AV123" i="8"/>
  <c r="AX116" i="8" s="1"/>
  <c r="BG116" i="8" s="1"/>
  <c r="BH116" i="8" s="1"/>
  <c r="AW4" i="9"/>
  <c r="AY4" i="9" s="1"/>
  <c r="AY44" i="7"/>
  <c r="AY124" i="7"/>
  <c r="AW28" i="7"/>
  <c r="AY28" i="7" s="1"/>
  <c r="AY28" i="8"/>
  <c r="AW4" i="7"/>
  <c r="AY4" i="7" s="1"/>
  <c r="AV76" i="4"/>
  <c r="AV92" i="4"/>
  <c r="AY4" i="18"/>
  <c r="AW44" i="18"/>
  <c r="AY44" i="18" s="1"/>
  <c r="AW52" i="18"/>
  <c r="AT116" i="17"/>
  <c r="AR140" i="17"/>
  <c r="AT140" i="17" s="1"/>
  <c r="AR84" i="17"/>
  <c r="AT84" i="17" s="1"/>
  <c r="AS58" i="15"/>
  <c r="AU51" i="15" s="1"/>
  <c r="BD51" i="15" s="1"/>
  <c r="BE51" i="15" s="1"/>
  <c r="AQ35" i="17"/>
  <c r="AS28" i="17" s="1"/>
  <c r="BB28" i="17" s="1"/>
  <c r="BC28" i="17" s="1"/>
  <c r="AS42" i="15"/>
  <c r="AU35" i="15" s="1"/>
  <c r="BD35" i="15" s="1"/>
  <c r="BE35" i="15" s="1"/>
  <c r="AU52" i="14"/>
  <c r="BB12" i="12"/>
  <c r="AZ140" i="12"/>
  <c r="BB140" i="12" s="1"/>
  <c r="AW116" i="11"/>
  <c r="AY116" i="11" s="1"/>
  <c r="AY52" i="11"/>
  <c r="AV59" i="10"/>
  <c r="AX52" i="10" s="1"/>
  <c r="BG52" i="10" s="1"/>
  <c r="BH52" i="10" s="1"/>
  <c r="AW116" i="9"/>
  <c r="AY116" i="9" s="1"/>
  <c r="AV59" i="9"/>
  <c r="AX52" i="9" s="1"/>
  <c r="BG52" i="9" s="1"/>
  <c r="BH52" i="9" s="1"/>
  <c r="AW148" i="8"/>
  <c r="AY148" i="8" s="1"/>
  <c r="AY100" i="7"/>
  <c r="AW20" i="10"/>
  <c r="AY36" i="8"/>
  <c r="AQ126" i="5"/>
  <c r="AW140" i="7"/>
  <c r="AY140" i="7" s="1"/>
  <c r="AN141" i="5"/>
  <c r="AP134" i="5" s="1"/>
  <c r="AY134" i="5" s="1"/>
  <c r="AZ134" i="5" s="1"/>
  <c r="AW4" i="8"/>
  <c r="AQ22" i="5"/>
  <c r="AV84" i="4"/>
  <c r="AQ131" i="17"/>
  <c r="AS124" i="17" s="1"/>
  <c r="BB124" i="17" s="1"/>
  <c r="BC124" i="17" s="1"/>
  <c r="AW92" i="18"/>
  <c r="AY92" i="18" s="1"/>
  <c r="AR4" i="17"/>
  <c r="AT4" i="17" s="1"/>
  <c r="AQ51" i="17"/>
  <c r="AS44" i="17" s="1"/>
  <c r="BB44" i="17" s="1"/>
  <c r="BC44" i="17" s="1"/>
  <c r="AV67" i="15"/>
  <c r="AV27" i="18"/>
  <c r="AX20" i="18" s="1"/>
  <c r="BG20" i="18" s="1"/>
  <c r="BH20" i="18" s="1"/>
  <c r="AT28" i="17"/>
  <c r="AU76" i="14"/>
  <c r="AS12" i="14"/>
  <c r="AU12" i="14" s="1"/>
  <c r="AZ100" i="12"/>
  <c r="BB100" i="12" s="1"/>
  <c r="AZ28" i="12"/>
  <c r="BB28" i="12" s="1"/>
  <c r="AY43" i="12"/>
  <c r="BA36" i="12" s="1"/>
  <c r="BJ36" i="12" s="1"/>
  <c r="BK36" i="12" s="1"/>
  <c r="AZ36" i="12"/>
  <c r="AZ132" i="12"/>
  <c r="BB132" i="12" s="1"/>
  <c r="AW92" i="11"/>
  <c r="AY92" i="11" s="1"/>
  <c r="AY100" i="10"/>
  <c r="AY148" i="10"/>
  <c r="AY44" i="11"/>
  <c r="AV27" i="10"/>
  <c r="AX20" i="10" s="1"/>
  <c r="BG20" i="10" s="1"/>
  <c r="BH20" i="10" s="1"/>
  <c r="AW60" i="9"/>
  <c r="AY60" i="9" s="1"/>
  <c r="AY100" i="8"/>
  <c r="AQ134" i="5"/>
  <c r="AO110" i="5"/>
  <c r="AQ110" i="5" s="1"/>
  <c r="AW20" i="7"/>
  <c r="AY20" i="7" s="1"/>
  <c r="AY12" i="7"/>
  <c r="AY12" i="8"/>
  <c r="AQ38" i="5"/>
  <c r="AO70" i="5"/>
  <c r="AQ70" i="5" s="1"/>
  <c r="AV52" i="4"/>
  <c r="AV60" i="4"/>
  <c r="AV68" i="4"/>
  <c r="AV12" i="4"/>
  <c r="AY68" i="18"/>
  <c r="AV91" i="18"/>
  <c r="AX84" i="18" s="1"/>
  <c r="BG84" i="18" s="1"/>
  <c r="BH84" i="18" s="1"/>
  <c r="AR44" i="17"/>
  <c r="AT44" i="17" s="1"/>
  <c r="AQ43" i="17"/>
  <c r="AS36" i="17" s="1"/>
  <c r="BB36" i="17" s="1"/>
  <c r="BC36" i="17" s="1"/>
  <c r="AV117" i="15"/>
  <c r="BB124" i="12"/>
  <c r="AR139" i="14"/>
  <c r="AT132" i="14" s="1"/>
  <c r="BC132" i="14" s="1"/>
  <c r="BD132" i="14" s="1"/>
  <c r="AU60" i="14"/>
  <c r="AY19" i="12"/>
  <c r="BA12" i="12" s="1"/>
  <c r="BJ12" i="12" s="1"/>
  <c r="BK12" i="12" s="1"/>
  <c r="BB92" i="12"/>
  <c r="AW76" i="11"/>
  <c r="AY76" i="11" s="1"/>
  <c r="AY36" i="11"/>
  <c r="AW44" i="10"/>
  <c r="AY44" i="10" s="1"/>
  <c r="BA68" i="10"/>
  <c r="AW68" i="10"/>
  <c r="AY68" i="10" s="1"/>
  <c r="AW148" i="9"/>
  <c r="AY148" i="9" s="1"/>
  <c r="AV75" i="9"/>
  <c r="AX68" i="9" s="1"/>
  <c r="BG68" i="9" s="1"/>
  <c r="BH68" i="9" s="1"/>
  <c r="AW12" i="9"/>
  <c r="AY12" i="9" s="1"/>
  <c r="AW76" i="10"/>
  <c r="AY76" i="10" s="1"/>
  <c r="AW132" i="8"/>
  <c r="AW100" i="9"/>
  <c r="AY100" i="9" s="1"/>
  <c r="AW20" i="9"/>
  <c r="AY20" i="9" s="1"/>
  <c r="AW20" i="8"/>
  <c r="AY20" i="8" s="1"/>
  <c r="AN101" i="5"/>
  <c r="AP94" i="5" s="1"/>
  <c r="AY94" i="5" s="1"/>
  <c r="AZ94" i="5" s="1"/>
  <c r="AW132" i="7"/>
  <c r="AY132" i="7" s="1"/>
  <c r="AN93" i="5"/>
  <c r="AP86" i="5" s="1"/>
  <c r="AY86" i="5" s="1"/>
  <c r="AZ86" i="5" s="1"/>
  <c r="AV140" i="4"/>
  <c r="AQ30" i="5"/>
  <c r="AV20" i="4"/>
  <c r="AV28" i="4"/>
  <c r="AY60" i="18"/>
  <c r="AQ139" i="17"/>
  <c r="AS132" i="17" s="1"/>
  <c r="BB132" i="17" s="1"/>
  <c r="BC132" i="17" s="1"/>
  <c r="AW76" i="18"/>
  <c r="AY76" i="18" s="1"/>
  <c r="AR36" i="17"/>
  <c r="AT36" i="17" s="1"/>
  <c r="AV51" i="15"/>
  <c r="AQ27" i="17"/>
  <c r="AS20" i="17" s="1"/>
  <c r="BB20" i="17" s="1"/>
  <c r="BC20" i="17" s="1"/>
  <c r="AS148" i="15"/>
  <c r="AU141" i="15" s="1"/>
  <c r="BD141" i="15" s="1"/>
  <c r="BE141" i="15" s="1"/>
  <c r="AU132" i="14"/>
  <c r="AY140" i="11"/>
  <c r="AW84" i="11"/>
  <c r="AY84" i="11" s="1"/>
  <c r="AW140" i="10"/>
  <c r="AY140" i="10" s="1"/>
  <c r="AW108" i="10"/>
  <c r="AY108" i="10" s="1"/>
  <c r="AY60" i="11"/>
  <c r="AY60" i="10"/>
  <c r="AV51" i="9"/>
  <c r="AX44" i="9" s="1"/>
  <c r="BG44" i="9" s="1"/>
  <c r="BH44" i="9" s="1"/>
  <c r="AW36" i="10"/>
  <c r="AY36" i="10" s="1"/>
  <c r="AW44" i="9"/>
  <c r="AV35" i="9"/>
  <c r="AX28" i="9" s="1"/>
  <c r="BG28" i="9" s="1"/>
  <c r="BH28" i="9" s="1"/>
  <c r="AQ94" i="5"/>
  <c r="AO118" i="5"/>
  <c r="AQ118" i="5" s="1"/>
  <c r="AV36" i="4"/>
  <c r="AQ62" i="5"/>
  <c r="AV4" i="4"/>
  <c r="AY76" i="8" l="1"/>
  <c r="AY84" i="8"/>
  <c r="AY4" i="8"/>
  <c r="AY132" i="8"/>
  <c r="AY44" i="9"/>
  <c r="AY84" i="18"/>
  <c r="AY20" i="10"/>
  <c r="AT124" i="17"/>
  <c r="BB76" i="12"/>
  <c r="AY52" i="18"/>
  <c r="AV35" i="15"/>
  <c r="AQ86" i="5"/>
  <c r="AT20" i="17"/>
  <c r="AU116" i="14"/>
  <c r="AY148" i="11"/>
  <c r="BB36" i="12"/>
  <c r="AY124" i="8"/>
  <c r="AY20" i="18"/>
  <c r="AY84" i="9"/>
  <c r="AV75" i="15"/>
  <c r="BB52" i="12"/>
  <c r="AY52" i="9"/>
  <c r="AY124" i="10"/>
  <c r="AV141" i="15"/>
  <c r="AY68" i="9"/>
  <c r="BB116" i="12"/>
</calcChain>
</file>

<file path=xl/sharedStrings.xml><?xml version="1.0" encoding="utf-8"?>
<sst xmlns="http://schemas.openxmlformats.org/spreadsheetml/2006/main" count="6741" uniqueCount="439">
  <si>
    <t>lun</t>
  </si>
  <si>
    <t>mart</t>
  </si>
  <si>
    <t>merc</t>
  </si>
  <si>
    <t>gio</t>
  </si>
  <si>
    <t>ven</t>
  </si>
  <si>
    <t>sab</t>
  </si>
  <si>
    <t>totale a sett</t>
  </si>
  <si>
    <t>Guerra</t>
  </si>
  <si>
    <t>*0,7 macchina a metano</t>
  </si>
  <si>
    <t>Luciana</t>
  </si>
  <si>
    <t>Soffietto/Irina</t>
  </si>
  <si>
    <t>in base a chi usa la macchina</t>
  </si>
  <si>
    <t>ENaccah/ Collari</t>
  </si>
  <si>
    <t>una volta a testa</t>
  </si>
  <si>
    <t>Marchetti - Bonasoni</t>
  </si>
  <si>
    <t>sempre Sabrina Marchetti</t>
  </si>
  <si>
    <t>contratto</t>
  </si>
  <si>
    <t>mail</t>
  </si>
  <si>
    <t>inizio</t>
  </si>
  <si>
    <t>proroghe</t>
  </si>
  <si>
    <t>scadenza</t>
  </si>
  <si>
    <t>liv</t>
  </si>
  <si>
    <t>genn</t>
  </si>
  <si>
    <t>febb</t>
  </si>
  <si>
    <t>marz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</si>
  <si>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</si>
  <si>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</si>
  <si>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</si>
  <si>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</si>
  <si>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</si>
  <si>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</si>
  <si>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</si>
  <si>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</si>
  <si>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</si>
  <si>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Alberti Lidia</t>
  </si>
  <si>
    <t>operaio</t>
  </si>
  <si>
    <t>albertilidia9@gmail.it</t>
  </si>
  <si>
    <t>cartaceo</t>
  </si>
  <si>
    <t>indet</t>
  </si>
  <si>
    <t>Bonasoni Sara</t>
  </si>
  <si>
    <t xml:space="preserve">sara.bonasoni@gmail.com </t>
  </si>
  <si>
    <t>Collari Roberta</t>
  </si>
  <si>
    <t xml:space="preserve">ghismaccio1957@gmail.com </t>
  </si>
  <si>
    <t>E.Naccah Anna</t>
  </si>
  <si>
    <t>Guerra Lorenza</t>
  </si>
  <si>
    <t>lorenzag3@virgilio.it</t>
  </si>
  <si>
    <t>30/06/2019 - 31/12/2019</t>
  </si>
  <si>
    <t>Lalomia Luciana</t>
  </si>
  <si>
    <t xml:space="preserve">simone.fantuzz@libero.it </t>
  </si>
  <si>
    <t>Muto Rosa</t>
  </si>
  <si>
    <t>dimissioni 22/01/2021</t>
  </si>
  <si>
    <t>Monti Claudia</t>
  </si>
  <si>
    <t xml:space="preserve">claudiamonti67@yahoo.it </t>
  </si>
  <si>
    <t>Polimaru Maria</t>
  </si>
  <si>
    <t xml:space="preserve">elisa.re@virgilio.it </t>
  </si>
  <si>
    <t>Sartor Daniela</t>
  </si>
  <si>
    <t>operaio - rls - primo soccorso</t>
  </si>
  <si>
    <t xml:space="preserve">danielasartor33@gmail.com </t>
  </si>
  <si>
    <t>Soffietto Vita</t>
  </si>
  <si>
    <t>vitasoffietto@hotmail.it</t>
  </si>
  <si>
    <t>Irina Blaj</t>
  </si>
  <si>
    <t xml:space="preserve">florinblaj84@yahoo.it </t>
  </si>
  <si>
    <t>Zaccanti Sandra</t>
  </si>
  <si>
    <t xml:space="preserve">sandyzaccanti1966@gmail.com </t>
  </si>
  <si>
    <t>Sabrina Marchetti</t>
  </si>
  <si>
    <t xml:space="preserve">sabrinamarchetti69@gmail.com </t>
  </si>
  <si>
    <t>12/05/2020 - 31/12/20</t>
  </si>
  <si>
    <t>Daysy Ponce Guardarramos</t>
  </si>
  <si>
    <t xml:space="preserve">daysyguardarramos@gmail.com </t>
  </si>
  <si>
    <t>02/02/2020 - 31/07/20</t>
  </si>
  <si>
    <t>Melloni Monica</t>
  </si>
  <si>
    <t xml:space="preserve">mammarosina11.02.1930@gmail.com </t>
  </si>
  <si>
    <t>31/08/2020 – 28/02/2021</t>
  </si>
  <si>
    <t>Valeria Lucchetti</t>
  </si>
  <si>
    <t>valeria.lucchetti7@gmail.com</t>
  </si>
  <si>
    <t>Dorella Rossi</t>
  </si>
  <si>
    <t>sendif@alice.it</t>
  </si>
  <si>
    <t>Giuseppina Musolino</t>
  </si>
  <si>
    <t>musolinogiusy@gmail.com</t>
  </si>
  <si>
    <t>Stefania Bicocchi</t>
  </si>
  <si>
    <t>stefania.bicocchi@gmail.com</t>
  </si>
  <si>
    <t>Giovanni Maria Branchini</t>
  </si>
  <si>
    <t>titolare</t>
  </si>
  <si>
    <t>Teresa Branchini</t>
  </si>
  <si>
    <t>titolare - primo soccorso</t>
  </si>
  <si>
    <t>Balboni Tamara</t>
  </si>
  <si>
    <t>mancato superamento 25/03/21</t>
  </si>
  <si>
    <t>Fabiola Borghi</t>
  </si>
  <si>
    <t>fabiola.borghi64@gmail.com</t>
  </si>
  <si>
    <t>Errico Anna</t>
  </si>
  <si>
    <t>Dipendenti</t>
  </si>
  <si>
    <t xml:space="preserve">indeterminato: </t>
  </si>
  <si>
    <t xml:space="preserve">determinato: </t>
  </si>
  <si>
    <t>Ferie (gennaio)</t>
  </si>
  <si>
    <t>Permessi (gennaio)</t>
  </si>
  <si>
    <t>maturati ogni mese F</t>
  </si>
  <si>
    <t>maturati ogni mese P</t>
  </si>
  <si>
    <t>agosto chiusura</t>
  </si>
  <si>
    <t>totale (ad agosto) - chiusura</t>
  </si>
  <si>
    <t>totale sett (agosto)</t>
  </si>
  <si>
    <t>-</t>
  </si>
  <si>
    <t>x</t>
  </si>
  <si>
    <t>Giovanni Branchini</t>
  </si>
  <si>
    <t>Gennaio</t>
  </si>
  <si>
    <t xml:space="preserve"> AP</t>
  </si>
  <si>
    <t>Maturati</t>
  </si>
  <si>
    <t>goduti</t>
  </si>
  <si>
    <t>residui</t>
  </si>
  <si>
    <t>ferie</t>
  </si>
  <si>
    <t>permessi</t>
  </si>
  <si>
    <t>Febbraio</t>
  </si>
  <si>
    <t>gennaio</t>
  </si>
  <si>
    <t>dom</t>
  </si>
  <si>
    <t>mar</t>
  </si>
  <si>
    <t>mer</t>
  </si>
  <si>
    <t>IN BUSTA (colonne in rosso)</t>
  </si>
  <si>
    <t>Nome dipendente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</si>
  <si>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</si>
  <si>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</si>
  <si>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</si>
  <si>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</si>
  <si>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</si>
  <si>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</si>
  <si>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</si>
  <si>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</si>
  <si>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</si>
  <si>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</si>
  <si>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</si>
  <si>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</si>
  <si>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</si>
  <si>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</si>
  <si>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</si>
  <si>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</si>
  <si>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</si>
  <si>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</si>
  <si>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</si>
  <si>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</si>
  <si>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</si>
  <si>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</si>
  <si>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</si>
  <si>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</si>
  <si>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</si>
  <si>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</si>
  <si>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</si>
  <si>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</si>
  <si>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</si>
  <si>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</si>
  <si>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</si>
  <si>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</t>
  </si>
  <si>
    <t>N. GG</t>
  </si>
  <si>
    <t>MENSA</t>
  </si>
  <si>
    <t>1 sett</t>
  </si>
  <si>
    <t>2 sett</t>
  </si>
  <si>
    <t>3 sett</t>
  </si>
  <si>
    <t>4 sett</t>
  </si>
  <si>
    <t>5 sett</t>
  </si>
  <si>
    <t>ORDINARIE</t>
  </si>
  <si>
    <t>STRAORD</t>
  </si>
  <si>
    <t>ORE ORD IN BUSTA</t>
  </si>
  <si>
    <t>festivo</t>
  </si>
  <si>
    <t>malattia ditta</t>
  </si>
  <si>
    <t>malattia inps</t>
  </si>
  <si>
    <t>MENSA PER STRA</t>
  </si>
  <si>
    <t>TOT MENSA</t>
  </si>
  <si>
    <t>KM</t>
  </si>
  <si>
    <t>NOTE</t>
  </si>
  <si>
    <t>ore contrattuali</t>
  </si>
  <si>
    <t>contrat</t>
  </si>
  <si>
    <t>lavorate</t>
  </si>
  <si>
    <t>lav</t>
  </si>
  <si>
    <t>saldo trattenuta ferie 2019: 48,06 euro</t>
  </si>
  <si>
    <t>ALBERTI LIDIA</t>
  </si>
  <si>
    <t>M ditta</t>
  </si>
  <si>
    <t>M inps</t>
  </si>
  <si>
    <t>festivi</t>
  </si>
  <si>
    <t>lavoratore</t>
  </si>
  <si>
    <t>straor/dif</t>
  </si>
  <si>
    <t>saldo trattenuta ferie 2019: 45,94 euro</t>
  </si>
  <si>
    <t>BONASONI SARA</t>
  </si>
  <si>
    <t>COLLARI ROBERTA</t>
  </si>
  <si>
    <t>E.NACCAH ANNA</t>
  </si>
  <si>
    <t>saldo trattenute ferie 2019: 29,11 euro</t>
  </si>
  <si>
    <t>GUERRA LORENZA</t>
  </si>
  <si>
    <t>saldo trattenute ferie 2019: 51,41 euro</t>
  </si>
  <si>
    <t>LALOMIA LUCIANA</t>
  </si>
  <si>
    <t>guer</t>
  </si>
  <si>
    <t>gius</t>
  </si>
  <si>
    <t>iri</t>
  </si>
  <si>
    <t xml:space="preserve">saldo trattenute ferie 2019: 38,75 euro </t>
  </si>
  <si>
    <t>MONTI CLAUDIA</t>
  </si>
  <si>
    <t>luc</t>
  </si>
  <si>
    <t>dimissioni volontarie</t>
  </si>
  <si>
    <t>liquidazione F, P, quota sociale per non rinnovo del contratto</t>
  </si>
  <si>
    <t>MUTO ROSA</t>
  </si>
  <si>
    <t>saldo trattenute ferie 2019: 26,48 euro</t>
  </si>
  <si>
    <t>saldo trattenute ferie 2019: 52,06 euro</t>
  </si>
  <si>
    <t>POLIMARU MARIA</t>
  </si>
  <si>
    <t>SARTOR DANIELA</t>
  </si>
  <si>
    <t>zac</t>
  </si>
  <si>
    <t>day</t>
  </si>
  <si>
    <t>ros</t>
  </si>
  <si>
    <t>SOFFIETTO VITA</t>
  </si>
  <si>
    <t>no</t>
  </si>
  <si>
    <t>IRINA BLAJ</t>
  </si>
  <si>
    <t>Car</t>
  </si>
  <si>
    <t>ZACCANTI SANDRA</t>
  </si>
  <si>
    <t>poli</t>
  </si>
  <si>
    <t>dani</t>
  </si>
  <si>
    <t>SABRINA MARCHETTI</t>
  </si>
  <si>
    <t>PONCE DAYSY</t>
  </si>
  <si>
    <t>LUCCHETTI</t>
  </si>
  <si>
    <t>scadenza contratto</t>
  </si>
  <si>
    <t>recupero 3 ore mese di ottobre</t>
  </si>
  <si>
    <t>ROSSI</t>
  </si>
  <si>
    <t>-25 euro quota sociale (terza rata)</t>
  </si>
  <si>
    <t>MUSOLINO</t>
  </si>
  <si>
    <t>lalo</t>
  </si>
  <si>
    <t>MELLONI</t>
  </si>
  <si>
    <t>assegni nuclei familiari</t>
  </si>
  <si>
    <t>auto</t>
  </si>
  <si>
    <t>assegni familiari</t>
  </si>
  <si>
    <t>MELLONI MONICA</t>
  </si>
  <si>
    <t>LUCCHETTI VALERIA</t>
  </si>
  <si>
    <t>trattenere 25 euro quota sociale</t>
  </si>
  <si>
    <t>MUSOLINO GIUS</t>
  </si>
  <si>
    <t>BICOCCHI STEFANIA</t>
  </si>
  <si>
    <t>BICOCCHI</t>
  </si>
  <si>
    <t>Nomi dipendenti</t>
  </si>
  <si>
    <t>ore contratto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</si>
  <si>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</si>
  <si>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</si>
  <si>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</si>
  <si>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</si>
  <si>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</si>
  <si>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</si>
  <si>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</si>
  <si>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</si>
  <si>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</si>
  <si>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</si>
  <si>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</si>
  <si>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MEDIA</t>
  </si>
  <si>
    <t>Marchetti Sabrina</t>
  </si>
  <si>
    <t>Lucchetti Valeria</t>
  </si>
  <si>
    <t>Musolino Giuseppina</t>
  </si>
  <si>
    <t>Tamara Balboni</t>
  </si>
  <si>
    <t xml:space="preserve">Giovanni </t>
  </si>
  <si>
    <t>Teresa</t>
  </si>
  <si>
    <t>n. dip</t>
  </si>
  <si>
    <t>chiummiello</t>
  </si>
  <si>
    <t>totale</t>
  </si>
  <si>
    <t>d’alessandro</t>
  </si>
  <si>
    <t>kurmeta</t>
  </si>
  <si>
    <t>preti</t>
  </si>
  <si>
    <t>sistemare trattenute?</t>
  </si>
  <si>
    <t>car</t>
  </si>
  <si>
    <t>trattenute sindacali, anche di febbraio</t>
  </si>
  <si>
    <t>permessi parentali</t>
  </si>
  <si>
    <t>totale ore lavorate: 29,50</t>
  </si>
  <si>
    <t>ore pemesso: 0,5</t>
  </si>
  <si>
    <t>ore permesso parentale: 105</t>
  </si>
  <si>
    <t>MUSOLINO GIUSEPPINA</t>
  </si>
  <si>
    <t>trattenute 25 euro quote sociali</t>
  </si>
  <si>
    <t>mancato superamento periodo di prova</t>
  </si>
  <si>
    <t>TAMARA BALBONI</t>
  </si>
  <si>
    <t>BALBONI</t>
  </si>
  <si>
    <t>liquidazione</t>
  </si>
  <si>
    <t>32,80 rimborsi km marzo</t>
  </si>
  <si>
    <t>21 euro da trattenere</t>
  </si>
  <si>
    <t>94 euro da trattenere</t>
  </si>
  <si>
    <t>2 euro trattenere</t>
  </si>
  <si>
    <t>quota iscrizione al sindato CGIL</t>
  </si>
  <si>
    <t>3 euro da trattenere</t>
  </si>
  <si>
    <t>BLAJ</t>
  </si>
  <si>
    <t>ZACCANTI</t>
  </si>
  <si>
    <t>congedo parent</t>
  </si>
  <si>
    <t>MARCHETTI</t>
  </si>
  <si>
    <t>9 euro da trattenere</t>
  </si>
  <si>
    <t>BORGHI</t>
  </si>
  <si>
    <t>ERRICO ANNA</t>
  </si>
  <si>
    <t>ERRICO</t>
  </si>
  <si>
    <t>Sistemazione TFR aprile rispetto Bonasoni</t>
  </si>
  <si>
    <t>E.N</t>
  </si>
  <si>
    <t>col</t>
  </si>
  <si>
    <t>cong</t>
  </si>
  <si>
    <t>blaj</t>
  </si>
  <si>
    <t>barb</t>
  </si>
  <si>
    <t>-10 euro sindacato FAMAR</t>
  </si>
  <si>
    <t>Cig</t>
  </si>
  <si>
    <t>cig</t>
  </si>
  <si>
    <t>Dimissioni volontarie</t>
  </si>
  <si>
    <t>restituzione quota sociale 100 euro</t>
  </si>
  <si>
    <t>SARA FABBI</t>
  </si>
  <si>
    <t>infortunio</t>
  </si>
  <si>
    <t xml:space="preserve">Car </t>
  </si>
  <si>
    <t>sart</t>
  </si>
  <si>
    <t>mell</t>
  </si>
  <si>
    <t>ELENA CONGIU</t>
  </si>
  <si>
    <t>BARBARA GAMBERINI</t>
  </si>
  <si>
    <t xml:space="preserve"> </t>
  </si>
  <si>
    <t>cl</t>
  </si>
  <si>
    <t>- 25 Euro quota sociale</t>
  </si>
  <si>
    <t>Recupero 2,5 ore di aprile</t>
  </si>
  <si>
    <t>sabr</t>
  </si>
  <si>
    <t>netto 1500 euro</t>
  </si>
  <si>
    <t>Neha Branchini</t>
  </si>
  <si>
    <t>netto 1200 euro</t>
  </si>
  <si>
    <t>Neha Branchini SRL</t>
  </si>
  <si>
    <t>netto 300 euro / CIG</t>
  </si>
  <si>
    <t>alb</t>
  </si>
  <si>
    <t>dan</t>
  </si>
  <si>
    <t>banca dati 12 ore trattenute per luglio</t>
  </si>
  <si>
    <t>ele</t>
  </si>
  <si>
    <t>vera</t>
  </si>
  <si>
    <t>val</t>
  </si>
  <si>
    <t>tere</t>
  </si>
  <si>
    <t>bon</t>
  </si>
  <si>
    <t>Auto</t>
  </si>
  <si>
    <t>doblo</t>
  </si>
  <si>
    <t>daysy</t>
  </si>
  <si>
    <t>liquidazione tot ferie permessi</t>
  </si>
  <si>
    <t>1/5 trattenuta stipendio per incidente</t>
  </si>
  <si>
    <t>liquidazione tot: ferie permessi…</t>
  </si>
  <si>
    <t>MEHMETI VERA</t>
  </si>
  <si>
    <t>?</t>
  </si>
  <si>
    <t>cla</t>
  </si>
  <si>
    <t>modificato iban</t>
  </si>
  <si>
    <t>12 ore arretrato luglio</t>
  </si>
  <si>
    <t>coll</t>
  </si>
  <si>
    <t>ver</t>
  </si>
  <si>
    <t>rossi</t>
  </si>
  <si>
    <t>irina</t>
  </si>
  <si>
    <t>lucc</t>
  </si>
  <si>
    <t>ross</t>
  </si>
  <si>
    <t>rosa</t>
  </si>
  <si>
    <t xml:space="preserve">Lutto </t>
  </si>
  <si>
    <t>Macc</t>
  </si>
  <si>
    <t>macc</t>
  </si>
  <si>
    <t>assegni familiari giugno</t>
  </si>
  <si>
    <t>rimborsi anche di giugno: euro 41,44</t>
  </si>
  <si>
    <t>liquidazione ferie, permessi</t>
  </si>
  <si>
    <t>termine contratto - no rinnovo</t>
  </si>
  <si>
    <t>ROSSI DORELLA</t>
  </si>
  <si>
    <t>-41,21 euro - ferie 2020</t>
  </si>
  <si>
    <t>-37,74 euro - ferie 2020</t>
  </si>
  <si>
    <t>se non ci sono abbastanza ferie, mettere permessi</t>
  </si>
  <si>
    <t>Prima rata – 83,31 euro – ferie 2020</t>
  </si>
  <si>
    <t>Prima rata -30,29 - ferie 2020</t>
  </si>
  <si>
    <t>dob</t>
  </si>
  <si>
    <t>Chiede che suo figlio non sia più a suo carico</t>
  </si>
  <si>
    <t>-32,40 - ferie 2020</t>
  </si>
  <si>
    <t>-58,28 euro - ferie 2020</t>
  </si>
  <si>
    <t>-62,56 - ferie 2020</t>
  </si>
  <si>
    <t>-21,60 - ferie 2020</t>
  </si>
  <si>
    <t>muto</t>
  </si>
  <si>
    <t>vita</t>
  </si>
  <si>
    <t>trattenute per liv. Sbagliato</t>
  </si>
  <si>
    <t>lunedì</t>
  </si>
  <si>
    <t>martedì</t>
  </si>
  <si>
    <t>mercoledì</t>
  </si>
  <si>
    <t>giovedì</t>
  </si>
  <si>
    <t>venerdì</t>
  </si>
  <si>
    <t>sabato</t>
  </si>
  <si>
    <t>Daisi</t>
  </si>
  <si>
    <t>Mehmeti Vera</t>
  </si>
  <si>
    <t>+10,50 bonus mensa</t>
  </si>
  <si>
    <t>seconda rata</t>
  </si>
  <si>
    <t>2 rata ferie 2019: - 84 euro</t>
  </si>
  <si>
    <t>-30 euro seconda rata</t>
  </si>
  <si>
    <t>dobl</t>
  </si>
  <si>
    <t>monti</t>
  </si>
  <si>
    <t>no marito a carico</t>
  </si>
  <si>
    <t>ANF (ci sentiamo per vedere quanti ce ne stanno)</t>
  </si>
  <si>
    <t>+7 bonus mensa</t>
  </si>
  <si>
    <t>sara</t>
  </si>
  <si>
    <t>59,50 rimborsi mensa aprile</t>
  </si>
  <si>
    <t>730 prima rata</t>
  </si>
  <si>
    <t>mut</t>
  </si>
  <si>
    <t>25 euro quota sociale</t>
  </si>
  <si>
    <t>giovanni branchini</t>
  </si>
  <si>
    <t>neha branchini</t>
  </si>
  <si>
    <t>primo acconto trattenuta ferie 2019: euro 48,06</t>
  </si>
  <si>
    <t>F</t>
  </si>
  <si>
    <t xml:space="preserve">P </t>
  </si>
  <si>
    <t>primo acconto trattenuta ferie 2019: euro 45,94</t>
  </si>
  <si>
    <t>credito ferie 2019: euro 55,27</t>
  </si>
  <si>
    <t>su 138 ore da contratto ha lavorato 133. Non vuole che si utilizzino</t>
  </si>
  <si>
    <t>ferie o permessi, quindi mettere 5 ore di permessi non retribuiti</t>
  </si>
  <si>
    <t>saldo trattenuta ferie 2019: euro 144,30</t>
  </si>
  <si>
    <t>P</t>
  </si>
  <si>
    <t>primo acconto trattenuta ferie 2019: euro 29,11</t>
  </si>
  <si>
    <t>fino al 04/11</t>
  </si>
  <si>
    <t>primo acconto trattenuta ferie 2019: euro 51,41</t>
  </si>
  <si>
    <t>primo acconto trattenuta ferie 2019: euro 38,75</t>
  </si>
  <si>
    <t>primo acconto trattenuta ferie 2019: euro 26,48</t>
  </si>
  <si>
    <t>primo acconto trattenuta ferie 2019: euro 52,06</t>
  </si>
  <si>
    <t>say</t>
  </si>
  <si>
    <t>primo acconto trattenuta ferie 2019: euro 39,23</t>
  </si>
  <si>
    <t>730 seconda rata</t>
  </si>
  <si>
    <t>credito ferie 2019: euro 15,84</t>
  </si>
  <si>
    <t>sab col</t>
  </si>
  <si>
    <t>rob sab</t>
  </si>
  <si>
    <t>lid</t>
  </si>
  <si>
    <t>dal 16 al 31</t>
  </si>
  <si>
    <t>-25 euro quota sociale</t>
  </si>
  <si>
    <t>con 10 ore di permesso</t>
  </si>
  <si>
    <t>TOTALI</t>
  </si>
  <si>
    <t>n. rate</t>
  </si>
  <si>
    <t>gen</t>
  </si>
  <si>
    <t>ALBERTI</t>
  </si>
  <si>
    <t>debito</t>
  </si>
  <si>
    <t>BONASONI</t>
  </si>
  <si>
    <t>NACCAH</t>
  </si>
  <si>
    <t>GUERRA</t>
  </si>
  <si>
    <t>LALOMIA</t>
  </si>
  <si>
    <t>MONTI</t>
  </si>
  <si>
    <t>MUTO</t>
  </si>
  <si>
    <t>POLIMARU</t>
  </si>
  <si>
    <t>SARTOR</t>
  </si>
  <si>
    <t>SOFFIETTO</t>
  </si>
  <si>
    <t>credito</t>
  </si>
  <si>
    <t>COLLARI</t>
  </si>
  <si>
    <t>novembre</t>
  </si>
  <si>
    <t>secondo acconto trattenuta ferie 2019: 48,06 euro</t>
  </si>
  <si>
    <t>inizio dal 2 al 14</t>
  </si>
  <si>
    <t>secondo acconto trattenuta ferie 2019: 45,94 euro</t>
  </si>
  <si>
    <t>secondo acconto trattenute ferie 2019: 29,11 euro</t>
  </si>
  <si>
    <t>continuazione</t>
  </si>
  <si>
    <t>secondo acconto trattenute ferie 2019: 51,41 euro</t>
  </si>
  <si>
    <t xml:space="preserve">secondo acconto trattenute ferie 2019: 38,75 euro </t>
  </si>
  <si>
    <t>secondo acconto trattenute ferie 2019: 26,48 euro</t>
  </si>
  <si>
    <t>secondo acconto trattenute ferie 2019: 52,06 euro</t>
  </si>
  <si>
    <t>saldo trattenute ferie 2019: 39,23 euro</t>
  </si>
  <si>
    <t>aggiungere 1 ora di ottobre</t>
  </si>
  <si>
    <t>fino al 4</t>
  </si>
  <si>
    <t>PONCE</t>
  </si>
  <si>
    <t>trattenuta 25 euro quota sociale</t>
  </si>
  <si>
    <t>chiedere per bonus mensa</t>
  </si>
  <si>
    <t>congedo parentale</t>
  </si>
  <si>
    <t xml:space="preserve">permesso parentale: 15 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</si>
</sst>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€-410]\ #,##0.00;[Red]\-[$€-410]\ #,##0.00"/>
    <numFmt numFmtId="165" formatCode="#,##0.00\ [$€-410];[Red]\-#,##0.00\ [$€-410]"/>
    <numFmt numFmtId="166" formatCode="dd/mm/yy"/>
    <numFmt numFmtId="167" formatCode="0.0%"/>
    <numFmt numFmtId="168" formatCode="0.0"/>
    <numFmt numFmtId="169" formatCode="_-&quot;€ &quot;* #,##0.00_-;&quot;-€ &quot;* #,##0.00_-;_-&quot;€ &quot;* \-??_-;_-@_-"/>
    <numFmt numFmtId="170" formatCode="0.00000"/>
  </numFmts>
  <fonts count="33" x14ac:knownFonts="1"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trike/>
      <sz val="12"/>
      <color rgb="FF000000"/>
      <name val="Calibri Light"/>
      <family val="2"/>
      <charset val="1"/>
    </font>
    <font>
      <b/>
      <strike/>
      <sz val="8"/>
      <color rgb="FF000000"/>
      <name val="Calibri Light"/>
      <family val="2"/>
      <charset val="1"/>
    </font>
    <font>
      <strike/>
      <sz val="8"/>
      <color rgb="FF000000"/>
      <name val="Calibri Light"/>
      <family val="2"/>
      <charset val="1"/>
    </font>
    <font>
      <strike/>
      <sz val="8"/>
      <color rgb="FF000000"/>
      <name val="Cambria"/>
      <family val="1"/>
      <charset val="1"/>
    </font>
    <font>
      <b/>
      <strike/>
      <sz val="12"/>
      <color rgb="FF000000"/>
      <name val="Calibri"/>
      <family val="2"/>
      <charset val="1"/>
    </font>
    <font>
      <b/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0070C0"/>
      <name val="Arial"/>
      <family val="2"/>
      <charset val="1"/>
    </font>
    <font>
      <b/>
      <sz val="18"/>
      <color rgb="FF7C271A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1"/>
      <color rgb="FFF2DCDB"/>
      <name val="Arial"/>
      <family val="2"/>
      <charset val="1"/>
    </font>
    <font>
      <sz val="11"/>
      <color rgb="FF548235"/>
      <name val="Arial"/>
      <family val="2"/>
      <charset val="1"/>
    </font>
    <font>
      <sz val="11"/>
      <color rgb="FF000000"/>
      <name val="Arial"/>
      <charset val="1"/>
    </font>
  </fonts>
  <fills count="46">
    <fill>
      <patternFill patternType="none"/>
    </fill>
    <fill>
      <patternFill patternType="gray125"/>
    </fill>
    <fill>
      <patternFill patternType="solid">
        <fgColor rgb="FFA9D18E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FFFF00"/>
        <bgColor rgb="FFFFF200"/>
      </patternFill>
    </fill>
    <fill>
      <patternFill patternType="solid">
        <fgColor rgb="FFF2F2F2"/>
        <bgColor rgb="FFE2EFDA"/>
      </patternFill>
    </fill>
    <fill>
      <patternFill patternType="solid">
        <fgColor rgb="FFD9D9D9"/>
        <bgColor rgb="FFDDDDDD"/>
      </patternFill>
    </fill>
    <fill>
      <patternFill patternType="solid">
        <fgColor rgb="FF595959"/>
        <bgColor rgb="FF404040"/>
      </patternFill>
    </fill>
    <fill>
      <patternFill patternType="solid">
        <fgColor rgb="FFDDDDDD"/>
        <bgColor rgb="FFD9D9D9"/>
      </patternFill>
    </fill>
    <fill>
      <patternFill patternType="solid">
        <fgColor rgb="FFFBE5D6"/>
        <bgColor rgb="FFFCE4D6"/>
      </patternFill>
    </fill>
    <fill>
      <patternFill patternType="solid">
        <fgColor rgb="FFD0CECE"/>
        <bgColor rgb="FFCCCCCC"/>
      </patternFill>
    </fill>
    <fill>
      <patternFill patternType="solid">
        <fgColor rgb="FF404040"/>
        <bgColor rgb="FF595959"/>
      </patternFill>
    </fill>
    <fill>
      <patternFill patternType="solid">
        <fgColor rgb="FFFFC0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00B0F0"/>
        <bgColor rgb="FF0070C0"/>
      </patternFill>
    </fill>
    <fill>
      <patternFill patternType="solid">
        <fgColor rgb="FFE0EFD4"/>
        <bgColor rgb="FFE2F0D9"/>
      </patternFill>
    </fill>
    <fill>
      <patternFill patternType="solid">
        <fgColor rgb="FFFF0000"/>
        <bgColor rgb="FFED1C24"/>
      </patternFill>
    </fill>
    <fill>
      <patternFill patternType="solid">
        <fgColor rgb="FFFFE5CA"/>
        <bgColor rgb="FFFCE4D6"/>
      </patternFill>
    </fill>
    <fill>
      <patternFill patternType="solid">
        <fgColor rgb="FFFEDCC6"/>
        <bgColor rgb="FFFFE5CA"/>
      </patternFill>
    </fill>
    <fill>
      <patternFill patternType="solid">
        <fgColor rgb="FFF3715A"/>
        <bgColor rgb="FFEF413D"/>
      </patternFill>
    </fill>
    <fill>
      <patternFill patternType="solid">
        <fgColor rgb="FFE2EFDA"/>
        <bgColor rgb="FFE2F0D9"/>
      </patternFill>
    </fill>
    <fill>
      <patternFill patternType="solid">
        <fgColor rgb="FFB2B2B2"/>
        <bgColor rgb="FFAFABAB"/>
      </patternFill>
    </fill>
    <fill>
      <patternFill patternType="solid">
        <fgColor rgb="FFCCCCCC"/>
        <bgColor rgb="FFD0CECE"/>
      </patternFill>
    </fill>
    <fill>
      <patternFill patternType="solid">
        <fgColor rgb="FFFCE4D6"/>
        <bgColor rgb="FFFBE5D6"/>
      </patternFill>
    </fill>
    <fill>
      <patternFill patternType="solid">
        <fgColor rgb="FFFFFFFF"/>
        <bgColor rgb="FFF2F2F2"/>
      </patternFill>
    </fill>
    <fill>
      <patternFill patternType="solid">
        <fgColor rgb="FFDFCCE4"/>
        <bgColor rgb="FFD0CECE"/>
      </patternFill>
    </fill>
    <fill>
      <patternFill patternType="solid">
        <fgColor rgb="FFE2F0D9"/>
        <bgColor rgb="FFE2EFDA"/>
      </patternFill>
    </fill>
    <fill>
      <patternFill patternType="solid">
        <fgColor rgb="FFFFDAA2"/>
        <bgColor rgb="FFFCD5B5"/>
      </patternFill>
    </fill>
    <fill>
      <patternFill patternType="solid">
        <fgColor rgb="FFFFFBCC"/>
        <bgColor rgb="FFF2F2F2"/>
      </patternFill>
    </fill>
    <fill>
      <patternFill patternType="solid">
        <fgColor rgb="FFA6A6A6"/>
        <bgColor rgb="FFAFABAB"/>
      </patternFill>
    </fill>
    <fill>
      <patternFill patternType="solid">
        <fgColor rgb="FF808080"/>
        <bgColor rgb="FF826AAF"/>
      </patternFill>
    </fill>
    <fill>
      <patternFill patternType="solid">
        <fgColor rgb="FF262626"/>
        <bgColor rgb="FF404040"/>
      </patternFill>
    </fill>
    <fill>
      <patternFill patternType="solid">
        <fgColor rgb="FFAFABAB"/>
        <bgColor rgb="FFB2B2B2"/>
      </patternFill>
    </fill>
    <fill>
      <patternFill patternType="solid">
        <fgColor rgb="FFEF413D"/>
        <bgColor rgb="FFED1C24"/>
      </patternFill>
    </fill>
    <fill>
      <patternFill patternType="solid">
        <fgColor rgb="FFFCD3C1"/>
        <bgColor rgb="FFFCD5B5"/>
      </patternFill>
    </fill>
    <fill>
      <patternFill patternType="solid">
        <fgColor rgb="FFED1C24"/>
        <bgColor rgb="FFCE181E"/>
      </patternFill>
    </fill>
    <fill>
      <patternFill patternType="solid">
        <fgColor rgb="FFBCAED5"/>
        <bgColor rgb="FFB2B2B2"/>
      </patternFill>
    </fill>
    <fill>
      <patternFill patternType="solid">
        <fgColor rgb="FFF2DCDB"/>
        <bgColor rgb="FFFCE4D6"/>
      </patternFill>
    </fill>
    <fill>
      <patternFill patternType="solid">
        <fgColor rgb="FFFCD5B5"/>
        <bgColor rgb="FFFCD3C1"/>
      </patternFill>
    </fill>
    <fill>
      <patternFill patternType="solid">
        <fgColor rgb="FFD7E4BD"/>
        <bgColor rgb="FFC5E0B4"/>
      </patternFill>
    </fill>
    <fill>
      <patternFill patternType="solid">
        <fgColor rgb="FFBFBFBF"/>
        <bgColor rgb="FFCCCCCC"/>
      </patternFill>
    </fill>
    <fill>
      <patternFill patternType="solid">
        <fgColor rgb="FFC2E0AE"/>
        <bgColor rgb="FFC5E0B4"/>
      </patternFill>
    </fill>
    <fill>
      <patternFill patternType="solid">
        <fgColor rgb="FFFDC578"/>
        <bgColor rgb="FFFFDAA2"/>
      </patternFill>
    </fill>
    <fill>
      <patternFill patternType="solid">
        <fgColor rgb="FFFCD4D1"/>
        <bgColor rgb="FFFCD3C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9" fontId="1" fillId="0" borderId="0" applyBorder="0" applyProtection="0"/>
    <xf numFmtId="9" fontId="32" fillId="0" borderId="0" applyBorder="0" applyProtection="0"/>
  </cellStyleXfs>
  <cellXfs count="3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1" xfId="0" applyFont="1" applyBorder="1" applyAlignment="1">
      <alignment wrapText="1"/>
    </xf>
    <xf numFmtId="0" fontId="8" fillId="4" borderId="1" xfId="0" applyFont="1" applyFill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5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4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/>
    <xf numFmtId="14" fontId="4" fillId="6" borderId="1" xfId="0" applyNumberFormat="1" applyFont="1" applyFill="1" applyBorder="1" applyAlignment="1">
      <alignment horizontal="right"/>
    </xf>
    <xf numFmtId="0" fontId="11" fillId="6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166" fontId="12" fillId="0" borderId="1" xfId="0" applyNumberFormat="1" applyFont="1" applyBorder="1" applyAlignment="1">
      <alignment horizontal="right"/>
    </xf>
    <xf numFmtId="14" fontId="11" fillId="6" borderId="1" xfId="0" applyNumberFormat="1" applyFont="1" applyFill="1" applyBorder="1" applyAlignment="1">
      <alignment horizontal="right"/>
    </xf>
    <xf numFmtId="166" fontId="12" fillId="6" borderId="1" xfId="0" applyNumberFormat="1" applyFont="1" applyFill="1" applyBorder="1" applyAlignment="1">
      <alignment horizontal="right"/>
    </xf>
    <xf numFmtId="164" fontId="4" fillId="7" borderId="2" xfId="0" applyNumberFormat="1" applyFont="1" applyFill="1" applyBorder="1" applyAlignment="1">
      <alignment horizontal="center"/>
    </xf>
    <xf numFmtId="0" fontId="0" fillId="0" borderId="0" xfId="0" applyBorder="1"/>
    <xf numFmtId="14" fontId="4" fillId="0" borderId="1" xfId="0" applyNumberFormat="1" applyFont="1" applyBorder="1"/>
    <xf numFmtId="14" fontId="12" fillId="0" borderId="1" xfId="0" applyNumberFormat="1" applyFont="1" applyBorder="1"/>
    <xf numFmtId="14" fontId="11" fillId="6" borderId="1" xfId="0" applyNumberFormat="1" applyFont="1" applyFill="1" applyBorder="1"/>
    <xf numFmtId="0" fontId="4" fillId="0" borderId="0" xfId="0" applyFont="1" applyBorder="1"/>
    <xf numFmtId="164" fontId="4" fillId="8" borderId="1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3" xfId="0" applyFont="1" applyBorder="1"/>
    <xf numFmtId="0" fontId="4" fillId="9" borderId="3" xfId="0" applyFont="1" applyFill="1" applyBorder="1"/>
    <xf numFmtId="0" fontId="6" fillId="9" borderId="3" xfId="0" applyFont="1" applyFill="1" applyBorder="1"/>
    <xf numFmtId="0" fontId="7" fillId="9" borderId="4" xfId="0" applyFont="1" applyFill="1" applyBorder="1"/>
    <xf numFmtId="0" fontId="0" fillId="0" borderId="1" xfId="0" applyBorder="1" applyAlignment="1">
      <alignment horizontal="right"/>
    </xf>
    <xf numFmtId="0" fontId="4" fillId="9" borderId="1" xfId="0" applyFont="1" applyFill="1" applyBorder="1"/>
    <xf numFmtId="0" fontId="6" fillId="9" borderId="1" xfId="0" applyFont="1" applyFill="1" applyBorder="1"/>
    <xf numFmtId="0" fontId="7" fillId="9" borderId="2" xfId="0" applyFont="1" applyFill="1" applyBorder="1"/>
    <xf numFmtId="0" fontId="4" fillId="10" borderId="1" xfId="0" applyFont="1" applyFill="1" applyBorder="1"/>
    <xf numFmtId="0" fontId="13" fillId="10" borderId="1" xfId="0" applyFont="1" applyFill="1" applyBorder="1"/>
    <xf numFmtId="0" fontId="7" fillId="10" borderId="1" xfId="0" applyFont="1" applyFill="1" applyBorder="1"/>
    <xf numFmtId="0" fontId="0" fillId="10" borderId="1" xfId="0" applyFill="1" applyBorder="1"/>
    <xf numFmtId="14" fontId="4" fillId="10" borderId="1" xfId="0" applyNumberFormat="1" applyFont="1" applyFill="1" applyBorder="1" applyAlignment="1">
      <alignment horizontal="right"/>
    </xf>
    <xf numFmtId="14" fontId="4" fillId="10" borderId="1" xfId="0" applyNumberFormat="1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right"/>
    </xf>
    <xf numFmtId="0" fontId="0" fillId="7" borderId="1" xfId="0" applyFill="1" applyBorder="1"/>
    <xf numFmtId="0" fontId="4" fillId="0" borderId="5" xfId="0" applyFont="1" applyBorder="1"/>
    <xf numFmtId="0" fontId="6" fillId="0" borderId="5" xfId="0" applyFont="1" applyBorder="1"/>
    <xf numFmtId="0" fontId="7" fillId="0" borderId="5" xfId="0" applyFont="1" applyBorder="1"/>
    <xf numFmtId="0" fontId="0" fillId="0" borderId="5" xfId="0" applyBorder="1"/>
    <xf numFmtId="14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7" borderId="5" xfId="0" applyFill="1" applyBorder="1"/>
    <xf numFmtId="164" fontId="4" fillId="11" borderId="5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0" fontId="7" fillId="0" borderId="0" xfId="0" applyFont="1" applyBorder="1"/>
    <xf numFmtId="0" fontId="14" fillId="0" borderId="0" xfId="0" applyFont="1"/>
    <xf numFmtId="0" fontId="15" fillId="0" borderId="0" xfId="0" applyFont="1"/>
    <xf numFmtId="1" fontId="15" fillId="0" borderId="0" xfId="0" applyNumberFormat="1" applyFont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9" fontId="15" fillId="0" borderId="0" xfId="2" applyFont="1" applyBorder="1" applyAlignment="1" applyProtection="1">
      <alignment wrapText="1"/>
    </xf>
    <xf numFmtId="1" fontId="15" fillId="0" borderId="0" xfId="2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6" fillId="12" borderId="2" xfId="0" applyFont="1" applyFill="1" applyBorder="1"/>
    <xf numFmtId="167" fontId="17" fillId="0" borderId="2" xfId="2" applyNumberFormat="1" applyFont="1" applyBorder="1" applyAlignment="1" applyProtection="1"/>
    <xf numFmtId="1" fontId="17" fillId="0" borderId="2" xfId="2" applyNumberFormat="1" applyFont="1" applyBorder="1" applyAlignment="1" applyProtection="1"/>
    <xf numFmtId="168" fontId="0" fillId="13" borderId="1" xfId="0" applyNumberFormat="1" applyFill="1" applyBorder="1" applyAlignment="1">
      <alignment horizontal="center"/>
    </xf>
    <xf numFmtId="168" fontId="0" fillId="0" borderId="1" xfId="0" applyNumberFormat="1" applyBorder="1"/>
    <xf numFmtId="2" fontId="18" fillId="0" borderId="0" xfId="0" applyNumberFormat="1" applyFont="1"/>
    <xf numFmtId="0" fontId="16" fillId="0" borderId="2" xfId="0" applyFont="1" applyBorder="1"/>
    <xf numFmtId="2" fontId="19" fillId="0" borderId="0" xfId="0" applyNumberFormat="1" applyFont="1"/>
    <xf numFmtId="0" fontId="1" fillId="0" borderId="0" xfId="0" applyFont="1"/>
    <xf numFmtId="2" fontId="0" fillId="0" borderId="1" xfId="0" applyNumberFormat="1" applyBorder="1"/>
    <xf numFmtId="2" fontId="0" fillId="0" borderId="0" xfId="0" applyNumberFormat="1" applyBorder="1"/>
    <xf numFmtId="0" fontId="16" fillId="14" borderId="2" xfId="0" applyFont="1" applyFill="1" applyBorder="1"/>
    <xf numFmtId="2" fontId="20" fillId="0" borderId="0" xfId="0" applyNumberFormat="1" applyFont="1"/>
    <xf numFmtId="0" fontId="16" fillId="4" borderId="2" xfId="0" applyFont="1" applyFill="1" applyBorder="1"/>
    <xf numFmtId="0" fontId="16" fillId="9" borderId="4" xfId="0" applyFont="1" applyFill="1" applyBorder="1"/>
    <xf numFmtId="167" fontId="17" fillId="0" borderId="4" xfId="2" applyNumberFormat="1" applyFont="1" applyBorder="1" applyAlignment="1" applyProtection="1"/>
    <xf numFmtId="1" fontId="17" fillId="0" borderId="4" xfId="2" applyNumberFormat="1" applyFont="1" applyBorder="1" applyAlignment="1" applyProtection="1"/>
    <xf numFmtId="2" fontId="0" fillId="0" borderId="0" xfId="0" applyNumberFormat="1"/>
    <xf numFmtId="0" fontId="16" fillId="9" borderId="2" xfId="0" applyFont="1" applyFill="1" applyBorder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1" applyFont="1" applyBorder="1" applyProtection="1"/>
    <xf numFmtId="0" fontId="2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indent="15"/>
    </xf>
    <xf numFmtId="0" fontId="3" fillId="1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19" borderId="1" xfId="1" applyFont="1" applyFill="1" applyBorder="1" applyAlignment="1" applyProtection="1">
      <alignment horizontal="center" vertical="center" wrapText="1"/>
    </xf>
    <xf numFmtId="0" fontId="3" fillId="4" borderId="6" xfId="0" applyFont="1" applyFill="1" applyBorder="1"/>
    <xf numFmtId="168" fontId="0" fillId="10" borderId="1" xfId="0" applyNumberFormat="1" applyFill="1" applyBorder="1" applyAlignment="1">
      <alignment horizontal="center"/>
    </xf>
    <xf numFmtId="168" fontId="23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13" borderId="1" xfId="0" applyNumberFormat="1" applyFont="1" applyFill="1" applyBorder="1" applyAlignment="1">
      <alignment horizontal="right"/>
    </xf>
    <xf numFmtId="168" fontId="0" fillId="8" borderId="1" xfId="0" applyNumberFormat="1" applyFill="1" applyBorder="1" applyAlignment="1">
      <alignment horizontal="right"/>
    </xf>
    <xf numFmtId="168" fontId="0" fillId="15" borderId="1" xfId="0" applyNumberFormat="1" applyFill="1" applyBorder="1" applyAlignment="1">
      <alignment horizontal="right"/>
    </xf>
    <xf numFmtId="168" fontId="0" fillId="19" borderId="1" xfId="0" applyNumberFormat="1" applyFill="1" applyBorder="1" applyAlignment="1">
      <alignment horizontal="right"/>
    </xf>
    <xf numFmtId="169" fontId="0" fillId="19" borderId="1" xfId="1" applyFont="1" applyFill="1" applyBorder="1" applyAlignment="1" applyProtection="1">
      <alignment horizontal="right"/>
    </xf>
    <xf numFmtId="0" fontId="0" fillId="0" borderId="7" xfId="0" applyBorder="1"/>
    <xf numFmtId="0" fontId="3" fillId="0" borderId="6" xfId="0" applyFont="1" applyBorder="1"/>
    <xf numFmtId="168" fontId="0" fillId="16" borderId="1" xfId="0" applyNumberFormat="1" applyFill="1" applyBorder="1" applyAlignment="1">
      <alignment horizontal="right"/>
    </xf>
    <xf numFmtId="168" fontId="0" fillId="20" borderId="1" xfId="0" applyNumberFormat="1" applyFill="1" applyBorder="1" applyAlignment="1">
      <alignment horizontal="right"/>
    </xf>
    <xf numFmtId="168" fontId="0" fillId="10" borderId="1" xfId="0" applyNumberFormat="1" applyFill="1" applyBorder="1" applyAlignment="1">
      <alignment horizontal="right"/>
    </xf>
    <xf numFmtId="169" fontId="0" fillId="0" borderId="1" xfId="1" applyFont="1" applyBorder="1" applyAlignment="1" applyProtection="1">
      <alignment horizontal="right"/>
    </xf>
    <xf numFmtId="168" fontId="1" fillId="0" borderId="1" xfId="0" applyNumberFormat="1" applyFon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168" fontId="0" fillId="10" borderId="5" xfId="0" applyNumberFormat="1" applyFill="1" applyBorder="1" applyAlignment="1">
      <alignment horizontal="right"/>
    </xf>
    <xf numFmtId="169" fontId="0" fillId="0" borderId="5" xfId="1" applyFont="1" applyBorder="1" applyAlignment="1" applyProtection="1">
      <alignment horizontal="right"/>
    </xf>
    <xf numFmtId="168" fontId="24" fillId="0" borderId="1" xfId="0" applyNumberFormat="1" applyFont="1" applyBorder="1" applyAlignment="1">
      <alignment horizontal="right"/>
    </xf>
    <xf numFmtId="168" fontId="0" fillId="10" borderId="1" xfId="0" applyNumberFormat="1" applyFill="1" applyBorder="1" applyAlignment="1">
      <alignment horizontal="left"/>
    </xf>
    <xf numFmtId="168" fontId="0" fillId="0" borderId="1" xfId="0" applyNumberFormat="1" applyBorder="1" applyAlignment="1">
      <alignment horizontal="left"/>
    </xf>
    <xf numFmtId="0" fontId="0" fillId="0" borderId="3" xfId="0" applyBorder="1"/>
    <xf numFmtId="0" fontId="3" fillId="0" borderId="8" xfId="0" applyFont="1" applyBorder="1"/>
    <xf numFmtId="168" fontId="0" fillId="0" borderId="3" xfId="0" applyNumberFormat="1" applyBorder="1" applyAlignment="1">
      <alignment horizontal="right"/>
    </xf>
    <xf numFmtId="168" fontId="0" fillId="10" borderId="3" xfId="0" applyNumberFormat="1" applyFill="1" applyBorder="1" applyAlignment="1">
      <alignment horizontal="right"/>
    </xf>
    <xf numFmtId="169" fontId="0" fillId="0" borderId="3" xfId="1" applyFont="1" applyBorder="1" applyAlignment="1" applyProtection="1">
      <alignment horizontal="right"/>
    </xf>
    <xf numFmtId="168" fontId="0" fillId="21" borderId="1" xfId="0" applyNumberFormat="1" applyFill="1" applyBorder="1" applyAlignment="1">
      <alignment horizontal="right"/>
    </xf>
    <xf numFmtId="168" fontId="0" fillId="22" borderId="1" xfId="0" applyNumberFormat="1" applyFont="1" applyFill="1" applyBorder="1" applyAlignment="1">
      <alignment horizontal="right"/>
    </xf>
    <xf numFmtId="168" fontId="1" fillId="9" borderId="1" xfId="0" applyNumberFormat="1" applyFont="1" applyFill="1" applyBorder="1" applyAlignment="1">
      <alignment horizontal="right"/>
    </xf>
    <xf numFmtId="0" fontId="1" fillId="0" borderId="7" xfId="0" applyFont="1" applyBorder="1"/>
    <xf numFmtId="168" fontId="0" fillId="23" borderId="1" xfId="0" applyNumberFormat="1" applyFill="1" applyBorder="1" applyAlignment="1">
      <alignment horizontal="right"/>
    </xf>
    <xf numFmtId="168" fontId="0" fillId="24" borderId="5" xfId="0" applyNumberFormat="1" applyFill="1" applyBorder="1" applyAlignment="1">
      <alignment horizontal="right"/>
    </xf>
    <xf numFmtId="0" fontId="21" fillId="0" borderId="0" xfId="0" applyFont="1" applyBorder="1" applyProtection="1"/>
    <xf numFmtId="166" fontId="21" fillId="0" borderId="0" xfId="0" applyNumberFormat="1" applyFont="1" applyBorder="1" applyAlignment="1" applyProtection="1">
      <alignment horizontal="left"/>
    </xf>
    <xf numFmtId="0" fontId="0" fillId="0" borderId="0" xfId="0" applyBorder="1" applyProtection="1"/>
    <xf numFmtId="0" fontId="0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 indent="15"/>
    </xf>
    <xf numFmtId="0" fontId="3" fillId="0" borderId="1" xfId="0" applyFont="1" applyBorder="1" applyAlignment="1" applyProtection="1">
      <alignment horizontal="center" vertical="center"/>
    </xf>
    <xf numFmtId="0" fontId="22" fillId="0" borderId="1" xfId="0" applyFont="1" applyBorder="1" applyAlignment="1" applyProtection="1">
      <alignment horizontal="center" vertical="center"/>
    </xf>
    <xf numFmtId="16" fontId="3" fillId="18" borderId="1" xfId="0" applyNumberFormat="1" applyFont="1" applyFill="1" applyBorder="1" applyAlignment="1">
      <alignment horizontal="center" vertical="center"/>
    </xf>
    <xf numFmtId="2" fontId="3" fillId="19" borderId="1" xfId="0" applyNumberFormat="1" applyFont="1" applyFill="1" applyBorder="1" applyAlignment="1">
      <alignment horizontal="center" vertical="center" wrapText="1"/>
    </xf>
    <xf numFmtId="168" fontId="0" fillId="22" borderId="1" xfId="0" applyNumberFormat="1" applyFill="1" applyBorder="1" applyAlignment="1">
      <alignment horizontal="center"/>
    </xf>
    <xf numFmtId="2" fontId="0" fillId="19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0" fillId="22" borderId="5" xfId="0" applyNumberFormat="1" applyFill="1" applyBorder="1" applyAlignment="1">
      <alignment horizontal="right"/>
    </xf>
    <xf numFmtId="168" fontId="0" fillId="15" borderId="5" xfId="0" applyNumberFormat="1" applyFill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25" borderId="7" xfId="0" applyFont="1" applyFill="1" applyBorder="1"/>
    <xf numFmtId="168" fontId="0" fillId="15" borderId="3" xfId="0" applyNumberFormat="1" applyFill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8" fontId="0" fillId="0" borderId="1" xfId="0" applyNumberFormat="1" applyBorder="1" applyAlignment="1">
      <alignment horizontal="center"/>
    </xf>
    <xf numFmtId="0" fontId="0" fillId="15" borderId="7" xfId="0" applyFont="1" applyFill="1" applyBorder="1"/>
    <xf numFmtId="168" fontId="0" fillId="26" borderId="1" xfId="0" applyNumberFormat="1" applyFill="1" applyBorder="1" applyAlignment="1">
      <alignment horizontal="right"/>
    </xf>
    <xf numFmtId="168" fontId="0" fillId="3" borderId="1" xfId="0" applyNumberFormat="1" applyFill="1" applyBorder="1" applyAlignment="1">
      <alignment horizontal="right"/>
    </xf>
    <xf numFmtId="168" fontId="0" fillId="9" borderId="3" xfId="0" applyNumberFormat="1" applyFont="1" applyFill="1" applyBorder="1" applyAlignment="1">
      <alignment horizontal="right"/>
    </xf>
    <xf numFmtId="168" fontId="0" fillId="6" borderId="1" xfId="0" applyNumberFormat="1" applyFill="1" applyBorder="1" applyAlignment="1">
      <alignment horizontal="right"/>
    </xf>
    <xf numFmtId="0" fontId="22" fillId="21" borderId="1" xfId="0" applyFont="1" applyFill="1" applyBorder="1" applyAlignment="1">
      <alignment horizontal="left" vertical="center"/>
    </xf>
    <xf numFmtId="0" fontId="25" fillId="21" borderId="1" xfId="0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left" vertical="center"/>
    </xf>
    <xf numFmtId="0" fontId="26" fillId="15" borderId="1" xfId="0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right" vertical="center"/>
    </xf>
    <xf numFmtId="164" fontId="0" fillId="27" borderId="1" xfId="0" applyNumberFormat="1" applyFill="1" applyBorder="1" applyAlignment="1">
      <alignment horizontal="right"/>
    </xf>
    <xf numFmtId="164" fontId="1" fillId="0" borderId="1" xfId="0" applyNumberFormat="1" applyFont="1" applyBorder="1"/>
    <xf numFmtId="164" fontId="0" fillId="0" borderId="1" xfId="0" applyNumberFormat="1" applyBorder="1"/>
    <xf numFmtId="0" fontId="1" fillId="0" borderId="1" xfId="0" applyFont="1" applyBorder="1"/>
    <xf numFmtId="0" fontId="0" fillId="7" borderId="0" xfId="0" applyFill="1"/>
    <xf numFmtId="164" fontId="0" fillId="7" borderId="1" xfId="0" applyNumberFormat="1" applyFill="1" applyBorder="1"/>
    <xf numFmtId="0" fontId="17" fillId="28" borderId="1" xfId="0" applyFont="1" applyFill="1" applyBorder="1" applyAlignment="1">
      <alignment horizontal="left" vertical="center"/>
    </xf>
    <xf numFmtId="0" fontId="26" fillId="28" borderId="1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0" fillId="28" borderId="1" xfId="0" applyNumberFormat="1" applyFill="1" applyBorder="1" applyAlignment="1">
      <alignment horizontal="right" vertical="center"/>
    </xf>
    <xf numFmtId="164" fontId="0" fillId="8" borderId="1" xfId="0" applyNumberFormat="1" applyFill="1" applyBorder="1" applyAlignment="1">
      <alignment horizontal="right" vertical="center"/>
    </xf>
    <xf numFmtId="164" fontId="18" fillId="7" borderId="1" xfId="0" applyNumberFormat="1" applyFont="1" applyFill="1" applyBorder="1"/>
    <xf numFmtId="0" fontId="0" fillId="0" borderId="0" xfId="0" applyAlignment="1">
      <alignment horizontal="right" vertical="center"/>
    </xf>
    <xf numFmtId="168" fontId="0" fillId="27" borderId="1" xfId="0" applyNumberFormat="1" applyFill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left" vertical="center"/>
    </xf>
    <xf numFmtId="164" fontId="27" fillId="15" borderId="1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right"/>
    </xf>
    <xf numFmtId="164" fontId="27" fillId="0" borderId="0" xfId="0" applyNumberFormat="1" applyFont="1"/>
    <xf numFmtId="164" fontId="22" fillId="0" borderId="0" xfId="0" applyNumberFormat="1" applyFont="1" applyAlignment="1">
      <alignment horizontal="right" vertical="center"/>
    </xf>
    <xf numFmtId="0" fontId="0" fillId="29" borderId="0" xfId="0" applyFill="1"/>
    <xf numFmtId="0" fontId="1" fillId="0" borderId="0" xfId="0" applyFont="1" applyAlignment="1" applyProtection="1">
      <alignment horizontal="center" vertical="center"/>
    </xf>
    <xf numFmtId="0" fontId="0" fillId="29" borderId="0" xfId="0" applyFont="1" applyFill="1" applyAlignment="1" applyProtection="1">
      <alignment horizontal="center" vertical="center"/>
    </xf>
    <xf numFmtId="0" fontId="3" fillId="0" borderId="0" xfId="0" applyFont="1" applyBorder="1" applyAlignment="1" applyProtection="1">
      <alignment vertical="top"/>
    </xf>
    <xf numFmtId="0" fontId="22" fillId="29" borderId="1" xfId="0" applyFont="1" applyFill="1" applyBorder="1" applyAlignment="1" applyProtection="1">
      <alignment horizontal="center" vertical="center"/>
    </xf>
    <xf numFmtId="168" fontId="23" fillId="29" borderId="1" xfId="0" applyNumberFormat="1" applyFont="1" applyFill="1" applyBorder="1" applyAlignment="1">
      <alignment horizontal="right"/>
    </xf>
    <xf numFmtId="0" fontId="0" fillId="4" borderId="7" xfId="0" applyFont="1" applyFill="1" applyBorder="1"/>
    <xf numFmtId="168" fontId="0" fillId="9" borderId="1" xfId="0" applyNumberForma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70" fontId="0" fillId="0" borderId="1" xfId="0" applyNumberFormat="1" applyBorder="1" applyAlignment="1">
      <alignment horizontal="right"/>
    </xf>
    <xf numFmtId="168" fontId="0" fillId="30" borderId="1" xfId="0" applyNumberFormat="1" applyFont="1" applyFill="1" applyBorder="1" applyAlignment="1">
      <alignment horizontal="right"/>
    </xf>
    <xf numFmtId="168" fontId="0" fillId="30" borderId="1" xfId="0" applyNumberFormat="1" applyFill="1" applyBorder="1" applyAlignment="1">
      <alignment horizontal="right"/>
    </xf>
    <xf numFmtId="2" fontId="0" fillId="30" borderId="1" xfId="0" applyNumberFormat="1" applyFill="1" applyBorder="1" applyAlignment="1">
      <alignment horizontal="right"/>
    </xf>
    <xf numFmtId="168" fontId="0" fillId="30" borderId="5" xfId="0" applyNumberFormat="1" applyFill="1" applyBorder="1" applyAlignment="1">
      <alignment horizontal="right"/>
    </xf>
    <xf numFmtId="2" fontId="0" fillId="30" borderId="5" xfId="0" applyNumberFormat="1" applyFill="1" applyBorder="1" applyAlignment="1">
      <alignment horizontal="right"/>
    </xf>
    <xf numFmtId="168" fontId="0" fillId="30" borderId="3" xfId="0" applyNumberFormat="1" applyFill="1" applyBorder="1" applyAlignment="1">
      <alignment horizontal="right"/>
    </xf>
    <xf numFmtId="2" fontId="0" fillId="30" borderId="3" xfId="0" applyNumberFormat="1" applyFill="1" applyBorder="1" applyAlignment="1">
      <alignment horizontal="right"/>
    </xf>
    <xf numFmtId="0" fontId="1" fillId="4" borderId="7" xfId="0" applyFont="1" applyFill="1" applyBorder="1"/>
    <xf numFmtId="168" fontId="1" fillId="0" borderId="5" xfId="0" applyNumberFormat="1" applyFont="1" applyBorder="1" applyAlignment="1">
      <alignment horizontal="right"/>
    </xf>
    <xf numFmtId="168" fontId="0" fillId="11" borderId="1" xfId="0" applyNumberFormat="1" applyFill="1" applyBorder="1" applyAlignment="1">
      <alignment horizontal="center"/>
    </xf>
    <xf numFmtId="168" fontId="0" fillId="31" borderId="1" xfId="0" applyNumberFormat="1" applyFill="1" applyBorder="1" applyAlignment="1">
      <alignment horizontal="center"/>
    </xf>
    <xf numFmtId="168" fontId="0" fillId="13" borderId="7" xfId="0" applyNumberFormat="1" applyFill="1" applyBorder="1" applyAlignment="1">
      <alignment horizontal="center"/>
    </xf>
    <xf numFmtId="168" fontId="1" fillId="13" borderId="1" xfId="0" applyNumberFormat="1" applyFont="1" applyFill="1" applyBorder="1" applyAlignment="1">
      <alignment horizontal="left"/>
    </xf>
    <xf numFmtId="168" fontId="28" fillId="7" borderId="1" xfId="0" applyNumberFormat="1" applyFont="1" applyFill="1" applyBorder="1" applyAlignment="1">
      <alignment horizontal="right"/>
    </xf>
    <xf numFmtId="168" fontId="0" fillId="16" borderId="1" xfId="0" applyNumberFormat="1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24" fillId="0" borderId="1" xfId="0" applyNumberFormat="1" applyFont="1" applyBorder="1" applyAlignment="1">
      <alignment horizontal="center"/>
    </xf>
    <xf numFmtId="168" fontId="0" fillId="0" borderId="5" xfId="0" applyNumberFormat="1" applyFont="1" applyBorder="1" applyAlignment="1">
      <alignment horizontal="right"/>
    </xf>
    <xf numFmtId="168" fontId="0" fillId="18" borderId="1" xfId="0" applyNumberFormat="1" applyFont="1" applyFill="1" applyBorder="1" applyAlignment="1">
      <alignment horizontal="right"/>
    </xf>
    <xf numFmtId="168" fontId="0" fillId="17" borderId="1" xfId="0" applyNumberFormat="1" applyFill="1" applyBorder="1" applyAlignment="1">
      <alignment horizontal="right"/>
    </xf>
    <xf numFmtId="168" fontId="1" fillId="19" borderId="1" xfId="0" applyNumberFormat="1" applyFont="1" applyFill="1" applyBorder="1" applyAlignment="1">
      <alignment horizontal="right"/>
    </xf>
    <xf numFmtId="0" fontId="29" fillId="32" borderId="6" xfId="0" applyFont="1" applyFill="1" applyBorder="1"/>
    <xf numFmtId="168" fontId="28" fillId="32" borderId="1" xfId="0" applyNumberFormat="1" applyFont="1" applyFill="1" applyBorder="1" applyAlignment="1">
      <alignment horizontal="right"/>
    </xf>
    <xf numFmtId="168" fontId="28" fillId="32" borderId="1" xfId="0" applyNumberFormat="1" applyFont="1" applyFill="1" applyBorder="1" applyAlignment="1">
      <alignment horizontal="center"/>
    </xf>
    <xf numFmtId="168" fontId="0" fillId="33" borderId="1" xfId="0" applyNumberFormat="1" applyFill="1" applyBorder="1" applyAlignment="1">
      <alignment horizontal="right"/>
    </xf>
    <xf numFmtId="168" fontId="0" fillId="15" borderId="1" xfId="0" applyNumberFormat="1" applyFill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21" borderId="1" xfId="0" applyNumberFormat="1" applyFill="1" applyBorder="1" applyAlignment="1">
      <alignment horizontal="center"/>
    </xf>
    <xf numFmtId="168" fontId="0" fillId="33" borderId="1" xfId="0" applyNumberFormat="1" applyFont="1" applyFill="1" applyBorder="1" applyAlignment="1">
      <alignment horizontal="center"/>
    </xf>
    <xf numFmtId="168" fontId="0" fillId="22" borderId="5" xfId="0" applyNumberFormat="1" applyFill="1" applyBorder="1" applyAlignment="1">
      <alignment horizontal="center"/>
    </xf>
    <xf numFmtId="168" fontId="0" fillId="0" borderId="5" xfId="0" applyNumberFormat="1" applyFont="1" applyBorder="1" applyAlignment="1">
      <alignment horizontal="left"/>
    </xf>
    <xf numFmtId="168" fontId="0" fillId="34" borderId="5" xfId="0" applyNumberFormat="1" applyFont="1" applyFill="1" applyBorder="1" applyAlignment="1">
      <alignment horizontal="right"/>
    </xf>
    <xf numFmtId="168" fontId="1" fillId="0" borderId="1" xfId="0" applyNumberFormat="1" applyFont="1" applyBorder="1" applyAlignment="1">
      <alignment horizontal="left"/>
    </xf>
    <xf numFmtId="168" fontId="0" fillId="35" borderId="1" xfId="0" applyNumberFormat="1" applyFill="1" applyBorder="1" applyAlignment="1">
      <alignment horizontal="right"/>
    </xf>
    <xf numFmtId="0" fontId="0" fillId="0" borderId="9" xfId="0" applyBorder="1"/>
    <xf numFmtId="0" fontId="0" fillId="36" borderId="9" xfId="0" applyFont="1" applyFill="1" applyBorder="1"/>
    <xf numFmtId="168" fontId="30" fillId="37" borderId="1" xfId="0" applyNumberFormat="1" applyFont="1" applyFill="1" applyBorder="1" applyAlignment="1">
      <alignment horizontal="right"/>
    </xf>
    <xf numFmtId="168" fontId="30" fillId="37" borderId="3" xfId="0" applyNumberFormat="1" applyFont="1" applyFill="1" applyBorder="1" applyAlignment="1">
      <alignment horizontal="right"/>
    </xf>
    <xf numFmtId="168" fontId="1" fillId="0" borderId="3" xfId="0" applyNumberFormat="1" applyFont="1" applyBorder="1" applyAlignment="1">
      <alignment horizontal="right"/>
    </xf>
    <xf numFmtId="168" fontId="1" fillId="38" borderId="5" xfId="0" applyNumberFormat="1" applyFont="1" applyFill="1" applyBorder="1" applyAlignment="1">
      <alignment horizontal="right"/>
    </xf>
    <xf numFmtId="168" fontId="0" fillId="39" borderId="3" xfId="0" applyNumberFormat="1" applyFill="1" applyBorder="1" applyAlignment="1">
      <alignment horizontal="right"/>
    </xf>
    <xf numFmtId="168" fontId="0" fillId="40" borderId="1" xfId="0" applyNumberFormat="1" applyFill="1" applyBorder="1" applyAlignment="1">
      <alignment horizontal="center"/>
    </xf>
    <xf numFmtId="0" fontId="0" fillId="41" borderId="0" xfId="0" applyFont="1" applyFill="1" applyAlignment="1" applyProtection="1">
      <alignment horizontal="center" vertical="center"/>
    </xf>
    <xf numFmtId="0" fontId="0" fillId="35" borderId="0" xfId="0" applyFont="1" applyFill="1" applyAlignment="1" applyProtection="1">
      <alignment horizontal="center" vertical="center"/>
    </xf>
    <xf numFmtId="0" fontId="3" fillId="22" borderId="6" xfId="0" applyFont="1" applyFill="1" applyBorder="1"/>
    <xf numFmtId="168" fontId="0" fillId="41" borderId="1" xfId="0" applyNumberFormat="1" applyFill="1" applyBorder="1" applyAlignment="1">
      <alignment horizontal="right"/>
    </xf>
    <xf numFmtId="0" fontId="0" fillId="0" borderId="7" xfId="0" applyFont="1" applyBorder="1"/>
    <xf numFmtId="0" fontId="3" fillId="22" borderId="8" xfId="0" applyFont="1" applyFill="1" applyBorder="1"/>
    <xf numFmtId="0" fontId="3" fillId="41" borderId="6" xfId="0" applyFont="1" applyFill="1" applyBorder="1"/>
    <xf numFmtId="0" fontId="0" fillId="17" borderId="7" xfId="0" applyFont="1" applyFill="1" applyBorder="1"/>
    <xf numFmtId="0" fontId="0" fillId="9" borderId="7" xfId="0" applyFont="1" applyFill="1" applyBorder="1"/>
    <xf numFmtId="0" fontId="0" fillId="18" borderId="7" xfId="0" applyFont="1" applyFill="1" applyBorder="1"/>
    <xf numFmtId="168" fontId="0" fillId="18" borderId="5" xfId="0" applyNumberFormat="1" applyFont="1" applyFill="1" applyBorder="1" applyAlignment="1">
      <alignment horizontal="right"/>
    </xf>
    <xf numFmtId="168" fontId="0" fillId="41" borderId="3" xfId="0" applyNumberFormat="1" applyFill="1" applyBorder="1" applyAlignment="1">
      <alignment horizontal="right"/>
    </xf>
    <xf numFmtId="0" fontId="1" fillId="18" borderId="7" xfId="0" applyFont="1" applyFill="1" applyBorder="1"/>
    <xf numFmtId="168" fontId="0" fillId="42" borderId="1" xfId="0" applyNumberFormat="1" applyFill="1" applyBorder="1" applyAlignment="1">
      <alignment horizontal="right"/>
    </xf>
    <xf numFmtId="0" fontId="1" fillId="17" borderId="7" xfId="0" applyFont="1" applyFill="1" applyBorder="1"/>
    <xf numFmtId="0" fontId="22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8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168" fontId="0" fillId="25" borderId="1" xfId="0" applyNumberFormat="1" applyFill="1" applyBorder="1" applyAlignment="1">
      <alignment horizontal="right"/>
    </xf>
    <xf numFmtId="168" fontId="0" fillId="34" borderId="1" xfId="0" applyNumberFormat="1" applyFont="1" applyFill="1" applyBorder="1" applyAlignment="1">
      <alignment horizontal="left"/>
    </xf>
    <xf numFmtId="0" fontId="0" fillId="43" borderId="7" xfId="0" applyFont="1" applyFill="1" applyBorder="1"/>
    <xf numFmtId="2" fontId="0" fillId="19" borderId="3" xfId="0" applyNumberFormat="1" applyFill="1" applyBorder="1" applyAlignment="1">
      <alignment horizontal="right"/>
    </xf>
    <xf numFmtId="168" fontId="0" fillId="19" borderId="3" xfId="0" applyNumberForma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6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15" borderId="7" xfId="0" applyFont="1" applyFill="1" applyBorder="1" applyAlignment="1">
      <alignment horizontal="left"/>
    </xf>
    <xf numFmtId="168" fontId="0" fillId="43" borderId="1" xfId="0" applyNumberFormat="1" applyFill="1" applyBorder="1" applyAlignment="1">
      <alignment horizontal="right"/>
    </xf>
    <xf numFmtId="168" fontId="0" fillId="43" borderId="3" xfId="0" applyNumberFormat="1" applyFill="1" applyBorder="1" applyAlignment="1">
      <alignment horizontal="right"/>
    </xf>
    <xf numFmtId="168" fontId="1" fillId="43" borderId="3" xfId="0" applyNumberFormat="1" applyFont="1" applyFill="1" applyBorder="1" applyAlignment="1">
      <alignment horizontal="right"/>
    </xf>
    <xf numFmtId="168" fontId="0" fillId="17" borderId="1" xfId="0" applyNumberFormat="1" applyFont="1" applyFill="1" applyBorder="1" applyAlignment="1">
      <alignment horizontal="left"/>
    </xf>
    <xf numFmtId="168" fontId="0" fillId="0" borderId="3" xfId="0" applyNumberFormat="1" applyBorder="1" applyAlignment="1">
      <alignment horizontal="center" vertical="center"/>
    </xf>
    <xf numFmtId="168" fontId="0" fillId="3" borderId="5" xfId="0" applyNumberFormat="1" applyFill="1" applyBorder="1" applyAlignment="1">
      <alignment horizontal="right"/>
    </xf>
    <xf numFmtId="0" fontId="0" fillId="26" borderId="0" xfId="0" applyFont="1" applyFill="1" applyAlignment="1">
      <alignment horizontal="left"/>
    </xf>
    <xf numFmtId="0" fontId="0" fillId="15" borderId="0" xfId="0" applyFont="1" applyFill="1" applyAlignment="1">
      <alignment horizontal="left"/>
    </xf>
    <xf numFmtId="169" fontId="1" fillId="0" borderId="0" xfId="1" applyBorder="1" applyProtection="1"/>
    <xf numFmtId="169" fontId="1" fillId="0" borderId="1" xfId="1" applyBorder="1" applyProtection="1"/>
    <xf numFmtId="0" fontId="0" fillId="0" borderId="1" xfId="0" applyBorder="1" applyAlignment="1">
      <alignment horizontal="center"/>
    </xf>
    <xf numFmtId="169" fontId="18" fillId="0" borderId="1" xfId="1" applyFont="1" applyBorder="1" applyProtection="1"/>
    <xf numFmtId="0" fontId="0" fillId="40" borderId="1" xfId="0" applyFill="1" applyBorder="1" applyAlignment="1">
      <alignment horizontal="center"/>
    </xf>
    <xf numFmtId="169" fontId="31" fillId="0" borderId="1" xfId="0" applyNumberFormat="1" applyFont="1" applyBorder="1"/>
    <xf numFmtId="168" fontId="0" fillId="9" borderId="1" xfId="0" applyNumberFormat="1" applyFont="1" applyFill="1" applyBorder="1" applyAlignment="1">
      <alignment horizontal="left"/>
    </xf>
    <xf numFmtId="168" fontId="0" fillId="6" borderId="1" xfId="0" applyNumberFormat="1" applyFill="1" applyBorder="1" applyAlignment="1">
      <alignment horizontal="center"/>
    </xf>
    <xf numFmtId="168" fontId="0" fillId="16" borderId="3" xfId="0" applyNumberFormat="1" applyFill="1" applyBorder="1" applyAlignment="1">
      <alignment horizontal="right"/>
    </xf>
    <xf numFmtId="168" fontId="0" fillId="44" borderId="1" xfId="0" applyNumberFormat="1" applyFill="1" applyBorder="1" applyAlignment="1">
      <alignment horizontal="right"/>
    </xf>
    <xf numFmtId="168" fontId="0" fillId="45" borderId="1" xfId="0" applyNumberForma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6" fontId="21" fillId="0" borderId="0" xfId="0" applyNumberFormat="1" applyFont="1" applyBorder="1" applyAlignment="1">
      <alignment horizontal="left"/>
    </xf>
    <xf numFmtId="0" fontId="22" fillId="15" borderId="1" xfId="0" applyFont="1" applyFill="1" applyBorder="1" applyAlignment="1">
      <alignment horizontal="center" vertical="center"/>
    </xf>
    <xf numFmtId="168" fontId="0" fillId="13" borderId="1" xfId="0" applyNumberFormat="1" applyFont="1" applyFill="1" applyBorder="1" applyAlignment="1">
      <alignment horizontal="center"/>
    </xf>
    <xf numFmtId="166" fontId="21" fillId="0" borderId="0" xfId="0" applyNumberFormat="1" applyFont="1" applyBorder="1" applyAlignment="1" applyProtection="1">
      <alignment horizontal="left"/>
    </xf>
    <xf numFmtId="0" fontId="25" fillId="21" borderId="1" xfId="0" applyFont="1" applyFill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right"/>
    </xf>
    <xf numFmtId="168" fontId="0" fillId="0" borderId="6" xfId="0" applyNumberFormat="1" applyFont="1" applyBorder="1" applyAlignment="1">
      <alignment horizontal="right"/>
    </xf>
    <xf numFmtId="168" fontId="0" fillId="0" borderId="10" xfId="0" applyNumberFormat="1" applyFont="1" applyBorder="1" applyAlignment="1">
      <alignment horizontal="right"/>
    </xf>
    <xf numFmtId="168" fontId="0" fillId="0" borderId="5" xfId="0" applyNumberFormat="1" applyFont="1" applyBorder="1" applyAlignment="1">
      <alignment horizontal="center" vertical="center"/>
    </xf>
    <xf numFmtId="168" fontId="0" fillId="37" borderId="1" xfId="0" applyNumberFormat="1" applyFont="1" applyFill="1" applyBorder="1" applyAlignment="1">
      <alignment horizontal="center"/>
    </xf>
    <xf numFmtId="168" fontId="1" fillId="37" borderId="1" xfId="0" applyNumberFormat="1" applyFont="1" applyFill="1" applyBorder="1" applyAlignment="1">
      <alignment horizontal="center"/>
    </xf>
    <xf numFmtId="168" fontId="0" fillId="0" borderId="3" xfId="0" applyNumberFormat="1" applyFont="1" applyBorder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7E4BD"/>
      <rgbColor rgb="FF0000FF"/>
      <rgbColor rgb="FFFFFF00"/>
      <rgbColor rgb="FFFCD3C1"/>
      <rgbColor rgb="FFC2E0AE"/>
      <rgbColor rgb="FFCE181E"/>
      <rgbColor rgb="FFF2DCDB"/>
      <rgbColor rgb="FF000080"/>
      <rgbColor rgb="FF548235"/>
      <rgbColor rgb="FF8F187C"/>
      <rgbColor rgb="FFD9D9D9"/>
      <rgbColor rgb="FFBFBFBF"/>
      <rgbColor rgb="FF808080"/>
      <rgbColor rgb="FFAFABAB"/>
      <rgbColor rgb="FF7030A0"/>
      <rgbColor rgb="FFFFFBCC"/>
      <rgbColor rgb="FFE2F0D9"/>
      <rgbColor rgb="FFFCE4D6"/>
      <rgbColor rgb="FFF3715A"/>
      <rgbColor rgb="FF0070C0"/>
      <rgbColor rgb="FFDFCCE4"/>
      <rgbColor rgb="FF000080"/>
      <rgbColor rgb="FFFCD4D1"/>
      <rgbColor rgb="FFFFF200"/>
      <rgbColor rgb="FFC5E0B4"/>
      <rgbColor rgb="FFFEDCC6"/>
      <rgbColor rgb="FFED1C24"/>
      <rgbColor rgb="FFDDDDDD"/>
      <rgbColor rgb="FF0000FF"/>
      <rgbColor rgb="FF00B0F0"/>
      <rgbColor rgb="FFE2EFDA"/>
      <rgbColor rgb="FFE0EFD4"/>
      <rgbColor rgb="FFFFE5CA"/>
      <rgbColor rgb="FFCCCCCC"/>
      <rgbColor rgb="FFFDC578"/>
      <rgbColor rgb="FFBCAED5"/>
      <rgbColor rgb="FFFFDAA2"/>
      <rgbColor rgb="FFD0CECE"/>
      <rgbColor rgb="FFB2B2B2"/>
      <rgbColor rgb="FFA9D18E"/>
      <rgbColor rgb="FFFFC000"/>
      <rgbColor rgb="FFFCD5B5"/>
      <rgbColor rgb="FFEF413D"/>
      <rgbColor rgb="FF826AAF"/>
      <rgbColor rgb="FFA6A6A6"/>
      <rgbColor rgb="FFFBE5D6"/>
      <rgbColor rgb="FF00B050"/>
      <rgbColor rgb="FFF2F2F2"/>
      <rgbColor rgb="FF404040"/>
      <rgbColor rgb="FF7C271A"/>
      <rgbColor rgb="FF74489D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asartor33@gmail.com" TargetMode="External"/><Relationship Id="rId13" Type="http://schemas.openxmlformats.org/officeDocument/2006/relationships/hyperlink" Target="mailto:daysyguardarramos@gmail.com" TargetMode="External"/><Relationship Id="rId3" Type="http://schemas.openxmlformats.org/officeDocument/2006/relationships/hyperlink" Target="mailto:ghismaccio1957@gmail.com" TargetMode="External"/><Relationship Id="rId7" Type="http://schemas.openxmlformats.org/officeDocument/2006/relationships/hyperlink" Target="mailto:elisa.re@virgilio.it" TargetMode="External"/><Relationship Id="rId12" Type="http://schemas.openxmlformats.org/officeDocument/2006/relationships/hyperlink" Target="mailto:sabrinamarchetti69@gmail.com" TargetMode="External"/><Relationship Id="rId17" Type="http://schemas.openxmlformats.org/officeDocument/2006/relationships/hyperlink" Target="mailto:stefania.bicocchi@gmail.com" TargetMode="External"/><Relationship Id="rId2" Type="http://schemas.openxmlformats.org/officeDocument/2006/relationships/hyperlink" Target="mailto:sara.bonasoni@gmail.com" TargetMode="External"/><Relationship Id="rId16" Type="http://schemas.openxmlformats.org/officeDocument/2006/relationships/hyperlink" Target="mailto:sendif@alice.it" TargetMode="External"/><Relationship Id="rId1" Type="http://schemas.openxmlformats.org/officeDocument/2006/relationships/hyperlink" Target="mailto:albertilidia9@gmail.it" TargetMode="External"/><Relationship Id="rId6" Type="http://schemas.openxmlformats.org/officeDocument/2006/relationships/hyperlink" Target="mailto:claudiamonti67@yahoo.it" TargetMode="External"/><Relationship Id="rId11" Type="http://schemas.openxmlformats.org/officeDocument/2006/relationships/hyperlink" Target="mailto:sandyzaccanti1966@gmail.com" TargetMode="External"/><Relationship Id="rId5" Type="http://schemas.openxmlformats.org/officeDocument/2006/relationships/hyperlink" Target="mailto:simone.fantuzz@libero.it" TargetMode="External"/><Relationship Id="rId15" Type="http://schemas.openxmlformats.org/officeDocument/2006/relationships/hyperlink" Target="mailto:valeria.lucchetti7@gmail.com" TargetMode="External"/><Relationship Id="rId10" Type="http://schemas.openxmlformats.org/officeDocument/2006/relationships/hyperlink" Target="mailto:florinblaj84@yahoo.it" TargetMode="External"/><Relationship Id="rId4" Type="http://schemas.openxmlformats.org/officeDocument/2006/relationships/hyperlink" Target="mailto:lorenzag3@virgilio.it" TargetMode="External"/><Relationship Id="rId9" Type="http://schemas.openxmlformats.org/officeDocument/2006/relationships/hyperlink" Target="mailto:vitasoffietto@hotmail.it" TargetMode="External"/><Relationship Id="rId14" Type="http://schemas.openxmlformats.org/officeDocument/2006/relationships/hyperlink" Target="mailto:mammarosina11.02.19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zoomScaleNormal="100" workbookViewId="0">
      <selection activeCell="J8" sqref="J8"/>
    </sheetView>
  </sheetViews>
  <sheetFormatPr defaultRowHeight="14.25" x14ac:dyDescent="0.2"/>
  <cols>
    <col min="1" max="1" width="19.75" customWidth="1"/>
    <col min="2" max="6" width="10.75" customWidth="1"/>
    <col min="7" max="7" width="10.25" customWidth="1"/>
    <col min="8" max="8" width="18" customWidth="1"/>
    <col min="9" max="9" width="37.625" customWidth="1"/>
    <col min="10" max="17" width="10.75" customWidth="1"/>
    <col min="18" max="1025" width="8.625" customWidth="1"/>
  </cols>
  <sheetData>
    <row r="2" spans="1:12" ht="15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/>
      <c r="J2" s="3"/>
      <c r="K2" s="3"/>
    </row>
    <row r="3" spans="1:12" ht="15" x14ac:dyDescent="0.2">
      <c r="A3" s="4" t="s">
        <v>7</v>
      </c>
      <c r="B3" s="5">
        <v>3.5</v>
      </c>
      <c r="C3" s="5"/>
      <c r="D3" s="5"/>
      <c r="E3" s="5">
        <v>3.5</v>
      </c>
      <c r="F3" s="5">
        <v>6</v>
      </c>
      <c r="G3" s="5"/>
      <c r="H3" s="5">
        <f>SUM(B3:F3)</f>
        <v>13</v>
      </c>
      <c r="I3" s="6" t="s">
        <v>8</v>
      </c>
      <c r="J3" s="7">
        <f>((E4+F4)*5+B4)*0.7</f>
        <v>14.280000000000001</v>
      </c>
      <c r="K3" s="3"/>
    </row>
    <row r="4" spans="1:12" x14ac:dyDescent="0.2">
      <c r="A4" s="8"/>
      <c r="B4" s="9">
        <f>B3*0.4</f>
        <v>1.4000000000000001</v>
      </c>
      <c r="C4" s="8"/>
      <c r="D4" s="8"/>
      <c r="E4" s="9">
        <f>E3*0.4</f>
        <v>1.4000000000000001</v>
      </c>
      <c r="F4" s="9">
        <f>F3*0.4</f>
        <v>2.4000000000000004</v>
      </c>
      <c r="G4" s="8"/>
      <c r="H4" s="9">
        <f>SUM(B4:F4)*0.7</f>
        <v>3.6400000000000006</v>
      </c>
      <c r="L4" s="10"/>
    </row>
    <row r="5" spans="1:12" ht="15" x14ac:dyDescent="0.2">
      <c r="A5" s="4" t="s">
        <v>9</v>
      </c>
      <c r="B5" s="5"/>
      <c r="C5" s="5"/>
      <c r="D5" s="5"/>
      <c r="E5" s="5">
        <v>3</v>
      </c>
      <c r="F5" s="5">
        <v>0.5</v>
      </c>
      <c r="G5" s="5"/>
      <c r="H5" s="5">
        <f>SUM(B5:F5)</f>
        <v>3.5</v>
      </c>
      <c r="I5" s="3"/>
      <c r="J5" s="7"/>
      <c r="K5" s="3"/>
    </row>
    <row r="6" spans="1:12" ht="15" x14ac:dyDescent="0.2">
      <c r="A6" s="11"/>
      <c r="B6" s="9"/>
      <c r="C6" s="9"/>
      <c r="D6" s="9"/>
      <c r="E6" s="9">
        <f>E5*0.4</f>
        <v>1.2000000000000002</v>
      </c>
      <c r="F6" s="9">
        <f>F5*0.4</f>
        <v>0.2</v>
      </c>
      <c r="G6" s="9"/>
      <c r="H6" s="9">
        <f>SUM(B6:F6)</f>
        <v>1.4000000000000001</v>
      </c>
      <c r="I6" s="3"/>
      <c r="J6" s="3"/>
      <c r="K6" s="3"/>
    </row>
    <row r="7" spans="1:12" ht="15" x14ac:dyDescent="0.2">
      <c r="A7" s="4" t="s">
        <v>10</v>
      </c>
      <c r="B7" s="5">
        <v>5</v>
      </c>
      <c r="C7" s="5"/>
      <c r="D7" s="5">
        <v>2</v>
      </c>
      <c r="E7" s="5">
        <v>3</v>
      </c>
      <c r="F7" s="5">
        <v>7</v>
      </c>
      <c r="G7" s="5"/>
      <c r="H7" s="5">
        <f>SUM(B7:F7)</f>
        <v>17</v>
      </c>
      <c r="I7" s="12" t="s">
        <v>11</v>
      </c>
      <c r="J7" s="13">
        <f>H8*2</f>
        <v>13.600000000000001</v>
      </c>
      <c r="K7" s="13"/>
      <c r="L7" s="14"/>
    </row>
    <row r="8" spans="1:12" ht="15" x14ac:dyDescent="0.2">
      <c r="A8" s="11"/>
      <c r="B8" s="9">
        <f>B7*0.4</f>
        <v>2</v>
      </c>
      <c r="C8" s="9"/>
      <c r="D8" s="9">
        <f>D7*0.4</f>
        <v>0.8</v>
      </c>
      <c r="E8" s="9">
        <f>E7*0.4</f>
        <v>1.2000000000000002</v>
      </c>
      <c r="F8" s="9">
        <f>F7*0.4</f>
        <v>2.8000000000000003</v>
      </c>
      <c r="G8" s="1"/>
      <c r="H8" s="9">
        <f>SUM(B8:F8)</f>
        <v>6.8000000000000007</v>
      </c>
      <c r="I8" s="3"/>
      <c r="J8" s="3"/>
      <c r="K8" s="13">
        <f>H8*4</f>
        <v>27.200000000000003</v>
      </c>
      <c r="L8" s="14">
        <f>K8/2</f>
        <v>13.600000000000001</v>
      </c>
    </row>
    <row r="9" spans="1:12" ht="15" x14ac:dyDescent="0.2">
      <c r="A9" s="4" t="s">
        <v>12</v>
      </c>
      <c r="B9" s="5"/>
      <c r="C9" s="5">
        <v>4</v>
      </c>
      <c r="D9" s="5">
        <v>2</v>
      </c>
      <c r="E9" s="5">
        <v>9</v>
      </c>
      <c r="F9" s="5">
        <v>1</v>
      </c>
      <c r="G9" s="5">
        <v>3</v>
      </c>
      <c r="H9" s="5">
        <f>SUM(B9:G9)</f>
        <v>19</v>
      </c>
      <c r="I9" s="12" t="s">
        <v>13</v>
      </c>
      <c r="J9" s="7">
        <f>H10*4+E10+F10+G10</f>
        <v>35.6</v>
      </c>
      <c r="K9" s="3"/>
      <c r="L9" s="14"/>
    </row>
    <row r="10" spans="1:12" ht="15" x14ac:dyDescent="0.2">
      <c r="A10" s="11"/>
      <c r="B10" s="9"/>
      <c r="C10" s="9">
        <f>C9*0.4</f>
        <v>1.6</v>
      </c>
      <c r="D10" s="9">
        <f>D9*0.4</f>
        <v>0.8</v>
      </c>
      <c r="E10" s="9">
        <f>E9*0.4</f>
        <v>3.6</v>
      </c>
      <c r="F10" s="9">
        <f>F9*0.4</f>
        <v>0.4</v>
      </c>
      <c r="G10" s="9">
        <f>G9*0.4</f>
        <v>1.2000000000000002</v>
      </c>
      <c r="H10" s="9">
        <f>SUM(B10:G10)</f>
        <v>7.6000000000000005</v>
      </c>
      <c r="I10" s="3"/>
      <c r="J10" s="3"/>
      <c r="K10" s="13">
        <f>H10*4</f>
        <v>30.400000000000002</v>
      </c>
    </row>
    <row r="11" spans="1:12" ht="15" x14ac:dyDescent="0.2">
      <c r="A11" s="4" t="s">
        <v>14</v>
      </c>
      <c r="B11" s="5">
        <v>8</v>
      </c>
      <c r="C11" s="5">
        <v>9</v>
      </c>
      <c r="D11" s="5">
        <v>1</v>
      </c>
      <c r="E11" s="5">
        <v>15</v>
      </c>
      <c r="F11" s="5">
        <v>2</v>
      </c>
      <c r="G11" s="5"/>
      <c r="H11" s="5">
        <f>SUM(B11:F11)</f>
        <v>35</v>
      </c>
      <c r="I11" t="s">
        <v>15</v>
      </c>
      <c r="L11" s="14"/>
    </row>
    <row r="12" spans="1:12" x14ac:dyDescent="0.2">
      <c r="A12" s="8"/>
      <c r="B12" s="9">
        <f>B11*0.4</f>
        <v>3.2</v>
      </c>
      <c r="C12" s="9">
        <f>C11*0.4</f>
        <v>3.6</v>
      </c>
      <c r="D12" s="9">
        <f>D11*0.4</f>
        <v>0.4</v>
      </c>
      <c r="E12" s="9">
        <f>E11*0.4</f>
        <v>6</v>
      </c>
      <c r="F12" s="9">
        <f>F11*0.4</f>
        <v>0.8</v>
      </c>
      <c r="G12" s="8"/>
      <c r="H12" s="9">
        <f>SUM(B12:F12)</f>
        <v>14.000000000000002</v>
      </c>
      <c r="I12" s="6" t="s">
        <v>8</v>
      </c>
      <c r="J12" s="10">
        <f>(H12*4+E12+F12-B12)*0.7</f>
        <v>41.72</v>
      </c>
      <c r="K12" s="14"/>
      <c r="L12" s="14"/>
    </row>
  </sheetData>
  <pageMargins left="0" right="0" top="0.39374999999999999" bottom="0.39374999999999999" header="0" footer="0"/>
  <pageSetup paperSize="77" scale="80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  <pageSetUpPr fitToPage="1"/>
  </sheetPr>
  <dimension ref="A1:BL168"/>
  <sheetViews>
    <sheetView zoomScaleNormal="100" workbookViewId="0"/>
  </sheetViews>
  <sheetFormatPr defaultRowHeight="14.25" x14ac:dyDescent="0.2"/>
  <cols>
    <col min="1" max="1" width="23.625" customWidth="1"/>
    <col min="2" max="2" width="14.125" customWidth="1"/>
    <col min="3" max="36" width="4.75" customWidth="1"/>
    <col min="37" max="38" width="7.25" customWidth="1"/>
    <col min="39" max="39" width="8.75" customWidth="1"/>
    <col min="40" max="40" width="4.75" customWidth="1"/>
    <col min="41" max="41" width="21.125" customWidth="1"/>
    <col min="42" max="42" width="10.75" customWidth="1"/>
    <col min="43" max="48" width="6.125" customWidth="1"/>
    <col min="49" max="50" width="10.75" customWidth="1"/>
    <col min="51" max="51" width="8.375" customWidth="1"/>
    <col min="52" max="52" width="6.75" customWidth="1"/>
    <col min="53" max="54" width="8.375" customWidth="1"/>
    <col min="55" max="55" width="5.5" customWidth="1"/>
    <col min="56" max="60" width="8.375" customWidth="1"/>
    <col min="61" max="61" width="6.125" customWidth="1"/>
    <col min="62" max="62" width="34.25" customWidth="1"/>
    <col min="63" max="63" width="35.5" customWidth="1"/>
    <col min="64" max="1025" width="8.625" customWidth="1"/>
  </cols>
  <sheetData>
    <row r="1" spans="1:64" ht="23.25" x14ac:dyDescent="0.35">
      <c r="A1" s="164"/>
      <c r="B1" s="164"/>
      <c r="C1" s="164"/>
      <c r="D1" s="164"/>
      <c r="E1" s="327" t="s">
        <v>233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164"/>
      <c r="AO1" s="164"/>
      <c r="BH1" s="109"/>
      <c r="BI1" s="109"/>
    </row>
    <row r="2" spans="1:64" ht="15" x14ac:dyDescent="0.2">
      <c r="A2" s="166"/>
      <c r="B2" s="166"/>
      <c r="C2" s="167" t="s">
        <v>0</v>
      </c>
      <c r="D2" s="167" t="s">
        <v>1</v>
      </c>
      <c r="E2" s="167" t="s">
        <v>114</v>
      </c>
      <c r="F2" s="167" t="s">
        <v>3</v>
      </c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 t="s">
        <v>1</v>
      </c>
      <c r="AG2" s="167"/>
      <c r="AH2" s="167"/>
      <c r="AI2" s="167"/>
      <c r="AJ2" s="167"/>
      <c r="AK2" s="167"/>
      <c r="AL2" s="167"/>
      <c r="AO2" s="166"/>
      <c r="AW2" s="325" t="s">
        <v>115</v>
      </c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100" t="s">
        <v>81</v>
      </c>
      <c r="BL2" s="100" t="s">
        <v>303</v>
      </c>
    </row>
    <row r="3" spans="1:64" ht="30" x14ac:dyDescent="0.2">
      <c r="A3" s="168"/>
      <c r="B3" s="168"/>
      <c r="C3" s="169">
        <v>1</v>
      </c>
      <c r="D3" s="169">
        <f t="shared" ref="D3:AF3" si="0">C3+1</f>
        <v>2</v>
      </c>
      <c r="E3" s="169">
        <f t="shared" si="0"/>
        <v>3</v>
      </c>
      <c r="F3" s="169">
        <f t="shared" si="0"/>
        <v>4</v>
      </c>
      <c r="G3" s="169">
        <f t="shared" si="0"/>
        <v>5</v>
      </c>
      <c r="H3" s="169">
        <f t="shared" si="0"/>
        <v>6</v>
      </c>
      <c r="I3" s="169">
        <f t="shared" si="0"/>
        <v>7</v>
      </c>
      <c r="J3" s="169">
        <f t="shared" si="0"/>
        <v>8</v>
      </c>
      <c r="K3" s="169">
        <f t="shared" si="0"/>
        <v>9</v>
      </c>
      <c r="L3" s="169">
        <f t="shared" si="0"/>
        <v>10</v>
      </c>
      <c r="M3" s="169">
        <f t="shared" si="0"/>
        <v>11</v>
      </c>
      <c r="N3" s="169">
        <f t="shared" si="0"/>
        <v>12</v>
      </c>
      <c r="O3" s="169">
        <f t="shared" si="0"/>
        <v>13</v>
      </c>
      <c r="P3" s="169">
        <f t="shared" si="0"/>
        <v>14</v>
      </c>
      <c r="Q3" s="169">
        <f t="shared" si="0"/>
        <v>15</v>
      </c>
      <c r="R3" s="169">
        <f t="shared" si="0"/>
        <v>16</v>
      </c>
      <c r="S3" s="169">
        <f t="shared" si="0"/>
        <v>17</v>
      </c>
      <c r="T3" s="169">
        <f t="shared" si="0"/>
        <v>18</v>
      </c>
      <c r="U3" s="169">
        <f t="shared" si="0"/>
        <v>19</v>
      </c>
      <c r="V3" s="169">
        <f t="shared" si="0"/>
        <v>20</v>
      </c>
      <c r="W3" s="169">
        <f t="shared" si="0"/>
        <v>21</v>
      </c>
      <c r="X3" s="169">
        <f t="shared" si="0"/>
        <v>22</v>
      </c>
      <c r="Y3" s="169">
        <f t="shared" si="0"/>
        <v>23</v>
      </c>
      <c r="Z3" s="169">
        <f t="shared" si="0"/>
        <v>24</v>
      </c>
      <c r="AA3" s="169">
        <f t="shared" si="0"/>
        <v>25</v>
      </c>
      <c r="AB3" s="169">
        <f t="shared" si="0"/>
        <v>26</v>
      </c>
      <c r="AC3" s="169">
        <f t="shared" si="0"/>
        <v>27</v>
      </c>
      <c r="AD3" s="169">
        <f t="shared" si="0"/>
        <v>28</v>
      </c>
      <c r="AE3" s="169">
        <f t="shared" si="0"/>
        <v>29</v>
      </c>
      <c r="AF3" s="169">
        <f t="shared" si="0"/>
        <v>30</v>
      </c>
      <c r="AG3" s="169"/>
      <c r="AH3" s="169"/>
      <c r="AI3" s="169"/>
      <c r="AJ3" s="169"/>
      <c r="AK3" s="170" t="s">
        <v>148</v>
      </c>
      <c r="AL3" s="124" t="s">
        <v>149</v>
      </c>
      <c r="AM3" s="122" t="s">
        <v>150</v>
      </c>
      <c r="AN3" s="122"/>
      <c r="AO3" s="168" t="s">
        <v>116</v>
      </c>
      <c r="AP3" s="125"/>
      <c r="AQ3" s="126" t="s">
        <v>151</v>
      </c>
      <c r="AR3" s="126" t="s">
        <v>152</v>
      </c>
      <c r="AS3" s="126" t="s">
        <v>153</v>
      </c>
      <c r="AT3" s="126" t="s">
        <v>154</v>
      </c>
      <c r="AU3" s="126" t="s">
        <v>155</v>
      </c>
      <c r="AV3" s="122" t="s">
        <v>148</v>
      </c>
      <c r="AW3" s="127" t="s">
        <v>156</v>
      </c>
      <c r="AX3" s="127" t="s">
        <v>157</v>
      </c>
      <c r="AY3" s="128" t="s">
        <v>158</v>
      </c>
      <c r="AZ3" s="128" t="s">
        <v>159</v>
      </c>
      <c r="BA3" s="128" t="s">
        <v>160</v>
      </c>
      <c r="BB3" s="128" t="s">
        <v>161</v>
      </c>
      <c r="BC3" s="128" t="s">
        <v>108</v>
      </c>
      <c r="BD3" s="128" t="s">
        <v>109</v>
      </c>
      <c r="BE3" s="129" t="s">
        <v>150</v>
      </c>
      <c r="BF3" s="129"/>
      <c r="BG3" s="129" t="s">
        <v>162</v>
      </c>
      <c r="BH3" s="172" t="s">
        <v>163</v>
      </c>
      <c r="BI3" s="172" t="s">
        <v>164</v>
      </c>
      <c r="BJ3" s="128" t="s">
        <v>165</v>
      </c>
      <c r="BK3" s="100" t="s">
        <v>304</v>
      </c>
      <c r="BL3" s="100" t="s">
        <v>305</v>
      </c>
    </row>
    <row r="4" spans="1:64" ht="15" x14ac:dyDescent="0.25">
      <c r="A4" s="71"/>
      <c r="B4" s="131" t="s">
        <v>166</v>
      </c>
      <c r="C4" s="95">
        <v>4.5</v>
      </c>
      <c r="D4" s="95">
        <v>5.5</v>
      </c>
      <c r="E4" s="95">
        <v>6</v>
      </c>
      <c r="F4" s="95">
        <v>6</v>
      </c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95">
        <v>5.5</v>
      </c>
      <c r="AG4" s="95"/>
      <c r="AH4" s="95"/>
      <c r="AI4" s="95"/>
      <c r="AJ4" s="95"/>
      <c r="AK4" s="133">
        <f>SUM(F4:AI4)</f>
        <v>118</v>
      </c>
      <c r="AL4" s="134"/>
      <c r="AM4" s="134"/>
      <c r="AN4" s="134"/>
      <c r="AO4" s="71"/>
      <c r="AP4" s="135" t="s">
        <v>167</v>
      </c>
      <c r="AQ4" s="135">
        <f t="shared" ref="AQ4:AQ10" si="1">SUM(C4:H4)</f>
        <v>31</v>
      </c>
      <c r="AR4" s="135">
        <f t="shared" ref="AR4:AR10" si="2">SUM(J4:O4)</f>
        <v>31</v>
      </c>
      <c r="AS4" s="135">
        <f t="shared" ref="AS4:AS10" si="3">SUM(Q4:V4)</f>
        <v>31</v>
      </c>
      <c r="AT4" s="135">
        <f t="shared" ref="AT4:AT10" si="4">SUM(X4:AC4)</f>
        <v>31</v>
      </c>
      <c r="AU4" s="135">
        <f t="shared" ref="AU4:AU10" si="5">SUM(AE4:AJ4)</f>
        <v>10</v>
      </c>
      <c r="AV4" s="136">
        <f t="shared" ref="AV4:AV35" si="6">SUM(AQ4:AU4)</f>
        <v>134</v>
      </c>
      <c r="AW4" s="137">
        <f>AV4-SUM(AV6:AV10)</f>
        <v>51.5</v>
      </c>
      <c r="AX4" s="137">
        <f>AV11</f>
        <v>0</v>
      </c>
      <c r="AY4" s="138">
        <f>AW4+AX4</f>
        <v>51.5</v>
      </c>
      <c r="AZ4" s="138">
        <f>AV10</f>
        <v>5.5</v>
      </c>
      <c r="BA4" s="138">
        <f>AV8</f>
        <v>16</v>
      </c>
      <c r="BB4" s="138">
        <f>AV9</f>
        <v>56</v>
      </c>
      <c r="BC4" s="138">
        <f>AV7</f>
        <v>0</v>
      </c>
      <c r="BD4" s="138">
        <f>AV6</f>
        <v>5</v>
      </c>
      <c r="BE4" s="134">
        <f>AM5</f>
        <v>31.5</v>
      </c>
      <c r="BF4" s="134">
        <v>1.3</v>
      </c>
      <c r="BG4" s="134">
        <f>BF4*AX4</f>
        <v>0</v>
      </c>
      <c r="BH4" s="174">
        <f>BE4+BG4</f>
        <v>31.5</v>
      </c>
      <c r="BI4" s="174"/>
      <c r="BJ4" s="138"/>
      <c r="BK4" s="100" t="s">
        <v>306</v>
      </c>
      <c r="BL4" s="100" t="s">
        <v>307</v>
      </c>
    </row>
    <row r="5" spans="1:64" ht="15" x14ac:dyDescent="0.25">
      <c r="A5" s="140"/>
      <c r="B5" s="141" t="s">
        <v>168</v>
      </c>
      <c r="C5" s="134">
        <v>3</v>
      </c>
      <c r="D5" s="259"/>
      <c r="E5" s="134">
        <v>5</v>
      </c>
      <c r="F5" s="134">
        <v>6</v>
      </c>
      <c r="G5" s="134">
        <v>7</v>
      </c>
      <c r="H5" s="134">
        <v>1</v>
      </c>
      <c r="I5" s="159"/>
      <c r="J5" s="152"/>
      <c r="K5" s="134"/>
      <c r="L5" s="134"/>
      <c r="M5" s="134"/>
      <c r="N5" s="134"/>
      <c r="O5" s="134"/>
      <c r="P5" s="159"/>
      <c r="Q5" s="134"/>
      <c r="R5" s="134"/>
      <c r="S5" s="134"/>
      <c r="T5" s="134"/>
      <c r="U5" s="134"/>
      <c r="V5" s="134"/>
      <c r="W5" s="159"/>
      <c r="X5" s="134"/>
      <c r="Y5" s="134"/>
      <c r="Z5" s="134">
        <v>4.5</v>
      </c>
      <c r="AA5" s="134">
        <v>6.5</v>
      </c>
      <c r="AB5" s="134">
        <v>7</v>
      </c>
      <c r="AC5" s="134">
        <v>1</v>
      </c>
      <c r="AD5" s="159"/>
      <c r="AE5" s="134">
        <v>4.5</v>
      </c>
      <c r="AF5" s="134">
        <v>6</v>
      </c>
      <c r="AG5" s="134"/>
      <c r="AH5" s="134"/>
      <c r="AI5" s="134"/>
      <c r="AJ5" s="134"/>
      <c r="AK5" s="133">
        <f>SUM(F5:AI5)</f>
        <v>43.5</v>
      </c>
      <c r="AL5" s="134">
        <f>COUNT(F5:AI5)</f>
        <v>9</v>
      </c>
      <c r="AM5" s="134">
        <f>AL5*3.5</f>
        <v>31.5</v>
      </c>
      <c r="AN5" s="134"/>
      <c r="AO5" s="140"/>
      <c r="AP5" s="134" t="s">
        <v>169</v>
      </c>
      <c r="AQ5" s="134">
        <f t="shared" si="1"/>
        <v>22</v>
      </c>
      <c r="AR5" s="134">
        <f t="shared" si="2"/>
        <v>0</v>
      </c>
      <c r="AS5" s="134">
        <f t="shared" si="3"/>
        <v>0</v>
      </c>
      <c r="AT5" s="134">
        <f t="shared" si="4"/>
        <v>19</v>
      </c>
      <c r="AU5" s="134">
        <f t="shared" si="5"/>
        <v>10.5</v>
      </c>
      <c r="AV5" s="136">
        <f t="shared" si="6"/>
        <v>51.5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75"/>
      <c r="BI5" s="175"/>
      <c r="BJ5" s="134"/>
    </row>
    <row r="6" spans="1:64" ht="15" x14ac:dyDescent="0.25">
      <c r="A6" s="140" t="s">
        <v>171</v>
      </c>
      <c r="B6" s="141" t="s">
        <v>109</v>
      </c>
      <c r="C6" s="147"/>
      <c r="D6" s="147"/>
      <c r="E6" s="147"/>
      <c r="F6" s="147"/>
      <c r="G6" s="147"/>
      <c r="H6" s="147">
        <v>1.5</v>
      </c>
      <c r="I6" s="176"/>
      <c r="J6" s="147"/>
      <c r="K6" s="147"/>
      <c r="L6" s="147"/>
      <c r="M6" s="147"/>
      <c r="N6" s="147"/>
      <c r="O6" s="147"/>
      <c r="P6" s="176"/>
      <c r="Q6" s="147"/>
      <c r="R6" s="147"/>
      <c r="S6" s="147"/>
      <c r="T6" s="147"/>
      <c r="U6" s="147"/>
      <c r="V6" s="147"/>
      <c r="W6" s="176"/>
      <c r="X6" s="147"/>
      <c r="Y6" s="147"/>
      <c r="Z6" s="147">
        <v>1.5</v>
      </c>
      <c r="AA6" s="147"/>
      <c r="AB6" s="147"/>
      <c r="AC6" s="147">
        <v>2</v>
      </c>
      <c r="AD6" s="176"/>
      <c r="AE6" s="147"/>
      <c r="AF6" s="147"/>
      <c r="AG6" s="147"/>
      <c r="AH6" s="147"/>
      <c r="AI6" s="147"/>
      <c r="AJ6" s="147"/>
      <c r="AK6" s="133"/>
      <c r="AL6" s="134">
        <f>COUNT(C5:AF5)</f>
        <v>11</v>
      </c>
      <c r="AM6" s="147"/>
      <c r="AN6" s="147"/>
      <c r="AO6" s="140" t="s">
        <v>171</v>
      </c>
      <c r="AP6" s="134" t="s">
        <v>109</v>
      </c>
      <c r="AQ6" s="134">
        <f t="shared" si="1"/>
        <v>1.5</v>
      </c>
      <c r="AR6" s="134">
        <f t="shared" si="2"/>
        <v>0</v>
      </c>
      <c r="AS6" s="134">
        <f t="shared" si="3"/>
        <v>0</v>
      </c>
      <c r="AT6" s="134">
        <f t="shared" si="4"/>
        <v>3.5</v>
      </c>
      <c r="AU6" s="134">
        <f t="shared" si="5"/>
        <v>0</v>
      </c>
      <c r="AV6" s="136">
        <f t="shared" si="6"/>
        <v>5</v>
      </c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78"/>
      <c r="BI6" s="178"/>
      <c r="BJ6" s="147"/>
      <c r="BK6" s="260"/>
    </row>
    <row r="7" spans="1:64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34"/>
      <c r="Y7" s="134"/>
      <c r="Z7" s="150"/>
      <c r="AA7" s="134"/>
      <c r="AB7" s="152"/>
      <c r="AC7" s="134"/>
      <c r="AD7" s="159"/>
      <c r="AE7" s="134"/>
      <c r="AF7" s="134"/>
      <c r="AG7" s="150"/>
      <c r="AH7" s="134"/>
      <c r="AI7" s="152"/>
      <c r="AJ7" s="134"/>
      <c r="AK7" s="133"/>
      <c r="AL7" s="134"/>
      <c r="AM7" s="134"/>
      <c r="AN7" s="134"/>
      <c r="AO7" s="140"/>
      <c r="AP7" s="124" t="s">
        <v>108</v>
      </c>
      <c r="AQ7" s="134">
        <f t="shared" si="1"/>
        <v>0</v>
      </c>
      <c r="AR7" s="134">
        <f t="shared" si="2"/>
        <v>0</v>
      </c>
      <c r="AS7" s="134">
        <f t="shared" si="3"/>
        <v>0</v>
      </c>
      <c r="AT7" s="134">
        <f t="shared" si="4"/>
        <v>0</v>
      </c>
      <c r="AU7" s="134">
        <f t="shared" si="5"/>
        <v>0</v>
      </c>
      <c r="AV7" s="136">
        <f t="shared" si="6"/>
        <v>0</v>
      </c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75"/>
      <c r="BI7" s="175"/>
      <c r="BJ7" s="134"/>
      <c r="BK7" s="260"/>
    </row>
    <row r="8" spans="1:64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>
        <v>4.5</v>
      </c>
      <c r="K8" s="134">
        <v>5.5</v>
      </c>
      <c r="L8" s="150">
        <v>6</v>
      </c>
      <c r="M8" s="134"/>
      <c r="N8" s="152"/>
      <c r="O8" s="134"/>
      <c r="P8" s="159"/>
      <c r="Q8" s="134"/>
      <c r="R8" s="134"/>
      <c r="S8" s="150"/>
      <c r="T8" s="134"/>
      <c r="U8" s="152"/>
      <c r="V8" s="134"/>
      <c r="W8" s="159"/>
      <c r="X8" s="134"/>
      <c r="Y8" s="134"/>
      <c r="Z8" s="150"/>
      <c r="AA8" s="134"/>
      <c r="AB8" s="152"/>
      <c r="AC8" s="134"/>
      <c r="AD8" s="159"/>
      <c r="AE8" s="134"/>
      <c r="AF8" s="134"/>
      <c r="AG8" s="150"/>
      <c r="AH8" s="134"/>
      <c r="AI8" s="152"/>
      <c r="AJ8" s="134"/>
      <c r="AK8" s="133"/>
      <c r="AL8" s="134"/>
      <c r="AM8" s="134"/>
      <c r="AN8" s="134"/>
      <c r="AO8" s="140"/>
      <c r="AP8" s="124" t="s">
        <v>172</v>
      </c>
      <c r="AQ8" s="134">
        <f t="shared" si="1"/>
        <v>0</v>
      </c>
      <c r="AR8" s="134">
        <f t="shared" si="2"/>
        <v>16</v>
      </c>
      <c r="AS8" s="134">
        <f t="shared" si="3"/>
        <v>0</v>
      </c>
      <c r="AT8" s="134">
        <f t="shared" si="4"/>
        <v>0</v>
      </c>
      <c r="AU8" s="134">
        <f t="shared" si="5"/>
        <v>0</v>
      </c>
      <c r="AV8" s="136">
        <f t="shared" si="6"/>
        <v>16</v>
      </c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75"/>
      <c r="BI8" s="175"/>
      <c r="BJ8" s="134"/>
      <c r="BK8" s="260"/>
    </row>
    <row r="9" spans="1:64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>
        <v>6</v>
      </c>
      <c r="N9" s="152">
        <v>6</v>
      </c>
      <c r="O9" s="134">
        <v>3</v>
      </c>
      <c r="P9" s="159"/>
      <c r="Q9" s="134">
        <v>4.5</v>
      </c>
      <c r="R9" s="134">
        <v>5.5</v>
      </c>
      <c r="S9" s="150">
        <v>6</v>
      </c>
      <c r="T9" s="134">
        <v>6</v>
      </c>
      <c r="U9" s="152">
        <v>6</v>
      </c>
      <c r="V9" s="134">
        <v>3</v>
      </c>
      <c r="W9" s="159"/>
      <c r="X9" s="134">
        <v>4.5</v>
      </c>
      <c r="Y9" s="134">
        <v>5.5</v>
      </c>
      <c r="Z9" s="150"/>
      <c r="AA9" s="134"/>
      <c r="AB9" s="152"/>
      <c r="AC9" s="134"/>
      <c r="AD9" s="159"/>
      <c r="AE9" s="134"/>
      <c r="AF9" s="134"/>
      <c r="AG9" s="150"/>
      <c r="AH9" s="134"/>
      <c r="AI9" s="152"/>
      <c r="AJ9" s="134"/>
      <c r="AK9" s="133"/>
      <c r="AL9" s="134"/>
      <c r="AM9" s="134"/>
      <c r="AN9" s="134"/>
      <c r="AO9" s="140"/>
      <c r="AP9" s="124" t="s">
        <v>173</v>
      </c>
      <c r="AQ9" s="134">
        <f t="shared" si="1"/>
        <v>0</v>
      </c>
      <c r="AR9" s="134">
        <f t="shared" si="2"/>
        <v>15</v>
      </c>
      <c r="AS9" s="134">
        <f t="shared" si="3"/>
        <v>31</v>
      </c>
      <c r="AT9" s="134">
        <f t="shared" si="4"/>
        <v>10</v>
      </c>
      <c r="AU9" s="134">
        <f t="shared" si="5"/>
        <v>0</v>
      </c>
      <c r="AV9" s="136">
        <f t="shared" si="6"/>
        <v>56</v>
      </c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75"/>
      <c r="BI9" s="175"/>
      <c r="BJ9" s="134"/>
      <c r="BK9" s="260"/>
    </row>
    <row r="10" spans="1:64" ht="15" x14ac:dyDescent="0.25">
      <c r="A10" s="140"/>
      <c r="B10" s="141" t="s">
        <v>174</v>
      </c>
      <c r="C10" s="150"/>
      <c r="D10" s="150">
        <v>5.5</v>
      </c>
      <c r="E10" s="150"/>
      <c r="F10" s="134"/>
      <c r="G10" s="152"/>
      <c r="H10" s="134"/>
      <c r="I10" s="159"/>
      <c r="J10" s="134"/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59"/>
      <c r="AE10" s="134"/>
      <c r="AF10" s="134"/>
      <c r="AG10" s="150"/>
      <c r="AH10" s="134"/>
      <c r="AI10" s="152"/>
      <c r="AJ10" s="134"/>
      <c r="AK10" s="133"/>
      <c r="AL10" s="134"/>
      <c r="AM10" s="134"/>
      <c r="AN10" s="134"/>
      <c r="AO10" s="140"/>
      <c r="AP10" s="124" t="s">
        <v>174</v>
      </c>
      <c r="AQ10" s="134">
        <f t="shared" si="1"/>
        <v>5.5</v>
      </c>
      <c r="AR10" s="134">
        <f t="shared" si="2"/>
        <v>0</v>
      </c>
      <c r="AS10" s="134">
        <f t="shared" si="3"/>
        <v>0</v>
      </c>
      <c r="AT10" s="134">
        <f t="shared" si="4"/>
        <v>0</v>
      </c>
      <c r="AU10" s="134">
        <f t="shared" si="5"/>
        <v>0</v>
      </c>
      <c r="AV10" s="136">
        <f t="shared" si="6"/>
        <v>5.5</v>
      </c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75"/>
      <c r="BI10" s="175"/>
      <c r="BJ10" s="134"/>
      <c r="BK10" s="260"/>
    </row>
    <row r="11" spans="1:64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55"/>
      <c r="R11" s="155"/>
      <c r="S11" s="155"/>
      <c r="T11" s="134"/>
      <c r="U11" s="155"/>
      <c r="V11" s="155"/>
      <c r="W11" s="159"/>
      <c r="X11" s="155"/>
      <c r="Y11" s="155"/>
      <c r="Z11" s="155"/>
      <c r="AA11" s="134"/>
      <c r="AB11" s="155"/>
      <c r="AC11" s="155"/>
      <c r="AD11" s="159"/>
      <c r="AE11" s="155"/>
      <c r="AF11" s="155"/>
      <c r="AG11" s="155"/>
      <c r="AH11" s="134"/>
      <c r="AI11" s="155"/>
      <c r="AJ11" s="155"/>
      <c r="AK11" s="133">
        <f>SUM(E11:AI11)</f>
        <v>0</v>
      </c>
      <c r="AL11" s="155"/>
      <c r="AM11" s="155"/>
      <c r="AN11" s="155"/>
      <c r="AO11" s="153"/>
      <c r="AP11" s="134" t="s">
        <v>176</v>
      </c>
      <c r="AQ11" s="134">
        <f>SUM(AQ5:AQ10)-AQ4</f>
        <v>-2</v>
      </c>
      <c r="AR11" s="134">
        <f>SUM(AR5:AR10)-AR4</f>
        <v>0</v>
      </c>
      <c r="AS11" s="134">
        <f>SUM(AS5:AS10)-AS4</f>
        <v>0</v>
      </c>
      <c r="AT11" s="134">
        <f>SUM(AT5:AT10)-AT4</f>
        <v>1.5</v>
      </c>
      <c r="AU11" s="134">
        <f>SUM(AU5:AU10)-AU4</f>
        <v>0.5</v>
      </c>
      <c r="AV11" s="136">
        <f t="shared" si="6"/>
        <v>0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81"/>
      <c r="BI11" s="181"/>
      <c r="BJ11" s="155"/>
      <c r="BK11" s="260"/>
    </row>
    <row r="12" spans="1:64" ht="15" x14ac:dyDescent="0.25">
      <c r="A12" s="71"/>
      <c r="B12" s="131" t="s">
        <v>166</v>
      </c>
      <c r="C12" s="95">
        <v>5</v>
      </c>
      <c r="D12" s="95">
        <v>5.5</v>
      </c>
      <c r="E12" s="95">
        <v>6</v>
      </c>
      <c r="F12" s="95">
        <v>5.5</v>
      </c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95">
        <v>5.5</v>
      </c>
      <c r="AG12" s="95"/>
      <c r="AH12" s="95"/>
      <c r="AI12" s="95"/>
      <c r="AJ12" s="95"/>
      <c r="AK12" s="133">
        <f>SUM(F12:AI12)</f>
        <v>118</v>
      </c>
      <c r="AL12" s="134"/>
      <c r="AM12" s="134"/>
      <c r="AN12" s="134"/>
      <c r="AO12" s="71"/>
      <c r="AP12" s="135" t="s">
        <v>167</v>
      </c>
      <c r="AQ12" s="135">
        <f t="shared" ref="AQ12:AQ18" si="7">SUM(C12:H12)</f>
        <v>31</v>
      </c>
      <c r="AR12" s="135">
        <f t="shared" ref="AR12:AR18" si="8">SUM(J12:O12)</f>
        <v>31</v>
      </c>
      <c r="AS12" s="135">
        <f t="shared" ref="AS12:AS18" si="9">SUM(Q12:V12)</f>
        <v>31</v>
      </c>
      <c r="AT12" s="135">
        <f t="shared" ref="AT12:AT18" si="10">SUM(X12:AC12)</f>
        <v>31</v>
      </c>
      <c r="AU12" s="135">
        <f t="shared" ref="AU12:AU18" si="11">SUM(AE12:AJ12)</f>
        <v>10.5</v>
      </c>
      <c r="AV12" s="136">
        <f t="shared" si="6"/>
        <v>134.5</v>
      </c>
      <c r="AW12" s="137">
        <f>AV12-SUM(AV14:AV18)</f>
        <v>129</v>
      </c>
      <c r="AX12" s="137">
        <f>AV19</f>
        <v>9.5</v>
      </c>
      <c r="AY12" s="138">
        <f>AW12+AX12</f>
        <v>138.5</v>
      </c>
      <c r="AZ12" s="138">
        <f>AV18</f>
        <v>5.5</v>
      </c>
      <c r="BA12" s="138">
        <f>AV16</f>
        <v>0</v>
      </c>
      <c r="BB12" s="138">
        <f>AV17</f>
        <v>0</v>
      </c>
      <c r="BC12" s="138">
        <f>AV15</f>
        <v>0</v>
      </c>
      <c r="BD12" s="138">
        <f>AV14</f>
        <v>0</v>
      </c>
      <c r="BE12" s="134">
        <f>AM13</f>
        <v>80.5</v>
      </c>
      <c r="BF12" s="134">
        <v>1.3</v>
      </c>
      <c r="BG12" s="134">
        <f>BF12*AX12</f>
        <v>12.35</v>
      </c>
      <c r="BH12" s="174">
        <f>BE12+BG12</f>
        <v>92.85</v>
      </c>
      <c r="BI12" s="174"/>
      <c r="BJ12" s="138"/>
      <c r="BK12" s="261"/>
    </row>
    <row r="13" spans="1:64" ht="15" x14ac:dyDescent="0.25">
      <c r="A13" s="140"/>
      <c r="B13" s="141" t="s">
        <v>168</v>
      </c>
      <c r="C13" s="134">
        <v>3</v>
      </c>
      <c r="D13" s="259"/>
      <c r="E13" s="134">
        <v>5</v>
      </c>
      <c r="F13" s="134">
        <v>6.5</v>
      </c>
      <c r="G13" s="134">
        <v>7</v>
      </c>
      <c r="H13" s="134">
        <v>3</v>
      </c>
      <c r="I13" s="159"/>
      <c r="J13" s="134">
        <v>6.5</v>
      </c>
      <c r="K13" s="134">
        <v>7.5</v>
      </c>
      <c r="L13" s="134">
        <v>6</v>
      </c>
      <c r="M13" s="134">
        <v>6.5</v>
      </c>
      <c r="N13" s="134">
        <v>7</v>
      </c>
      <c r="O13" s="134">
        <v>1.5</v>
      </c>
      <c r="P13" s="159"/>
      <c r="Q13" s="134">
        <v>5.5</v>
      </c>
      <c r="R13" s="134">
        <v>7</v>
      </c>
      <c r="S13" s="134">
        <v>7</v>
      </c>
      <c r="T13" s="134">
        <v>7</v>
      </c>
      <c r="U13" s="134">
        <v>7.5</v>
      </c>
      <c r="V13" s="134">
        <v>2</v>
      </c>
      <c r="W13" s="159"/>
      <c r="X13" s="134">
        <v>6</v>
      </c>
      <c r="Y13" s="134">
        <v>7</v>
      </c>
      <c r="Z13" s="134">
        <v>5</v>
      </c>
      <c r="AA13" s="134">
        <v>6.5</v>
      </c>
      <c r="AB13" s="134">
        <v>6.5</v>
      </c>
      <c r="AC13" s="134">
        <v>1.5</v>
      </c>
      <c r="AD13" s="159"/>
      <c r="AE13" s="134">
        <v>4.5</v>
      </c>
      <c r="AF13" s="134">
        <v>6</v>
      </c>
      <c r="AG13" s="134"/>
      <c r="AH13" s="134"/>
      <c r="AI13" s="134"/>
      <c r="AJ13" s="134"/>
      <c r="AK13" s="133">
        <f>SUM(F13:AI13)</f>
        <v>130.5</v>
      </c>
      <c r="AL13" s="134">
        <f>COUNT(F13:AI13)</f>
        <v>23</v>
      </c>
      <c r="AM13" s="134">
        <f>AL13*3.5</f>
        <v>80.5</v>
      </c>
      <c r="AN13" s="134"/>
      <c r="AO13" s="140"/>
      <c r="AP13" s="134" t="s">
        <v>169</v>
      </c>
      <c r="AQ13" s="134">
        <f t="shared" si="7"/>
        <v>24.5</v>
      </c>
      <c r="AR13" s="134">
        <f t="shared" si="8"/>
        <v>35</v>
      </c>
      <c r="AS13" s="134">
        <f t="shared" si="9"/>
        <v>36</v>
      </c>
      <c r="AT13" s="134">
        <f t="shared" si="10"/>
        <v>32.5</v>
      </c>
      <c r="AU13" s="134">
        <f t="shared" si="11"/>
        <v>10.5</v>
      </c>
      <c r="AV13" s="136">
        <f t="shared" si="6"/>
        <v>138.5</v>
      </c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75"/>
      <c r="BI13" s="175"/>
      <c r="BJ13" s="134"/>
      <c r="BK13" s="260"/>
    </row>
    <row r="14" spans="1:64" ht="15" x14ac:dyDescent="0.25">
      <c r="A14" s="140" t="s">
        <v>178</v>
      </c>
      <c r="B14" s="141" t="s">
        <v>109</v>
      </c>
      <c r="C14" s="147"/>
      <c r="D14" s="147"/>
      <c r="E14" s="147"/>
      <c r="F14" s="147"/>
      <c r="G14" s="147"/>
      <c r="H14" s="147"/>
      <c r="I14" s="176"/>
      <c r="J14" s="147"/>
      <c r="K14" s="147"/>
      <c r="L14" s="147"/>
      <c r="M14" s="147"/>
      <c r="N14" s="147"/>
      <c r="O14" s="147"/>
      <c r="P14" s="176"/>
      <c r="Q14" s="147"/>
      <c r="R14" s="147"/>
      <c r="S14" s="147"/>
      <c r="T14" s="147"/>
      <c r="U14" s="147"/>
      <c r="V14" s="147"/>
      <c r="W14" s="176"/>
      <c r="X14" s="147"/>
      <c r="Y14" s="147"/>
      <c r="Z14" s="147"/>
      <c r="AA14" s="147"/>
      <c r="AB14" s="147"/>
      <c r="AC14" s="147"/>
      <c r="AD14" s="176"/>
      <c r="AE14" s="147"/>
      <c r="AF14" s="147"/>
      <c r="AG14" s="147"/>
      <c r="AH14" s="147"/>
      <c r="AI14" s="147"/>
      <c r="AJ14" s="147"/>
      <c r="AK14" s="133"/>
      <c r="AL14" s="134">
        <f>COUNT(C13:AF13)</f>
        <v>25</v>
      </c>
      <c r="AM14" s="147"/>
      <c r="AN14" s="147"/>
      <c r="AO14" s="140" t="s">
        <v>178</v>
      </c>
      <c r="AP14" s="134" t="s">
        <v>109</v>
      </c>
      <c r="AQ14" s="134">
        <f t="shared" si="7"/>
        <v>0</v>
      </c>
      <c r="AR14" s="134">
        <f t="shared" si="8"/>
        <v>0</v>
      </c>
      <c r="AS14" s="134">
        <f t="shared" si="9"/>
        <v>0</v>
      </c>
      <c r="AT14" s="134">
        <f t="shared" si="10"/>
        <v>0</v>
      </c>
      <c r="AU14" s="134">
        <f t="shared" si="11"/>
        <v>0</v>
      </c>
      <c r="AV14" s="136">
        <f t="shared" si="6"/>
        <v>0</v>
      </c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78"/>
      <c r="BI14" s="178"/>
      <c r="BJ14" s="147"/>
      <c r="BK14" s="260"/>
    </row>
    <row r="15" spans="1:64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34"/>
      <c r="AF15" s="134"/>
      <c r="AG15" s="150"/>
      <c r="AH15" s="134"/>
      <c r="AI15" s="152"/>
      <c r="AJ15" s="134"/>
      <c r="AK15" s="133"/>
      <c r="AL15" s="134"/>
      <c r="AM15" s="134"/>
      <c r="AN15" s="134"/>
      <c r="AO15" s="140"/>
      <c r="AP15" s="124" t="s">
        <v>108</v>
      </c>
      <c r="AQ15" s="134">
        <f t="shared" si="7"/>
        <v>0</v>
      </c>
      <c r="AR15" s="134">
        <f t="shared" si="8"/>
        <v>0</v>
      </c>
      <c r="AS15" s="134">
        <f t="shared" si="9"/>
        <v>0</v>
      </c>
      <c r="AT15" s="134">
        <f t="shared" si="10"/>
        <v>0</v>
      </c>
      <c r="AU15" s="134">
        <f t="shared" si="11"/>
        <v>0</v>
      </c>
      <c r="AV15" s="136">
        <f t="shared" si="6"/>
        <v>0</v>
      </c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75"/>
      <c r="BI15" s="175"/>
      <c r="BJ15" s="134"/>
      <c r="BK15" s="260"/>
    </row>
    <row r="16" spans="1:64" ht="15" x14ac:dyDescent="0.25">
      <c r="A16" s="140"/>
      <c r="B16" s="141" t="s">
        <v>160</v>
      </c>
      <c r="C16" s="150"/>
      <c r="D16" s="150"/>
      <c r="E16" s="150"/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34"/>
      <c r="AF16" s="134"/>
      <c r="AG16" s="150"/>
      <c r="AH16" s="134"/>
      <c r="AI16" s="152"/>
      <c r="AJ16" s="134"/>
      <c r="AK16" s="133"/>
      <c r="AL16" s="134"/>
      <c r="AM16" s="134"/>
      <c r="AN16" s="134"/>
      <c r="AO16" s="140"/>
      <c r="AP16" s="124" t="s">
        <v>172</v>
      </c>
      <c r="AQ16" s="134">
        <f t="shared" si="7"/>
        <v>0</v>
      </c>
      <c r="AR16" s="134">
        <f t="shared" si="8"/>
        <v>0</v>
      </c>
      <c r="AS16" s="134">
        <f t="shared" si="9"/>
        <v>0</v>
      </c>
      <c r="AT16" s="134">
        <f t="shared" si="10"/>
        <v>0</v>
      </c>
      <c r="AU16" s="134">
        <f t="shared" si="11"/>
        <v>0</v>
      </c>
      <c r="AV16" s="136">
        <f t="shared" si="6"/>
        <v>0</v>
      </c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75"/>
      <c r="BI16" s="175"/>
      <c r="BJ16" s="134"/>
      <c r="BK16" s="260"/>
    </row>
    <row r="17" spans="1:63" ht="15" x14ac:dyDescent="0.25">
      <c r="A17" s="140"/>
      <c r="B17" s="141" t="s">
        <v>161</v>
      </c>
      <c r="C17" s="150"/>
      <c r="D17" s="150"/>
      <c r="E17" s="150"/>
      <c r="F17" s="134"/>
      <c r="G17" s="152"/>
      <c r="H17" s="134"/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34"/>
      <c r="AF17" s="134"/>
      <c r="AG17" s="150"/>
      <c r="AH17" s="134"/>
      <c r="AI17" s="152"/>
      <c r="AJ17" s="134"/>
      <c r="AK17" s="133"/>
      <c r="AL17" s="134"/>
      <c r="AM17" s="134"/>
      <c r="AN17" s="134"/>
      <c r="AO17" s="140"/>
      <c r="AP17" s="124" t="s">
        <v>173</v>
      </c>
      <c r="AQ17" s="134">
        <f t="shared" si="7"/>
        <v>0</v>
      </c>
      <c r="AR17" s="134">
        <f t="shared" si="8"/>
        <v>0</v>
      </c>
      <c r="AS17" s="134">
        <f t="shared" si="9"/>
        <v>0</v>
      </c>
      <c r="AT17" s="134">
        <f t="shared" si="10"/>
        <v>0</v>
      </c>
      <c r="AU17" s="134">
        <f t="shared" si="11"/>
        <v>0</v>
      </c>
      <c r="AV17" s="136">
        <f t="shared" si="6"/>
        <v>0</v>
      </c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75"/>
      <c r="BI17" s="175"/>
      <c r="BJ17" s="134"/>
      <c r="BK17" s="260"/>
    </row>
    <row r="18" spans="1:63" ht="15" x14ac:dyDescent="0.25">
      <c r="A18" s="140"/>
      <c r="B18" s="141" t="s">
        <v>174</v>
      </c>
      <c r="C18" s="150"/>
      <c r="D18" s="150">
        <v>5.5</v>
      </c>
      <c r="E18" s="150"/>
      <c r="F18" s="134"/>
      <c r="G18" s="152"/>
      <c r="H18" s="134"/>
      <c r="I18" s="159"/>
      <c r="J18" s="134"/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59"/>
      <c r="AE18" s="134"/>
      <c r="AF18" s="134"/>
      <c r="AG18" s="150"/>
      <c r="AH18" s="134"/>
      <c r="AI18" s="152"/>
      <c r="AJ18" s="134"/>
      <c r="AK18" s="133"/>
      <c r="AL18" s="134"/>
      <c r="AM18" s="134"/>
      <c r="AN18" s="134"/>
      <c r="AO18" s="140"/>
      <c r="AP18" s="124" t="s">
        <v>174</v>
      </c>
      <c r="AQ18" s="134">
        <f t="shared" si="7"/>
        <v>5.5</v>
      </c>
      <c r="AR18" s="134">
        <f t="shared" si="8"/>
        <v>0</v>
      </c>
      <c r="AS18" s="134">
        <f t="shared" si="9"/>
        <v>0</v>
      </c>
      <c r="AT18" s="134">
        <f t="shared" si="10"/>
        <v>0</v>
      </c>
      <c r="AU18" s="134">
        <f t="shared" si="11"/>
        <v>0</v>
      </c>
      <c r="AV18" s="136">
        <f t="shared" si="6"/>
        <v>5.5</v>
      </c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75"/>
      <c r="BI18" s="175"/>
      <c r="BJ18" s="134"/>
      <c r="BK18" s="260"/>
    </row>
    <row r="19" spans="1:63" ht="15" x14ac:dyDescent="0.25">
      <c r="A19" s="153"/>
      <c r="B19" s="154" t="s">
        <v>175</v>
      </c>
      <c r="C19" s="155" t="s">
        <v>308</v>
      </c>
      <c r="D19" s="155"/>
      <c r="E19" s="155" t="s">
        <v>308</v>
      </c>
      <c r="F19" s="134" t="s">
        <v>308</v>
      </c>
      <c r="G19" s="155" t="s">
        <v>308</v>
      </c>
      <c r="H19" s="155" t="s">
        <v>308</v>
      </c>
      <c r="I19" s="159"/>
      <c r="J19" s="155" t="s">
        <v>309</v>
      </c>
      <c r="K19" s="155" t="s">
        <v>309</v>
      </c>
      <c r="L19" s="155" t="s">
        <v>309</v>
      </c>
      <c r="M19" s="134" t="s">
        <v>309</v>
      </c>
      <c r="N19" s="155" t="s">
        <v>309</v>
      </c>
      <c r="O19" s="155" t="s">
        <v>309</v>
      </c>
      <c r="P19" s="159"/>
      <c r="Q19" s="155" t="s">
        <v>309</v>
      </c>
      <c r="R19" s="155" t="s">
        <v>309</v>
      </c>
      <c r="S19" s="155" t="s">
        <v>309</v>
      </c>
      <c r="T19" s="155" t="s">
        <v>309</v>
      </c>
      <c r="U19" s="155" t="s">
        <v>309</v>
      </c>
      <c r="V19" s="155" t="s">
        <v>309</v>
      </c>
      <c r="W19" s="159"/>
      <c r="X19" s="155" t="s">
        <v>309</v>
      </c>
      <c r="Y19" s="155" t="s">
        <v>309</v>
      </c>
      <c r="Z19" s="155" t="s">
        <v>308</v>
      </c>
      <c r="AA19" s="134" t="s">
        <v>308</v>
      </c>
      <c r="AB19" s="155" t="s">
        <v>308</v>
      </c>
      <c r="AC19" s="155" t="s">
        <v>308</v>
      </c>
      <c r="AD19" s="159"/>
      <c r="AE19" s="155"/>
      <c r="AF19" s="155"/>
      <c r="AG19" s="155"/>
      <c r="AH19" s="134"/>
      <c r="AI19" s="155"/>
      <c r="AJ19" s="155"/>
      <c r="AK19" s="133">
        <f>SUM(E19:AI19)</f>
        <v>0</v>
      </c>
      <c r="AL19" s="155"/>
      <c r="AM19" s="155"/>
      <c r="AN19" s="155"/>
      <c r="AO19" s="153"/>
      <c r="AP19" s="134" t="s">
        <v>176</v>
      </c>
      <c r="AQ19" s="134">
        <f>SUM(AQ13:AQ18)-AQ12</f>
        <v>-1</v>
      </c>
      <c r="AR19" s="134">
        <f>SUM(AR13:AR18)-AR12</f>
        <v>4</v>
      </c>
      <c r="AS19" s="134">
        <f>SUM(AS13:AS18)-AS12</f>
        <v>5</v>
      </c>
      <c r="AT19" s="134">
        <f>SUM(AT13:AT18)-AT12</f>
        <v>1.5</v>
      </c>
      <c r="AU19" s="134">
        <f>SUM(AU13:AU18)-AU12</f>
        <v>0</v>
      </c>
      <c r="AV19" s="136">
        <f t="shared" si="6"/>
        <v>9.5</v>
      </c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81"/>
      <c r="BI19" s="181"/>
      <c r="BJ19" s="155"/>
      <c r="BK19" s="260"/>
    </row>
    <row r="20" spans="1:63" ht="15" x14ac:dyDescent="0.25">
      <c r="A20" s="71"/>
      <c r="B20" s="131" t="s">
        <v>166</v>
      </c>
      <c r="C20" s="95">
        <v>5.5</v>
      </c>
      <c r="D20" s="95">
        <v>6</v>
      </c>
      <c r="E20" s="95">
        <v>5.5</v>
      </c>
      <c r="F20" s="95">
        <v>6</v>
      </c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95">
        <v>6</v>
      </c>
      <c r="AG20" s="95"/>
      <c r="AH20" s="95"/>
      <c r="AI20" s="95"/>
      <c r="AJ20" s="95"/>
      <c r="AK20" s="133">
        <f>SUM(F20:AI20)</f>
        <v>118.5</v>
      </c>
      <c r="AL20" s="134"/>
      <c r="AM20" s="134"/>
      <c r="AN20" s="134"/>
      <c r="AO20" s="71"/>
      <c r="AP20" s="135" t="s">
        <v>167</v>
      </c>
      <c r="AQ20" s="135">
        <f t="shared" ref="AQ20:AQ26" si="12">SUM(C20:H20)</f>
        <v>31</v>
      </c>
      <c r="AR20" s="135">
        <f t="shared" ref="AR20:AR26" si="13">SUM(J20:O20)</f>
        <v>31</v>
      </c>
      <c r="AS20" s="135">
        <f t="shared" ref="AS20:AS26" si="14">SUM(Q20:V20)</f>
        <v>31</v>
      </c>
      <c r="AT20" s="135">
        <f t="shared" ref="AT20:AT26" si="15">SUM(X20:AC20)</f>
        <v>31</v>
      </c>
      <c r="AU20" s="135">
        <f t="shared" ref="AU20:AU26" si="16">SUM(AE20:AJ20)</f>
        <v>11.5</v>
      </c>
      <c r="AV20" s="136">
        <f t="shared" si="6"/>
        <v>135.5</v>
      </c>
      <c r="AW20" s="137">
        <f>AV20-SUM(AV22:AV26)</f>
        <v>130</v>
      </c>
      <c r="AX20" s="137">
        <f>AV27</f>
        <v>14.5</v>
      </c>
      <c r="AY20" s="138">
        <f>AW20+AX20</f>
        <v>144.5</v>
      </c>
      <c r="AZ20" s="138">
        <f>AV26</f>
        <v>5.5</v>
      </c>
      <c r="BA20" s="138">
        <f>AV24</f>
        <v>0</v>
      </c>
      <c r="BB20" s="138">
        <f>AV25</f>
        <v>0</v>
      </c>
      <c r="BC20" s="138">
        <f>AV23</f>
        <v>0</v>
      </c>
      <c r="BD20" s="138">
        <f>AV22</f>
        <v>0</v>
      </c>
      <c r="BE20" s="134">
        <f>AM21</f>
        <v>80.5</v>
      </c>
      <c r="BF20" s="134">
        <v>1.3</v>
      </c>
      <c r="BG20" s="134">
        <f>BF20*AX20</f>
        <v>18.850000000000001</v>
      </c>
      <c r="BH20" s="174">
        <f>BE20+BG20</f>
        <v>99.35</v>
      </c>
      <c r="BI20" s="174"/>
      <c r="BJ20" s="138"/>
      <c r="BK20" s="261" t="s">
        <v>310</v>
      </c>
    </row>
    <row r="21" spans="1:63" ht="15" x14ac:dyDescent="0.25">
      <c r="A21" s="140"/>
      <c r="B21" s="141" t="s">
        <v>168</v>
      </c>
      <c r="C21" s="134">
        <v>7.5</v>
      </c>
      <c r="D21" s="259"/>
      <c r="E21" s="134">
        <v>5</v>
      </c>
      <c r="F21" s="134">
        <v>5</v>
      </c>
      <c r="G21" s="134">
        <v>6.5</v>
      </c>
      <c r="H21" s="134">
        <v>2.5</v>
      </c>
      <c r="I21" s="159"/>
      <c r="J21" s="134">
        <v>6</v>
      </c>
      <c r="K21" s="134">
        <v>6</v>
      </c>
      <c r="L21" s="134">
        <v>5</v>
      </c>
      <c r="M21" s="134">
        <v>6.5</v>
      </c>
      <c r="N21" s="134">
        <v>6.5</v>
      </c>
      <c r="O21" s="134">
        <v>4.5</v>
      </c>
      <c r="P21" s="159"/>
      <c r="Q21" s="134">
        <v>7.5</v>
      </c>
      <c r="R21" s="134">
        <v>6</v>
      </c>
      <c r="S21" s="134">
        <v>6.5</v>
      </c>
      <c r="T21" s="134">
        <v>7.5</v>
      </c>
      <c r="U21" s="134">
        <v>6.5</v>
      </c>
      <c r="V21" s="134">
        <v>2.5</v>
      </c>
      <c r="W21" s="159"/>
      <c r="X21" s="134">
        <v>5.5</v>
      </c>
      <c r="Y21" s="134">
        <v>6</v>
      </c>
      <c r="Z21" s="134">
        <v>5.5</v>
      </c>
      <c r="AA21" s="134">
        <v>6</v>
      </c>
      <c r="AB21" s="134">
        <v>6</v>
      </c>
      <c r="AC21" s="134">
        <v>2</v>
      </c>
      <c r="AD21" s="159"/>
      <c r="AE21" s="134">
        <v>8</v>
      </c>
      <c r="AF21" s="134">
        <v>8</v>
      </c>
      <c r="AG21" s="134"/>
      <c r="AH21" s="134"/>
      <c r="AI21" s="134"/>
      <c r="AJ21" s="134"/>
      <c r="AK21" s="133">
        <f>SUM(F21:AI21)</f>
        <v>132</v>
      </c>
      <c r="AL21" s="134">
        <f>COUNT(F21:AI21)</f>
        <v>23</v>
      </c>
      <c r="AM21" s="134">
        <f>AL21*3.5</f>
        <v>80.5</v>
      </c>
      <c r="AN21" s="134"/>
      <c r="AO21" s="140"/>
      <c r="AP21" s="134" t="s">
        <v>169</v>
      </c>
      <c r="AQ21" s="134">
        <f t="shared" si="12"/>
        <v>26.5</v>
      </c>
      <c r="AR21" s="134">
        <f t="shared" si="13"/>
        <v>34.5</v>
      </c>
      <c r="AS21" s="134">
        <f t="shared" si="14"/>
        <v>36.5</v>
      </c>
      <c r="AT21" s="134">
        <f t="shared" si="15"/>
        <v>31</v>
      </c>
      <c r="AU21" s="134">
        <f t="shared" si="16"/>
        <v>16</v>
      </c>
      <c r="AV21" s="136">
        <f t="shared" si="6"/>
        <v>144.5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75"/>
      <c r="BI21" s="175"/>
      <c r="BJ21" s="134"/>
      <c r="BK21" s="260"/>
    </row>
    <row r="22" spans="1:63" ht="15" x14ac:dyDescent="0.25">
      <c r="A22" s="140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147"/>
      <c r="K22" s="147"/>
      <c r="L22" s="147"/>
      <c r="M22" s="147"/>
      <c r="N22" s="147"/>
      <c r="O22" s="147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47"/>
      <c r="AG22" s="147"/>
      <c r="AH22" s="147"/>
      <c r="AI22" s="147"/>
      <c r="AJ22" s="147"/>
      <c r="AK22" s="133"/>
      <c r="AL22" s="134">
        <f>COUNT(C21:AF21)</f>
        <v>25</v>
      </c>
      <c r="AM22" s="147"/>
      <c r="AN22" s="147"/>
      <c r="AO22" s="140" t="s">
        <v>179</v>
      </c>
      <c r="AP22" s="134" t="s">
        <v>109</v>
      </c>
      <c r="AQ22" s="134">
        <f t="shared" si="12"/>
        <v>0</v>
      </c>
      <c r="AR22" s="134">
        <f t="shared" si="13"/>
        <v>0</v>
      </c>
      <c r="AS22" s="134">
        <f t="shared" si="14"/>
        <v>0</v>
      </c>
      <c r="AT22" s="134">
        <f t="shared" si="15"/>
        <v>0</v>
      </c>
      <c r="AU22" s="134">
        <f t="shared" si="16"/>
        <v>0</v>
      </c>
      <c r="AV22" s="136">
        <f t="shared" si="6"/>
        <v>0</v>
      </c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78"/>
      <c r="BI22" s="178"/>
      <c r="BJ22" s="147"/>
      <c r="BK22" s="260"/>
    </row>
    <row r="23" spans="1:63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34"/>
      <c r="K23" s="134"/>
      <c r="L23" s="150"/>
      <c r="M23" s="134"/>
      <c r="N23" s="152"/>
      <c r="O23" s="134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4"/>
      <c r="AG23" s="150"/>
      <c r="AH23" s="134"/>
      <c r="AI23" s="152"/>
      <c r="AJ23" s="134"/>
      <c r="AK23" s="133"/>
      <c r="AL23" s="134"/>
      <c r="AM23" s="134"/>
      <c r="AN23" s="134"/>
      <c r="AO23" s="140"/>
      <c r="AP23" s="124" t="s">
        <v>108</v>
      </c>
      <c r="AQ23" s="134">
        <f t="shared" si="12"/>
        <v>0</v>
      </c>
      <c r="AR23" s="134">
        <f t="shared" si="13"/>
        <v>0</v>
      </c>
      <c r="AS23" s="134">
        <f t="shared" si="14"/>
        <v>0</v>
      </c>
      <c r="AT23" s="134">
        <f t="shared" si="15"/>
        <v>0</v>
      </c>
      <c r="AU23" s="134">
        <f t="shared" si="16"/>
        <v>0</v>
      </c>
      <c r="AV23" s="136">
        <f t="shared" si="6"/>
        <v>0</v>
      </c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75"/>
      <c r="BI23" s="175"/>
      <c r="BJ23" s="134"/>
      <c r="BK23" s="260"/>
    </row>
    <row r="24" spans="1:63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34"/>
      <c r="K24" s="134"/>
      <c r="L24" s="150"/>
      <c r="M24" s="134"/>
      <c r="N24" s="152"/>
      <c r="O24" s="134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4"/>
      <c r="AG24" s="150"/>
      <c r="AH24" s="134"/>
      <c r="AI24" s="152"/>
      <c r="AJ24" s="134"/>
      <c r="AK24" s="133"/>
      <c r="AL24" s="134"/>
      <c r="AM24" s="134"/>
      <c r="AN24" s="134"/>
      <c r="AO24" s="140"/>
      <c r="AP24" s="124" t="s">
        <v>172</v>
      </c>
      <c r="AQ24" s="134">
        <f t="shared" si="12"/>
        <v>0</v>
      </c>
      <c r="AR24" s="134">
        <f t="shared" si="13"/>
        <v>0</v>
      </c>
      <c r="AS24" s="134">
        <f t="shared" si="14"/>
        <v>0</v>
      </c>
      <c r="AT24" s="134">
        <f t="shared" si="15"/>
        <v>0</v>
      </c>
      <c r="AU24" s="134">
        <f t="shared" si="16"/>
        <v>0</v>
      </c>
      <c r="AV24" s="136">
        <f t="shared" si="6"/>
        <v>0</v>
      </c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75"/>
      <c r="BI24" s="175"/>
      <c r="BJ24" s="134"/>
      <c r="BK24" s="260"/>
    </row>
    <row r="25" spans="1:63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4"/>
      <c r="AG25" s="150"/>
      <c r="AH25" s="134"/>
      <c r="AI25" s="152"/>
      <c r="AJ25" s="134"/>
      <c r="AK25" s="133"/>
      <c r="AL25" s="134"/>
      <c r="AM25" s="134"/>
      <c r="AN25" s="134"/>
      <c r="AO25" s="140"/>
      <c r="AP25" s="124" t="s">
        <v>173</v>
      </c>
      <c r="AQ25" s="134">
        <f t="shared" si="12"/>
        <v>0</v>
      </c>
      <c r="AR25" s="134">
        <f t="shared" si="13"/>
        <v>0</v>
      </c>
      <c r="AS25" s="134">
        <f t="shared" si="14"/>
        <v>0</v>
      </c>
      <c r="AT25" s="134">
        <f t="shared" si="15"/>
        <v>0</v>
      </c>
      <c r="AU25" s="134">
        <f t="shared" si="16"/>
        <v>0</v>
      </c>
      <c r="AV25" s="136">
        <f t="shared" si="6"/>
        <v>0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75"/>
      <c r="BI25" s="175"/>
      <c r="BJ25" s="134"/>
      <c r="BK25" s="260"/>
    </row>
    <row r="26" spans="1:63" ht="15" x14ac:dyDescent="0.25">
      <c r="A26" s="140"/>
      <c r="B26" s="141" t="s">
        <v>174</v>
      </c>
      <c r="C26" s="150"/>
      <c r="D26" s="150">
        <v>5.5</v>
      </c>
      <c r="E26" s="150"/>
      <c r="F26" s="134"/>
      <c r="G26" s="152"/>
      <c r="H26" s="134"/>
      <c r="I26" s="159"/>
      <c r="J26" s="134"/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59"/>
      <c r="AE26" s="134"/>
      <c r="AF26" s="134"/>
      <c r="AG26" s="150"/>
      <c r="AH26" s="134"/>
      <c r="AI26" s="152"/>
      <c r="AJ26" s="134"/>
      <c r="AK26" s="133"/>
      <c r="AL26" s="134"/>
      <c r="AM26" s="134"/>
      <c r="AN26" s="134"/>
      <c r="AO26" s="140"/>
      <c r="AP26" s="124" t="s">
        <v>174</v>
      </c>
      <c r="AQ26" s="134">
        <f t="shared" si="12"/>
        <v>5.5</v>
      </c>
      <c r="AR26" s="134">
        <f t="shared" si="13"/>
        <v>0</v>
      </c>
      <c r="AS26" s="134">
        <f t="shared" si="14"/>
        <v>0</v>
      </c>
      <c r="AT26" s="134">
        <f t="shared" si="15"/>
        <v>0</v>
      </c>
      <c r="AU26" s="134">
        <f t="shared" si="16"/>
        <v>0</v>
      </c>
      <c r="AV26" s="136">
        <f t="shared" si="6"/>
        <v>5.5</v>
      </c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75"/>
      <c r="BI26" s="175"/>
      <c r="BJ26" s="134"/>
      <c r="BK26" s="260"/>
    </row>
    <row r="27" spans="1:63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/>
      <c r="I27" s="159"/>
      <c r="J27" s="155"/>
      <c r="K27" s="155"/>
      <c r="L27" s="155"/>
      <c r="M27" s="134"/>
      <c r="N27" s="155"/>
      <c r="O27" s="155"/>
      <c r="P27" s="159"/>
      <c r="Q27" s="155"/>
      <c r="R27" s="155"/>
      <c r="S27" s="155"/>
      <c r="T27" s="134"/>
      <c r="U27" s="155"/>
      <c r="V27" s="155"/>
      <c r="W27" s="159"/>
      <c r="X27" s="155"/>
      <c r="Y27" s="155"/>
      <c r="Z27" s="155"/>
      <c r="AA27" s="134"/>
      <c r="AB27" s="155"/>
      <c r="AC27" s="155"/>
      <c r="AD27" s="159"/>
      <c r="AE27" s="155"/>
      <c r="AF27" s="155"/>
      <c r="AG27" s="155"/>
      <c r="AH27" s="134"/>
      <c r="AI27" s="155"/>
      <c r="AJ27" s="155"/>
      <c r="AK27" s="133">
        <f>SUM(E27:AI27)</f>
        <v>0</v>
      </c>
      <c r="AL27" s="155"/>
      <c r="AM27" s="155"/>
      <c r="AN27" s="155"/>
      <c r="AO27" s="153"/>
      <c r="AP27" s="134" t="s">
        <v>176</v>
      </c>
      <c r="AQ27" s="134">
        <f>SUM(AQ21:AQ26)-AQ20</f>
        <v>1</v>
      </c>
      <c r="AR27" s="134">
        <f>SUM(AR21:AR26)-AR20</f>
        <v>3.5</v>
      </c>
      <c r="AS27" s="134">
        <f>SUM(AS21:AS26)-AS20</f>
        <v>5.5</v>
      </c>
      <c r="AT27" s="134">
        <f>SUM(AT21:AT26)-AT20</f>
        <v>0</v>
      </c>
      <c r="AU27" s="134">
        <f>SUM(AU21:AU26)-AU20</f>
        <v>4.5</v>
      </c>
      <c r="AV27" s="136">
        <f t="shared" si="6"/>
        <v>14.5</v>
      </c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81"/>
      <c r="BI27" s="181"/>
      <c r="BJ27" s="155"/>
      <c r="BK27" s="260"/>
    </row>
    <row r="28" spans="1:63" ht="15" x14ac:dyDescent="0.25">
      <c r="A28" s="71"/>
      <c r="B28" s="131" t="s">
        <v>166</v>
      </c>
      <c r="C28" s="95">
        <v>4.5</v>
      </c>
      <c r="D28" s="95">
        <v>5.5</v>
      </c>
      <c r="E28" s="95">
        <v>5</v>
      </c>
      <c r="F28" s="95">
        <v>6</v>
      </c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95">
        <v>5.5</v>
      </c>
      <c r="AG28" s="95"/>
      <c r="AH28" s="95"/>
      <c r="AI28" s="95"/>
      <c r="AJ28" s="95"/>
      <c r="AK28" s="133">
        <f>SUM(F28:AI28)</f>
        <v>115</v>
      </c>
      <c r="AL28" s="134"/>
      <c r="AM28" s="134"/>
      <c r="AN28" s="134"/>
      <c r="AO28" s="71"/>
      <c r="AP28" s="135" t="s">
        <v>167</v>
      </c>
      <c r="AQ28" s="135">
        <f t="shared" ref="AQ28:AQ34" si="17">SUM(C28:H28)</f>
        <v>30</v>
      </c>
      <c r="AR28" s="135">
        <f t="shared" ref="AR28:AR34" si="18">SUM(J28:O28)</f>
        <v>30</v>
      </c>
      <c r="AS28" s="135">
        <f t="shared" ref="AS28:AS34" si="19">SUM(Q28:V28)</f>
        <v>30</v>
      </c>
      <c r="AT28" s="135">
        <f t="shared" ref="AT28:AT34" si="20">SUM(X28:AC28)</f>
        <v>30</v>
      </c>
      <c r="AU28" s="135">
        <f t="shared" ref="AU28:AU34" si="21">SUM(AE28:AJ28)</f>
        <v>10</v>
      </c>
      <c r="AV28" s="136">
        <f t="shared" si="6"/>
        <v>130</v>
      </c>
      <c r="AW28" s="137">
        <f>AV28-SUM(AV30:AV34)</f>
        <v>124.5</v>
      </c>
      <c r="AX28" s="137">
        <f>AV35</f>
        <v>20</v>
      </c>
      <c r="AY28" s="138">
        <f>AW28+AX28</f>
        <v>144.5</v>
      </c>
      <c r="AZ28" s="138">
        <f>AV34</f>
        <v>5.5</v>
      </c>
      <c r="BA28" s="138">
        <f>AV32</f>
        <v>0</v>
      </c>
      <c r="BB28" s="138">
        <f>AV33</f>
        <v>0</v>
      </c>
      <c r="BC28" s="138">
        <f>AV31</f>
        <v>0</v>
      </c>
      <c r="BD28" s="138">
        <f>AV30</f>
        <v>0</v>
      </c>
      <c r="BE28" s="134">
        <f>AM29</f>
        <v>80.5</v>
      </c>
      <c r="BF28" s="134">
        <v>1.3</v>
      </c>
      <c r="BG28" s="134">
        <f>BF28*AX28</f>
        <v>26</v>
      </c>
      <c r="BH28" s="174">
        <f>BE28+BG28</f>
        <v>106.5</v>
      </c>
      <c r="BI28" s="174">
        <f>7.6*4</f>
        <v>30.4</v>
      </c>
      <c r="BJ28" s="138"/>
      <c r="BK28" s="261" t="s">
        <v>310</v>
      </c>
    </row>
    <row r="29" spans="1:63" ht="15" x14ac:dyDescent="0.25">
      <c r="A29" s="140"/>
      <c r="B29" s="141" t="s">
        <v>168</v>
      </c>
      <c r="C29" s="134">
        <v>7.5</v>
      </c>
      <c r="D29" s="259"/>
      <c r="E29" s="134">
        <v>5</v>
      </c>
      <c r="F29" s="134">
        <v>5</v>
      </c>
      <c r="G29" s="134">
        <v>6.5</v>
      </c>
      <c r="H29" s="134">
        <v>2.5</v>
      </c>
      <c r="I29" s="159"/>
      <c r="J29" s="134">
        <v>6</v>
      </c>
      <c r="K29" s="134">
        <v>6</v>
      </c>
      <c r="L29" s="134">
        <v>5</v>
      </c>
      <c r="M29" s="134">
        <v>6.5</v>
      </c>
      <c r="N29" s="134">
        <v>6.5</v>
      </c>
      <c r="O29" s="134">
        <v>4.5</v>
      </c>
      <c r="P29" s="159"/>
      <c r="Q29" s="134">
        <v>7.5</v>
      </c>
      <c r="R29" s="134">
        <v>8</v>
      </c>
      <c r="S29" s="134">
        <v>6.5</v>
      </c>
      <c r="T29" s="134">
        <v>6.5</v>
      </c>
      <c r="U29" s="134">
        <v>6.5</v>
      </c>
      <c r="V29" s="134">
        <v>2.5</v>
      </c>
      <c r="W29" s="159"/>
      <c r="X29" s="134">
        <v>5.5</v>
      </c>
      <c r="Y29" s="134">
        <v>5.5</v>
      </c>
      <c r="Z29" s="134">
        <v>5</v>
      </c>
      <c r="AA29" s="134">
        <v>6</v>
      </c>
      <c r="AB29" s="134">
        <v>6</v>
      </c>
      <c r="AC29" s="134">
        <v>2</v>
      </c>
      <c r="AD29" s="159"/>
      <c r="AE29" s="134">
        <v>8</v>
      </c>
      <c r="AF29" s="134">
        <v>8</v>
      </c>
      <c r="AG29" s="134"/>
      <c r="AH29" s="134"/>
      <c r="AI29" s="134"/>
      <c r="AJ29" s="134"/>
      <c r="AK29" s="133">
        <f>SUM(F29:AI29)</f>
        <v>132</v>
      </c>
      <c r="AL29" s="134">
        <f>COUNT(F29:AI29)</f>
        <v>23</v>
      </c>
      <c r="AM29" s="134">
        <f>AL29*3.5</f>
        <v>80.5</v>
      </c>
      <c r="AN29" s="134"/>
      <c r="AO29" s="140"/>
      <c r="AP29" s="134" t="s">
        <v>169</v>
      </c>
      <c r="AQ29" s="134">
        <f t="shared" si="17"/>
        <v>26.5</v>
      </c>
      <c r="AR29" s="134">
        <f t="shared" si="18"/>
        <v>34.5</v>
      </c>
      <c r="AS29" s="134">
        <f t="shared" si="19"/>
        <v>37.5</v>
      </c>
      <c r="AT29" s="134">
        <f t="shared" si="20"/>
        <v>30</v>
      </c>
      <c r="AU29" s="134">
        <f t="shared" si="21"/>
        <v>16</v>
      </c>
      <c r="AV29" s="136">
        <f t="shared" si="6"/>
        <v>144.5</v>
      </c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75"/>
      <c r="BI29" s="175"/>
      <c r="BJ29" s="134"/>
      <c r="BK29" s="260"/>
    </row>
    <row r="30" spans="1:63" ht="15" x14ac:dyDescent="0.25">
      <c r="A30" s="140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47"/>
      <c r="AG30" s="147"/>
      <c r="AH30" s="147"/>
      <c r="AI30" s="147"/>
      <c r="AJ30" s="147"/>
      <c r="AK30" s="133"/>
      <c r="AL30" s="134">
        <f>COUNT(C29:AF29)</f>
        <v>25</v>
      </c>
      <c r="AM30" s="147"/>
      <c r="AN30" s="147"/>
      <c r="AO30" s="140" t="s">
        <v>180</v>
      </c>
      <c r="AP30" s="134" t="s">
        <v>109</v>
      </c>
      <c r="AQ30" s="134">
        <f t="shared" si="17"/>
        <v>0</v>
      </c>
      <c r="AR30" s="134">
        <f t="shared" si="18"/>
        <v>0</v>
      </c>
      <c r="AS30" s="134">
        <f t="shared" si="19"/>
        <v>0</v>
      </c>
      <c r="AT30" s="134">
        <f t="shared" si="20"/>
        <v>0</v>
      </c>
      <c r="AU30" s="134">
        <f t="shared" si="21"/>
        <v>0</v>
      </c>
      <c r="AV30" s="136">
        <f t="shared" si="6"/>
        <v>0</v>
      </c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78"/>
      <c r="BI30" s="178"/>
      <c r="BJ30" s="147"/>
      <c r="BK30" s="260"/>
    </row>
    <row r="31" spans="1:63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/>
      <c r="M31" s="134"/>
      <c r="N31" s="152"/>
      <c r="O31" s="134"/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4"/>
      <c r="AG31" s="150"/>
      <c r="AH31" s="134"/>
      <c r="AI31" s="152"/>
      <c r="AJ31" s="134"/>
      <c r="AK31" s="133"/>
      <c r="AL31" s="134"/>
      <c r="AM31" s="134"/>
      <c r="AN31" s="134"/>
      <c r="AO31" s="140"/>
      <c r="AP31" s="124" t="s">
        <v>108</v>
      </c>
      <c r="AQ31" s="134">
        <f t="shared" si="17"/>
        <v>0</v>
      </c>
      <c r="AR31" s="134">
        <f t="shared" si="18"/>
        <v>0</v>
      </c>
      <c r="AS31" s="134">
        <f t="shared" si="19"/>
        <v>0</v>
      </c>
      <c r="AT31" s="134">
        <f t="shared" si="20"/>
        <v>0</v>
      </c>
      <c r="AU31" s="134">
        <f t="shared" si="21"/>
        <v>0</v>
      </c>
      <c r="AV31" s="136">
        <f t="shared" si="6"/>
        <v>0</v>
      </c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75"/>
      <c r="BI31" s="175"/>
      <c r="BJ31" s="134"/>
      <c r="BK31" s="260"/>
    </row>
    <row r="32" spans="1:63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4"/>
      <c r="AG32" s="150"/>
      <c r="AH32" s="134"/>
      <c r="AI32" s="152"/>
      <c r="AJ32" s="134"/>
      <c r="AK32" s="133"/>
      <c r="AL32" s="134"/>
      <c r="AM32" s="134"/>
      <c r="AN32" s="134"/>
      <c r="AO32" s="140"/>
      <c r="AP32" s="124" t="s">
        <v>172</v>
      </c>
      <c r="AQ32" s="134">
        <f t="shared" si="17"/>
        <v>0</v>
      </c>
      <c r="AR32" s="134">
        <f t="shared" si="18"/>
        <v>0</v>
      </c>
      <c r="AS32" s="134">
        <f t="shared" si="19"/>
        <v>0</v>
      </c>
      <c r="AT32" s="134">
        <f t="shared" si="20"/>
        <v>0</v>
      </c>
      <c r="AU32" s="134">
        <f t="shared" si="21"/>
        <v>0</v>
      </c>
      <c r="AV32" s="136">
        <f t="shared" si="6"/>
        <v>0</v>
      </c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75"/>
      <c r="BI32" s="175"/>
      <c r="BJ32" s="134"/>
      <c r="BK32" s="260"/>
    </row>
    <row r="33" spans="1:63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4"/>
      <c r="AG33" s="150"/>
      <c r="AH33" s="134"/>
      <c r="AI33" s="152"/>
      <c r="AJ33" s="134"/>
      <c r="AK33" s="133"/>
      <c r="AL33" s="134"/>
      <c r="AM33" s="134"/>
      <c r="AN33" s="134"/>
      <c r="AO33" s="140"/>
      <c r="AP33" s="124" t="s">
        <v>173</v>
      </c>
      <c r="AQ33" s="134">
        <f t="shared" si="17"/>
        <v>0</v>
      </c>
      <c r="AR33" s="134">
        <f t="shared" si="18"/>
        <v>0</v>
      </c>
      <c r="AS33" s="134">
        <f t="shared" si="19"/>
        <v>0</v>
      </c>
      <c r="AT33" s="134">
        <f t="shared" si="20"/>
        <v>0</v>
      </c>
      <c r="AU33" s="134">
        <f t="shared" si="21"/>
        <v>0</v>
      </c>
      <c r="AV33" s="136">
        <f t="shared" si="6"/>
        <v>0</v>
      </c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75"/>
      <c r="BI33" s="175"/>
      <c r="BJ33" s="134"/>
      <c r="BK33" s="260"/>
    </row>
    <row r="34" spans="1:63" ht="15" x14ac:dyDescent="0.25">
      <c r="A34" s="140"/>
      <c r="B34" s="141" t="s">
        <v>174</v>
      </c>
      <c r="C34" s="150"/>
      <c r="D34" s="150">
        <v>5.5</v>
      </c>
      <c r="E34" s="150"/>
      <c r="F34" s="134"/>
      <c r="G34" s="152"/>
      <c r="H34" s="134"/>
      <c r="I34" s="159"/>
      <c r="J34" s="134"/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59"/>
      <c r="AE34" s="134"/>
      <c r="AF34" s="134"/>
      <c r="AG34" s="150"/>
      <c r="AH34" s="134"/>
      <c r="AI34" s="152"/>
      <c r="AJ34" s="134"/>
      <c r="AK34" s="133"/>
      <c r="AL34" s="134"/>
      <c r="AM34" s="134"/>
      <c r="AN34" s="134"/>
      <c r="AO34" s="140"/>
      <c r="AP34" s="124" t="s">
        <v>174</v>
      </c>
      <c r="AQ34" s="134">
        <f t="shared" si="17"/>
        <v>5.5</v>
      </c>
      <c r="AR34" s="134">
        <f t="shared" si="18"/>
        <v>0</v>
      </c>
      <c r="AS34" s="134">
        <f t="shared" si="19"/>
        <v>0</v>
      </c>
      <c r="AT34" s="134">
        <f t="shared" si="20"/>
        <v>0</v>
      </c>
      <c r="AU34" s="134">
        <f t="shared" si="21"/>
        <v>0</v>
      </c>
      <c r="AV34" s="136">
        <f t="shared" si="6"/>
        <v>5.5</v>
      </c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75"/>
      <c r="BI34" s="175"/>
      <c r="BJ34" s="134"/>
      <c r="BK34" s="260"/>
    </row>
    <row r="35" spans="1:63" ht="15" x14ac:dyDescent="0.25">
      <c r="A35" s="153"/>
      <c r="B35" s="154" t="s">
        <v>175</v>
      </c>
      <c r="C35" s="155"/>
      <c r="D35" s="155"/>
      <c r="E35" s="155"/>
      <c r="F35" s="134"/>
      <c r="G35" s="155"/>
      <c r="H35" s="155"/>
      <c r="I35" s="159"/>
      <c r="J35" s="155"/>
      <c r="K35" s="155"/>
      <c r="L35" s="155"/>
      <c r="M35" s="134"/>
      <c r="N35" s="155"/>
      <c r="O35" s="155"/>
      <c r="P35" s="159"/>
      <c r="Q35" s="155"/>
      <c r="R35" s="155"/>
      <c r="S35" s="155"/>
      <c r="T35" s="134"/>
      <c r="U35" s="155"/>
      <c r="V35" s="155"/>
      <c r="W35" s="159"/>
      <c r="X35" s="155"/>
      <c r="Y35" s="155"/>
      <c r="Z35" s="155"/>
      <c r="AA35" s="134"/>
      <c r="AB35" s="155"/>
      <c r="AC35" s="155"/>
      <c r="AD35" s="159"/>
      <c r="AE35" s="155"/>
      <c r="AF35" s="155"/>
      <c r="AG35" s="155"/>
      <c r="AH35" s="134"/>
      <c r="AI35" s="155"/>
      <c r="AJ35" s="155"/>
      <c r="AK35" s="133">
        <f>SUM(E35:AI35)</f>
        <v>0</v>
      </c>
      <c r="AL35" s="155"/>
      <c r="AM35" s="155"/>
      <c r="AN35" s="155"/>
      <c r="AO35" s="153"/>
      <c r="AP35" s="134" t="s">
        <v>176</v>
      </c>
      <c r="AQ35" s="134">
        <f>SUM(AQ29:AQ34)-AQ28</f>
        <v>2</v>
      </c>
      <c r="AR35" s="134">
        <f>SUM(AR29:AR34)-AR28</f>
        <v>4.5</v>
      </c>
      <c r="AS35" s="134">
        <f>SUM(AS29:AS34)-AS28</f>
        <v>7.5</v>
      </c>
      <c r="AT35" s="134">
        <f>SUM(AT29:AT34)-AT28</f>
        <v>0</v>
      </c>
      <c r="AU35" s="134">
        <f>SUM(AU29:AU34)-AU28</f>
        <v>6</v>
      </c>
      <c r="AV35" s="136">
        <f t="shared" si="6"/>
        <v>20</v>
      </c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81"/>
      <c r="BI35" s="181"/>
      <c r="BJ35" s="155"/>
      <c r="BK35" s="260"/>
    </row>
    <row r="36" spans="1:63" ht="15" x14ac:dyDescent="0.25">
      <c r="A36" s="71"/>
      <c r="B36" s="131" t="s">
        <v>166</v>
      </c>
      <c r="C36" s="95">
        <v>4</v>
      </c>
      <c r="D36" s="95">
        <v>5.5</v>
      </c>
      <c r="E36" s="95">
        <v>5.5</v>
      </c>
      <c r="F36" s="95">
        <v>6</v>
      </c>
      <c r="G36" s="95">
        <v>6</v>
      </c>
      <c r="H36" s="95">
        <v>3</v>
      </c>
      <c r="I36" s="173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95">
        <v>5.5</v>
      </c>
      <c r="AG36" s="95"/>
      <c r="AH36" s="95"/>
      <c r="AI36" s="95"/>
      <c r="AJ36" s="95"/>
      <c r="AK36" s="133">
        <f>SUM(F36:AI36)</f>
        <v>114.5</v>
      </c>
      <c r="AL36" s="134"/>
      <c r="AM36" s="134"/>
      <c r="AN36" s="134"/>
      <c r="AO36" s="71"/>
      <c r="AP36" s="135" t="s">
        <v>167</v>
      </c>
      <c r="AQ36" s="135">
        <f t="shared" ref="AQ36:AQ42" si="22">SUM(C36:H36)</f>
        <v>30</v>
      </c>
      <c r="AR36" s="135">
        <f t="shared" ref="AR36:AR42" si="23">SUM(J36:O36)</f>
        <v>30</v>
      </c>
      <c r="AS36" s="135">
        <f t="shared" ref="AS36:AS42" si="24">SUM(Q36:V36)</f>
        <v>30</v>
      </c>
      <c r="AT36" s="135">
        <f t="shared" ref="AT36:AT42" si="25">SUM(X36:AC36)</f>
        <v>30</v>
      </c>
      <c r="AU36" s="135">
        <f t="shared" ref="AU36:AU42" si="26">SUM(AE36:AJ36)</f>
        <v>9.5</v>
      </c>
      <c r="AV36" s="136">
        <f t="shared" ref="AV36:AV67" si="27">SUM(AQ36:AU36)</f>
        <v>129.5</v>
      </c>
      <c r="AW36" s="137">
        <f>AV36-SUM(AV38:AV42)</f>
        <v>97</v>
      </c>
      <c r="AX36" s="137">
        <f>AV43</f>
        <v>8.5</v>
      </c>
      <c r="AY36" s="138">
        <f>AW36+AX36</f>
        <v>105.5</v>
      </c>
      <c r="AZ36" s="138">
        <f>AV42</f>
        <v>5.5</v>
      </c>
      <c r="BA36" s="138">
        <f>AV40</f>
        <v>0</v>
      </c>
      <c r="BB36" s="138">
        <f>AV41</f>
        <v>0</v>
      </c>
      <c r="BC36" s="138">
        <f>AV39</f>
        <v>27</v>
      </c>
      <c r="BD36" s="138">
        <f>AV38</f>
        <v>0</v>
      </c>
      <c r="BE36" s="134">
        <f>AM37</f>
        <v>63</v>
      </c>
      <c r="BF36" s="134">
        <v>1.3</v>
      </c>
      <c r="BG36" s="134">
        <f>BF36*AX36</f>
        <v>11.05</v>
      </c>
      <c r="BH36" s="174">
        <f>BE36+BG36</f>
        <v>74.05</v>
      </c>
      <c r="BI36" s="174"/>
      <c r="BJ36" s="138" t="s">
        <v>220</v>
      </c>
      <c r="BK36" s="261"/>
    </row>
    <row r="37" spans="1:63" ht="15" x14ac:dyDescent="0.25">
      <c r="A37" s="140"/>
      <c r="B37" s="141" t="s">
        <v>168</v>
      </c>
      <c r="C37" s="134">
        <v>5.5</v>
      </c>
      <c r="D37" s="259"/>
      <c r="E37" s="134">
        <v>5.5</v>
      </c>
      <c r="F37" s="134">
        <v>6</v>
      </c>
      <c r="G37" s="134">
        <v>7</v>
      </c>
      <c r="H37" s="134">
        <v>4</v>
      </c>
      <c r="I37" s="159"/>
      <c r="J37" s="134">
        <v>4.5</v>
      </c>
      <c r="K37" s="134">
        <v>5.5</v>
      </c>
      <c r="L37" s="134">
        <v>5.5</v>
      </c>
      <c r="M37" s="134">
        <v>6.5</v>
      </c>
      <c r="N37" s="134">
        <v>6</v>
      </c>
      <c r="O37" s="134">
        <v>2</v>
      </c>
      <c r="P37" s="159"/>
      <c r="Q37" s="251"/>
      <c r="R37" s="251"/>
      <c r="S37" s="251"/>
      <c r="T37" s="251"/>
      <c r="U37" s="251"/>
      <c r="V37" s="182">
        <v>2.5</v>
      </c>
      <c r="W37" s="159"/>
      <c r="X37" s="134">
        <v>5.5</v>
      </c>
      <c r="Y37" s="134">
        <v>6.5</v>
      </c>
      <c r="Z37" s="134">
        <v>6</v>
      </c>
      <c r="AA37" s="134">
        <v>6.5</v>
      </c>
      <c r="AB37" s="134">
        <v>5.5</v>
      </c>
      <c r="AC37" s="134">
        <v>3.5</v>
      </c>
      <c r="AD37" s="159"/>
      <c r="AE37" s="134">
        <v>5.5</v>
      </c>
      <c r="AF37" s="134">
        <v>6</v>
      </c>
      <c r="AG37" s="134"/>
      <c r="AH37" s="134"/>
      <c r="AI37" s="134"/>
      <c r="AJ37" s="134"/>
      <c r="AK37" s="133">
        <f>SUM(F37:AI37)</f>
        <v>94.5</v>
      </c>
      <c r="AL37" s="134">
        <f>COUNT(F37:AI37)</f>
        <v>18</v>
      </c>
      <c r="AM37" s="134">
        <f>AL37*3.5</f>
        <v>63</v>
      </c>
      <c r="AN37" s="134"/>
      <c r="AO37" s="140"/>
      <c r="AP37" s="134" t="s">
        <v>169</v>
      </c>
      <c r="AQ37" s="134">
        <f t="shared" si="22"/>
        <v>28</v>
      </c>
      <c r="AR37" s="134">
        <f t="shared" si="23"/>
        <v>30</v>
      </c>
      <c r="AS37" s="134">
        <f t="shared" si="24"/>
        <v>2.5</v>
      </c>
      <c r="AT37" s="134">
        <f t="shared" si="25"/>
        <v>33.5</v>
      </c>
      <c r="AU37" s="134">
        <f t="shared" si="26"/>
        <v>11.5</v>
      </c>
      <c r="AV37" s="136">
        <f t="shared" si="27"/>
        <v>105.5</v>
      </c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75"/>
      <c r="BI37" s="175"/>
      <c r="BJ37" s="134"/>
      <c r="BK37" s="260"/>
    </row>
    <row r="38" spans="1:63" ht="15" x14ac:dyDescent="0.25">
      <c r="A38" s="140" t="s">
        <v>182</v>
      </c>
      <c r="B38" s="141" t="s">
        <v>109</v>
      </c>
      <c r="C38" s="147"/>
      <c r="D38" s="147"/>
      <c r="E38" s="147"/>
      <c r="F38" s="147"/>
      <c r="G38" s="147"/>
      <c r="H38" s="147"/>
      <c r="I38" s="176"/>
      <c r="J38" s="147"/>
      <c r="K38" s="147"/>
      <c r="L38" s="147"/>
      <c r="M38" s="147"/>
      <c r="N38" s="147"/>
      <c r="O38" s="147"/>
      <c r="P38" s="176"/>
      <c r="Q38" s="241"/>
      <c r="R38" s="241"/>
      <c r="S38" s="241"/>
      <c r="T38" s="241"/>
      <c r="U38" s="241"/>
      <c r="V38" s="241"/>
      <c r="W38" s="176"/>
      <c r="X38" s="147"/>
      <c r="Y38" s="147"/>
      <c r="Z38" s="147"/>
      <c r="AA38" s="147"/>
      <c r="AB38" s="147"/>
      <c r="AC38" s="147"/>
      <c r="AD38" s="176"/>
      <c r="AE38" s="147"/>
      <c r="AF38" s="147"/>
      <c r="AG38" s="147"/>
      <c r="AH38" s="147"/>
      <c r="AI38" s="147"/>
      <c r="AJ38" s="147"/>
      <c r="AK38" s="133"/>
      <c r="AL38" s="134">
        <f>COUNT(C37:AF37)</f>
        <v>20</v>
      </c>
      <c r="AM38" s="147"/>
      <c r="AN38" s="147"/>
      <c r="AO38" s="140" t="s">
        <v>182</v>
      </c>
      <c r="AP38" s="134" t="s">
        <v>109</v>
      </c>
      <c r="AQ38" s="134">
        <f t="shared" si="22"/>
        <v>0</v>
      </c>
      <c r="AR38" s="134">
        <f t="shared" si="23"/>
        <v>0</v>
      </c>
      <c r="AS38" s="134">
        <f t="shared" si="24"/>
        <v>0</v>
      </c>
      <c r="AT38" s="134">
        <f t="shared" si="25"/>
        <v>0</v>
      </c>
      <c r="AU38" s="134">
        <f t="shared" si="26"/>
        <v>0</v>
      </c>
      <c r="AV38" s="136">
        <f t="shared" si="27"/>
        <v>0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78"/>
      <c r="BI38" s="178"/>
      <c r="BJ38" s="147"/>
      <c r="BK38" s="260"/>
    </row>
    <row r="39" spans="1:63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59"/>
      <c r="J39" s="134"/>
      <c r="K39" s="134"/>
      <c r="L39" s="150"/>
      <c r="M39" s="134"/>
      <c r="N39" s="152"/>
      <c r="O39" s="134"/>
      <c r="P39" s="159"/>
      <c r="Q39" s="182">
        <v>4</v>
      </c>
      <c r="R39" s="182">
        <v>5.5</v>
      </c>
      <c r="S39" s="242">
        <v>5.5</v>
      </c>
      <c r="T39" s="182">
        <v>6</v>
      </c>
      <c r="U39" s="182">
        <v>6</v>
      </c>
      <c r="V39" s="182"/>
      <c r="W39" s="159"/>
      <c r="X39" s="134"/>
      <c r="Y39" s="134"/>
      <c r="Z39" s="150"/>
      <c r="AA39" s="134"/>
      <c r="AB39" s="152"/>
      <c r="AC39" s="134"/>
      <c r="AD39" s="159"/>
      <c r="AE39" s="134"/>
      <c r="AF39" s="134"/>
      <c r="AG39" s="150"/>
      <c r="AH39" s="134"/>
      <c r="AI39" s="152"/>
      <c r="AJ39" s="134"/>
      <c r="AK39" s="133"/>
      <c r="AL39" s="134"/>
      <c r="AM39" s="134"/>
      <c r="AN39" s="134"/>
      <c r="AO39" s="140"/>
      <c r="AP39" s="124" t="s">
        <v>108</v>
      </c>
      <c r="AQ39" s="134">
        <f t="shared" si="22"/>
        <v>0</v>
      </c>
      <c r="AR39" s="134">
        <f t="shared" si="23"/>
        <v>0</v>
      </c>
      <c r="AS39" s="134">
        <f t="shared" si="24"/>
        <v>27</v>
      </c>
      <c r="AT39" s="134">
        <f t="shared" si="25"/>
        <v>0</v>
      </c>
      <c r="AU39" s="134">
        <f t="shared" si="26"/>
        <v>0</v>
      </c>
      <c r="AV39" s="136">
        <f t="shared" si="27"/>
        <v>27</v>
      </c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75"/>
      <c r="BI39" s="175"/>
      <c r="BJ39" s="134"/>
      <c r="BK39" s="260"/>
    </row>
    <row r="40" spans="1:63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59"/>
      <c r="J40" s="134"/>
      <c r="K40" s="134"/>
      <c r="L40" s="150"/>
      <c r="M40" s="134"/>
      <c r="N40" s="152"/>
      <c r="O40" s="134"/>
      <c r="P40" s="159"/>
      <c r="Q40" s="182"/>
      <c r="R40" s="182"/>
      <c r="S40" s="242"/>
      <c r="T40" s="182"/>
      <c r="U40" s="182"/>
      <c r="V40" s="182"/>
      <c r="W40" s="159"/>
      <c r="X40" s="134"/>
      <c r="Y40" s="134"/>
      <c r="Z40" s="150"/>
      <c r="AA40" s="134"/>
      <c r="AB40" s="152"/>
      <c r="AC40" s="134"/>
      <c r="AD40" s="159"/>
      <c r="AE40" s="134"/>
      <c r="AF40" s="134"/>
      <c r="AG40" s="150"/>
      <c r="AH40" s="134"/>
      <c r="AI40" s="152"/>
      <c r="AJ40" s="134"/>
      <c r="AK40" s="133"/>
      <c r="AL40" s="134"/>
      <c r="AM40" s="134"/>
      <c r="AN40" s="134"/>
      <c r="AO40" s="140"/>
      <c r="AP40" s="124" t="s">
        <v>172</v>
      </c>
      <c r="AQ40" s="134">
        <f t="shared" si="22"/>
        <v>0</v>
      </c>
      <c r="AR40" s="134">
        <f t="shared" si="23"/>
        <v>0</v>
      </c>
      <c r="AS40" s="134">
        <f t="shared" si="24"/>
        <v>0</v>
      </c>
      <c r="AT40" s="134">
        <f t="shared" si="25"/>
        <v>0</v>
      </c>
      <c r="AU40" s="134">
        <f t="shared" si="26"/>
        <v>0</v>
      </c>
      <c r="AV40" s="136">
        <f t="shared" si="27"/>
        <v>0</v>
      </c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75"/>
      <c r="BI40" s="175"/>
      <c r="BJ40" s="134"/>
      <c r="BK40" s="260"/>
    </row>
    <row r="41" spans="1:63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82"/>
      <c r="R41" s="182"/>
      <c r="S41" s="242"/>
      <c r="T41" s="182"/>
      <c r="U41" s="182"/>
      <c r="V41" s="182"/>
      <c r="W41" s="159"/>
      <c r="X41" s="134"/>
      <c r="Y41" s="134"/>
      <c r="Z41" s="150"/>
      <c r="AA41" s="134"/>
      <c r="AB41" s="152"/>
      <c r="AC41" s="134"/>
      <c r="AD41" s="159"/>
      <c r="AE41" s="134"/>
      <c r="AF41" s="134"/>
      <c r="AG41" s="150"/>
      <c r="AH41" s="134"/>
      <c r="AI41" s="152"/>
      <c r="AJ41" s="134"/>
      <c r="AK41" s="133"/>
      <c r="AL41" s="134"/>
      <c r="AM41" s="134"/>
      <c r="AN41" s="134"/>
      <c r="AO41" s="140"/>
      <c r="AP41" s="124" t="s">
        <v>173</v>
      </c>
      <c r="AQ41" s="134">
        <f t="shared" si="22"/>
        <v>0</v>
      </c>
      <c r="AR41" s="134">
        <f t="shared" si="23"/>
        <v>0</v>
      </c>
      <c r="AS41" s="134">
        <f t="shared" si="24"/>
        <v>0</v>
      </c>
      <c r="AT41" s="134">
        <f t="shared" si="25"/>
        <v>0</v>
      </c>
      <c r="AU41" s="134">
        <f t="shared" si="26"/>
        <v>0</v>
      </c>
      <c r="AV41" s="136">
        <f t="shared" si="27"/>
        <v>0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75"/>
      <c r="BI41" s="175"/>
      <c r="BJ41" s="134"/>
      <c r="BK41" s="260"/>
    </row>
    <row r="42" spans="1:63" ht="15" x14ac:dyDescent="0.25">
      <c r="A42" s="140"/>
      <c r="B42" s="141" t="s">
        <v>174</v>
      </c>
      <c r="C42" s="150"/>
      <c r="D42" s="150">
        <v>5.5</v>
      </c>
      <c r="E42" s="150"/>
      <c r="F42" s="134"/>
      <c r="G42" s="152"/>
      <c r="H42" s="134"/>
      <c r="I42" s="159"/>
      <c r="J42" s="134"/>
      <c r="K42" s="134"/>
      <c r="L42" s="150"/>
      <c r="M42" s="134"/>
      <c r="N42" s="152"/>
      <c r="O42" s="134"/>
      <c r="P42" s="159"/>
      <c r="Q42" s="182"/>
      <c r="R42" s="182"/>
      <c r="S42" s="242"/>
      <c r="T42" s="182"/>
      <c r="U42" s="182"/>
      <c r="V42" s="182"/>
      <c r="W42" s="159"/>
      <c r="X42" s="134"/>
      <c r="Y42" s="134"/>
      <c r="Z42" s="150"/>
      <c r="AA42" s="134"/>
      <c r="AB42" s="152"/>
      <c r="AC42" s="134"/>
      <c r="AD42" s="159"/>
      <c r="AE42" s="134"/>
      <c r="AF42" s="134"/>
      <c r="AG42" s="150"/>
      <c r="AH42" s="134"/>
      <c r="AI42" s="152"/>
      <c r="AJ42" s="134"/>
      <c r="AK42" s="133"/>
      <c r="AL42" s="134"/>
      <c r="AM42" s="134"/>
      <c r="AN42" s="134"/>
      <c r="AO42" s="140"/>
      <c r="AP42" s="124" t="s">
        <v>174</v>
      </c>
      <c r="AQ42" s="134">
        <f t="shared" si="22"/>
        <v>5.5</v>
      </c>
      <c r="AR42" s="134">
        <f t="shared" si="23"/>
        <v>0</v>
      </c>
      <c r="AS42" s="134">
        <f t="shared" si="24"/>
        <v>0</v>
      </c>
      <c r="AT42" s="134">
        <f t="shared" si="25"/>
        <v>0</v>
      </c>
      <c r="AU42" s="134">
        <f t="shared" si="26"/>
        <v>0</v>
      </c>
      <c r="AV42" s="136">
        <f t="shared" si="27"/>
        <v>5.5</v>
      </c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75"/>
      <c r="BI42" s="175"/>
      <c r="BJ42" s="134"/>
      <c r="BK42" s="260"/>
    </row>
    <row r="43" spans="1:63" ht="15" x14ac:dyDescent="0.25">
      <c r="A43" s="153"/>
      <c r="B43" s="154" t="s">
        <v>175</v>
      </c>
      <c r="C43" s="155" t="s">
        <v>187</v>
      </c>
      <c r="D43" s="155"/>
      <c r="E43" s="155"/>
      <c r="F43" s="134" t="s">
        <v>311</v>
      </c>
      <c r="G43" s="155" t="s">
        <v>311</v>
      </c>
      <c r="H43" s="155" t="s">
        <v>198</v>
      </c>
      <c r="I43" s="159"/>
      <c r="J43" s="155" t="s">
        <v>187</v>
      </c>
      <c r="K43" s="155"/>
      <c r="L43" s="155"/>
      <c r="M43" s="134" t="s">
        <v>311</v>
      </c>
      <c r="N43" s="155" t="s">
        <v>311</v>
      </c>
      <c r="O43" s="155" t="s">
        <v>312</v>
      </c>
      <c r="P43" s="159"/>
      <c r="Q43" s="252"/>
      <c r="R43" s="252"/>
      <c r="S43" s="252"/>
      <c r="T43" s="182"/>
      <c r="U43" s="252"/>
      <c r="V43" s="252" t="s">
        <v>312</v>
      </c>
      <c r="W43" s="159"/>
      <c r="X43" s="155"/>
      <c r="Y43" s="155"/>
      <c r="Z43" s="155"/>
      <c r="AA43" s="134" t="s">
        <v>311</v>
      </c>
      <c r="AB43" s="155" t="s">
        <v>311</v>
      </c>
      <c r="AC43" s="155" t="s">
        <v>187</v>
      </c>
      <c r="AD43" s="159"/>
      <c r="AE43" s="155" t="s">
        <v>199</v>
      </c>
      <c r="AF43" s="155"/>
      <c r="AG43" s="155"/>
      <c r="AH43" s="134"/>
      <c r="AI43" s="155"/>
      <c r="AJ43" s="155"/>
      <c r="AK43" s="133">
        <f>SUM(E43:AI43)</f>
        <v>0</v>
      </c>
      <c r="AL43" s="155"/>
      <c r="AM43" s="155"/>
      <c r="AN43" s="155"/>
      <c r="AO43" s="153"/>
      <c r="AP43" s="134" t="s">
        <v>176</v>
      </c>
      <c r="AQ43" s="134">
        <f>SUM(AQ37:AQ42)-AQ36</f>
        <v>3.5</v>
      </c>
      <c r="AR43" s="134">
        <f>SUM(AR37:AR42)-AR36</f>
        <v>0</v>
      </c>
      <c r="AS43" s="134">
        <f>SUM(AS37:AS42)-AS36</f>
        <v>-0.5</v>
      </c>
      <c r="AT43" s="134">
        <f>SUM(AT37:AT42)-AT36</f>
        <v>3.5</v>
      </c>
      <c r="AU43" s="134">
        <f>SUM(AU37:AU42)-AU36</f>
        <v>2</v>
      </c>
      <c r="AV43" s="136">
        <f t="shared" si="27"/>
        <v>8.5</v>
      </c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81"/>
      <c r="BI43" s="181"/>
      <c r="BJ43" s="155"/>
      <c r="BK43" s="260"/>
    </row>
    <row r="44" spans="1:63" ht="15" x14ac:dyDescent="0.25">
      <c r="A44" s="71"/>
      <c r="B44" s="131" t="s">
        <v>166</v>
      </c>
      <c r="C44" s="95">
        <v>5</v>
      </c>
      <c r="D44" s="95">
        <v>5</v>
      </c>
      <c r="E44" s="95">
        <v>5</v>
      </c>
      <c r="F44" s="95">
        <v>6</v>
      </c>
      <c r="G44" s="95">
        <v>6</v>
      </c>
      <c r="H44" s="95">
        <v>3</v>
      </c>
      <c r="I44" s="173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95">
        <v>5</v>
      </c>
      <c r="AG44" s="95"/>
      <c r="AH44" s="95"/>
      <c r="AI44" s="95"/>
      <c r="AJ44" s="95"/>
      <c r="AK44" s="133">
        <f>SUM(F44:AI44)</f>
        <v>115</v>
      </c>
      <c r="AL44" s="134"/>
      <c r="AM44" s="134"/>
      <c r="AN44" s="134"/>
      <c r="AO44" s="71"/>
      <c r="AP44" s="135" t="s">
        <v>167</v>
      </c>
      <c r="AQ44" s="135">
        <f t="shared" ref="AQ44:AQ50" si="28">SUM(C44:H44)</f>
        <v>30</v>
      </c>
      <c r="AR44" s="135">
        <f t="shared" ref="AR44:AR50" si="29">SUM(J44:O44)</f>
        <v>30</v>
      </c>
      <c r="AS44" s="135">
        <f t="shared" ref="AS44:AS50" si="30">SUM(Q44:V44)</f>
        <v>30</v>
      </c>
      <c r="AT44" s="135">
        <f t="shared" ref="AT44:AT50" si="31">SUM(X44:AC44)</f>
        <v>30</v>
      </c>
      <c r="AU44" s="135">
        <f t="shared" ref="AU44:AU50" si="32">SUM(AE44:AJ44)</f>
        <v>10</v>
      </c>
      <c r="AV44" s="136">
        <f t="shared" si="27"/>
        <v>130</v>
      </c>
      <c r="AW44" s="137">
        <f>AV44-SUM(AV46:AV50)</f>
        <v>60</v>
      </c>
      <c r="AX44" s="137">
        <f>AV51</f>
        <v>5.0399999999999991</v>
      </c>
      <c r="AY44" s="138">
        <f>AW44+AX44</f>
        <v>65.039999999999992</v>
      </c>
      <c r="AZ44" s="138">
        <f>AV50</f>
        <v>5</v>
      </c>
      <c r="BA44" s="138">
        <f>AV48</f>
        <v>16</v>
      </c>
      <c r="BB44" s="138">
        <f>AV49</f>
        <v>49</v>
      </c>
      <c r="BC44" s="138">
        <f>AV47</f>
        <v>0</v>
      </c>
      <c r="BD44" s="138">
        <f>AV46</f>
        <v>0</v>
      </c>
      <c r="BE44" s="134">
        <f>AM45</f>
        <v>35</v>
      </c>
      <c r="BF44" s="134">
        <v>1.3</v>
      </c>
      <c r="BG44" s="134">
        <f>BF44*AX44</f>
        <v>6.5519999999999987</v>
      </c>
      <c r="BH44" s="174">
        <f>BE44+BG44</f>
        <v>41.552</v>
      </c>
      <c r="BI44" s="174"/>
      <c r="BJ44" s="138"/>
      <c r="BK44" s="261"/>
    </row>
    <row r="45" spans="1:63" ht="15" x14ac:dyDescent="0.25">
      <c r="A45" s="140"/>
      <c r="B45" s="141" t="s">
        <v>168</v>
      </c>
      <c r="C45" s="134">
        <v>6.5</v>
      </c>
      <c r="D45" s="259"/>
      <c r="E45" s="134">
        <v>6</v>
      </c>
      <c r="F45" s="134">
        <v>6.54</v>
      </c>
      <c r="G45" s="134">
        <v>6</v>
      </c>
      <c r="H45" s="134">
        <v>3.5</v>
      </c>
      <c r="I45" s="159"/>
      <c r="J45" s="134">
        <v>5.5</v>
      </c>
      <c r="K45" s="134">
        <v>6</v>
      </c>
      <c r="L45" s="134">
        <v>5</v>
      </c>
      <c r="M45" s="134">
        <v>6.5</v>
      </c>
      <c r="N45" s="134">
        <v>5.5</v>
      </c>
      <c r="O45" s="134">
        <v>2</v>
      </c>
      <c r="P45" s="159"/>
      <c r="Q45" s="134">
        <v>6</v>
      </c>
      <c r="R45" s="262"/>
      <c r="S45" s="262"/>
      <c r="T45" s="262"/>
      <c r="U45" s="262"/>
      <c r="V45" s="262"/>
      <c r="W45" s="262"/>
      <c r="X45" s="263"/>
      <c r="Y45" s="263"/>
      <c r="Z45" s="263"/>
      <c r="AA45" s="262"/>
      <c r="AB45" s="263"/>
      <c r="AC45" s="263"/>
      <c r="AD45" s="262"/>
      <c r="AE45" s="262"/>
      <c r="AF45" s="262"/>
      <c r="AG45" s="134"/>
      <c r="AH45" s="134"/>
      <c r="AI45" s="134"/>
      <c r="AJ45" s="155"/>
      <c r="AK45" s="133">
        <f>SUM(F45:AI45)</f>
        <v>52.54</v>
      </c>
      <c r="AL45" s="134">
        <f>COUNT(F45:AI45)</f>
        <v>10</v>
      </c>
      <c r="AM45" s="134">
        <f>AL45*3.5</f>
        <v>35</v>
      </c>
      <c r="AN45" s="134"/>
      <c r="AO45" s="140"/>
      <c r="AP45" s="134" t="s">
        <v>169</v>
      </c>
      <c r="AQ45" s="134">
        <f t="shared" si="28"/>
        <v>28.54</v>
      </c>
      <c r="AR45" s="134">
        <f t="shared" si="29"/>
        <v>30.5</v>
      </c>
      <c r="AS45" s="134">
        <f t="shared" si="30"/>
        <v>6</v>
      </c>
      <c r="AT45" s="134">
        <f t="shared" si="31"/>
        <v>0</v>
      </c>
      <c r="AU45" s="134">
        <f t="shared" si="32"/>
        <v>0</v>
      </c>
      <c r="AV45" s="136">
        <f t="shared" si="27"/>
        <v>65.039999999999992</v>
      </c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75"/>
      <c r="BI45" s="175"/>
      <c r="BJ45" s="134"/>
      <c r="BK45" s="260"/>
    </row>
    <row r="46" spans="1:63" ht="15" x14ac:dyDescent="0.25">
      <c r="A46" s="140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147"/>
      <c r="K46" s="147"/>
      <c r="L46" s="147"/>
      <c r="M46" s="147"/>
      <c r="N46" s="147"/>
      <c r="O46" s="147"/>
      <c r="P46" s="176"/>
      <c r="Q46" s="147"/>
      <c r="R46" s="147"/>
      <c r="S46" s="147"/>
      <c r="T46" s="147"/>
      <c r="U46" s="147"/>
      <c r="V46" s="147"/>
      <c r="W46" s="176"/>
      <c r="X46" s="147"/>
      <c r="Y46" s="147"/>
      <c r="Z46" s="147"/>
      <c r="AA46" s="147"/>
      <c r="AB46" s="147"/>
      <c r="AC46" s="147"/>
      <c r="AD46" s="176"/>
      <c r="AE46" s="147"/>
      <c r="AF46" s="147"/>
      <c r="AG46" s="147"/>
      <c r="AH46" s="147"/>
      <c r="AI46" s="147"/>
      <c r="AJ46" s="147"/>
      <c r="AK46" s="133"/>
      <c r="AL46" s="134">
        <f>COUNT(C45:AF45)</f>
        <v>12</v>
      </c>
      <c r="AM46" s="147"/>
      <c r="AN46" s="147"/>
      <c r="AO46" s="140" t="s">
        <v>184</v>
      </c>
      <c r="AP46" s="134" t="s">
        <v>109</v>
      </c>
      <c r="AQ46" s="134">
        <f t="shared" si="28"/>
        <v>0</v>
      </c>
      <c r="AR46" s="134">
        <f t="shared" si="29"/>
        <v>0</v>
      </c>
      <c r="AS46" s="134">
        <f t="shared" si="30"/>
        <v>0</v>
      </c>
      <c r="AT46" s="134">
        <f t="shared" si="31"/>
        <v>0</v>
      </c>
      <c r="AU46" s="134">
        <f t="shared" si="32"/>
        <v>0</v>
      </c>
      <c r="AV46" s="136">
        <f t="shared" si="27"/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78"/>
      <c r="BI46" s="178"/>
      <c r="BJ46" s="147"/>
      <c r="BK46" s="260"/>
    </row>
    <row r="47" spans="1:63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34"/>
      <c r="K47" s="134"/>
      <c r="L47" s="150"/>
      <c r="M47" s="134"/>
      <c r="N47" s="152"/>
      <c r="O47" s="134"/>
      <c r="P47" s="159"/>
      <c r="Q47" s="134"/>
      <c r="R47" s="134"/>
      <c r="S47" s="150"/>
      <c r="T47" s="134"/>
      <c r="U47" s="152"/>
      <c r="V47" s="134"/>
      <c r="W47" s="159"/>
      <c r="X47" s="134"/>
      <c r="Y47" s="134"/>
      <c r="Z47" s="150"/>
      <c r="AA47" s="134"/>
      <c r="AB47" s="152"/>
      <c r="AC47" s="134"/>
      <c r="AD47" s="159"/>
      <c r="AE47" s="134"/>
      <c r="AF47" s="134"/>
      <c r="AG47" s="150"/>
      <c r="AH47" s="134"/>
      <c r="AI47" s="152"/>
      <c r="AJ47" s="134"/>
      <c r="AK47" s="133"/>
      <c r="AL47" s="134"/>
      <c r="AM47" s="134"/>
      <c r="AN47" s="134"/>
      <c r="AO47" s="140"/>
      <c r="AP47" s="124" t="s">
        <v>108</v>
      </c>
      <c r="AQ47" s="134">
        <f t="shared" si="28"/>
        <v>0</v>
      </c>
      <c r="AR47" s="134">
        <f t="shared" si="29"/>
        <v>0</v>
      </c>
      <c r="AS47" s="134">
        <f t="shared" si="30"/>
        <v>0</v>
      </c>
      <c r="AT47" s="134">
        <f t="shared" si="31"/>
        <v>0</v>
      </c>
      <c r="AU47" s="134">
        <f t="shared" si="32"/>
        <v>0</v>
      </c>
      <c r="AV47" s="136">
        <f t="shared" si="27"/>
        <v>0</v>
      </c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75"/>
      <c r="BI47" s="175"/>
      <c r="BJ47" s="134"/>
      <c r="BK47" s="260"/>
    </row>
    <row r="48" spans="1:63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34"/>
      <c r="K48" s="134"/>
      <c r="L48" s="150"/>
      <c r="M48" s="134"/>
      <c r="N48" s="152"/>
      <c r="O48" s="134"/>
      <c r="P48" s="159"/>
      <c r="Q48" s="134"/>
      <c r="R48" s="134">
        <v>5</v>
      </c>
      <c r="S48" s="150">
        <v>5</v>
      </c>
      <c r="T48" s="134">
        <v>6</v>
      </c>
      <c r="U48" s="152"/>
      <c r="V48" s="134"/>
      <c r="W48" s="159"/>
      <c r="X48" s="134"/>
      <c r="Y48" s="134"/>
      <c r="Z48" s="150"/>
      <c r="AA48" s="134"/>
      <c r="AB48" s="152"/>
      <c r="AC48" s="134"/>
      <c r="AD48" s="159"/>
      <c r="AE48" s="134"/>
      <c r="AF48" s="134"/>
      <c r="AG48" s="150"/>
      <c r="AH48" s="134"/>
      <c r="AI48" s="152"/>
      <c r="AJ48" s="134"/>
      <c r="AK48" s="133"/>
      <c r="AL48" s="134"/>
      <c r="AM48" s="134"/>
      <c r="AN48" s="134"/>
      <c r="AO48" s="140"/>
      <c r="AP48" s="124" t="s">
        <v>172</v>
      </c>
      <c r="AQ48" s="134">
        <f t="shared" si="28"/>
        <v>0</v>
      </c>
      <c r="AR48" s="134">
        <f t="shared" si="29"/>
        <v>0</v>
      </c>
      <c r="AS48" s="134">
        <f t="shared" si="30"/>
        <v>16</v>
      </c>
      <c r="AT48" s="134">
        <f t="shared" si="31"/>
        <v>0</v>
      </c>
      <c r="AU48" s="134">
        <f t="shared" si="32"/>
        <v>0</v>
      </c>
      <c r="AV48" s="136">
        <f t="shared" si="27"/>
        <v>16</v>
      </c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75"/>
      <c r="BI48" s="175"/>
      <c r="BJ48" s="134"/>
      <c r="BK48" s="260"/>
    </row>
    <row r="49" spans="1:63" ht="15" x14ac:dyDescent="0.25">
      <c r="A49" s="140"/>
      <c r="B49" s="141" t="s">
        <v>161</v>
      </c>
      <c r="C49" s="150"/>
      <c r="D49" s="150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34"/>
      <c r="R49" s="134"/>
      <c r="S49" s="150"/>
      <c r="T49" s="134"/>
      <c r="U49" s="152">
        <v>6</v>
      </c>
      <c r="V49" s="134">
        <v>3</v>
      </c>
      <c r="W49" s="159"/>
      <c r="X49" s="134">
        <v>5</v>
      </c>
      <c r="Y49" s="134">
        <v>5</v>
      </c>
      <c r="Z49" s="150">
        <v>5</v>
      </c>
      <c r="AA49" s="134">
        <v>6</v>
      </c>
      <c r="AB49" s="152">
        <v>6</v>
      </c>
      <c r="AC49" s="134">
        <v>3</v>
      </c>
      <c r="AD49" s="159"/>
      <c r="AE49" s="134">
        <v>5</v>
      </c>
      <c r="AF49" s="134">
        <v>5</v>
      </c>
      <c r="AG49" s="150"/>
      <c r="AH49" s="134"/>
      <c r="AI49" s="152"/>
      <c r="AJ49" s="134"/>
      <c r="AK49" s="133"/>
      <c r="AL49" s="134"/>
      <c r="AM49" s="134"/>
      <c r="AN49" s="134"/>
      <c r="AO49" s="140"/>
      <c r="AP49" s="124" t="s">
        <v>173</v>
      </c>
      <c r="AQ49" s="134">
        <f t="shared" si="28"/>
        <v>0</v>
      </c>
      <c r="AR49" s="134">
        <f t="shared" si="29"/>
        <v>0</v>
      </c>
      <c r="AS49" s="134">
        <f t="shared" si="30"/>
        <v>9</v>
      </c>
      <c r="AT49" s="134">
        <f t="shared" si="31"/>
        <v>30</v>
      </c>
      <c r="AU49" s="134">
        <f t="shared" si="32"/>
        <v>10</v>
      </c>
      <c r="AV49" s="136">
        <f t="shared" si="27"/>
        <v>49</v>
      </c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75"/>
      <c r="BI49" s="175"/>
      <c r="BJ49" s="134"/>
      <c r="BK49" s="260"/>
    </row>
    <row r="50" spans="1:63" ht="15" x14ac:dyDescent="0.25">
      <c r="A50" s="140"/>
      <c r="B50" s="141" t="s">
        <v>174</v>
      </c>
      <c r="C50" s="150"/>
      <c r="D50" s="150">
        <v>5</v>
      </c>
      <c r="E50" s="150"/>
      <c r="F50" s="134"/>
      <c r="G50" s="152"/>
      <c r="H50" s="134"/>
      <c r="I50" s="159"/>
      <c r="J50" s="134"/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59"/>
      <c r="AE50" s="134"/>
      <c r="AF50" s="134"/>
      <c r="AG50" s="150"/>
      <c r="AH50" s="134"/>
      <c r="AI50" s="152"/>
      <c r="AJ50" s="134"/>
      <c r="AK50" s="133"/>
      <c r="AL50" s="134"/>
      <c r="AM50" s="134"/>
      <c r="AN50" s="134"/>
      <c r="AO50" s="140"/>
      <c r="AP50" s="124" t="s">
        <v>174</v>
      </c>
      <c r="AQ50" s="134">
        <f t="shared" si="28"/>
        <v>5</v>
      </c>
      <c r="AR50" s="134">
        <f t="shared" si="29"/>
        <v>0</v>
      </c>
      <c r="AS50" s="134">
        <f t="shared" si="30"/>
        <v>0</v>
      </c>
      <c r="AT50" s="134">
        <f t="shared" si="31"/>
        <v>0</v>
      </c>
      <c r="AU50" s="134">
        <f t="shared" si="32"/>
        <v>0</v>
      </c>
      <c r="AV50" s="136">
        <f t="shared" si="27"/>
        <v>5</v>
      </c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75"/>
      <c r="BI50" s="175"/>
      <c r="BJ50" s="134"/>
      <c r="BK50" s="260"/>
    </row>
    <row r="51" spans="1:63" ht="15" x14ac:dyDescent="0.25">
      <c r="A51" s="153"/>
      <c r="B51" s="154" t="s">
        <v>175</v>
      </c>
      <c r="C51" s="264" t="s">
        <v>207</v>
      </c>
      <c r="D51" s="155"/>
      <c r="E51" s="155"/>
      <c r="F51" s="134"/>
      <c r="G51" s="264" t="s">
        <v>187</v>
      </c>
      <c r="H51" s="264" t="s">
        <v>187</v>
      </c>
      <c r="I51" s="159"/>
      <c r="J51" s="264" t="s">
        <v>283</v>
      </c>
      <c r="K51" s="264" t="s">
        <v>283</v>
      </c>
      <c r="L51" s="264" t="s">
        <v>283</v>
      </c>
      <c r="M51" s="134"/>
      <c r="N51" s="264" t="s">
        <v>187</v>
      </c>
      <c r="O51" s="264" t="s">
        <v>187</v>
      </c>
      <c r="P51" s="159"/>
      <c r="Q51" s="155"/>
      <c r="R51" s="155"/>
      <c r="S51" s="155"/>
      <c r="T51" s="134"/>
      <c r="U51" s="155"/>
      <c r="V51" s="155"/>
      <c r="W51" s="159"/>
      <c r="X51" s="155"/>
      <c r="Y51" s="155"/>
      <c r="Z51" s="155"/>
      <c r="AA51" s="155"/>
      <c r="AB51" s="155"/>
      <c r="AC51" s="155"/>
      <c r="AD51" s="159"/>
      <c r="AE51" s="155"/>
      <c r="AF51" s="155"/>
      <c r="AG51" s="155"/>
      <c r="AH51" s="134"/>
      <c r="AI51" s="155"/>
      <c r="AJ51" s="155"/>
      <c r="AK51" s="133">
        <f>SUM(E51:AI51)</f>
        <v>0</v>
      </c>
      <c r="AL51" s="155"/>
      <c r="AM51" s="155"/>
      <c r="AN51" s="155"/>
      <c r="AO51" s="153"/>
      <c r="AP51" s="134" t="s">
        <v>176</v>
      </c>
      <c r="AQ51" s="134">
        <f>SUM(AQ45:AQ50)-AQ44</f>
        <v>3.5399999999999991</v>
      </c>
      <c r="AR51" s="134">
        <f>SUM(AR45:AR50)-AR44</f>
        <v>0.5</v>
      </c>
      <c r="AS51" s="134">
        <f>SUM(AS45:AS50)-AS44</f>
        <v>1</v>
      </c>
      <c r="AT51" s="134">
        <f>SUM(AT45:AT50)-AT44</f>
        <v>0</v>
      </c>
      <c r="AU51" s="134">
        <f>SUM(AU45:AU50)-AU44</f>
        <v>0</v>
      </c>
      <c r="AV51" s="136">
        <f t="shared" si="27"/>
        <v>5.0399999999999991</v>
      </c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81"/>
      <c r="BI51" s="181"/>
      <c r="BJ51" s="155"/>
      <c r="BK51" s="260"/>
    </row>
    <row r="52" spans="1:63" ht="15" x14ac:dyDescent="0.25">
      <c r="A52" s="71"/>
      <c r="B52" s="131" t="s">
        <v>166</v>
      </c>
      <c r="C52" s="95">
        <v>5</v>
      </c>
      <c r="D52" s="95">
        <v>6</v>
      </c>
      <c r="E52" s="95">
        <v>5.5</v>
      </c>
      <c r="F52" s="95">
        <v>6.5</v>
      </c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95">
        <v>6</v>
      </c>
      <c r="AG52" s="95"/>
      <c r="AH52" s="95"/>
      <c r="AI52" s="95"/>
      <c r="AJ52" s="95"/>
      <c r="AK52" s="133">
        <f>SUM(F52:AI52)</f>
        <v>118.5</v>
      </c>
      <c r="AL52" s="134"/>
      <c r="AM52" s="134"/>
      <c r="AN52" s="134"/>
      <c r="AO52" s="71"/>
      <c r="AP52" s="135" t="s">
        <v>167</v>
      </c>
      <c r="AQ52" s="135">
        <f t="shared" ref="AQ52:AQ58" si="33">SUM(C52:H52)</f>
        <v>31</v>
      </c>
      <c r="AR52" s="135">
        <f t="shared" ref="AR52:AR58" si="34">SUM(J52:O52)</f>
        <v>31</v>
      </c>
      <c r="AS52" s="135">
        <f t="shared" ref="AS52:AS58" si="35">SUM(Q52:V52)</f>
        <v>31</v>
      </c>
      <c r="AT52" s="135">
        <f t="shared" ref="AT52:AT58" si="36">SUM(X52:AC52)</f>
        <v>31</v>
      </c>
      <c r="AU52" s="135">
        <f t="shared" ref="AU52:AU58" si="37">SUM(AE52:AJ52)</f>
        <v>11</v>
      </c>
      <c r="AV52" s="136">
        <f t="shared" si="27"/>
        <v>135</v>
      </c>
      <c r="AW52" s="137">
        <f>AV52-SUM(AV54:AV58)</f>
        <v>129</v>
      </c>
      <c r="AX52" s="137">
        <f>AV59</f>
        <v>19</v>
      </c>
      <c r="AY52" s="138">
        <f>AW52+AX52</f>
        <v>148</v>
      </c>
      <c r="AZ52" s="138">
        <f>AV58</f>
        <v>6</v>
      </c>
      <c r="BA52" s="138">
        <f>AV56</f>
        <v>0</v>
      </c>
      <c r="BB52" s="138">
        <f>AV57</f>
        <v>0</v>
      </c>
      <c r="BC52" s="138">
        <f>AV55</f>
        <v>0</v>
      </c>
      <c r="BD52" s="138">
        <f>AV54</f>
        <v>0</v>
      </c>
      <c r="BE52" s="134">
        <f>AM53</f>
        <v>80.5</v>
      </c>
      <c r="BF52" s="134">
        <v>1.3</v>
      </c>
      <c r="BG52" s="134">
        <f>BF52*AX52</f>
        <v>24.7</v>
      </c>
      <c r="BH52" s="174">
        <f>BE52+BG52</f>
        <v>105.2</v>
      </c>
      <c r="BI52" s="174"/>
      <c r="BJ52" s="138" t="s">
        <v>270</v>
      </c>
      <c r="BK52" s="261"/>
    </row>
    <row r="53" spans="1:63" ht="15" x14ac:dyDescent="0.25">
      <c r="A53" s="140"/>
      <c r="B53" s="141" t="s">
        <v>168</v>
      </c>
      <c r="C53" s="134">
        <v>7</v>
      </c>
      <c r="D53" s="259"/>
      <c r="E53" s="134">
        <v>6</v>
      </c>
      <c r="F53" s="134">
        <v>6</v>
      </c>
      <c r="G53" s="134">
        <v>7.5</v>
      </c>
      <c r="H53" s="134">
        <v>2.5</v>
      </c>
      <c r="I53" s="159"/>
      <c r="J53" s="134">
        <v>5.5</v>
      </c>
      <c r="K53" s="134">
        <v>5.5</v>
      </c>
      <c r="L53" s="134">
        <v>6</v>
      </c>
      <c r="M53" s="134">
        <v>7</v>
      </c>
      <c r="N53" s="134">
        <v>7.5</v>
      </c>
      <c r="O53" s="134">
        <v>3.5</v>
      </c>
      <c r="P53" s="159"/>
      <c r="Q53" s="134">
        <v>5.5</v>
      </c>
      <c r="R53" s="134">
        <v>7</v>
      </c>
      <c r="S53" s="134">
        <v>6</v>
      </c>
      <c r="T53" s="134">
        <v>8</v>
      </c>
      <c r="U53" s="134">
        <v>7.5</v>
      </c>
      <c r="V53" s="134">
        <v>3</v>
      </c>
      <c r="W53" s="159"/>
      <c r="X53" s="134">
        <v>6.5</v>
      </c>
      <c r="Y53" s="134">
        <v>7</v>
      </c>
      <c r="Z53" s="134">
        <v>5.5</v>
      </c>
      <c r="AA53" s="134">
        <v>7</v>
      </c>
      <c r="AB53" s="134">
        <v>7.5</v>
      </c>
      <c r="AC53" s="134">
        <v>3</v>
      </c>
      <c r="AD53" s="159"/>
      <c r="AE53" s="134">
        <v>5</v>
      </c>
      <c r="AF53" s="134">
        <v>5.5</v>
      </c>
      <c r="AG53" s="134"/>
      <c r="AH53" s="134"/>
      <c r="AI53" s="134"/>
      <c r="AJ53" s="134"/>
      <c r="AK53" s="133">
        <f>SUM(F53:AI53)</f>
        <v>135</v>
      </c>
      <c r="AL53" s="134">
        <f>COUNT(F53:AI53)</f>
        <v>23</v>
      </c>
      <c r="AM53" s="134">
        <f>AL53*3.5</f>
        <v>80.5</v>
      </c>
      <c r="AN53" s="134"/>
      <c r="AO53" s="140"/>
      <c r="AP53" s="134" t="s">
        <v>169</v>
      </c>
      <c r="AQ53" s="134">
        <f t="shared" si="33"/>
        <v>29</v>
      </c>
      <c r="AR53" s="134">
        <f t="shared" si="34"/>
        <v>35</v>
      </c>
      <c r="AS53" s="134">
        <f t="shared" si="35"/>
        <v>37</v>
      </c>
      <c r="AT53" s="134">
        <f t="shared" si="36"/>
        <v>36.5</v>
      </c>
      <c r="AU53" s="134">
        <f t="shared" si="37"/>
        <v>10.5</v>
      </c>
      <c r="AV53" s="136">
        <f t="shared" si="27"/>
        <v>148</v>
      </c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75"/>
      <c r="BI53" s="175"/>
      <c r="BJ53" s="134"/>
      <c r="BK53" s="260"/>
    </row>
    <row r="54" spans="1:63" ht="15" x14ac:dyDescent="0.25">
      <c r="A54" s="140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147"/>
      <c r="R54" s="147"/>
      <c r="S54" s="147"/>
      <c r="T54" s="147"/>
      <c r="U54" s="147"/>
      <c r="V54" s="147"/>
      <c r="W54" s="176"/>
      <c r="X54" s="147"/>
      <c r="Y54" s="147"/>
      <c r="Z54" s="147"/>
      <c r="AA54" s="147"/>
      <c r="AB54" s="147"/>
      <c r="AC54" s="147"/>
      <c r="AD54" s="176"/>
      <c r="AE54" s="147"/>
      <c r="AF54" s="147"/>
      <c r="AG54" s="147"/>
      <c r="AH54" s="147"/>
      <c r="AI54" s="147"/>
      <c r="AJ54" s="147"/>
      <c r="AK54" s="133"/>
      <c r="AL54" s="134">
        <f>COUNT(C53:AF53)</f>
        <v>25</v>
      </c>
      <c r="AM54" s="147"/>
      <c r="AN54" s="147"/>
      <c r="AO54" s="140" t="s">
        <v>189</v>
      </c>
      <c r="AP54" s="134" t="s">
        <v>109</v>
      </c>
      <c r="AQ54" s="134">
        <f t="shared" si="33"/>
        <v>0</v>
      </c>
      <c r="AR54" s="134">
        <f t="shared" si="34"/>
        <v>0</v>
      </c>
      <c r="AS54" s="134">
        <f t="shared" si="35"/>
        <v>0</v>
      </c>
      <c r="AT54" s="134">
        <f t="shared" si="36"/>
        <v>0</v>
      </c>
      <c r="AU54" s="134">
        <f t="shared" si="37"/>
        <v>0</v>
      </c>
      <c r="AV54" s="136">
        <f t="shared" si="27"/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78"/>
      <c r="BI54" s="178"/>
      <c r="BJ54" s="147"/>
      <c r="BK54" s="260"/>
    </row>
    <row r="55" spans="1:63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34"/>
      <c r="R55" s="134"/>
      <c r="S55" s="150"/>
      <c r="T55" s="134"/>
      <c r="U55" s="152"/>
      <c r="V55" s="134"/>
      <c r="W55" s="159"/>
      <c r="X55" s="134"/>
      <c r="Y55" s="134"/>
      <c r="Z55" s="150"/>
      <c r="AA55" s="134"/>
      <c r="AB55" s="152"/>
      <c r="AC55" s="134"/>
      <c r="AD55" s="159"/>
      <c r="AE55" s="134"/>
      <c r="AF55" s="134"/>
      <c r="AG55" s="150"/>
      <c r="AH55" s="134"/>
      <c r="AI55" s="152"/>
      <c r="AJ55" s="134"/>
      <c r="AK55" s="133"/>
      <c r="AL55" s="134"/>
      <c r="AM55" s="134"/>
      <c r="AN55" s="134"/>
      <c r="AO55" s="140"/>
      <c r="AP55" s="124" t="s">
        <v>108</v>
      </c>
      <c r="AQ55" s="134">
        <f t="shared" si="33"/>
        <v>0</v>
      </c>
      <c r="AR55" s="134">
        <f t="shared" si="34"/>
        <v>0</v>
      </c>
      <c r="AS55" s="134">
        <f t="shared" si="35"/>
        <v>0</v>
      </c>
      <c r="AT55" s="134">
        <f t="shared" si="36"/>
        <v>0</v>
      </c>
      <c r="AU55" s="134">
        <f t="shared" si="37"/>
        <v>0</v>
      </c>
      <c r="AV55" s="136">
        <f t="shared" si="27"/>
        <v>0</v>
      </c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75"/>
      <c r="BI55" s="175"/>
      <c r="BJ55" s="134"/>
      <c r="BK55" s="260"/>
    </row>
    <row r="56" spans="1:63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34"/>
      <c r="R56" s="134"/>
      <c r="S56" s="150"/>
      <c r="T56" s="134"/>
      <c r="U56" s="152"/>
      <c r="V56" s="134"/>
      <c r="W56" s="159"/>
      <c r="X56" s="134"/>
      <c r="Y56" s="134"/>
      <c r="Z56" s="150"/>
      <c r="AA56" s="134"/>
      <c r="AB56" s="152"/>
      <c r="AC56" s="134"/>
      <c r="AD56" s="159"/>
      <c r="AE56" s="134"/>
      <c r="AF56" s="134"/>
      <c r="AG56" s="150"/>
      <c r="AH56" s="134"/>
      <c r="AI56" s="152"/>
      <c r="AJ56" s="134"/>
      <c r="AK56" s="133"/>
      <c r="AL56" s="134"/>
      <c r="AM56" s="134"/>
      <c r="AN56" s="134"/>
      <c r="AO56" s="140"/>
      <c r="AP56" s="124" t="s">
        <v>172</v>
      </c>
      <c r="AQ56" s="134">
        <f t="shared" si="33"/>
        <v>0</v>
      </c>
      <c r="AR56" s="134">
        <f t="shared" si="34"/>
        <v>0</v>
      </c>
      <c r="AS56" s="134">
        <f t="shared" si="35"/>
        <v>0</v>
      </c>
      <c r="AT56" s="134">
        <f t="shared" si="36"/>
        <v>0</v>
      </c>
      <c r="AU56" s="134">
        <f t="shared" si="37"/>
        <v>0</v>
      </c>
      <c r="AV56" s="136">
        <f t="shared" si="27"/>
        <v>0</v>
      </c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75"/>
      <c r="BI56" s="175"/>
      <c r="BJ56" s="134"/>
      <c r="BK56" s="260"/>
    </row>
    <row r="57" spans="1:63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/>
      <c r="AC57" s="134"/>
      <c r="AD57" s="159"/>
      <c r="AE57" s="134"/>
      <c r="AF57" s="134"/>
      <c r="AG57" s="150"/>
      <c r="AH57" s="134"/>
      <c r="AI57" s="152"/>
      <c r="AJ57" s="134"/>
      <c r="AK57" s="133"/>
      <c r="AL57" s="134"/>
      <c r="AM57" s="134"/>
      <c r="AN57" s="134"/>
      <c r="AO57" s="140"/>
      <c r="AP57" s="124" t="s">
        <v>173</v>
      </c>
      <c r="AQ57" s="134">
        <f t="shared" si="33"/>
        <v>0</v>
      </c>
      <c r="AR57" s="134">
        <f t="shared" si="34"/>
        <v>0</v>
      </c>
      <c r="AS57" s="134">
        <f t="shared" si="35"/>
        <v>0</v>
      </c>
      <c r="AT57" s="134">
        <f t="shared" si="36"/>
        <v>0</v>
      </c>
      <c r="AU57" s="134">
        <f t="shared" si="37"/>
        <v>0</v>
      </c>
      <c r="AV57" s="136">
        <f t="shared" si="27"/>
        <v>0</v>
      </c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75"/>
      <c r="BI57" s="175"/>
      <c r="BJ57" s="134"/>
      <c r="BK57" s="260"/>
    </row>
    <row r="58" spans="1:63" ht="15" x14ac:dyDescent="0.25">
      <c r="A58" s="140"/>
      <c r="B58" s="141" t="s">
        <v>174</v>
      </c>
      <c r="C58" s="150"/>
      <c r="D58" s="150">
        <v>6</v>
      </c>
      <c r="E58" s="150"/>
      <c r="F58" s="134"/>
      <c r="G58" s="152"/>
      <c r="H58" s="134"/>
      <c r="I58" s="159"/>
      <c r="J58" s="134"/>
      <c r="K58" s="134"/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/>
      <c r="AC58" s="134"/>
      <c r="AD58" s="159"/>
      <c r="AE58" s="134"/>
      <c r="AF58" s="134"/>
      <c r="AG58" s="150"/>
      <c r="AH58" s="134"/>
      <c r="AI58" s="152"/>
      <c r="AJ58" s="134"/>
      <c r="AK58" s="133"/>
      <c r="AL58" s="134"/>
      <c r="AM58" s="134"/>
      <c r="AN58" s="134"/>
      <c r="AO58" s="140"/>
      <c r="AP58" s="124" t="s">
        <v>174</v>
      </c>
      <c r="AQ58" s="134">
        <f t="shared" si="33"/>
        <v>6</v>
      </c>
      <c r="AR58" s="134">
        <f t="shared" si="34"/>
        <v>0</v>
      </c>
      <c r="AS58" s="134">
        <f t="shared" si="35"/>
        <v>0</v>
      </c>
      <c r="AT58" s="134">
        <f t="shared" si="36"/>
        <v>0</v>
      </c>
      <c r="AU58" s="134">
        <f t="shared" si="37"/>
        <v>0</v>
      </c>
      <c r="AV58" s="136">
        <f t="shared" si="27"/>
        <v>6</v>
      </c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75"/>
      <c r="BI58" s="175"/>
      <c r="BJ58" s="134"/>
      <c r="BK58" s="260"/>
    </row>
    <row r="59" spans="1:63" ht="15" x14ac:dyDescent="0.25">
      <c r="A59" s="153"/>
      <c r="B59" s="154" t="s">
        <v>175</v>
      </c>
      <c r="C59" s="155" t="s">
        <v>199</v>
      </c>
      <c r="D59" s="155"/>
      <c r="E59" s="155" t="s">
        <v>199</v>
      </c>
      <c r="F59" s="134" t="s">
        <v>199</v>
      </c>
      <c r="G59" s="155" t="s">
        <v>199</v>
      </c>
      <c r="H59" s="155" t="s">
        <v>199</v>
      </c>
      <c r="I59" s="159"/>
      <c r="J59" s="155" t="s">
        <v>199</v>
      </c>
      <c r="K59" s="155" t="s">
        <v>199</v>
      </c>
      <c r="L59" s="155" t="s">
        <v>199</v>
      </c>
      <c r="M59" s="155" t="s">
        <v>199</v>
      </c>
      <c r="N59" s="155" t="s">
        <v>199</v>
      </c>
      <c r="O59" s="155" t="s">
        <v>199</v>
      </c>
      <c r="P59" s="159"/>
      <c r="Q59" s="155" t="s">
        <v>199</v>
      </c>
      <c r="R59" s="155" t="s">
        <v>199</v>
      </c>
      <c r="S59" s="155" t="s">
        <v>199</v>
      </c>
      <c r="T59" s="155"/>
      <c r="U59" s="155" t="s">
        <v>199</v>
      </c>
      <c r="V59" s="155" t="s">
        <v>199</v>
      </c>
      <c r="W59" s="159"/>
      <c r="X59" s="155" t="s">
        <v>313</v>
      </c>
      <c r="Y59" s="155" t="s">
        <v>313</v>
      </c>
      <c r="Z59" s="155" t="s">
        <v>313</v>
      </c>
      <c r="AA59" s="155" t="s">
        <v>313</v>
      </c>
      <c r="AB59" s="155" t="s">
        <v>313</v>
      </c>
      <c r="AC59" s="155" t="s">
        <v>313</v>
      </c>
      <c r="AD59" s="159"/>
      <c r="AE59" s="155" t="s">
        <v>313</v>
      </c>
      <c r="AF59" s="155" t="s">
        <v>313</v>
      </c>
      <c r="AG59" s="155"/>
      <c r="AH59" s="155"/>
      <c r="AI59" s="155"/>
      <c r="AJ59" s="155"/>
      <c r="AK59" s="133">
        <f>SUM(E59:AI59)</f>
        <v>0</v>
      </c>
      <c r="AL59" s="155"/>
      <c r="AM59" s="155"/>
      <c r="AN59" s="155"/>
      <c r="AO59" s="153"/>
      <c r="AP59" s="134" t="s">
        <v>176</v>
      </c>
      <c r="AQ59" s="134">
        <f>SUM(AQ53:AQ58)-AQ52</f>
        <v>4</v>
      </c>
      <c r="AR59" s="134">
        <f>SUM(AR53:AR58)-AR52</f>
        <v>4</v>
      </c>
      <c r="AS59" s="134">
        <f>SUM(AS53:AS58)-AS52</f>
        <v>6</v>
      </c>
      <c r="AT59" s="134">
        <f>SUM(AT53:AT58)-AT52</f>
        <v>5.5</v>
      </c>
      <c r="AU59" s="134">
        <f>SUM(AU53:AU58)-AU52</f>
        <v>-0.5</v>
      </c>
      <c r="AV59" s="136">
        <f t="shared" si="27"/>
        <v>19</v>
      </c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81"/>
      <c r="BI59" s="181"/>
      <c r="BJ59" s="155"/>
      <c r="BK59" s="260"/>
    </row>
    <row r="60" spans="1:63" ht="15" x14ac:dyDescent="0.25">
      <c r="A60" s="71"/>
      <c r="B60" s="131" t="s">
        <v>166</v>
      </c>
      <c r="C60" s="95">
        <v>5</v>
      </c>
      <c r="D60" s="95">
        <v>6</v>
      </c>
      <c r="E60" s="95">
        <v>5.5</v>
      </c>
      <c r="F60" s="95">
        <v>6.5</v>
      </c>
      <c r="G60" s="95">
        <v>6</v>
      </c>
      <c r="H60" s="95">
        <v>2</v>
      </c>
      <c r="I60" s="173"/>
      <c r="J60" s="95">
        <v>5</v>
      </c>
      <c r="K60" s="95">
        <v>6</v>
      </c>
      <c r="L60" s="95">
        <v>5.5</v>
      </c>
      <c r="M60" s="95">
        <v>6.5</v>
      </c>
      <c r="N60" s="95">
        <v>6</v>
      </c>
      <c r="O60" s="95">
        <v>2</v>
      </c>
      <c r="P60" s="173"/>
      <c r="Q60" s="95">
        <v>5</v>
      </c>
      <c r="R60" s="95">
        <v>6</v>
      </c>
      <c r="S60" s="95">
        <v>5.5</v>
      </c>
      <c r="T60" s="95">
        <v>6.5</v>
      </c>
      <c r="U60" s="95">
        <v>6</v>
      </c>
      <c r="V60" s="95">
        <v>2</v>
      </c>
      <c r="W60" s="173"/>
      <c r="X60" s="95">
        <v>5</v>
      </c>
      <c r="Y60" s="95">
        <v>6</v>
      </c>
      <c r="Z60" s="95">
        <v>5.5</v>
      </c>
      <c r="AA60" s="95">
        <v>6.5</v>
      </c>
      <c r="AB60" s="95">
        <v>6</v>
      </c>
      <c r="AC60" s="95">
        <v>2</v>
      </c>
      <c r="AD60" s="173"/>
      <c r="AE60" s="95">
        <v>5</v>
      </c>
      <c r="AF60" s="95">
        <v>6</v>
      </c>
      <c r="AG60" s="95"/>
      <c r="AH60" s="95"/>
      <c r="AI60" s="95"/>
      <c r="AJ60" s="95"/>
      <c r="AK60" s="133">
        <f>SUM(F60:AI60)</f>
        <v>118.5</v>
      </c>
      <c r="AL60" s="134"/>
      <c r="AM60" s="134"/>
      <c r="AN60" s="134"/>
      <c r="AO60" s="71"/>
      <c r="AP60" s="135" t="s">
        <v>167</v>
      </c>
      <c r="AQ60" s="135">
        <f t="shared" ref="AQ60:AQ66" si="38">SUM(C60:H60)</f>
        <v>31</v>
      </c>
      <c r="AR60" s="135">
        <f t="shared" ref="AR60:AR66" si="39">SUM(J60:O60)</f>
        <v>31</v>
      </c>
      <c r="AS60" s="135">
        <f t="shared" ref="AS60:AS66" si="40">SUM(Q60:V60)</f>
        <v>31</v>
      </c>
      <c r="AT60" s="135">
        <f t="shared" ref="AT60:AT66" si="41">SUM(X60:AC60)</f>
        <v>31</v>
      </c>
      <c r="AU60" s="135">
        <f t="shared" ref="AU60:AU66" si="42">SUM(AE60:AJ60)</f>
        <v>11</v>
      </c>
      <c r="AV60" s="136">
        <f t="shared" si="27"/>
        <v>135</v>
      </c>
      <c r="AW60" s="137">
        <f>AV60-SUM(AV62:AV66)</f>
        <v>129</v>
      </c>
      <c r="AX60" s="137">
        <f>AV67</f>
        <v>28</v>
      </c>
      <c r="AY60" s="138">
        <f>AW60+AX60</f>
        <v>157</v>
      </c>
      <c r="AZ60" s="138">
        <f>AV66</f>
        <v>6</v>
      </c>
      <c r="BA60" s="138">
        <f>AV64</f>
        <v>0</v>
      </c>
      <c r="BB60" s="138">
        <f>AV65</f>
        <v>0</v>
      </c>
      <c r="BC60" s="138">
        <f>AV63</f>
        <v>0</v>
      </c>
      <c r="BD60" s="138">
        <f>AV62</f>
        <v>0</v>
      </c>
      <c r="BE60" s="134">
        <f>AM61</f>
        <v>80.5</v>
      </c>
      <c r="BF60" s="134">
        <v>1.3</v>
      </c>
      <c r="BG60" s="134">
        <f>BF60*AX60</f>
        <v>36.4</v>
      </c>
      <c r="BH60" s="174">
        <f>BE60+BG60</f>
        <v>116.9</v>
      </c>
      <c r="BI60" s="174">
        <v>29.2</v>
      </c>
      <c r="BJ60" s="138"/>
      <c r="BK60" s="261"/>
    </row>
    <row r="61" spans="1:63" ht="15" x14ac:dyDescent="0.25">
      <c r="A61" s="140"/>
      <c r="B61" s="141" t="s">
        <v>168</v>
      </c>
      <c r="C61" s="134">
        <v>5.5</v>
      </c>
      <c r="D61" s="259"/>
      <c r="E61" s="134">
        <v>7</v>
      </c>
      <c r="F61" s="134">
        <v>6</v>
      </c>
      <c r="G61" s="134">
        <v>7</v>
      </c>
      <c r="H61" s="134">
        <v>4.5</v>
      </c>
      <c r="I61" s="159"/>
      <c r="J61" s="134">
        <v>5.5</v>
      </c>
      <c r="K61" s="134">
        <v>7</v>
      </c>
      <c r="L61" s="134">
        <v>7</v>
      </c>
      <c r="M61" s="134">
        <v>7</v>
      </c>
      <c r="N61" s="134">
        <v>6.5</v>
      </c>
      <c r="O61" s="134">
        <v>4.5</v>
      </c>
      <c r="P61" s="159"/>
      <c r="Q61" s="134">
        <v>5.5</v>
      </c>
      <c r="R61" s="134">
        <v>7</v>
      </c>
      <c r="S61" s="134">
        <v>7</v>
      </c>
      <c r="T61" s="134">
        <v>8</v>
      </c>
      <c r="U61" s="134">
        <v>7</v>
      </c>
      <c r="V61" s="134">
        <v>4.5</v>
      </c>
      <c r="W61" s="159"/>
      <c r="X61" s="134">
        <v>5.5</v>
      </c>
      <c r="Y61" s="134">
        <v>7.5</v>
      </c>
      <c r="Z61" s="134">
        <v>8</v>
      </c>
      <c r="AA61" s="134">
        <v>5</v>
      </c>
      <c r="AB61" s="134">
        <v>7</v>
      </c>
      <c r="AC61" s="134">
        <v>4.5</v>
      </c>
      <c r="AD61" s="159"/>
      <c r="AE61" s="134">
        <v>5.5</v>
      </c>
      <c r="AF61" s="134">
        <v>7.5</v>
      </c>
      <c r="AG61" s="134"/>
      <c r="AH61" s="134"/>
      <c r="AI61" s="134"/>
      <c r="AJ61" s="134"/>
      <c r="AK61" s="133">
        <f>SUM(F61:AI61)</f>
        <v>144.5</v>
      </c>
      <c r="AL61" s="134">
        <f>COUNT(F61:AI61)</f>
        <v>23</v>
      </c>
      <c r="AM61" s="134">
        <f>AL61*3.5</f>
        <v>80.5</v>
      </c>
      <c r="AN61" s="134"/>
      <c r="AO61" s="140"/>
      <c r="AP61" s="134" t="s">
        <v>169</v>
      </c>
      <c r="AQ61" s="134">
        <f t="shared" si="38"/>
        <v>30</v>
      </c>
      <c r="AR61" s="134">
        <f t="shared" si="39"/>
        <v>37.5</v>
      </c>
      <c r="AS61" s="134">
        <f t="shared" si="40"/>
        <v>39</v>
      </c>
      <c r="AT61" s="134">
        <f t="shared" si="41"/>
        <v>37.5</v>
      </c>
      <c r="AU61" s="134">
        <f t="shared" si="42"/>
        <v>13</v>
      </c>
      <c r="AV61" s="136">
        <f t="shared" si="27"/>
        <v>157</v>
      </c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75"/>
      <c r="BI61" s="175"/>
      <c r="BJ61" s="134"/>
      <c r="BK61" s="260"/>
    </row>
    <row r="62" spans="1:63" ht="15" x14ac:dyDescent="0.25">
      <c r="A62" s="140" t="s">
        <v>193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47"/>
      <c r="K62" s="147"/>
      <c r="L62" s="147"/>
      <c r="M62" s="147"/>
      <c r="N62" s="147"/>
      <c r="O62" s="147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/>
      <c r="AA62" s="147"/>
      <c r="AB62" s="147"/>
      <c r="AC62" s="147"/>
      <c r="AD62" s="176"/>
      <c r="AE62" s="147"/>
      <c r="AF62" s="147"/>
      <c r="AG62" s="147"/>
      <c r="AH62" s="147"/>
      <c r="AI62" s="147"/>
      <c r="AJ62" s="147"/>
      <c r="AK62" s="133"/>
      <c r="AL62" s="134">
        <f>COUNT(C61:AF61)</f>
        <v>25</v>
      </c>
      <c r="AM62" s="147"/>
      <c r="AN62" s="147"/>
      <c r="AO62" s="140" t="s">
        <v>193</v>
      </c>
      <c r="AP62" s="134" t="s">
        <v>109</v>
      </c>
      <c r="AQ62" s="134">
        <f t="shared" si="38"/>
        <v>0</v>
      </c>
      <c r="AR62" s="134">
        <f t="shared" si="39"/>
        <v>0</v>
      </c>
      <c r="AS62" s="134">
        <f t="shared" si="40"/>
        <v>0</v>
      </c>
      <c r="AT62" s="134">
        <f t="shared" si="41"/>
        <v>0</v>
      </c>
      <c r="AU62" s="134">
        <f t="shared" si="42"/>
        <v>0</v>
      </c>
      <c r="AV62" s="136">
        <f t="shared" si="27"/>
        <v>0</v>
      </c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78"/>
      <c r="BI62" s="178"/>
      <c r="BJ62" s="147"/>
      <c r="BK62" s="260"/>
    </row>
    <row r="63" spans="1:63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/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/>
      <c r="AF63" s="134"/>
      <c r="AG63" s="150"/>
      <c r="AH63" s="134"/>
      <c r="AI63" s="152"/>
      <c r="AJ63" s="134"/>
      <c r="AK63" s="133"/>
      <c r="AL63" s="134"/>
      <c r="AM63" s="134"/>
      <c r="AN63" s="134"/>
      <c r="AO63" s="140"/>
      <c r="AP63" s="124" t="s">
        <v>108</v>
      </c>
      <c r="AQ63" s="134">
        <f t="shared" si="38"/>
        <v>0</v>
      </c>
      <c r="AR63" s="134">
        <f t="shared" si="39"/>
        <v>0</v>
      </c>
      <c r="AS63" s="134">
        <f t="shared" si="40"/>
        <v>0</v>
      </c>
      <c r="AT63" s="134">
        <f t="shared" si="41"/>
        <v>0</v>
      </c>
      <c r="AU63" s="134">
        <f t="shared" si="42"/>
        <v>0</v>
      </c>
      <c r="AV63" s="136">
        <f t="shared" si="27"/>
        <v>0</v>
      </c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75"/>
      <c r="BI63" s="175"/>
      <c r="BJ63" s="134"/>
      <c r="BK63" s="260"/>
    </row>
    <row r="64" spans="1:63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/>
      <c r="M64" s="134"/>
      <c r="N64" s="152"/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4"/>
      <c r="AG64" s="150"/>
      <c r="AH64" s="134"/>
      <c r="AI64" s="152"/>
      <c r="AJ64" s="134"/>
      <c r="AK64" s="133"/>
      <c r="AL64" s="134"/>
      <c r="AM64" s="134"/>
      <c r="AN64" s="134"/>
      <c r="AO64" s="140"/>
      <c r="AP64" s="124" t="s">
        <v>172</v>
      </c>
      <c r="AQ64" s="134">
        <f t="shared" si="38"/>
        <v>0</v>
      </c>
      <c r="AR64" s="134">
        <f t="shared" si="39"/>
        <v>0</v>
      </c>
      <c r="AS64" s="134">
        <f t="shared" si="40"/>
        <v>0</v>
      </c>
      <c r="AT64" s="134">
        <f t="shared" si="41"/>
        <v>0</v>
      </c>
      <c r="AU64" s="134">
        <f t="shared" si="42"/>
        <v>0</v>
      </c>
      <c r="AV64" s="136">
        <f t="shared" si="27"/>
        <v>0</v>
      </c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75"/>
      <c r="BI64" s="175"/>
      <c r="BJ64" s="134"/>
      <c r="BK64" s="260"/>
    </row>
    <row r="65" spans="1:63" ht="15" x14ac:dyDescent="0.25">
      <c r="A65" s="140"/>
      <c r="B65" s="141" t="s">
        <v>161</v>
      </c>
      <c r="C65" s="150"/>
      <c r="D65" s="150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4"/>
      <c r="AG65" s="150"/>
      <c r="AH65" s="134"/>
      <c r="AI65" s="152"/>
      <c r="AJ65" s="134"/>
      <c r="AK65" s="133"/>
      <c r="AL65" s="134"/>
      <c r="AM65" s="134"/>
      <c r="AN65" s="134"/>
      <c r="AO65" s="140"/>
      <c r="AP65" s="124" t="s">
        <v>173</v>
      </c>
      <c r="AQ65" s="134">
        <f t="shared" si="38"/>
        <v>0</v>
      </c>
      <c r="AR65" s="134">
        <f t="shared" si="39"/>
        <v>0</v>
      </c>
      <c r="AS65" s="134">
        <f t="shared" si="40"/>
        <v>0</v>
      </c>
      <c r="AT65" s="134">
        <f t="shared" si="41"/>
        <v>0</v>
      </c>
      <c r="AU65" s="134">
        <f t="shared" si="42"/>
        <v>0</v>
      </c>
      <c r="AV65" s="136">
        <f t="shared" si="27"/>
        <v>0</v>
      </c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75"/>
      <c r="BI65" s="175"/>
      <c r="BJ65" s="134"/>
      <c r="BK65" s="260"/>
    </row>
    <row r="66" spans="1:63" ht="15" x14ac:dyDescent="0.25">
      <c r="A66" s="140"/>
      <c r="B66" s="141" t="s">
        <v>174</v>
      </c>
      <c r="C66" s="150"/>
      <c r="D66" s="150">
        <v>6</v>
      </c>
      <c r="E66" s="150"/>
      <c r="F66" s="134"/>
      <c r="G66" s="152"/>
      <c r="H66" s="134"/>
      <c r="I66" s="159"/>
      <c r="J66" s="134"/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59"/>
      <c r="AE66" s="134"/>
      <c r="AF66" s="134"/>
      <c r="AG66" s="150"/>
      <c r="AH66" s="134"/>
      <c r="AI66" s="152"/>
      <c r="AJ66" s="134"/>
      <c r="AK66" s="133"/>
      <c r="AL66" s="134"/>
      <c r="AM66" s="134"/>
      <c r="AN66" s="134"/>
      <c r="AO66" s="140"/>
      <c r="AP66" s="124" t="s">
        <v>174</v>
      </c>
      <c r="AQ66" s="134">
        <f t="shared" si="38"/>
        <v>6</v>
      </c>
      <c r="AR66" s="134">
        <f t="shared" si="39"/>
        <v>0</v>
      </c>
      <c r="AS66" s="134">
        <f t="shared" si="40"/>
        <v>0</v>
      </c>
      <c r="AT66" s="134">
        <f t="shared" si="41"/>
        <v>0</v>
      </c>
      <c r="AU66" s="134">
        <f t="shared" si="42"/>
        <v>0</v>
      </c>
      <c r="AV66" s="136">
        <f t="shared" si="27"/>
        <v>6</v>
      </c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75"/>
      <c r="BI66" s="175"/>
      <c r="BJ66" s="134"/>
      <c r="BK66" s="260"/>
    </row>
    <row r="67" spans="1:63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55"/>
      <c r="AG67" s="155"/>
      <c r="AH67" s="134"/>
      <c r="AI67" s="155"/>
      <c r="AJ67" s="155"/>
      <c r="AK67" s="133">
        <f>SUM(E67:AI67)</f>
        <v>0</v>
      </c>
      <c r="AL67" s="155"/>
      <c r="AM67" s="155"/>
      <c r="AN67" s="155"/>
      <c r="AO67" s="153"/>
      <c r="AP67" s="134" t="s">
        <v>176</v>
      </c>
      <c r="AQ67" s="134">
        <f>SUM(AQ61:AQ66)-AQ60</f>
        <v>5</v>
      </c>
      <c r="AR67" s="134">
        <f>SUM(AR61:AR66)-AR60</f>
        <v>6.5</v>
      </c>
      <c r="AS67" s="134">
        <f>SUM(AS61:AS66)-AS60</f>
        <v>8</v>
      </c>
      <c r="AT67" s="134">
        <f>SUM(AT61:AT66)-AT60</f>
        <v>6.5</v>
      </c>
      <c r="AU67" s="134">
        <f>SUM(AU61:AU66)-AU60</f>
        <v>2</v>
      </c>
      <c r="AV67" s="136">
        <f t="shared" si="27"/>
        <v>28</v>
      </c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81"/>
      <c r="BI67" s="181"/>
      <c r="BJ67" s="155"/>
      <c r="BK67" s="260"/>
    </row>
    <row r="68" spans="1:63" ht="15" x14ac:dyDescent="0.25">
      <c r="A68" s="71"/>
      <c r="B68" s="131" t="s">
        <v>166</v>
      </c>
      <c r="C68" s="95">
        <v>5.5</v>
      </c>
      <c r="D68" s="95">
        <v>6</v>
      </c>
      <c r="E68" s="95">
        <v>5.5</v>
      </c>
      <c r="F68" s="95">
        <v>6</v>
      </c>
      <c r="G68" s="95">
        <v>6</v>
      </c>
      <c r="H68" s="95">
        <v>2</v>
      </c>
      <c r="I68" s="173"/>
      <c r="J68" s="95">
        <v>5.5</v>
      </c>
      <c r="K68" s="95">
        <v>6</v>
      </c>
      <c r="L68" s="95">
        <v>5.5</v>
      </c>
      <c r="M68" s="95">
        <v>6</v>
      </c>
      <c r="N68" s="95">
        <v>6</v>
      </c>
      <c r="O68" s="95">
        <v>2</v>
      </c>
      <c r="P68" s="173"/>
      <c r="Q68" s="95">
        <v>5.5</v>
      </c>
      <c r="R68" s="95">
        <v>6</v>
      </c>
      <c r="S68" s="95">
        <v>5.5</v>
      </c>
      <c r="T68" s="95">
        <v>6</v>
      </c>
      <c r="U68" s="95">
        <v>6</v>
      </c>
      <c r="V68" s="95">
        <v>2</v>
      </c>
      <c r="W68" s="173"/>
      <c r="X68" s="95">
        <v>5.5</v>
      </c>
      <c r="Y68" s="95">
        <v>6</v>
      </c>
      <c r="Z68" s="95">
        <v>5.5</v>
      </c>
      <c r="AA68" s="95">
        <v>6</v>
      </c>
      <c r="AB68" s="95">
        <v>6</v>
      </c>
      <c r="AC68" s="95">
        <v>2</v>
      </c>
      <c r="AD68" s="173"/>
      <c r="AE68" s="95">
        <v>5.5</v>
      </c>
      <c r="AF68" s="95">
        <v>6</v>
      </c>
      <c r="AG68" s="95"/>
      <c r="AH68" s="95"/>
      <c r="AI68" s="95"/>
      <c r="AJ68" s="95"/>
      <c r="AK68" s="133">
        <f>SUM(F68:AI68)</f>
        <v>118.5</v>
      </c>
      <c r="AL68" s="134"/>
      <c r="AM68" s="134"/>
      <c r="AN68" s="134"/>
      <c r="AO68" s="71"/>
      <c r="AP68" s="135" t="s">
        <v>167</v>
      </c>
      <c r="AQ68" s="135">
        <f t="shared" ref="AQ68:AQ74" si="43">SUM(C68:H68)</f>
        <v>31</v>
      </c>
      <c r="AR68" s="135">
        <f t="shared" ref="AR68:AR74" si="44">SUM(J68:O68)</f>
        <v>31</v>
      </c>
      <c r="AS68" s="135">
        <f t="shared" ref="AS68:AS74" si="45">SUM(Q68:V68)</f>
        <v>31</v>
      </c>
      <c r="AT68" s="135">
        <f t="shared" ref="AT68:AT74" si="46">SUM(X68:AC68)</f>
        <v>31</v>
      </c>
      <c r="AU68" s="135">
        <f t="shared" ref="AU68:AU74" si="47">SUM(AE68:AJ68)</f>
        <v>11.5</v>
      </c>
      <c r="AV68" s="136">
        <f t="shared" ref="AV68:AV99" si="48">SUM(AQ68:AU68)</f>
        <v>135.5</v>
      </c>
      <c r="AW68" s="137">
        <f>AV68-SUM(AV70:AV74)</f>
        <v>96.5</v>
      </c>
      <c r="AX68" s="137">
        <f>AV75</f>
        <v>13</v>
      </c>
      <c r="AY68" s="138">
        <f>AW68+AX68</f>
        <v>109.5</v>
      </c>
      <c r="AZ68" s="138">
        <f>AV74</f>
        <v>6</v>
      </c>
      <c r="BA68" s="138">
        <f>AV72</f>
        <v>0</v>
      </c>
      <c r="BB68" s="138">
        <f>AV73</f>
        <v>0</v>
      </c>
      <c r="BC68" s="138">
        <f>AV71</f>
        <v>31</v>
      </c>
      <c r="BD68" s="138">
        <f>AV70</f>
        <v>2</v>
      </c>
      <c r="BE68" s="134">
        <f>AM69</f>
        <v>56</v>
      </c>
      <c r="BF68" s="134">
        <v>1.3</v>
      </c>
      <c r="BG68" s="134">
        <f>BF68*AX68</f>
        <v>16.900000000000002</v>
      </c>
      <c r="BH68" s="174">
        <f>BE68+BG68</f>
        <v>72.900000000000006</v>
      </c>
      <c r="BI68" s="174"/>
      <c r="BJ68" s="138"/>
      <c r="BK68" s="261"/>
    </row>
    <row r="69" spans="1:63" ht="15" x14ac:dyDescent="0.25">
      <c r="A69" s="140"/>
      <c r="B69" s="141" t="s">
        <v>168</v>
      </c>
      <c r="C69" s="134">
        <v>6</v>
      </c>
      <c r="D69" s="259"/>
      <c r="E69" s="134">
        <v>7</v>
      </c>
      <c r="F69" s="134">
        <v>6</v>
      </c>
      <c r="G69" s="134">
        <v>6.5</v>
      </c>
      <c r="H69" s="137"/>
      <c r="I69" s="159"/>
      <c r="J69" s="134">
        <v>5.5</v>
      </c>
      <c r="K69" s="134">
        <v>6.5</v>
      </c>
      <c r="L69" s="134">
        <v>6.5</v>
      </c>
      <c r="M69" s="134">
        <v>6.5</v>
      </c>
      <c r="N69" s="134">
        <v>7</v>
      </c>
      <c r="O69" s="134">
        <v>4</v>
      </c>
      <c r="P69" s="159"/>
      <c r="Q69" s="134">
        <v>5.5</v>
      </c>
      <c r="R69" s="134">
        <v>6.5</v>
      </c>
      <c r="S69" s="134">
        <v>6.5</v>
      </c>
      <c r="T69" s="134">
        <v>6.5</v>
      </c>
      <c r="U69" s="134">
        <v>7</v>
      </c>
      <c r="V69" s="134">
        <v>4</v>
      </c>
      <c r="W69" s="159"/>
      <c r="X69" s="251"/>
      <c r="Y69" s="251"/>
      <c r="Z69" s="251"/>
      <c r="AA69" s="251"/>
      <c r="AB69" s="251"/>
      <c r="AC69" s="251"/>
      <c r="AD69" s="159"/>
      <c r="AE69" s="134">
        <v>5.5</v>
      </c>
      <c r="AF69" s="134">
        <v>6.5</v>
      </c>
      <c r="AG69" s="134"/>
      <c r="AH69" s="134"/>
      <c r="AI69" s="134"/>
      <c r="AJ69" s="134"/>
      <c r="AK69" s="133">
        <f>SUM(F69:AI69)</f>
        <v>96.5</v>
      </c>
      <c r="AL69" s="134">
        <f>COUNT(F69:AI69)</f>
        <v>16</v>
      </c>
      <c r="AM69" s="134">
        <f>AL69*3.5</f>
        <v>56</v>
      </c>
      <c r="AN69" s="134"/>
      <c r="AO69" s="140"/>
      <c r="AP69" s="134" t="s">
        <v>169</v>
      </c>
      <c r="AQ69" s="134">
        <f t="shared" si="43"/>
        <v>25.5</v>
      </c>
      <c r="AR69" s="134">
        <f t="shared" si="44"/>
        <v>36</v>
      </c>
      <c r="AS69" s="134">
        <f t="shared" si="45"/>
        <v>36</v>
      </c>
      <c r="AT69" s="134">
        <f t="shared" si="46"/>
        <v>0</v>
      </c>
      <c r="AU69" s="134">
        <f t="shared" si="47"/>
        <v>12</v>
      </c>
      <c r="AV69" s="136">
        <f t="shared" si="48"/>
        <v>109.5</v>
      </c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75"/>
      <c r="BI69" s="175"/>
      <c r="BJ69" s="134"/>
      <c r="BK69" s="260"/>
    </row>
    <row r="70" spans="1:63" ht="15" x14ac:dyDescent="0.25">
      <c r="A70" s="140" t="s">
        <v>196</v>
      </c>
      <c r="B70" s="141" t="s">
        <v>109</v>
      </c>
      <c r="C70" s="147"/>
      <c r="D70" s="147"/>
      <c r="E70" s="147"/>
      <c r="F70" s="147"/>
      <c r="G70" s="147"/>
      <c r="H70" s="147">
        <v>2</v>
      </c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241"/>
      <c r="Y70" s="241"/>
      <c r="Z70" s="241"/>
      <c r="AA70" s="241"/>
      <c r="AB70" s="241"/>
      <c r="AC70" s="241"/>
      <c r="AD70" s="176"/>
      <c r="AE70" s="147"/>
      <c r="AF70" s="147"/>
      <c r="AG70" s="147"/>
      <c r="AH70" s="147"/>
      <c r="AI70" s="147"/>
      <c r="AJ70" s="147"/>
      <c r="AK70" s="133"/>
      <c r="AL70" s="134">
        <f>COUNT(C69:AF69)</f>
        <v>18</v>
      </c>
      <c r="AM70" s="147"/>
      <c r="AN70" s="147"/>
      <c r="AO70" s="140" t="s">
        <v>196</v>
      </c>
      <c r="AP70" s="134" t="s">
        <v>109</v>
      </c>
      <c r="AQ70" s="134">
        <f t="shared" si="43"/>
        <v>2</v>
      </c>
      <c r="AR70" s="134">
        <f t="shared" si="44"/>
        <v>0</v>
      </c>
      <c r="AS70" s="134">
        <f t="shared" si="45"/>
        <v>0</v>
      </c>
      <c r="AT70" s="134">
        <f t="shared" si="46"/>
        <v>0</v>
      </c>
      <c r="AU70" s="134">
        <f t="shared" si="47"/>
        <v>0</v>
      </c>
      <c r="AV70" s="136">
        <f t="shared" si="48"/>
        <v>2</v>
      </c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78"/>
      <c r="BI70" s="178"/>
      <c r="BJ70" s="147"/>
      <c r="BK70" s="260"/>
    </row>
    <row r="71" spans="1:63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/>
      <c r="W71" s="159"/>
      <c r="X71" s="182">
        <v>5.5</v>
      </c>
      <c r="Y71" s="182">
        <v>6</v>
      </c>
      <c r="Z71" s="242">
        <v>5.5</v>
      </c>
      <c r="AA71" s="182">
        <v>6</v>
      </c>
      <c r="AB71" s="182">
        <v>6</v>
      </c>
      <c r="AC71" s="182">
        <v>2</v>
      </c>
      <c r="AD71" s="159"/>
      <c r="AE71" s="134"/>
      <c r="AF71" s="134"/>
      <c r="AG71" s="150"/>
      <c r="AH71" s="134"/>
      <c r="AI71" s="152"/>
      <c r="AJ71" s="134"/>
      <c r="AK71" s="133"/>
      <c r="AL71" s="134"/>
      <c r="AM71" s="134"/>
      <c r="AN71" s="134"/>
      <c r="AO71" s="140"/>
      <c r="AP71" s="124" t="s">
        <v>108</v>
      </c>
      <c r="AQ71" s="134">
        <f t="shared" si="43"/>
        <v>0</v>
      </c>
      <c r="AR71" s="134">
        <f t="shared" si="44"/>
        <v>0</v>
      </c>
      <c r="AS71" s="134">
        <f t="shared" si="45"/>
        <v>0</v>
      </c>
      <c r="AT71" s="134">
        <f t="shared" si="46"/>
        <v>31</v>
      </c>
      <c r="AU71" s="134">
        <f t="shared" si="47"/>
        <v>0</v>
      </c>
      <c r="AV71" s="136">
        <f t="shared" si="48"/>
        <v>31</v>
      </c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75"/>
      <c r="BI71" s="175"/>
      <c r="BJ71" s="134"/>
      <c r="BK71" s="260"/>
    </row>
    <row r="72" spans="1:63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82"/>
      <c r="Y72" s="182"/>
      <c r="Z72" s="242"/>
      <c r="AA72" s="182"/>
      <c r="AB72" s="182"/>
      <c r="AC72" s="182"/>
      <c r="AD72" s="159"/>
      <c r="AE72" s="134"/>
      <c r="AF72" s="134"/>
      <c r="AG72" s="150"/>
      <c r="AH72" s="134"/>
      <c r="AI72" s="152"/>
      <c r="AJ72" s="134"/>
      <c r="AK72" s="133"/>
      <c r="AL72" s="134"/>
      <c r="AM72" s="134"/>
      <c r="AN72" s="134"/>
      <c r="AO72" s="140"/>
      <c r="AP72" s="124" t="s">
        <v>172</v>
      </c>
      <c r="AQ72" s="134">
        <f t="shared" si="43"/>
        <v>0</v>
      </c>
      <c r="AR72" s="134">
        <f t="shared" si="44"/>
        <v>0</v>
      </c>
      <c r="AS72" s="134">
        <f t="shared" si="45"/>
        <v>0</v>
      </c>
      <c r="AT72" s="134">
        <f t="shared" si="46"/>
        <v>0</v>
      </c>
      <c r="AU72" s="134">
        <f t="shared" si="47"/>
        <v>0</v>
      </c>
      <c r="AV72" s="136">
        <f t="shared" si="48"/>
        <v>0</v>
      </c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75"/>
      <c r="BI72" s="175"/>
      <c r="BJ72" s="134"/>
      <c r="BK72" s="260"/>
    </row>
    <row r="73" spans="1:63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82"/>
      <c r="Y73" s="182"/>
      <c r="Z73" s="242"/>
      <c r="AA73" s="182"/>
      <c r="AB73" s="182"/>
      <c r="AC73" s="182"/>
      <c r="AD73" s="159"/>
      <c r="AE73" s="134"/>
      <c r="AF73" s="134"/>
      <c r="AG73" s="150"/>
      <c r="AH73" s="134"/>
      <c r="AI73" s="152"/>
      <c r="AJ73" s="134"/>
      <c r="AK73" s="133"/>
      <c r="AL73" s="134"/>
      <c r="AM73" s="134"/>
      <c r="AN73" s="134"/>
      <c r="AO73" s="140"/>
      <c r="AP73" s="124" t="s">
        <v>173</v>
      </c>
      <c r="AQ73" s="134">
        <f t="shared" si="43"/>
        <v>0</v>
      </c>
      <c r="AR73" s="134">
        <f t="shared" si="44"/>
        <v>0</v>
      </c>
      <c r="AS73" s="134">
        <f t="shared" si="45"/>
        <v>0</v>
      </c>
      <c r="AT73" s="134">
        <f t="shared" si="46"/>
        <v>0</v>
      </c>
      <c r="AU73" s="134">
        <f t="shared" si="47"/>
        <v>0</v>
      </c>
      <c r="AV73" s="136">
        <f t="shared" si="48"/>
        <v>0</v>
      </c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75"/>
      <c r="BI73" s="175"/>
      <c r="BJ73" s="134"/>
      <c r="BK73" s="260"/>
    </row>
    <row r="74" spans="1:63" ht="15" x14ac:dyDescent="0.25">
      <c r="A74" s="140"/>
      <c r="B74" s="141" t="s">
        <v>174</v>
      </c>
      <c r="C74" s="150"/>
      <c r="D74" s="150">
        <v>6</v>
      </c>
      <c r="E74" s="150"/>
      <c r="F74" s="134"/>
      <c r="G74" s="152"/>
      <c r="H74" s="134"/>
      <c r="I74" s="159"/>
      <c r="J74" s="134"/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59"/>
      <c r="AE74" s="134"/>
      <c r="AF74" s="134"/>
      <c r="AG74" s="150"/>
      <c r="AH74" s="134"/>
      <c r="AI74" s="152"/>
      <c r="AJ74" s="134"/>
      <c r="AK74" s="133"/>
      <c r="AL74" s="134"/>
      <c r="AM74" s="134"/>
      <c r="AN74" s="134"/>
      <c r="AO74" s="140"/>
      <c r="AP74" s="124" t="s">
        <v>174</v>
      </c>
      <c r="AQ74" s="134">
        <f t="shared" si="43"/>
        <v>6</v>
      </c>
      <c r="AR74" s="134">
        <f t="shared" si="44"/>
        <v>0</v>
      </c>
      <c r="AS74" s="134">
        <f t="shared" si="45"/>
        <v>0</v>
      </c>
      <c r="AT74" s="134">
        <f t="shared" si="46"/>
        <v>0</v>
      </c>
      <c r="AU74" s="134">
        <f t="shared" si="47"/>
        <v>0</v>
      </c>
      <c r="AV74" s="136">
        <f t="shared" si="48"/>
        <v>6</v>
      </c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75"/>
      <c r="BI74" s="175"/>
      <c r="BJ74" s="134"/>
      <c r="BK74" s="260"/>
    </row>
    <row r="75" spans="1:63" ht="15" x14ac:dyDescent="0.25">
      <c r="A75" s="153"/>
      <c r="B75" s="154" t="s">
        <v>175</v>
      </c>
      <c r="C75" s="155"/>
      <c r="D75" s="155"/>
      <c r="E75" s="155"/>
      <c r="F75" s="134"/>
      <c r="G75" s="155"/>
      <c r="H75" s="155"/>
      <c r="I75" s="159"/>
      <c r="J75" s="155"/>
      <c r="K75" s="155"/>
      <c r="L75" s="155"/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55"/>
      <c r="AG75" s="155"/>
      <c r="AH75" s="134"/>
      <c r="AI75" s="155"/>
      <c r="AJ75" s="155"/>
      <c r="AK75" s="133">
        <f>SUM(E75:AI75)</f>
        <v>0</v>
      </c>
      <c r="AL75" s="155"/>
      <c r="AM75" s="155"/>
      <c r="AN75" s="155"/>
      <c r="AO75" s="153"/>
      <c r="AP75" s="134" t="s">
        <v>176</v>
      </c>
      <c r="AQ75" s="134">
        <f>SUM(AQ69:AQ74)-AQ68</f>
        <v>2.5</v>
      </c>
      <c r="AR75" s="134">
        <f>SUM(AR69:AR74)-AR68</f>
        <v>5</v>
      </c>
      <c r="AS75" s="134">
        <f>SUM(AS69:AS74)-AS68</f>
        <v>5</v>
      </c>
      <c r="AT75" s="134">
        <f>SUM(AT69:AT74)-AT68</f>
        <v>0</v>
      </c>
      <c r="AU75" s="134">
        <f>SUM(AU69:AU74)-AU68</f>
        <v>0.5</v>
      </c>
      <c r="AV75" s="136">
        <f t="shared" si="48"/>
        <v>13</v>
      </c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81"/>
      <c r="BI75" s="181"/>
      <c r="BJ75" s="155"/>
      <c r="BK75" s="260"/>
    </row>
    <row r="76" spans="1:63" ht="15" x14ac:dyDescent="0.25">
      <c r="A76" s="71"/>
      <c r="B76" s="131" t="s">
        <v>166</v>
      </c>
      <c r="C76" s="95">
        <v>5</v>
      </c>
      <c r="D76" s="95">
        <v>5</v>
      </c>
      <c r="E76" s="95">
        <v>5</v>
      </c>
      <c r="F76" s="95">
        <v>6</v>
      </c>
      <c r="G76" s="95">
        <v>6</v>
      </c>
      <c r="H76" s="95">
        <v>3</v>
      </c>
      <c r="I76" s="173"/>
      <c r="J76" s="95">
        <v>5</v>
      </c>
      <c r="K76" s="95">
        <v>5</v>
      </c>
      <c r="L76" s="95">
        <v>5</v>
      </c>
      <c r="M76" s="95">
        <v>6</v>
      </c>
      <c r="N76" s="95">
        <v>6</v>
      </c>
      <c r="O76" s="95">
        <v>3</v>
      </c>
      <c r="P76" s="173"/>
      <c r="Q76" s="95">
        <v>5</v>
      </c>
      <c r="R76" s="95">
        <v>5</v>
      </c>
      <c r="S76" s="95">
        <v>5</v>
      </c>
      <c r="T76" s="95">
        <v>6</v>
      </c>
      <c r="U76" s="95">
        <v>6</v>
      </c>
      <c r="V76" s="95">
        <v>3</v>
      </c>
      <c r="W76" s="173"/>
      <c r="X76" s="95">
        <v>5</v>
      </c>
      <c r="Y76" s="95">
        <v>5</v>
      </c>
      <c r="Z76" s="95">
        <v>5</v>
      </c>
      <c r="AA76" s="95">
        <v>6</v>
      </c>
      <c r="AB76" s="95">
        <v>6</v>
      </c>
      <c r="AC76" s="95">
        <v>3</v>
      </c>
      <c r="AD76" s="173"/>
      <c r="AE76" s="95">
        <v>5</v>
      </c>
      <c r="AF76" s="95">
        <v>5</v>
      </c>
      <c r="AG76" s="135"/>
      <c r="AH76" s="135"/>
      <c r="AI76" s="135"/>
      <c r="AJ76" s="135"/>
      <c r="AK76" s="133">
        <f>SUM(F76:AI76)</f>
        <v>115</v>
      </c>
      <c r="AL76" s="134"/>
      <c r="AM76" s="134"/>
      <c r="AN76" s="134"/>
      <c r="AO76" s="71"/>
      <c r="AP76" s="135" t="s">
        <v>167</v>
      </c>
      <c r="AQ76" s="135">
        <f t="shared" ref="AQ76:AQ82" si="49">SUM(C76:H76)</f>
        <v>30</v>
      </c>
      <c r="AR76" s="135">
        <f t="shared" ref="AR76:AR82" si="50">SUM(J76:O76)</f>
        <v>30</v>
      </c>
      <c r="AS76" s="135">
        <f t="shared" ref="AS76:AS82" si="51">SUM(Q76:V76)</f>
        <v>30</v>
      </c>
      <c r="AT76" s="135">
        <f t="shared" ref="AT76:AT82" si="52">SUM(X76:AC76)</f>
        <v>30</v>
      </c>
      <c r="AU76" s="135">
        <f t="shared" ref="AU76:AU82" si="53">SUM(AE76:AJ76)</f>
        <v>10</v>
      </c>
      <c r="AV76" s="136">
        <f t="shared" si="48"/>
        <v>130</v>
      </c>
      <c r="AW76" s="137">
        <f>AV76-SUM(AV78:AV82)</f>
        <v>119</v>
      </c>
      <c r="AX76" s="137">
        <f>AV83</f>
        <v>16.54</v>
      </c>
      <c r="AY76" s="138">
        <f>AW76+AX76</f>
        <v>135.54</v>
      </c>
      <c r="AZ76" s="138">
        <f>AV82</f>
        <v>5</v>
      </c>
      <c r="BA76" s="138">
        <f>AV80</f>
        <v>0</v>
      </c>
      <c r="BB76" s="138">
        <f>AV81</f>
        <v>0</v>
      </c>
      <c r="BC76" s="138">
        <f>AV79</f>
        <v>6</v>
      </c>
      <c r="BD76" s="138">
        <f>AV78</f>
        <v>0</v>
      </c>
      <c r="BE76" s="134">
        <f>AM77</f>
        <v>77</v>
      </c>
      <c r="BF76" s="134">
        <v>1.3</v>
      </c>
      <c r="BG76" s="134">
        <f>BF76*AX76</f>
        <v>21.501999999999999</v>
      </c>
      <c r="BH76" s="174">
        <f>BE76+BG76</f>
        <v>98.501999999999995</v>
      </c>
      <c r="BI76" s="174"/>
      <c r="BJ76" s="138"/>
      <c r="BK76" s="261"/>
    </row>
    <row r="77" spans="1:63" ht="15" x14ac:dyDescent="0.25">
      <c r="A77" s="140"/>
      <c r="B77" s="141" t="s">
        <v>168</v>
      </c>
      <c r="C77" s="134">
        <v>6.5</v>
      </c>
      <c r="D77" s="259"/>
      <c r="E77" s="134">
        <v>5.5</v>
      </c>
      <c r="F77" s="134">
        <v>6.5</v>
      </c>
      <c r="G77" s="134">
        <v>6.54</v>
      </c>
      <c r="H77" s="134">
        <v>3</v>
      </c>
      <c r="I77" s="159"/>
      <c r="J77" s="134">
        <v>6.5</v>
      </c>
      <c r="K77" s="134">
        <v>8</v>
      </c>
      <c r="L77" s="134">
        <v>6</v>
      </c>
      <c r="M77" s="134">
        <v>6.5</v>
      </c>
      <c r="N77" s="134">
        <v>7</v>
      </c>
      <c r="O77" s="134">
        <v>2.5</v>
      </c>
      <c r="P77" s="159"/>
      <c r="Q77" s="134">
        <v>5.5</v>
      </c>
      <c r="R77" s="134">
        <v>7</v>
      </c>
      <c r="S77" s="134">
        <v>7</v>
      </c>
      <c r="T77" s="134">
        <v>1.5</v>
      </c>
      <c r="U77" s="134">
        <v>7.5</v>
      </c>
      <c r="V77" s="134">
        <v>2.5</v>
      </c>
      <c r="W77" s="159"/>
      <c r="X77" s="134">
        <v>6.5</v>
      </c>
      <c r="Y77" s="134">
        <v>6</v>
      </c>
      <c r="Z77" s="134">
        <v>6.5</v>
      </c>
      <c r="AA77" s="134">
        <v>7</v>
      </c>
      <c r="AB77" s="137"/>
      <c r="AC77" s="134">
        <v>2.5</v>
      </c>
      <c r="AD77" s="159"/>
      <c r="AE77" s="134">
        <v>5</v>
      </c>
      <c r="AF77" s="134">
        <v>6.5</v>
      </c>
      <c r="AG77" s="134"/>
      <c r="AH77" s="134"/>
      <c r="AI77" s="134"/>
      <c r="AJ77" s="134"/>
      <c r="AK77" s="133">
        <f>SUM(F77:AI77)</f>
        <v>123.53999999999999</v>
      </c>
      <c r="AL77" s="134">
        <f>COUNT(F77:AI77)</f>
        <v>22</v>
      </c>
      <c r="AM77" s="134">
        <f>AL77*3.5</f>
        <v>77</v>
      </c>
      <c r="AN77" s="134"/>
      <c r="AO77" s="140"/>
      <c r="AP77" s="134" t="s">
        <v>169</v>
      </c>
      <c r="AQ77" s="134">
        <f t="shared" si="49"/>
        <v>28.04</v>
      </c>
      <c r="AR77" s="134">
        <f t="shared" si="50"/>
        <v>36.5</v>
      </c>
      <c r="AS77" s="134">
        <f t="shared" si="51"/>
        <v>31</v>
      </c>
      <c r="AT77" s="134">
        <f t="shared" si="52"/>
        <v>28.5</v>
      </c>
      <c r="AU77" s="134">
        <f t="shared" si="53"/>
        <v>11.5</v>
      </c>
      <c r="AV77" s="136">
        <f t="shared" si="48"/>
        <v>135.54</v>
      </c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75"/>
      <c r="BI77" s="175"/>
      <c r="BJ77" s="134"/>
      <c r="BK77" s="260"/>
    </row>
    <row r="78" spans="1:63" ht="15" x14ac:dyDescent="0.25">
      <c r="A78" s="140" t="s">
        <v>197</v>
      </c>
      <c r="B78" s="141" t="s">
        <v>109</v>
      </c>
      <c r="C78" s="147"/>
      <c r="D78" s="147"/>
      <c r="E78" s="147"/>
      <c r="F78" s="147"/>
      <c r="G78" s="147"/>
      <c r="H78" s="147"/>
      <c r="I78" s="176"/>
      <c r="J78" s="147"/>
      <c r="K78" s="147"/>
      <c r="L78" s="147"/>
      <c r="M78" s="147"/>
      <c r="N78" s="147"/>
      <c r="O78" s="147"/>
      <c r="P78" s="176"/>
      <c r="Q78" s="147"/>
      <c r="R78" s="147"/>
      <c r="S78" s="147"/>
      <c r="T78" s="147"/>
      <c r="U78" s="147"/>
      <c r="V78" s="147"/>
      <c r="W78" s="176"/>
      <c r="X78" s="147"/>
      <c r="Y78" s="147"/>
      <c r="Z78" s="147"/>
      <c r="AA78" s="147"/>
      <c r="AB78" s="147"/>
      <c r="AC78" s="147"/>
      <c r="AD78" s="176"/>
      <c r="AE78" s="147"/>
      <c r="AF78" s="147"/>
      <c r="AG78" s="147"/>
      <c r="AH78" s="147"/>
      <c r="AI78" s="147"/>
      <c r="AJ78" s="147"/>
      <c r="AK78" s="133"/>
      <c r="AL78" s="134">
        <f>COUNT(C77:AF77)</f>
        <v>24</v>
      </c>
      <c r="AM78" s="147"/>
      <c r="AN78" s="147"/>
      <c r="AO78" s="140" t="s">
        <v>197</v>
      </c>
      <c r="AP78" s="134" t="s">
        <v>109</v>
      </c>
      <c r="AQ78" s="134">
        <f t="shared" si="49"/>
        <v>0</v>
      </c>
      <c r="AR78" s="134">
        <f t="shared" si="50"/>
        <v>0</v>
      </c>
      <c r="AS78" s="134">
        <f t="shared" si="51"/>
        <v>0</v>
      </c>
      <c r="AT78" s="134">
        <f t="shared" si="52"/>
        <v>0</v>
      </c>
      <c r="AU78" s="134">
        <f t="shared" si="53"/>
        <v>0</v>
      </c>
      <c r="AV78" s="136">
        <f t="shared" si="48"/>
        <v>0</v>
      </c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78"/>
      <c r="BI78" s="178"/>
      <c r="BJ78" s="147"/>
      <c r="BK78" s="260"/>
    </row>
    <row r="79" spans="1:63" ht="15" x14ac:dyDescent="0.25">
      <c r="A79" s="140"/>
      <c r="B79" s="141" t="s">
        <v>108</v>
      </c>
      <c r="C79" s="150"/>
      <c r="D79" s="150"/>
      <c r="E79" s="150"/>
      <c r="F79" s="134"/>
      <c r="G79" s="152"/>
      <c r="H79" s="134"/>
      <c r="I79" s="159"/>
      <c r="J79" s="134"/>
      <c r="K79" s="134"/>
      <c r="L79" s="150"/>
      <c r="M79" s="134"/>
      <c r="N79" s="152"/>
      <c r="O79" s="134"/>
      <c r="P79" s="159"/>
      <c r="Q79" s="134"/>
      <c r="R79" s="134"/>
      <c r="S79" s="150"/>
      <c r="T79" s="134"/>
      <c r="U79" s="152"/>
      <c r="V79" s="134"/>
      <c r="W79" s="159"/>
      <c r="X79" s="134"/>
      <c r="Y79" s="134"/>
      <c r="Z79" s="150"/>
      <c r="AA79" s="134"/>
      <c r="AB79" s="152">
        <v>6</v>
      </c>
      <c r="AC79" s="134"/>
      <c r="AD79" s="159"/>
      <c r="AE79" s="134"/>
      <c r="AF79" s="134"/>
      <c r="AG79" s="150"/>
      <c r="AH79" s="134"/>
      <c r="AI79" s="152"/>
      <c r="AJ79" s="134"/>
      <c r="AK79" s="133"/>
      <c r="AL79" s="134"/>
      <c r="AM79" s="134"/>
      <c r="AN79" s="134"/>
      <c r="AO79" s="140"/>
      <c r="AP79" s="124" t="s">
        <v>108</v>
      </c>
      <c r="AQ79" s="134">
        <f t="shared" si="49"/>
        <v>0</v>
      </c>
      <c r="AR79" s="134">
        <f t="shared" si="50"/>
        <v>0</v>
      </c>
      <c r="AS79" s="134">
        <f t="shared" si="51"/>
        <v>0</v>
      </c>
      <c r="AT79" s="134">
        <f t="shared" si="52"/>
        <v>6</v>
      </c>
      <c r="AU79" s="134">
        <f t="shared" si="53"/>
        <v>0</v>
      </c>
      <c r="AV79" s="136">
        <f t="shared" si="48"/>
        <v>6</v>
      </c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75"/>
      <c r="BI79" s="175"/>
      <c r="BJ79" s="134"/>
      <c r="BK79" s="260"/>
    </row>
    <row r="80" spans="1:63" ht="15" x14ac:dyDescent="0.25">
      <c r="A80" s="140"/>
      <c r="B80" s="141" t="s">
        <v>160</v>
      </c>
      <c r="C80" s="150"/>
      <c r="D80" s="150"/>
      <c r="E80" s="150"/>
      <c r="F80" s="134"/>
      <c r="G80" s="152"/>
      <c r="H80" s="134"/>
      <c r="I80" s="159"/>
      <c r="J80" s="134"/>
      <c r="K80" s="134"/>
      <c r="L80" s="150"/>
      <c r="M80" s="134"/>
      <c r="N80" s="152"/>
      <c r="O80" s="134"/>
      <c r="P80" s="159"/>
      <c r="Q80" s="134"/>
      <c r="R80" s="134"/>
      <c r="S80" s="150"/>
      <c r="T80" s="134"/>
      <c r="U80" s="152"/>
      <c r="V80" s="134"/>
      <c r="W80" s="159"/>
      <c r="X80" s="134"/>
      <c r="Y80" s="134"/>
      <c r="Z80" s="150"/>
      <c r="AA80" s="134"/>
      <c r="AB80" s="152"/>
      <c r="AC80" s="134"/>
      <c r="AD80" s="159"/>
      <c r="AE80" s="134"/>
      <c r="AF80" s="134"/>
      <c r="AG80" s="150"/>
      <c r="AH80" s="134"/>
      <c r="AI80" s="152"/>
      <c r="AJ80" s="134"/>
      <c r="AK80" s="133"/>
      <c r="AL80" s="134"/>
      <c r="AM80" s="134"/>
      <c r="AN80" s="134"/>
      <c r="AO80" s="140"/>
      <c r="AP80" s="124" t="s">
        <v>172</v>
      </c>
      <c r="AQ80" s="134">
        <f t="shared" si="49"/>
        <v>0</v>
      </c>
      <c r="AR80" s="134">
        <f t="shared" si="50"/>
        <v>0</v>
      </c>
      <c r="AS80" s="134">
        <f t="shared" si="51"/>
        <v>0</v>
      </c>
      <c r="AT80" s="134">
        <f t="shared" si="52"/>
        <v>0</v>
      </c>
      <c r="AU80" s="134">
        <f t="shared" si="53"/>
        <v>0</v>
      </c>
      <c r="AV80" s="136">
        <f t="shared" si="48"/>
        <v>0</v>
      </c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75"/>
      <c r="BI80" s="175"/>
      <c r="BJ80" s="134"/>
      <c r="BK80" s="260"/>
    </row>
    <row r="81" spans="1:63" ht="15" x14ac:dyDescent="0.25">
      <c r="A81" s="140"/>
      <c r="B81" s="141" t="s">
        <v>161</v>
      </c>
      <c r="C81" s="150"/>
      <c r="D81" s="150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59"/>
      <c r="AE81" s="134"/>
      <c r="AF81" s="134"/>
      <c r="AG81" s="150"/>
      <c r="AH81" s="134"/>
      <c r="AI81" s="152"/>
      <c r="AJ81" s="134"/>
      <c r="AK81" s="133"/>
      <c r="AL81" s="134"/>
      <c r="AM81" s="134"/>
      <c r="AN81" s="134"/>
      <c r="AO81" s="140"/>
      <c r="AP81" s="124" t="s">
        <v>173</v>
      </c>
      <c r="AQ81" s="134">
        <f t="shared" si="49"/>
        <v>0</v>
      </c>
      <c r="AR81" s="134">
        <f t="shared" si="50"/>
        <v>0</v>
      </c>
      <c r="AS81" s="134">
        <f t="shared" si="51"/>
        <v>0</v>
      </c>
      <c r="AT81" s="134">
        <f t="shared" si="52"/>
        <v>0</v>
      </c>
      <c r="AU81" s="134">
        <f t="shared" si="53"/>
        <v>0</v>
      </c>
      <c r="AV81" s="136">
        <f t="shared" si="48"/>
        <v>0</v>
      </c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75"/>
      <c r="BI81" s="175"/>
      <c r="BJ81" s="134"/>
      <c r="BK81" s="260"/>
    </row>
    <row r="82" spans="1:63" ht="15" x14ac:dyDescent="0.25">
      <c r="A82" s="140"/>
      <c r="B82" s="141" t="s">
        <v>174</v>
      </c>
      <c r="C82" s="150"/>
      <c r="D82" s="150">
        <v>5</v>
      </c>
      <c r="E82" s="150"/>
      <c r="F82" s="134"/>
      <c r="G82" s="152"/>
      <c r="H82" s="134"/>
      <c r="I82" s="159"/>
      <c r="J82" s="134"/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59"/>
      <c r="AE82" s="134"/>
      <c r="AF82" s="134"/>
      <c r="AG82" s="150"/>
      <c r="AH82" s="134"/>
      <c r="AI82" s="152"/>
      <c r="AJ82" s="134"/>
      <c r="AK82" s="133"/>
      <c r="AL82" s="134"/>
      <c r="AM82" s="134"/>
      <c r="AN82" s="134"/>
      <c r="AO82" s="140"/>
      <c r="AP82" s="124" t="s">
        <v>174</v>
      </c>
      <c r="AQ82" s="134">
        <f t="shared" si="49"/>
        <v>5</v>
      </c>
      <c r="AR82" s="134">
        <f t="shared" si="50"/>
        <v>0</v>
      </c>
      <c r="AS82" s="134">
        <f t="shared" si="51"/>
        <v>0</v>
      </c>
      <c r="AT82" s="134">
        <f t="shared" si="52"/>
        <v>0</v>
      </c>
      <c r="AU82" s="134">
        <f t="shared" si="53"/>
        <v>0</v>
      </c>
      <c r="AV82" s="136">
        <f t="shared" si="48"/>
        <v>5</v>
      </c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75"/>
      <c r="BI82" s="175"/>
      <c r="BJ82" s="134"/>
      <c r="BK82" s="260"/>
    </row>
    <row r="83" spans="1:63" ht="15" x14ac:dyDescent="0.25">
      <c r="A83" s="153"/>
      <c r="B83" s="154" t="s">
        <v>175</v>
      </c>
      <c r="C83" s="155" t="s">
        <v>216</v>
      </c>
      <c r="D83" s="155"/>
      <c r="E83" s="155" t="s">
        <v>314</v>
      </c>
      <c r="F83" s="134" t="s">
        <v>198</v>
      </c>
      <c r="G83" s="155" t="s">
        <v>198</v>
      </c>
      <c r="H83" s="155" t="s">
        <v>311</v>
      </c>
      <c r="I83" s="159"/>
      <c r="J83" s="155" t="s">
        <v>315</v>
      </c>
      <c r="K83" s="155" t="s">
        <v>315</v>
      </c>
      <c r="L83" s="155" t="s">
        <v>315</v>
      </c>
      <c r="M83" s="134" t="s">
        <v>315</v>
      </c>
      <c r="N83" s="155" t="s">
        <v>315</v>
      </c>
      <c r="O83" s="155" t="s">
        <v>311</v>
      </c>
      <c r="P83" s="159"/>
      <c r="Q83" s="155" t="s">
        <v>315</v>
      </c>
      <c r="R83" s="155" t="s">
        <v>315</v>
      </c>
      <c r="S83" s="155" t="s">
        <v>315</v>
      </c>
      <c r="T83" s="134" t="s">
        <v>315</v>
      </c>
      <c r="U83" s="155" t="s">
        <v>315</v>
      </c>
      <c r="V83" s="155" t="s">
        <v>311</v>
      </c>
      <c r="W83" s="159"/>
      <c r="X83" s="155" t="s">
        <v>315</v>
      </c>
      <c r="Y83" s="155" t="s">
        <v>315</v>
      </c>
      <c r="Z83" s="155"/>
      <c r="AA83" s="155" t="s">
        <v>198</v>
      </c>
      <c r="AB83" s="155"/>
      <c r="AC83" s="155" t="s">
        <v>311</v>
      </c>
      <c r="AD83" s="159"/>
      <c r="AE83" s="155" t="s">
        <v>206</v>
      </c>
      <c r="AF83" s="155" t="s">
        <v>206</v>
      </c>
      <c r="AG83" s="155"/>
      <c r="AH83" s="134"/>
      <c r="AI83" s="155"/>
      <c r="AJ83" s="155"/>
      <c r="AK83" s="133">
        <f>SUM(E83:AI83)</f>
        <v>0</v>
      </c>
      <c r="AL83" s="155"/>
      <c r="AM83" s="155"/>
      <c r="AN83" s="155"/>
      <c r="AO83" s="153"/>
      <c r="AP83" s="134" t="s">
        <v>176</v>
      </c>
      <c r="AQ83" s="134">
        <f>SUM(AQ77:AQ82)-AQ76</f>
        <v>3.0399999999999991</v>
      </c>
      <c r="AR83" s="134">
        <f>SUM(AR77:AR82)-AR76</f>
        <v>6.5</v>
      </c>
      <c r="AS83" s="134">
        <f>SUM(AS77:AS82)-AS76</f>
        <v>1</v>
      </c>
      <c r="AT83" s="134">
        <f>SUM(AT77:AT82)-AT76</f>
        <v>4.5</v>
      </c>
      <c r="AU83" s="134">
        <f>SUM(AU77:AU82)-AU76</f>
        <v>1.5</v>
      </c>
      <c r="AV83" s="136">
        <f t="shared" si="48"/>
        <v>16.54</v>
      </c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81"/>
      <c r="BI83" s="181"/>
      <c r="BJ83" s="155"/>
      <c r="BK83" s="260"/>
    </row>
    <row r="84" spans="1:63" ht="15" x14ac:dyDescent="0.25">
      <c r="A84" s="71"/>
      <c r="B84" s="131" t="s">
        <v>166</v>
      </c>
      <c r="C84" s="95">
        <v>5</v>
      </c>
      <c r="D84" s="95">
        <v>4.5</v>
      </c>
      <c r="E84" s="95">
        <v>5.5</v>
      </c>
      <c r="F84" s="95">
        <v>6</v>
      </c>
      <c r="G84" s="95">
        <v>6</v>
      </c>
      <c r="H84" s="95">
        <v>3</v>
      </c>
      <c r="I84" s="173"/>
      <c r="J84" s="95">
        <v>5</v>
      </c>
      <c r="K84" s="95">
        <v>4.5</v>
      </c>
      <c r="L84" s="95">
        <v>5.5</v>
      </c>
      <c r="M84" s="95">
        <v>6</v>
      </c>
      <c r="N84" s="95">
        <v>6</v>
      </c>
      <c r="O84" s="95">
        <v>3</v>
      </c>
      <c r="P84" s="173"/>
      <c r="Q84" s="95">
        <v>5</v>
      </c>
      <c r="R84" s="95">
        <v>4.5</v>
      </c>
      <c r="S84" s="95">
        <v>5.5</v>
      </c>
      <c r="T84" s="95">
        <v>6</v>
      </c>
      <c r="U84" s="95">
        <v>6</v>
      </c>
      <c r="V84" s="95">
        <v>3</v>
      </c>
      <c r="W84" s="173"/>
      <c r="X84" s="95">
        <v>5</v>
      </c>
      <c r="Y84" s="95">
        <v>4.5</v>
      </c>
      <c r="Z84" s="95">
        <v>5.5</v>
      </c>
      <c r="AA84" s="95">
        <v>6</v>
      </c>
      <c r="AB84" s="95">
        <v>6</v>
      </c>
      <c r="AC84" s="95">
        <v>3</v>
      </c>
      <c r="AD84" s="173"/>
      <c r="AE84" s="95">
        <v>5</v>
      </c>
      <c r="AF84" s="95">
        <v>4.5</v>
      </c>
      <c r="AG84" s="95"/>
      <c r="AH84" s="95"/>
      <c r="AI84" s="95"/>
      <c r="AJ84" s="95"/>
      <c r="AK84" s="133">
        <f>SUM(F84:AI84)</f>
        <v>114.5</v>
      </c>
      <c r="AL84" s="134"/>
      <c r="AM84" s="134"/>
      <c r="AN84" s="134"/>
      <c r="AO84" s="71"/>
      <c r="AP84" s="135" t="s">
        <v>167</v>
      </c>
      <c r="AQ84" s="135">
        <f t="shared" ref="AQ84:AQ90" si="54">SUM(C84:H84)</f>
        <v>30</v>
      </c>
      <c r="AR84" s="135">
        <f t="shared" ref="AR84:AR90" si="55">SUM(J84:O84)</f>
        <v>30</v>
      </c>
      <c r="AS84" s="135">
        <f t="shared" ref="AS84:AS90" si="56">SUM(Q84:V84)</f>
        <v>30</v>
      </c>
      <c r="AT84" s="135">
        <f t="shared" ref="AT84:AT90" si="57">SUM(X84:AC84)</f>
        <v>30</v>
      </c>
      <c r="AU84" s="135">
        <f t="shared" ref="AU84:AU90" si="58">SUM(AE84:AJ84)</f>
        <v>9.5</v>
      </c>
      <c r="AV84" s="136">
        <f t="shared" si="48"/>
        <v>129.5</v>
      </c>
      <c r="AW84" s="137">
        <f>AV84-SUM(AV86:AV90)</f>
        <v>129.5</v>
      </c>
      <c r="AX84" s="137">
        <f>AV91</f>
        <v>-129.5</v>
      </c>
      <c r="AY84" s="138">
        <f>AW84+AX84</f>
        <v>0</v>
      </c>
      <c r="AZ84" s="138">
        <f>AV90</f>
        <v>0</v>
      </c>
      <c r="BA84" s="138">
        <f>AV88</f>
        <v>0</v>
      </c>
      <c r="BB84" s="138">
        <f>AV89</f>
        <v>0</v>
      </c>
      <c r="BC84" s="138">
        <f>AV87</f>
        <v>0</v>
      </c>
      <c r="BD84" s="138">
        <f>AV86</f>
        <v>0</v>
      </c>
      <c r="BE84" s="134">
        <f>AM85</f>
        <v>0</v>
      </c>
      <c r="BF84" s="134">
        <v>1.3</v>
      </c>
      <c r="BG84" s="134">
        <f>BF84*AX84</f>
        <v>-168.35</v>
      </c>
      <c r="BH84" s="174">
        <f>BE84+BG84</f>
        <v>-168.35</v>
      </c>
      <c r="BI84" s="174"/>
      <c r="BJ84" s="138"/>
      <c r="BK84" s="261"/>
    </row>
    <row r="85" spans="1:63" ht="15" x14ac:dyDescent="0.25">
      <c r="A85" s="140"/>
      <c r="B85" s="141" t="s">
        <v>168</v>
      </c>
      <c r="C85" s="335" t="s">
        <v>292</v>
      </c>
      <c r="D85" s="335"/>
      <c r="E85" s="335"/>
      <c r="F85" s="335"/>
      <c r="G85" s="335"/>
      <c r="H85" s="335"/>
      <c r="I85" s="159"/>
      <c r="J85" s="335" t="s">
        <v>292</v>
      </c>
      <c r="K85" s="335"/>
      <c r="L85" s="335"/>
      <c r="M85" s="335"/>
      <c r="N85" s="335"/>
      <c r="O85" s="335"/>
      <c r="P85" s="159"/>
      <c r="Q85" s="335" t="s">
        <v>292</v>
      </c>
      <c r="R85" s="335"/>
      <c r="S85" s="335"/>
      <c r="T85" s="335"/>
      <c r="U85" s="335"/>
      <c r="V85" s="335"/>
      <c r="W85" s="159"/>
      <c r="X85" s="336" t="s">
        <v>292</v>
      </c>
      <c r="Y85" s="336"/>
      <c r="Z85" s="336"/>
      <c r="AA85" s="336"/>
      <c r="AB85" s="336"/>
      <c r="AC85" s="336"/>
      <c r="AD85" s="159"/>
      <c r="AE85" s="335" t="s">
        <v>292</v>
      </c>
      <c r="AF85" s="335"/>
      <c r="AG85" s="134"/>
      <c r="AH85" s="134"/>
      <c r="AI85" s="134"/>
      <c r="AJ85" s="134"/>
      <c r="AK85" s="133">
        <f>SUM(F85:AI85)</f>
        <v>0</v>
      </c>
      <c r="AL85" s="134">
        <f>COUNT(F85:AI85)</f>
        <v>0</v>
      </c>
      <c r="AM85" s="134">
        <f>AL85*3.5</f>
        <v>0</v>
      </c>
      <c r="AN85" s="134"/>
      <c r="AO85" s="140"/>
      <c r="AP85" s="134" t="s">
        <v>169</v>
      </c>
      <c r="AQ85" s="134">
        <f t="shared" si="54"/>
        <v>0</v>
      </c>
      <c r="AR85" s="134">
        <f t="shared" si="55"/>
        <v>0</v>
      </c>
      <c r="AS85" s="134">
        <f t="shared" si="56"/>
        <v>0</v>
      </c>
      <c r="AT85" s="134">
        <f t="shared" si="57"/>
        <v>0</v>
      </c>
      <c r="AU85" s="134">
        <f t="shared" si="58"/>
        <v>0</v>
      </c>
      <c r="AV85" s="136">
        <f t="shared" si="48"/>
        <v>0</v>
      </c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75"/>
      <c r="BI85" s="175"/>
      <c r="BJ85" s="134"/>
      <c r="BK85" s="260"/>
    </row>
    <row r="86" spans="1:63" ht="15" x14ac:dyDescent="0.25">
      <c r="A86" s="140" t="s">
        <v>201</v>
      </c>
      <c r="B86" s="141" t="s">
        <v>109</v>
      </c>
      <c r="C86" s="147"/>
      <c r="D86" s="256"/>
      <c r="E86" s="147"/>
      <c r="F86" s="147"/>
      <c r="G86" s="147"/>
      <c r="H86" s="147"/>
      <c r="I86" s="176"/>
      <c r="J86" s="256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47"/>
      <c r="AG86" s="147"/>
      <c r="AH86" s="147"/>
      <c r="AI86" s="147"/>
      <c r="AJ86" s="147"/>
      <c r="AK86" s="133"/>
      <c r="AL86" s="147"/>
      <c r="AM86" s="147"/>
      <c r="AN86" s="147"/>
      <c r="AO86" s="140" t="s">
        <v>201</v>
      </c>
      <c r="AP86" s="134" t="s">
        <v>109</v>
      </c>
      <c r="AQ86" s="134">
        <f t="shared" si="54"/>
        <v>0</v>
      </c>
      <c r="AR86" s="134">
        <f t="shared" si="55"/>
        <v>0</v>
      </c>
      <c r="AS86" s="134">
        <f t="shared" si="56"/>
        <v>0</v>
      </c>
      <c r="AT86" s="134">
        <f t="shared" si="57"/>
        <v>0</v>
      </c>
      <c r="AU86" s="134">
        <f t="shared" si="58"/>
        <v>0</v>
      </c>
      <c r="AV86" s="136">
        <f t="shared" si="48"/>
        <v>0</v>
      </c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78"/>
      <c r="BI86" s="178"/>
      <c r="BJ86" s="147"/>
      <c r="BK86" s="260"/>
    </row>
    <row r="87" spans="1:63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/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4"/>
      <c r="AG87" s="150"/>
      <c r="AH87" s="134"/>
      <c r="AI87" s="152"/>
      <c r="AJ87" s="134"/>
      <c r="AK87" s="133"/>
      <c r="AL87" s="134"/>
      <c r="AM87" s="134"/>
      <c r="AN87" s="134"/>
      <c r="AO87" s="140"/>
      <c r="AP87" s="124" t="s">
        <v>108</v>
      </c>
      <c r="AQ87" s="134">
        <f t="shared" si="54"/>
        <v>0</v>
      </c>
      <c r="AR87" s="134">
        <f t="shared" si="55"/>
        <v>0</v>
      </c>
      <c r="AS87" s="134">
        <f t="shared" si="56"/>
        <v>0</v>
      </c>
      <c r="AT87" s="134">
        <f t="shared" si="57"/>
        <v>0</v>
      </c>
      <c r="AU87" s="134">
        <f t="shared" si="58"/>
        <v>0</v>
      </c>
      <c r="AV87" s="136">
        <f t="shared" si="48"/>
        <v>0</v>
      </c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75"/>
      <c r="BI87" s="175"/>
      <c r="BJ87" s="134"/>
      <c r="BK87" s="260"/>
    </row>
    <row r="88" spans="1:63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4"/>
      <c r="AG88" s="150"/>
      <c r="AH88" s="134"/>
      <c r="AI88" s="152"/>
      <c r="AJ88" s="134"/>
      <c r="AK88" s="133"/>
      <c r="AL88" s="134"/>
      <c r="AM88" s="134"/>
      <c r="AN88" s="134"/>
      <c r="AO88" s="140"/>
      <c r="AP88" s="124" t="s">
        <v>172</v>
      </c>
      <c r="AQ88" s="134">
        <f t="shared" si="54"/>
        <v>0</v>
      </c>
      <c r="AR88" s="134">
        <f t="shared" si="55"/>
        <v>0</v>
      </c>
      <c r="AS88" s="134">
        <f t="shared" si="56"/>
        <v>0</v>
      </c>
      <c r="AT88" s="134">
        <f t="shared" si="57"/>
        <v>0</v>
      </c>
      <c r="AU88" s="134">
        <f t="shared" si="58"/>
        <v>0</v>
      </c>
      <c r="AV88" s="136">
        <f t="shared" si="48"/>
        <v>0</v>
      </c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75"/>
      <c r="BI88" s="175"/>
      <c r="BJ88" s="134"/>
      <c r="BK88" s="260"/>
    </row>
    <row r="89" spans="1:63" ht="15" x14ac:dyDescent="0.25">
      <c r="A89" s="140"/>
      <c r="B89" s="141" t="s">
        <v>161</v>
      </c>
      <c r="C89" s="150"/>
      <c r="D89" s="150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4"/>
      <c r="AG89" s="150"/>
      <c r="AH89" s="134"/>
      <c r="AI89" s="152"/>
      <c r="AJ89" s="134"/>
      <c r="AK89" s="133"/>
      <c r="AL89" s="134"/>
      <c r="AM89" s="134"/>
      <c r="AN89" s="134"/>
      <c r="AO89" s="140"/>
      <c r="AP89" s="124" t="s">
        <v>173</v>
      </c>
      <c r="AQ89" s="134">
        <f t="shared" si="54"/>
        <v>0</v>
      </c>
      <c r="AR89" s="134">
        <f t="shared" si="55"/>
        <v>0</v>
      </c>
      <c r="AS89" s="134">
        <f t="shared" si="56"/>
        <v>0</v>
      </c>
      <c r="AT89" s="134">
        <f t="shared" si="57"/>
        <v>0</v>
      </c>
      <c r="AU89" s="134">
        <f t="shared" si="58"/>
        <v>0</v>
      </c>
      <c r="AV89" s="136">
        <f t="shared" si="48"/>
        <v>0</v>
      </c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75"/>
      <c r="BI89" s="175"/>
      <c r="BJ89" s="134"/>
      <c r="BK89" s="260"/>
    </row>
    <row r="90" spans="1:63" ht="15" x14ac:dyDescent="0.25">
      <c r="A90" s="140"/>
      <c r="B90" s="141" t="s">
        <v>174</v>
      </c>
      <c r="C90" s="150"/>
      <c r="D90" s="150"/>
      <c r="E90" s="150"/>
      <c r="F90" s="134"/>
      <c r="G90" s="152"/>
      <c r="H90" s="134"/>
      <c r="I90" s="159"/>
      <c r="J90" s="134"/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59"/>
      <c r="AE90" s="134"/>
      <c r="AF90" s="134"/>
      <c r="AG90" s="150"/>
      <c r="AH90" s="134"/>
      <c r="AI90" s="152"/>
      <c r="AJ90" s="134"/>
      <c r="AK90" s="133"/>
      <c r="AL90" s="134"/>
      <c r="AM90" s="134"/>
      <c r="AN90" s="134"/>
      <c r="AO90" s="140"/>
      <c r="AP90" s="124" t="s">
        <v>174</v>
      </c>
      <c r="AQ90" s="134">
        <f t="shared" si="54"/>
        <v>0</v>
      </c>
      <c r="AR90" s="134">
        <f t="shared" si="55"/>
        <v>0</v>
      </c>
      <c r="AS90" s="134">
        <f t="shared" si="56"/>
        <v>0</v>
      </c>
      <c r="AT90" s="134">
        <f t="shared" si="57"/>
        <v>0</v>
      </c>
      <c r="AU90" s="134">
        <f t="shared" si="58"/>
        <v>0</v>
      </c>
      <c r="AV90" s="136">
        <f t="shared" si="48"/>
        <v>0</v>
      </c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75"/>
      <c r="BI90" s="175"/>
      <c r="BJ90" s="134"/>
      <c r="BK90" s="260"/>
    </row>
    <row r="91" spans="1:63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/>
      <c r="I91" s="159"/>
      <c r="J91" s="155"/>
      <c r="K91" s="155"/>
      <c r="L91" s="155"/>
      <c r="M91" s="134"/>
      <c r="N91" s="155"/>
      <c r="O91" s="155"/>
      <c r="P91" s="159"/>
      <c r="Q91" s="155"/>
      <c r="R91" s="155"/>
      <c r="S91" s="155"/>
      <c r="T91" s="134"/>
      <c r="U91" s="155"/>
      <c r="V91" s="155"/>
      <c r="W91" s="159"/>
      <c r="X91" s="155"/>
      <c r="Y91" s="155"/>
      <c r="Z91" s="155"/>
      <c r="AA91" s="134"/>
      <c r="AB91" s="155"/>
      <c r="AC91" s="155"/>
      <c r="AD91" s="159"/>
      <c r="AE91" s="155"/>
      <c r="AF91" s="155"/>
      <c r="AG91" s="155"/>
      <c r="AH91" s="134"/>
      <c r="AI91" s="155"/>
      <c r="AJ91" s="155"/>
      <c r="AK91" s="133">
        <f>SUM(E91:AI91)</f>
        <v>0</v>
      </c>
      <c r="AL91" s="155"/>
      <c r="AM91" s="155"/>
      <c r="AN91" s="155"/>
      <c r="AO91" s="153"/>
      <c r="AP91" s="134" t="s">
        <v>176</v>
      </c>
      <c r="AQ91" s="134">
        <f>SUM(AQ85:AQ90)-AQ84</f>
        <v>-30</v>
      </c>
      <c r="AR91" s="134">
        <f>SUM(AR85:AR90)-AR84</f>
        <v>-30</v>
      </c>
      <c r="AS91" s="134">
        <f>SUM(AS85:AS90)-AS84</f>
        <v>-30</v>
      </c>
      <c r="AT91" s="134">
        <f>SUM(AT85:AT90)-AT84</f>
        <v>-30</v>
      </c>
      <c r="AU91" s="134">
        <f>SUM(AU85:AU90)-AU84</f>
        <v>-9.5</v>
      </c>
      <c r="AV91" s="136">
        <f t="shared" si="48"/>
        <v>-129.5</v>
      </c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81"/>
      <c r="BI91" s="181"/>
      <c r="BJ91" s="155"/>
      <c r="BK91" s="260"/>
    </row>
    <row r="92" spans="1:63" ht="15" x14ac:dyDescent="0.25">
      <c r="A92" s="71"/>
      <c r="B92" s="131" t="s">
        <v>166</v>
      </c>
      <c r="C92" s="95">
        <v>5</v>
      </c>
      <c r="D92" s="95">
        <v>5</v>
      </c>
      <c r="E92" s="95">
        <v>5</v>
      </c>
      <c r="F92" s="95">
        <v>6</v>
      </c>
      <c r="G92" s="95">
        <v>6</v>
      </c>
      <c r="H92" s="95">
        <v>3</v>
      </c>
      <c r="I92" s="173"/>
      <c r="J92" s="95">
        <v>5</v>
      </c>
      <c r="K92" s="95">
        <v>5</v>
      </c>
      <c r="L92" s="95">
        <v>5</v>
      </c>
      <c r="M92" s="95">
        <v>6</v>
      </c>
      <c r="N92" s="95">
        <v>6</v>
      </c>
      <c r="O92" s="95">
        <v>3</v>
      </c>
      <c r="P92" s="173"/>
      <c r="Q92" s="95">
        <v>5</v>
      </c>
      <c r="R92" s="95">
        <v>5</v>
      </c>
      <c r="S92" s="95">
        <v>5</v>
      </c>
      <c r="T92" s="95">
        <v>6</v>
      </c>
      <c r="U92" s="95">
        <v>6</v>
      </c>
      <c r="V92" s="95">
        <v>3</v>
      </c>
      <c r="W92" s="173"/>
      <c r="X92" s="95">
        <v>5</v>
      </c>
      <c r="Y92" s="95">
        <v>5</v>
      </c>
      <c r="Z92" s="95">
        <v>5</v>
      </c>
      <c r="AA92" s="95">
        <v>6</v>
      </c>
      <c r="AB92" s="95">
        <v>6</v>
      </c>
      <c r="AC92" s="95">
        <v>3</v>
      </c>
      <c r="AD92" s="173"/>
      <c r="AE92" s="95">
        <v>5</v>
      </c>
      <c r="AF92" s="95">
        <v>5</v>
      </c>
      <c r="AG92" s="95"/>
      <c r="AH92" s="95"/>
      <c r="AI92" s="95"/>
      <c r="AJ92" s="95"/>
      <c r="AK92" s="133">
        <f>SUM(F92:AI92)</f>
        <v>115</v>
      </c>
      <c r="AL92" s="134"/>
      <c r="AM92" s="134"/>
      <c r="AN92" s="134"/>
      <c r="AO92" s="71"/>
      <c r="AP92" s="135" t="s">
        <v>167</v>
      </c>
      <c r="AQ92" s="135">
        <f t="shared" ref="AQ92:AQ98" si="59">SUM(C92:H92)</f>
        <v>30</v>
      </c>
      <c r="AR92" s="135">
        <f t="shared" ref="AR92:AR98" si="60">SUM(J92:O92)</f>
        <v>30</v>
      </c>
      <c r="AS92" s="135">
        <f t="shared" ref="AS92:AS98" si="61">SUM(Q92:V92)</f>
        <v>30</v>
      </c>
      <c r="AT92" s="135">
        <f t="shared" ref="AT92:AT98" si="62">SUM(X92:AC92)</f>
        <v>30</v>
      </c>
      <c r="AU92" s="135">
        <f t="shared" ref="AU92:AU98" si="63">SUM(AE92:AJ92)</f>
        <v>10</v>
      </c>
      <c r="AV92" s="136">
        <f t="shared" si="48"/>
        <v>130</v>
      </c>
      <c r="AW92" s="137">
        <f>AV92-SUM(AV94:AV98)</f>
        <v>125</v>
      </c>
      <c r="AX92" s="137">
        <f>AV99</f>
        <v>4</v>
      </c>
      <c r="AY92" s="138">
        <f>AW92+AX92</f>
        <v>129</v>
      </c>
      <c r="AZ92" s="138">
        <f>AV98</f>
        <v>5</v>
      </c>
      <c r="BA92" s="138">
        <f>AV96</f>
        <v>0</v>
      </c>
      <c r="BB92" s="138">
        <f>AV97</f>
        <v>0</v>
      </c>
      <c r="BC92" s="138">
        <f>AV95</f>
        <v>0</v>
      </c>
      <c r="BD92" s="138">
        <f>AV94</f>
        <v>0</v>
      </c>
      <c r="BE92" s="158" t="str">
        <f>AM93</f>
        <v>no</v>
      </c>
      <c r="BF92" s="134">
        <v>1.3</v>
      </c>
      <c r="BG92" s="134">
        <f>BF92*AX92</f>
        <v>5.2</v>
      </c>
      <c r="BH92" s="174">
        <f>BG92</f>
        <v>5.2</v>
      </c>
      <c r="BI92" s="174">
        <v>7</v>
      </c>
      <c r="BJ92" s="138"/>
      <c r="BK92" s="261"/>
    </row>
    <row r="93" spans="1:63" ht="15" x14ac:dyDescent="0.25">
      <c r="A93" s="140"/>
      <c r="B93" s="141" t="s">
        <v>168</v>
      </c>
      <c r="C93" s="134">
        <v>5.5</v>
      </c>
      <c r="D93" s="259"/>
      <c r="E93" s="134">
        <v>5.5</v>
      </c>
      <c r="F93" s="134">
        <v>5.5</v>
      </c>
      <c r="G93" s="134">
        <v>6</v>
      </c>
      <c r="H93" s="134">
        <v>3.5</v>
      </c>
      <c r="I93" s="159"/>
      <c r="J93" s="134">
        <v>4.5</v>
      </c>
      <c r="K93" s="134">
        <v>6</v>
      </c>
      <c r="L93" s="134">
        <v>5</v>
      </c>
      <c r="M93" s="134">
        <v>5.5</v>
      </c>
      <c r="N93" s="134">
        <v>5.5</v>
      </c>
      <c r="O93" s="134">
        <v>2</v>
      </c>
      <c r="P93" s="159"/>
      <c r="Q93" s="134">
        <v>6</v>
      </c>
      <c r="R93" s="134">
        <v>5.5</v>
      </c>
      <c r="S93" s="134">
        <v>5.5</v>
      </c>
      <c r="T93" s="134">
        <v>6</v>
      </c>
      <c r="U93" s="134">
        <v>6.5</v>
      </c>
      <c r="V93" s="134">
        <v>3.5</v>
      </c>
      <c r="W93" s="159"/>
      <c r="X93" s="134">
        <v>5.5</v>
      </c>
      <c r="Y93" s="134">
        <v>6</v>
      </c>
      <c r="Z93" s="134">
        <v>5</v>
      </c>
      <c r="AA93" s="134">
        <v>5.5</v>
      </c>
      <c r="AB93" s="134">
        <v>5.5</v>
      </c>
      <c r="AC93" s="134">
        <v>3.5</v>
      </c>
      <c r="AD93" s="159"/>
      <c r="AE93" s="134">
        <v>5</v>
      </c>
      <c r="AF93" s="134">
        <v>5.5</v>
      </c>
      <c r="AG93" s="134"/>
      <c r="AH93" s="134"/>
      <c r="AI93" s="134"/>
      <c r="AJ93" s="134"/>
      <c r="AK93" s="133">
        <f>SUM(F93:AI93)</f>
        <v>118</v>
      </c>
      <c r="AL93" s="134">
        <f>COUNT(F93:AI93)</f>
        <v>23</v>
      </c>
      <c r="AM93" s="159" t="s">
        <v>202</v>
      </c>
      <c r="AN93" s="134"/>
      <c r="AO93" s="140"/>
      <c r="AP93" s="134" t="s">
        <v>169</v>
      </c>
      <c r="AQ93" s="134">
        <f t="shared" si="59"/>
        <v>26</v>
      </c>
      <c r="AR93" s="134">
        <f t="shared" si="60"/>
        <v>28.5</v>
      </c>
      <c r="AS93" s="134">
        <f t="shared" si="61"/>
        <v>33</v>
      </c>
      <c r="AT93" s="134">
        <f t="shared" si="62"/>
        <v>31</v>
      </c>
      <c r="AU93" s="134">
        <f t="shared" si="63"/>
        <v>10.5</v>
      </c>
      <c r="AV93" s="136">
        <f t="shared" si="48"/>
        <v>129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75"/>
      <c r="BI93" s="175"/>
      <c r="BJ93" s="134"/>
      <c r="BK93" s="260"/>
    </row>
    <row r="94" spans="1:63" ht="15" x14ac:dyDescent="0.25">
      <c r="A94" s="140" t="s">
        <v>203</v>
      </c>
      <c r="B94" s="141" t="s">
        <v>109</v>
      </c>
      <c r="C94" s="265" t="s">
        <v>316</v>
      </c>
      <c r="D94" s="147"/>
      <c r="E94" s="147"/>
      <c r="F94" s="265" t="s">
        <v>316</v>
      </c>
      <c r="G94" s="265" t="s">
        <v>316</v>
      </c>
      <c r="H94" s="147"/>
      <c r="I94" s="176"/>
      <c r="J94" s="147"/>
      <c r="K94" s="147"/>
      <c r="L94" s="147"/>
      <c r="M94" s="147"/>
      <c r="N94" s="147"/>
      <c r="O94" s="147"/>
      <c r="P94" s="176"/>
      <c r="Q94" s="265" t="s">
        <v>316</v>
      </c>
      <c r="R94" s="147"/>
      <c r="S94" s="147"/>
      <c r="T94" s="265" t="s">
        <v>316</v>
      </c>
      <c r="U94" s="265" t="s">
        <v>316</v>
      </c>
      <c r="V94" s="147"/>
      <c r="W94" s="176"/>
      <c r="X94" s="147"/>
      <c r="Y94" s="147"/>
      <c r="Z94" s="147"/>
      <c r="AA94" s="265" t="s">
        <v>316</v>
      </c>
      <c r="AB94" s="265" t="s">
        <v>316</v>
      </c>
      <c r="AC94" s="147"/>
      <c r="AD94" s="176"/>
      <c r="AE94" s="147"/>
      <c r="AF94" s="147"/>
      <c r="AG94" s="147"/>
      <c r="AH94" s="147"/>
      <c r="AI94" s="147"/>
      <c r="AJ94" s="147"/>
      <c r="AK94" s="133"/>
      <c r="AL94" s="134">
        <f>COUNT(C93:AF93)</f>
        <v>25</v>
      </c>
      <c r="AM94" s="147"/>
      <c r="AN94" s="147"/>
      <c r="AO94" s="140" t="s">
        <v>203</v>
      </c>
      <c r="AP94" s="134" t="s">
        <v>109</v>
      </c>
      <c r="AQ94" s="134">
        <f t="shared" si="59"/>
        <v>0</v>
      </c>
      <c r="AR94" s="134">
        <f t="shared" si="60"/>
        <v>0</v>
      </c>
      <c r="AS94" s="134">
        <f t="shared" si="61"/>
        <v>0</v>
      </c>
      <c r="AT94" s="134">
        <f t="shared" si="62"/>
        <v>0</v>
      </c>
      <c r="AU94" s="134">
        <f t="shared" si="63"/>
        <v>0</v>
      </c>
      <c r="AV94" s="136">
        <f t="shared" si="48"/>
        <v>0</v>
      </c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78"/>
      <c r="BI94" s="178"/>
      <c r="BJ94" s="147"/>
      <c r="BK94" s="260"/>
    </row>
    <row r="95" spans="1:63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/>
      <c r="K95" s="134"/>
      <c r="L95" s="150"/>
      <c r="M95" s="134"/>
      <c r="N95" s="152"/>
      <c r="O95" s="134"/>
      <c r="P95" s="159"/>
      <c r="Q95" s="134"/>
      <c r="R95" s="134"/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4"/>
      <c r="AG95" s="150"/>
      <c r="AH95" s="134"/>
      <c r="AI95" s="152"/>
      <c r="AJ95" s="134"/>
      <c r="AK95" s="133"/>
      <c r="AL95" s="134"/>
      <c r="AM95" s="134"/>
      <c r="AN95" s="134"/>
      <c r="AO95" s="140"/>
      <c r="AP95" s="124" t="s">
        <v>108</v>
      </c>
      <c r="AQ95" s="134">
        <f t="shared" si="59"/>
        <v>0</v>
      </c>
      <c r="AR95" s="134">
        <f t="shared" si="60"/>
        <v>0</v>
      </c>
      <c r="AS95" s="134">
        <f t="shared" si="61"/>
        <v>0</v>
      </c>
      <c r="AT95" s="134">
        <f t="shared" si="62"/>
        <v>0</v>
      </c>
      <c r="AU95" s="134">
        <f t="shared" si="63"/>
        <v>0</v>
      </c>
      <c r="AV95" s="136">
        <f t="shared" si="48"/>
        <v>0</v>
      </c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75"/>
      <c r="BI95" s="175"/>
      <c r="BJ95" s="134"/>
      <c r="BK95" s="260"/>
    </row>
    <row r="96" spans="1:63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/>
      <c r="U96" s="152"/>
      <c r="V96" s="134"/>
      <c r="W96" s="159"/>
      <c r="X96" s="134"/>
      <c r="Y96" s="134"/>
      <c r="Z96" s="150"/>
      <c r="AA96" s="134"/>
      <c r="AB96" s="152"/>
      <c r="AC96" s="134"/>
      <c r="AD96" s="159"/>
      <c r="AE96" s="134"/>
      <c r="AF96" s="134"/>
      <c r="AG96" s="150"/>
      <c r="AH96" s="134"/>
      <c r="AI96" s="152"/>
      <c r="AJ96" s="134"/>
      <c r="AK96" s="133"/>
      <c r="AL96" s="134"/>
      <c r="AM96" s="134"/>
      <c r="AN96" s="134"/>
      <c r="AO96" s="140"/>
      <c r="AP96" s="124" t="s">
        <v>172</v>
      </c>
      <c r="AQ96" s="134">
        <f t="shared" si="59"/>
        <v>0</v>
      </c>
      <c r="AR96" s="134">
        <f t="shared" si="60"/>
        <v>0</v>
      </c>
      <c r="AS96" s="134">
        <f t="shared" si="61"/>
        <v>0</v>
      </c>
      <c r="AT96" s="134">
        <f t="shared" si="62"/>
        <v>0</v>
      </c>
      <c r="AU96" s="134">
        <f t="shared" si="63"/>
        <v>0</v>
      </c>
      <c r="AV96" s="136">
        <f t="shared" si="48"/>
        <v>0</v>
      </c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75"/>
      <c r="BI96" s="175"/>
      <c r="BJ96" s="134"/>
      <c r="BK96" s="260"/>
    </row>
    <row r="97" spans="1:63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4"/>
      <c r="AG97" s="150"/>
      <c r="AH97" s="134"/>
      <c r="AI97" s="152"/>
      <c r="AJ97" s="134"/>
      <c r="AK97" s="133"/>
      <c r="AL97" s="134"/>
      <c r="AM97" s="134"/>
      <c r="AN97" s="134"/>
      <c r="AO97" s="140"/>
      <c r="AP97" s="124" t="s">
        <v>173</v>
      </c>
      <c r="AQ97" s="134">
        <f t="shared" si="59"/>
        <v>0</v>
      </c>
      <c r="AR97" s="134">
        <f t="shared" si="60"/>
        <v>0</v>
      </c>
      <c r="AS97" s="134">
        <f t="shared" si="61"/>
        <v>0</v>
      </c>
      <c r="AT97" s="134">
        <f t="shared" si="62"/>
        <v>0</v>
      </c>
      <c r="AU97" s="134">
        <f t="shared" si="63"/>
        <v>0</v>
      </c>
      <c r="AV97" s="136">
        <f t="shared" si="48"/>
        <v>0</v>
      </c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75"/>
      <c r="BI97" s="175"/>
      <c r="BJ97" s="134"/>
      <c r="BK97" s="260"/>
    </row>
    <row r="98" spans="1:63" ht="15" x14ac:dyDescent="0.25">
      <c r="A98" s="140"/>
      <c r="B98" s="141" t="s">
        <v>174</v>
      </c>
      <c r="C98" s="150"/>
      <c r="D98" s="150">
        <v>5</v>
      </c>
      <c r="E98" s="150"/>
      <c r="F98" s="134"/>
      <c r="G98" s="152"/>
      <c r="H98" s="134"/>
      <c r="I98" s="159"/>
      <c r="J98" s="134"/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59"/>
      <c r="AE98" s="134"/>
      <c r="AF98" s="134"/>
      <c r="AG98" s="150"/>
      <c r="AH98" s="134"/>
      <c r="AI98" s="152"/>
      <c r="AJ98" s="134"/>
      <c r="AK98" s="133"/>
      <c r="AL98" s="134"/>
      <c r="AM98" s="134"/>
      <c r="AN98" s="134"/>
      <c r="AO98" s="140"/>
      <c r="AP98" s="124" t="s">
        <v>174</v>
      </c>
      <c r="AQ98" s="134">
        <f t="shared" si="59"/>
        <v>5</v>
      </c>
      <c r="AR98" s="134">
        <f t="shared" si="60"/>
        <v>0</v>
      </c>
      <c r="AS98" s="134">
        <f t="shared" si="61"/>
        <v>0</v>
      </c>
      <c r="AT98" s="134">
        <f t="shared" si="62"/>
        <v>0</v>
      </c>
      <c r="AU98" s="134">
        <f t="shared" si="63"/>
        <v>0</v>
      </c>
      <c r="AV98" s="136">
        <f t="shared" si="48"/>
        <v>5</v>
      </c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75"/>
      <c r="BI98" s="175"/>
      <c r="BJ98" s="134"/>
      <c r="BK98" s="260"/>
    </row>
    <row r="99" spans="1:63" ht="15" x14ac:dyDescent="0.25">
      <c r="A99" s="153"/>
      <c r="B99" s="154" t="s">
        <v>175</v>
      </c>
      <c r="C99" s="155" t="s">
        <v>185</v>
      </c>
      <c r="D99" s="155"/>
      <c r="E99" s="155" t="s">
        <v>317</v>
      </c>
      <c r="F99" s="134" t="s">
        <v>216</v>
      </c>
      <c r="G99" s="155" t="s">
        <v>216</v>
      </c>
      <c r="H99" s="155" t="s">
        <v>216</v>
      </c>
      <c r="I99" s="159"/>
      <c r="J99" s="155" t="s">
        <v>185</v>
      </c>
      <c r="K99" s="155" t="s">
        <v>317</v>
      </c>
      <c r="L99" s="155" t="s">
        <v>317</v>
      </c>
      <c r="M99" s="134" t="s">
        <v>216</v>
      </c>
      <c r="N99" s="155" t="s">
        <v>216</v>
      </c>
      <c r="O99" s="155" t="s">
        <v>216</v>
      </c>
      <c r="P99" s="159"/>
      <c r="Q99" s="155" t="s">
        <v>314</v>
      </c>
      <c r="R99" s="155" t="s">
        <v>283</v>
      </c>
      <c r="S99" s="155" t="s">
        <v>283</v>
      </c>
      <c r="T99" s="134" t="s">
        <v>283</v>
      </c>
      <c r="U99" s="155" t="s">
        <v>283</v>
      </c>
      <c r="V99" s="155" t="s">
        <v>314</v>
      </c>
      <c r="W99" s="159"/>
      <c r="X99" s="155" t="s">
        <v>283</v>
      </c>
      <c r="Y99" s="155" t="s">
        <v>283</v>
      </c>
      <c r="Z99" s="155" t="s">
        <v>283</v>
      </c>
      <c r="AA99" s="155" t="s">
        <v>312</v>
      </c>
      <c r="AB99" s="155" t="s">
        <v>312</v>
      </c>
      <c r="AC99" s="155"/>
      <c r="AD99" s="159"/>
      <c r="AE99" s="155" t="s">
        <v>283</v>
      </c>
      <c r="AF99" s="155" t="s">
        <v>283</v>
      </c>
      <c r="AG99" s="155"/>
      <c r="AH99" s="155"/>
      <c r="AI99" s="155"/>
      <c r="AJ99" s="155"/>
      <c r="AK99" s="133">
        <f>SUM(E99:AI99)</f>
        <v>0</v>
      </c>
      <c r="AL99" s="155"/>
      <c r="AM99" s="155"/>
      <c r="AN99" s="155"/>
      <c r="AO99" s="153"/>
      <c r="AP99" s="134" t="s">
        <v>176</v>
      </c>
      <c r="AQ99" s="134">
        <f>SUM(AQ93:AQ98)-AQ92</f>
        <v>1</v>
      </c>
      <c r="AR99" s="134">
        <f>SUM(AR93:AR98)-AR92</f>
        <v>-1.5</v>
      </c>
      <c r="AS99" s="134">
        <f>SUM(AS93:AS98)-AS92</f>
        <v>3</v>
      </c>
      <c r="AT99" s="134">
        <f>SUM(AT93:AT98)-AT92</f>
        <v>1</v>
      </c>
      <c r="AU99" s="134">
        <f>SUM(AU93:AU98)-AU92</f>
        <v>0.5</v>
      </c>
      <c r="AV99" s="136">
        <f t="shared" si="48"/>
        <v>4</v>
      </c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81"/>
      <c r="BI99" s="181"/>
      <c r="BJ99" s="155"/>
      <c r="BK99" s="260"/>
    </row>
    <row r="100" spans="1:63" ht="15" x14ac:dyDescent="0.25">
      <c r="A100" s="71"/>
      <c r="B100" s="131" t="s">
        <v>166</v>
      </c>
      <c r="C100" s="95">
        <v>5</v>
      </c>
      <c r="D100" s="95">
        <v>5</v>
      </c>
      <c r="E100" s="95">
        <v>5</v>
      </c>
      <c r="F100" s="95">
        <v>6</v>
      </c>
      <c r="G100" s="95">
        <v>6</v>
      </c>
      <c r="H100" s="95">
        <v>3</v>
      </c>
      <c r="I100" s="173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73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73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73"/>
      <c r="AE100" s="95">
        <v>5</v>
      </c>
      <c r="AF100" s="95">
        <v>5</v>
      </c>
      <c r="AG100" s="95"/>
      <c r="AH100" s="95"/>
      <c r="AI100" s="95"/>
      <c r="AJ100" s="95"/>
      <c r="AK100" s="133">
        <f>SUM(F100:AI100)</f>
        <v>115</v>
      </c>
      <c r="AL100" s="134"/>
      <c r="AM100" s="134"/>
      <c r="AN100" s="134"/>
      <c r="AO100" s="71"/>
      <c r="AP100" s="135" t="s">
        <v>167</v>
      </c>
      <c r="AQ100" s="135">
        <f t="shared" ref="AQ100:AQ106" si="64">SUM(C100:H100)</f>
        <v>30</v>
      </c>
      <c r="AR100" s="135">
        <f t="shared" ref="AR100:AR106" si="65">SUM(J100:O100)</f>
        <v>30</v>
      </c>
      <c r="AS100" s="135">
        <f t="shared" ref="AS100:AS106" si="66">SUM(Q100:V100)</f>
        <v>30</v>
      </c>
      <c r="AT100" s="135">
        <f t="shared" ref="AT100:AT106" si="67">SUM(X100:AC100)</f>
        <v>30</v>
      </c>
      <c r="AU100" s="135">
        <f t="shared" ref="AU100:AU106" si="68">SUM(AE100:AJ100)</f>
        <v>10</v>
      </c>
      <c r="AV100" s="136">
        <f t="shared" ref="AV100:AV131" si="69">SUM(AQ100:AU100)</f>
        <v>130</v>
      </c>
      <c r="AW100" s="137">
        <f>AV100-SUM(AV102:AV106)</f>
        <v>115</v>
      </c>
      <c r="AX100" s="137">
        <f>AV107</f>
        <v>26</v>
      </c>
      <c r="AY100" s="138">
        <f>AW100+AX100</f>
        <v>141</v>
      </c>
      <c r="AZ100" s="138">
        <f>AV106</f>
        <v>5</v>
      </c>
      <c r="BA100" s="138">
        <f>AV104</f>
        <v>0</v>
      </c>
      <c r="BB100" s="138">
        <f>AV105</f>
        <v>0</v>
      </c>
      <c r="BC100" s="138">
        <f>AV103</f>
        <v>10</v>
      </c>
      <c r="BD100" s="138">
        <f>AV102</f>
        <v>0</v>
      </c>
      <c r="BE100" s="158" t="str">
        <f>AM101</f>
        <v>no</v>
      </c>
      <c r="BF100" s="134">
        <v>1.2</v>
      </c>
      <c r="BG100" s="134">
        <f>BF100*AX100</f>
        <v>31.2</v>
      </c>
      <c r="BH100" s="174">
        <f>BG100</f>
        <v>31.2</v>
      </c>
      <c r="BI100" s="174">
        <f>0.35*41</f>
        <v>14.35</v>
      </c>
      <c r="BJ100" s="138"/>
      <c r="BK100" s="261"/>
    </row>
    <row r="101" spans="1:63" ht="15" x14ac:dyDescent="0.25">
      <c r="A101" s="140"/>
      <c r="B101" s="141" t="s">
        <v>168</v>
      </c>
      <c r="C101" s="134">
        <v>6</v>
      </c>
      <c r="D101" s="259"/>
      <c r="E101" s="134">
        <v>7</v>
      </c>
      <c r="F101" s="134">
        <v>7.5</v>
      </c>
      <c r="G101" s="134">
        <v>6.5</v>
      </c>
      <c r="H101" s="134">
        <v>4</v>
      </c>
      <c r="I101" s="159"/>
      <c r="J101" s="134">
        <v>5</v>
      </c>
      <c r="K101" s="155">
        <v>6.5</v>
      </c>
      <c r="L101" s="155">
        <v>6</v>
      </c>
      <c r="M101" s="134">
        <v>7</v>
      </c>
      <c r="N101" s="155">
        <v>6</v>
      </c>
      <c r="O101" s="134">
        <v>4</v>
      </c>
      <c r="P101" s="159"/>
      <c r="Q101" s="134">
        <v>5.5</v>
      </c>
      <c r="R101" s="134">
        <v>6.5</v>
      </c>
      <c r="S101" s="134">
        <v>6.5</v>
      </c>
      <c r="T101" s="134">
        <v>8</v>
      </c>
      <c r="U101" s="134">
        <v>7.5</v>
      </c>
      <c r="V101" s="134">
        <v>4</v>
      </c>
      <c r="W101" s="159"/>
      <c r="X101" s="134">
        <v>5.5</v>
      </c>
      <c r="Y101" s="134">
        <v>6.5</v>
      </c>
      <c r="Z101" s="134">
        <v>8</v>
      </c>
      <c r="AA101" s="134">
        <v>7</v>
      </c>
      <c r="AB101" s="134">
        <v>7</v>
      </c>
      <c r="AC101" s="134">
        <v>3.5</v>
      </c>
      <c r="AD101" s="159"/>
      <c r="AE101" s="266"/>
      <c r="AF101" s="266"/>
      <c r="AG101" s="155"/>
      <c r="AH101" s="134"/>
      <c r="AI101" s="155"/>
      <c r="AJ101" s="134"/>
      <c r="AK101" s="133">
        <f>SUM(F101:AI101)</f>
        <v>128</v>
      </c>
      <c r="AL101" s="134">
        <f>COUNT(F101:AI101)</f>
        <v>21</v>
      </c>
      <c r="AM101" s="159" t="s">
        <v>202</v>
      </c>
      <c r="AN101" s="134"/>
      <c r="AO101" s="140"/>
      <c r="AP101" s="134" t="s">
        <v>169</v>
      </c>
      <c r="AQ101" s="134">
        <f t="shared" si="64"/>
        <v>31</v>
      </c>
      <c r="AR101" s="134">
        <f t="shared" si="65"/>
        <v>34.5</v>
      </c>
      <c r="AS101" s="134">
        <f t="shared" si="66"/>
        <v>38</v>
      </c>
      <c r="AT101" s="134">
        <f t="shared" si="67"/>
        <v>37.5</v>
      </c>
      <c r="AU101" s="134">
        <f t="shared" si="68"/>
        <v>0</v>
      </c>
      <c r="AV101" s="136">
        <f t="shared" si="69"/>
        <v>141</v>
      </c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75"/>
      <c r="BI101" s="175"/>
      <c r="BJ101" s="134"/>
      <c r="BK101" s="260"/>
    </row>
    <row r="102" spans="1:63" ht="15" x14ac:dyDescent="0.25">
      <c r="A102" s="140" t="s">
        <v>205</v>
      </c>
      <c r="B102" s="141" t="s">
        <v>109</v>
      </c>
      <c r="C102" s="147"/>
      <c r="D102" s="147"/>
      <c r="E102" s="147"/>
      <c r="F102" s="265" t="s">
        <v>316</v>
      </c>
      <c r="G102" s="265" t="s">
        <v>316</v>
      </c>
      <c r="H102" s="147"/>
      <c r="I102" s="176"/>
      <c r="J102" s="241"/>
      <c r="K102" s="241"/>
      <c r="L102" s="241"/>
      <c r="M102" s="241"/>
      <c r="N102" s="241"/>
      <c r="O102" s="241"/>
      <c r="P102" s="176"/>
      <c r="Q102" s="147"/>
      <c r="R102" s="147"/>
      <c r="S102" s="147"/>
      <c r="T102" s="147"/>
      <c r="U102" s="147"/>
      <c r="V102" s="147"/>
      <c r="W102" s="176"/>
      <c r="X102" s="147"/>
      <c r="Y102" s="147"/>
      <c r="Z102" s="147"/>
      <c r="AA102" s="147"/>
      <c r="AB102" s="147"/>
      <c r="AC102" s="147"/>
      <c r="AD102" s="176"/>
      <c r="AE102" s="147"/>
      <c r="AF102" s="147"/>
      <c r="AG102" s="147"/>
      <c r="AH102" s="147"/>
      <c r="AI102" s="147"/>
      <c r="AJ102" s="147"/>
      <c r="AK102" s="133"/>
      <c r="AL102" s="134">
        <f>COUNT(C101:AF101)</f>
        <v>23</v>
      </c>
      <c r="AM102" s="147"/>
      <c r="AN102" s="147"/>
      <c r="AO102" s="140" t="s">
        <v>205</v>
      </c>
      <c r="AP102" s="134" t="s">
        <v>109</v>
      </c>
      <c r="AQ102" s="134">
        <f t="shared" si="64"/>
        <v>0</v>
      </c>
      <c r="AR102" s="134">
        <f t="shared" si="65"/>
        <v>0</v>
      </c>
      <c r="AS102" s="134">
        <f t="shared" si="66"/>
        <v>0</v>
      </c>
      <c r="AT102" s="134">
        <f t="shared" si="67"/>
        <v>0</v>
      </c>
      <c r="AU102" s="134">
        <f t="shared" si="68"/>
        <v>0</v>
      </c>
      <c r="AV102" s="136">
        <f t="shared" si="69"/>
        <v>0</v>
      </c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78"/>
      <c r="BI102" s="178"/>
      <c r="BJ102" s="147"/>
      <c r="BK102" s="260"/>
    </row>
    <row r="103" spans="1:63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82"/>
      <c r="K103" s="182"/>
      <c r="L103" s="242"/>
      <c r="M103" s="182"/>
      <c r="N103" s="182"/>
      <c r="O103" s="182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>
        <v>5</v>
      </c>
      <c r="AF103" s="134">
        <v>5</v>
      </c>
      <c r="AG103" s="150"/>
      <c r="AH103" s="134"/>
      <c r="AI103" s="152"/>
      <c r="AJ103" s="134"/>
      <c r="AK103" s="133"/>
      <c r="AL103" s="134"/>
      <c r="AM103" s="134"/>
      <c r="AN103" s="134"/>
      <c r="AO103" s="140"/>
      <c r="AP103" s="124" t="s">
        <v>108</v>
      </c>
      <c r="AQ103" s="134">
        <f t="shared" si="64"/>
        <v>0</v>
      </c>
      <c r="AR103" s="134">
        <f t="shared" si="65"/>
        <v>0</v>
      </c>
      <c r="AS103" s="134">
        <f t="shared" si="66"/>
        <v>0</v>
      </c>
      <c r="AT103" s="134">
        <f t="shared" si="67"/>
        <v>0</v>
      </c>
      <c r="AU103" s="134">
        <f t="shared" si="68"/>
        <v>10</v>
      </c>
      <c r="AV103" s="136">
        <f t="shared" si="69"/>
        <v>10</v>
      </c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75"/>
      <c r="BI103" s="175"/>
      <c r="BJ103" s="134"/>
      <c r="BK103" s="260"/>
    </row>
    <row r="104" spans="1:63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82"/>
      <c r="K104" s="182"/>
      <c r="L104" s="242"/>
      <c r="M104" s="182"/>
      <c r="N104" s="182"/>
      <c r="O104" s="182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4"/>
      <c r="AG104" s="150"/>
      <c r="AH104" s="134"/>
      <c r="AI104" s="152"/>
      <c r="AJ104" s="134"/>
      <c r="AK104" s="133"/>
      <c r="AL104" s="134"/>
      <c r="AM104" s="134"/>
      <c r="AN104" s="134"/>
      <c r="AO104" s="140"/>
      <c r="AP104" s="124" t="s">
        <v>172</v>
      </c>
      <c r="AQ104" s="134">
        <f t="shared" si="64"/>
        <v>0</v>
      </c>
      <c r="AR104" s="134">
        <f t="shared" si="65"/>
        <v>0</v>
      </c>
      <c r="AS104" s="134">
        <f t="shared" si="66"/>
        <v>0</v>
      </c>
      <c r="AT104" s="134">
        <f t="shared" si="67"/>
        <v>0</v>
      </c>
      <c r="AU104" s="134">
        <f t="shared" si="68"/>
        <v>0</v>
      </c>
      <c r="AV104" s="136">
        <f t="shared" si="69"/>
        <v>0</v>
      </c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75"/>
      <c r="BI104" s="175"/>
      <c r="BJ104" s="134"/>
      <c r="BK104" s="260"/>
    </row>
    <row r="105" spans="1:63" ht="15" x14ac:dyDescent="0.25">
      <c r="A105" s="140"/>
      <c r="B105" s="141" t="s">
        <v>161</v>
      </c>
      <c r="C105" s="150"/>
      <c r="D105" s="150"/>
      <c r="E105" s="150"/>
      <c r="F105" s="134"/>
      <c r="G105" s="152"/>
      <c r="H105" s="134"/>
      <c r="I105" s="159"/>
      <c r="J105" s="182"/>
      <c r="K105" s="182"/>
      <c r="L105" s="242"/>
      <c r="M105" s="182"/>
      <c r="N105" s="182"/>
      <c r="O105" s="182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4"/>
      <c r="AG105" s="150"/>
      <c r="AH105" s="134"/>
      <c r="AI105" s="152"/>
      <c r="AJ105" s="134"/>
      <c r="AK105" s="133"/>
      <c r="AL105" s="134"/>
      <c r="AM105" s="134"/>
      <c r="AN105" s="134"/>
      <c r="AO105" s="140"/>
      <c r="AP105" s="124" t="s">
        <v>173</v>
      </c>
      <c r="AQ105" s="134">
        <f t="shared" si="64"/>
        <v>0</v>
      </c>
      <c r="AR105" s="134">
        <f t="shared" si="65"/>
        <v>0</v>
      </c>
      <c r="AS105" s="134">
        <f t="shared" si="66"/>
        <v>0</v>
      </c>
      <c r="AT105" s="134">
        <f t="shared" si="67"/>
        <v>0</v>
      </c>
      <c r="AU105" s="134">
        <f t="shared" si="68"/>
        <v>0</v>
      </c>
      <c r="AV105" s="136">
        <f t="shared" si="69"/>
        <v>0</v>
      </c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75"/>
      <c r="BI105" s="175"/>
      <c r="BJ105" s="134"/>
      <c r="BK105" s="260"/>
    </row>
    <row r="106" spans="1:63" ht="15" x14ac:dyDescent="0.25">
      <c r="A106" s="140"/>
      <c r="B106" s="141" t="s">
        <v>174</v>
      </c>
      <c r="C106" s="150"/>
      <c r="D106" s="150">
        <v>5</v>
      </c>
      <c r="E106" s="150"/>
      <c r="F106" s="134"/>
      <c r="G106" s="152"/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4"/>
      <c r="AG106" s="150"/>
      <c r="AH106" s="134"/>
      <c r="AI106" s="152"/>
      <c r="AJ106" s="134"/>
      <c r="AK106" s="133"/>
      <c r="AL106" s="134"/>
      <c r="AM106" s="134"/>
      <c r="AN106" s="134"/>
      <c r="AO106" s="140"/>
      <c r="AP106" s="124" t="s">
        <v>174</v>
      </c>
      <c r="AQ106" s="134">
        <f t="shared" si="64"/>
        <v>5</v>
      </c>
      <c r="AR106" s="134">
        <f t="shared" si="65"/>
        <v>0</v>
      </c>
      <c r="AS106" s="134">
        <f t="shared" si="66"/>
        <v>0</v>
      </c>
      <c r="AT106" s="134">
        <f t="shared" si="67"/>
        <v>0</v>
      </c>
      <c r="AU106" s="134">
        <f t="shared" si="68"/>
        <v>0</v>
      </c>
      <c r="AV106" s="136">
        <f t="shared" si="69"/>
        <v>5</v>
      </c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75"/>
      <c r="BI106" s="175"/>
      <c r="BJ106" s="134"/>
      <c r="BK106" s="260"/>
    </row>
    <row r="107" spans="1:63" ht="15" x14ac:dyDescent="0.25">
      <c r="A107" s="153"/>
      <c r="B107" s="154" t="s">
        <v>175</v>
      </c>
      <c r="C107" s="155" t="s">
        <v>206</v>
      </c>
      <c r="D107" s="155"/>
      <c r="E107" s="155" t="s">
        <v>206</v>
      </c>
      <c r="F107" s="134"/>
      <c r="G107" s="155" t="s">
        <v>294</v>
      </c>
      <c r="H107" s="155" t="s">
        <v>185</v>
      </c>
      <c r="I107" s="159"/>
      <c r="J107" s="155" t="s">
        <v>206</v>
      </c>
      <c r="K107" s="155" t="s">
        <v>206</v>
      </c>
      <c r="L107" s="155" t="s">
        <v>206</v>
      </c>
      <c r="M107" s="134" t="s">
        <v>314</v>
      </c>
      <c r="N107" s="155" t="s">
        <v>312</v>
      </c>
      <c r="O107" s="155" t="s">
        <v>206</v>
      </c>
      <c r="P107" s="159"/>
      <c r="Q107" s="155" t="s">
        <v>206</v>
      </c>
      <c r="R107" s="155" t="s">
        <v>206</v>
      </c>
      <c r="S107" s="155" t="s">
        <v>206</v>
      </c>
      <c r="T107" s="134"/>
      <c r="U107" s="155" t="s">
        <v>312</v>
      </c>
      <c r="V107" s="155" t="s">
        <v>206</v>
      </c>
      <c r="W107" s="159"/>
      <c r="X107" s="155" t="s">
        <v>312</v>
      </c>
      <c r="Y107" s="155" t="s">
        <v>312</v>
      </c>
      <c r="Z107" s="155"/>
      <c r="AA107" s="134" t="s">
        <v>294</v>
      </c>
      <c r="AB107" s="155" t="s">
        <v>314</v>
      </c>
      <c r="AC107" s="155" t="s">
        <v>318</v>
      </c>
      <c r="AD107" s="159"/>
      <c r="AE107" s="155"/>
      <c r="AF107" s="155"/>
      <c r="AG107" s="155"/>
      <c r="AH107" s="134"/>
      <c r="AI107" s="155"/>
      <c r="AJ107" s="155"/>
      <c r="AK107" s="133">
        <f>SUM(E107:AI107)</f>
        <v>0</v>
      </c>
      <c r="AL107" s="155"/>
      <c r="AM107" s="155"/>
      <c r="AN107" s="155"/>
      <c r="AO107" s="153"/>
      <c r="AP107" s="134" t="s">
        <v>176</v>
      </c>
      <c r="AQ107" s="134">
        <f>SUM(AQ101:AQ106)-AQ100</f>
        <v>6</v>
      </c>
      <c r="AR107" s="134">
        <f>SUM(AR101:AR106)-AR100</f>
        <v>4.5</v>
      </c>
      <c r="AS107" s="134">
        <f>SUM(AS101:AS106)-AS100</f>
        <v>8</v>
      </c>
      <c r="AT107" s="134">
        <f>SUM(AT101:AT106)-AT100</f>
        <v>7.5</v>
      </c>
      <c r="AU107" s="134">
        <f>SUM(AU101:AU106)-AU100</f>
        <v>0</v>
      </c>
      <c r="AV107" s="136">
        <f t="shared" si="69"/>
        <v>26</v>
      </c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81"/>
      <c r="BI107" s="181"/>
      <c r="BJ107" s="155"/>
      <c r="BK107" s="260"/>
    </row>
    <row r="108" spans="1:63" ht="15" x14ac:dyDescent="0.25">
      <c r="A108" s="71"/>
      <c r="B108" s="131" t="s">
        <v>166</v>
      </c>
      <c r="C108" s="95">
        <v>5</v>
      </c>
      <c r="D108" s="95">
        <v>5</v>
      </c>
      <c r="E108" s="95">
        <v>5</v>
      </c>
      <c r="F108" s="95">
        <v>6</v>
      </c>
      <c r="G108" s="95">
        <v>6</v>
      </c>
      <c r="H108" s="95">
        <v>3</v>
      </c>
      <c r="I108" s="173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73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73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73"/>
      <c r="AE108" s="95">
        <v>5</v>
      </c>
      <c r="AF108" s="95">
        <v>5</v>
      </c>
      <c r="AG108" s="95"/>
      <c r="AH108" s="95"/>
      <c r="AI108" s="95"/>
      <c r="AJ108" s="95"/>
      <c r="AK108" s="133">
        <f>SUM(F108:AI108)</f>
        <v>115</v>
      </c>
      <c r="AL108" s="134"/>
      <c r="AM108" s="134"/>
      <c r="AN108" s="134"/>
      <c r="AO108" s="71"/>
      <c r="AP108" s="135" t="s">
        <v>167</v>
      </c>
      <c r="AQ108" s="135">
        <f t="shared" ref="AQ108:AQ114" si="70">SUM(C108:H108)</f>
        <v>30</v>
      </c>
      <c r="AR108" s="135">
        <f t="shared" ref="AR108:AR114" si="71">SUM(J108:O108)</f>
        <v>30</v>
      </c>
      <c r="AS108" s="135">
        <f t="shared" ref="AS108:AS114" si="72">SUM(Q108:V108)</f>
        <v>30</v>
      </c>
      <c r="AT108" s="135">
        <f t="shared" ref="AT108:AT114" si="73">SUM(X108:AC108)</f>
        <v>30</v>
      </c>
      <c r="AU108" s="135">
        <f t="shared" ref="AU108:AU114" si="74">SUM(AE108:AJ108)</f>
        <v>10</v>
      </c>
      <c r="AV108" s="136">
        <f t="shared" si="69"/>
        <v>130</v>
      </c>
      <c r="AW108" s="137">
        <f>AV108-SUM(AV110:AV114)</f>
        <v>125</v>
      </c>
      <c r="AX108" s="137">
        <f>AV115</f>
        <v>3.5</v>
      </c>
      <c r="AY108" s="138">
        <f>AW108+AX108</f>
        <v>128.5</v>
      </c>
      <c r="AZ108" s="138">
        <f>AV114</f>
        <v>5</v>
      </c>
      <c r="BA108" s="138">
        <f>AV112</f>
        <v>0</v>
      </c>
      <c r="BB108" s="138">
        <f>AV113</f>
        <v>0</v>
      </c>
      <c r="BC108" s="138">
        <f>AV111</f>
        <v>0</v>
      </c>
      <c r="BD108" s="138">
        <f>AV110</f>
        <v>0</v>
      </c>
      <c r="BE108" s="158" t="str">
        <f>AM109</f>
        <v>no</v>
      </c>
      <c r="BF108" s="134">
        <v>1.2</v>
      </c>
      <c r="BG108" s="134">
        <f>BF108*AX108</f>
        <v>4.2</v>
      </c>
      <c r="BH108" s="174">
        <f>BG108</f>
        <v>4.2</v>
      </c>
      <c r="BI108" s="174"/>
      <c r="BJ108" s="138" t="s">
        <v>220</v>
      </c>
      <c r="BK108" s="261"/>
    </row>
    <row r="109" spans="1:63" ht="15" x14ac:dyDescent="0.25">
      <c r="A109" s="140"/>
      <c r="B109" s="141" t="s">
        <v>168</v>
      </c>
      <c r="C109" s="134">
        <v>5.5</v>
      </c>
      <c r="D109" s="259"/>
      <c r="E109" s="134">
        <v>5.5</v>
      </c>
      <c r="F109" s="134">
        <v>5</v>
      </c>
      <c r="G109" s="134">
        <v>6</v>
      </c>
      <c r="H109" s="134">
        <v>2</v>
      </c>
      <c r="I109" s="159"/>
      <c r="J109" s="134">
        <v>6</v>
      </c>
      <c r="K109" s="134">
        <v>5</v>
      </c>
      <c r="L109" s="134">
        <v>5.5</v>
      </c>
      <c r="M109" s="134">
        <v>6</v>
      </c>
      <c r="N109" s="134">
        <v>6</v>
      </c>
      <c r="O109" s="134">
        <v>4</v>
      </c>
      <c r="P109" s="159"/>
      <c r="Q109" s="134">
        <v>6</v>
      </c>
      <c r="R109" s="134">
        <v>5</v>
      </c>
      <c r="S109" s="134">
        <v>5.5</v>
      </c>
      <c r="T109" s="134">
        <v>7</v>
      </c>
      <c r="U109" s="134">
        <v>5.5</v>
      </c>
      <c r="V109" s="134">
        <v>1.5</v>
      </c>
      <c r="W109" s="159"/>
      <c r="X109" s="134">
        <v>5.5</v>
      </c>
      <c r="Y109" s="134">
        <v>5.5</v>
      </c>
      <c r="Z109" s="134">
        <v>7</v>
      </c>
      <c r="AA109" s="134">
        <v>6.5</v>
      </c>
      <c r="AB109" s="134">
        <v>6</v>
      </c>
      <c r="AC109" s="134">
        <v>1</v>
      </c>
      <c r="AD109" s="159"/>
      <c r="AE109" s="134">
        <v>5.5</v>
      </c>
      <c r="AF109" s="134">
        <v>4.5</v>
      </c>
      <c r="AG109" s="134"/>
      <c r="AH109" s="134"/>
      <c r="AI109" s="134"/>
      <c r="AJ109" s="134"/>
      <c r="AK109" s="133">
        <f>SUM(F109:AI109)</f>
        <v>117.5</v>
      </c>
      <c r="AL109" s="134">
        <f>COUNT(F109:AI109)</f>
        <v>23</v>
      </c>
      <c r="AM109" s="159" t="s">
        <v>202</v>
      </c>
      <c r="AN109" s="134"/>
      <c r="AO109" s="140"/>
      <c r="AP109" s="134" t="s">
        <v>169</v>
      </c>
      <c r="AQ109" s="134">
        <f t="shared" si="70"/>
        <v>24</v>
      </c>
      <c r="AR109" s="134">
        <f t="shared" si="71"/>
        <v>32.5</v>
      </c>
      <c r="AS109" s="134">
        <f t="shared" si="72"/>
        <v>30.5</v>
      </c>
      <c r="AT109" s="134">
        <f t="shared" si="73"/>
        <v>31.5</v>
      </c>
      <c r="AU109" s="134">
        <f t="shared" si="74"/>
        <v>10</v>
      </c>
      <c r="AV109" s="136">
        <f t="shared" si="69"/>
        <v>128.5</v>
      </c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75"/>
      <c r="BI109" s="175"/>
      <c r="BJ109" s="134"/>
      <c r="BK109" s="260"/>
    </row>
    <row r="110" spans="1:63" ht="15" x14ac:dyDescent="0.25">
      <c r="A110" s="140" t="s">
        <v>208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47"/>
      <c r="AG110" s="147"/>
      <c r="AH110" s="147"/>
      <c r="AI110" s="147"/>
      <c r="AJ110" s="147"/>
      <c r="AK110" s="133"/>
      <c r="AL110" s="134">
        <f>COUNT(C109:AF109)</f>
        <v>25</v>
      </c>
      <c r="AM110" s="147"/>
      <c r="AN110" s="147"/>
      <c r="AO110" s="140" t="s">
        <v>208</v>
      </c>
      <c r="AP110" s="134" t="s">
        <v>109</v>
      </c>
      <c r="AQ110" s="134">
        <f t="shared" si="70"/>
        <v>0</v>
      </c>
      <c r="AR110" s="134">
        <f t="shared" si="71"/>
        <v>0</v>
      </c>
      <c r="AS110" s="134">
        <f t="shared" si="72"/>
        <v>0</v>
      </c>
      <c r="AT110" s="134">
        <f t="shared" si="73"/>
        <v>0</v>
      </c>
      <c r="AU110" s="134">
        <f t="shared" si="74"/>
        <v>0</v>
      </c>
      <c r="AV110" s="136">
        <f t="shared" si="69"/>
        <v>0</v>
      </c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G110" s="147"/>
      <c r="BH110" s="178"/>
      <c r="BI110" s="178"/>
      <c r="BJ110" s="147"/>
      <c r="BK110" s="260"/>
    </row>
    <row r="111" spans="1:63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4"/>
      <c r="AG111" s="150"/>
      <c r="AH111" s="134"/>
      <c r="AI111" s="152"/>
      <c r="AJ111" s="134"/>
      <c r="AK111" s="133"/>
      <c r="AL111" s="134"/>
      <c r="AM111" s="134"/>
      <c r="AN111" s="134"/>
      <c r="AO111" s="140"/>
      <c r="AP111" s="124" t="s">
        <v>108</v>
      </c>
      <c r="AQ111" s="134">
        <f t="shared" si="70"/>
        <v>0</v>
      </c>
      <c r="AR111" s="134">
        <f t="shared" si="71"/>
        <v>0</v>
      </c>
      <c r="AS111" s="134">
        <f t="shared" si="72"/>
        <v>0</v>
      </c>
      <c r="AT111" s="134">
        <f t="shared" si="73"/>
        <v>0</v>
      </c>
      <c r="AU111" s="134">
        <f t="shared" si="74"/>
        <v>0</v>
      </c>
      <c r="AV111" s="136">
        <f t="shared" si="69"/>
        <v>0</v>
      </c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75"/>
      <c r="BI111" s="175"/>
      <c r="BJ111" s="134"/>
      <c r="BK111" s="260"/>
    </row>
    <row r="112" spans="1:63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4"/>
      <c r="AG112" s="150"/>
      <c r="AH112" s="134"/>
      <c r="AI112" s="152"/>
      <c r="AJ112" s="134"/>
      <c r="AK112" s="133"/>
      <c r="AL112" s="134"/>
      <c r="AM112" s="134"/>
      <c r="AN112" s="134"/>
      <c r="AO112" s="140"/>
      <c r="AP112" s="124" t="s">
        <v>172</v>
      </c>
      <c r="AQ112" s="134">
        <f t="shared" si="70"/>
        <v>0</v>
      </c>
      <c r="AR112" s="134">
        <f t="shared" si="71"/>
        <v>0</v>
      </c>
      <c r="AS112" s="134">
        <f t="shared" si="72"/>
        <v>0</v>
      </c>
      <c r="AT112" s="134">
        <f t="shared" si="73"/>
        <v>0</v>
      </c>
      <c r="AU112" s="134">
        <f t="shared" si="74"/>
        <v>0</v>
      </c>
      <c r="AV112" s="136">
        <f t="shared" si="69"/>
        <v>0</v>
      </c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75"/>
      <c r="BI112" s="175"/>
      <c r="BJ112" s="134"/>
      <c r="BK112" s="260"/>
    </row>
    <row r="113" spans="1:63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4"/>
      <c r="AG113" s="150"/>
      <c r="AH113" s="134"/>
      <c r="AI113" s="152"/>
      <c r="AJ113" s="134"/>
      <c r="AK113" s="133"/>
      <c r="AL113" s="134"/>
      <c r="AM113" s="134"/>
      <c r="AN113" s="134"/>
      <c r="AO113" s="140"/>
      <c r="AP113" s="124" t="s">
        <v>173</v>
      </c>
      <c r="AQ113" s="134">
        <f t="shared" si="70"/>
        <v>0</v>
      </c>
      <c r="AR113" s="134">
        <f t="shared" si="71"/>
        <v>0</v>
      </c>
      <c r="AS113" s="134">
        <f t="shared" si="72"/>
        <v>0</v>
      </c>
      <c r="AT113" s="134">
        <f t="shared" si="73"/>
        <v>0</v>
      </c>
      <c r="AU113" s="134">
        <f t="shared" si="74"/>
        <v>0</v>
      </c>
      <c r="AV113" s="136">
        <f t="shared" si="69"/>
        <v>0</v>
      </c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75"/>
      <c r="BI113" s="175"/>
      <c r="BJ113" s="134"/>
      <c r="BK113" s="260"/>
    </row>
    <row r="114" spans="1:63" ht="15" x14ac:dyDescent="0.25">
      <c r="A114" s="140"/>
      <c r="B114" s="141" t="s">
        <v>174</v>
      </c>
      <c r="C114" s="150"/>
      <c r="D114" s="150">
        <v>5</v>
      </c>
      <c r="E114" s="150"/>
      <c r="F114" s="134"/>
      <c r="G114" s="152"/>
      <c r="H114" s="134"/>
      <c r="I114" s="159"/>
      <c r="J114" s="134"/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59"/>
      <c r="AE114" s="134"/>
      <c r="AF114" s="134"/>
      <c r="AG114" s="150"/>
      <c r="AH114" s="134"/>
      <c r="AI114" s="152"/>
      <c r="AJ114" s="134"/>
      <c r="AK114" s="133"/>
      <c r="AL114" s="134"/>
      <c r="AM114" s="134"/>
      <c r="AN114" s="134"/>
      <c r="AO114" s="140"/>
      <c r="AP114" s="124" t="s">
        <v>174</v>
      </c>
      <c r="AQ114" s="134">
        <f t="shared" si="70"/>
        <v>5</v>
      </c>
      <c r="AR114" s="134">
        <f t="shared" si="71"/>
        <v>0</v>
      </c>
      <c r="AS114" s="134">
        <f t="shared" si="72"/>
        <v>0</v>
      </c>
      <c r="AT114" s="134">
        <f t="shared" si="73"/>
        <v>0</v>
      </c>
      <c r="AU114" s="134">
        <f t="shared" si="74"/>
        <v>0</v>
      </c>
      <c r="AV114" s="136">
        <f t="shared" si="69"/>
        <v>5</v>
      </c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75"/>
      <c r="BI114" s="175"/>
      <c r="BJ114" s="134"/>
      <c r="BK114" s="260"/>
    </row>
    <row r="115" spans="1:63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/>
      <c r="K115" s="155"/>
      <c r="L115" s="155"/>
      <c r="M115" s="134"/>
      <c r="N115" s="155"/>
      <c r="O115" s="155"/>
      <c r="P115" s="159"/>
      <c r="Q115" s="155"/>
      <c r="R115" s="155"/>
      <c r="S115" s="155"/>
      <c r="T115" s="134"/>
      <c r="U115" s="155"/>
      <c r="V115" s="155"/>
      <c r="W115" s="159"/>
      <c r="X115" s="155"/>
      <c r="Y115" s="155"/>
      <c r="Z115" s="155"/>
      <c r="AA115" s="134"/>
      <c r="AB115" s="155"/>
      <c r="AC115" s="155"/>
      <c r="AD115" s="159"/>
      <c r="AE115" s="155"/>
      <c r="AF115" s="155"/>
      <c r="AG115" s="155"/>
      <c r="AH115" s="134"/>
      <c r="AI115" s="155"/>
      <c r="AJ115" s="155"/>
      <c r="AK115" s="133">
        <f>SUM(E115:AI115)</f>
        <v>0</v>
      </c>
      <c r="AL115" s="155"/>
      <c r="AM115" s="155"/>
      <c r="AN115" s="155"/>
      <c r="AO115" s="153"/>
      <c r="AP115" s="134" t="s">
        <v>176</v>
      </c>
      <c r="AQ115" s="134">
        <f>SUM(AQ109:AQ114)-AQ108</f>
        <v>-1</v>
      </c>
      <c r="AR115" s="134">
        <f>SUM(AR109:AR114)-AR108</f>
        <v>2.5</v>
      </c>
      <c r="AS115" s="134">
        <f>SUM(AS109:AS114)-AS108</f>
        <v>0.5</v>
      </c>
      <c r="AT115" s="134">
        <f>SUM(AT109:AT114)-AT108</f>
        <v>1.5</v>
      </c>
      <c r="AU115" s="134">
        <f>SUM(AU109:AU114)-AU108</f>
        <v>0</v>
      </c>
      <c r="AV115" s="136">
        <f t="shared" si="69"/>
        <v>3.5</v>
      </c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155"/>
      <c r="BG115" s="155"/>
      <c r="BH115" s="181"/>
      <c r="BI115" s="181"/>
      <c r="BJ115" s="155"/>
      <c r="BK115" s="260"/>
    </row>
    <row r="116" spans="1:63" ht="15" x14ac:dyDescent="0.25">
      <c r="A116" s="71"/>
      <c r="B116" s="131" t="s">
        <v>166</v>
      </c>
      <c r="C116" s="95">
        <v>5</v>
      </c>
      <c r="D116" s="95">
        <v>5</v>
      </c>
      <c r="E116" s="95">
        <v>5</v>
      </c>
      <c r="F116" s="95">
        <v>6</v>
      </c>
      <c r="G116" s="95">
        <v>6</v>
      </c>
      <c r="H116" s="95">
        <v>3</v>
      </c>
      <c r="I116" s="173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73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73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73"/>
      <c r="AE116" s="95">
        <v>5</v>
      </c>
      <c r="AF116" s="95">
        <v>5</v>
      </c>
      <c r="AG116" s="95"/>
      <c r="AH116" s="95"/>
      <c r="AI116" s="95"/>
      <c r="AJ116" s="95"/>
      <c r="AK116" s="133">
        <f>SUM(F116:AI116)</f>
        <v>115</v>
      </c>
      <c r="AL116" s="134"/>
      <c r="AM116" s="134"/>
      <c r="AN116" s="134"/>
      <c r="AO116" s="71"/>
      <c r="AP116" s="135" t="s">
        <v>167</v>
      </c>
      <c r="AQ116" s="135">
        <f t="shared" ref="AQ116:AQ122" si="75">SUM(C116:H116)</f>
        <v>30</v>
      </c>
      <c r="AR116" s="135">
        <f t="shared" ref="AR116:AR122" si="76">SUM(J116:O116)</f>
        <v>30</v>
      </c>
      <c r="AS116" s="135">
        <f t="shared" ref="AS116:AS122" si="77">SUM(Q116:V116)</f>
        <v>30</v>
      </c>
      <c r="AT116" s="135">
        <f t="shared" ref="AT116:AT122" si="78">SUM(X116:AC116)</f>
        <v>30</v>
      </c>
      <c r="AU116" s="135">
        <f t="shared" ref="AU116:AU122" si="79">SUM(AE116:AJ116)</f>
        <v>10</v>
      </c>
      <c r="AV116" s="136">
        <f t="shared" si="69"/>
        <v>130</v>
      </c>
      <c r="AW116" s="137">
        <f>AV116-SUM(AV118:AV122)</f>
        <v>120</v>
      </c>
      <c r="AX116" s="137">
        <f>AV123</f>
        <v>10.5</v>
      </c>
      <c r="AY116" s="138">
        <f>AW116+AX116</f>
        <v>130.5</v>
      </c>
      <c r="AZ116" s="138">
        <f>AV122</f>
        <v>5</v>
      </c>
      <c r="BA116" s="138">
        <f>AV120</f>
        <v>0</v>
      </c>
      <c r="BB116" s="138">
        <f>AV121</f>
        <v>0</v>
      </c>
      <c r="BC116" s="138">
        <f>AV119</f>
        <v>0</v>
      </c>
      <c r="BD116" s="138">
        <f>AV118</f>
        <v>5</v>
      </c>
      <c r="BE116" s="158" t="str">
        <f>AM117</f>
        <v>no</v>
      </c>
      <c r="BF116" s="134">
        <v>1.2</v>
      </c>
      <c r="BG116" s="134">
        <f>BF116*AX116</f>
        <v>12.6</v>
      </c>
      <c r="BH116" s="174">
        <f>BG116</f>
        <v>12.6</v>
      </c>
      <c r="BI116" s="174"/>
      <c r="BJ116" s="138" t="s">
        <v>319</v>
      </c>
      <c r="BK116" s="261"/>
    </row>
    <row r="117" spans="1:63" ht="15" x14ac:dyDescent="0.25">
      <c r="A117" s="140"/>
      <c r="B117" s="141" t="s">
        <v>168</v>
      </c>
      <c r="C117" s="137"/>
      <c r="D117" s="259"/>
      <c r="E117" s="134">
        <v>6</v>
      </c>
      <c r="F117" s="134">
        <v>6</v>
      </c>
      <c r="G117" s="134">
        <v>7</v>
      </c>
      <c r="H117" s="134">
        <v>3</v>
      </c>
      <c r="I117" s="159"/>
      <c r="J117" s="134">
        <v>7</v>
      </c>
      <c r="K117" s="134">
        <v>6</v>
      </c>
      <c r="L117" s="134">
        <v>5</v>
      </c>
      <c r="M117" s="134">
        <v>6.5</v>
      </c>
      <c r="N117" s="134">
        <v>6</v>
      </c>
      <c r="O117" s="134">
        <v>2.5</v>
      </c>
      <c r="P117" s="159"/>
      <c r="Q117" s="134">
        <v>7.5</v>
      </c>
      <c r="R117" s="134">
        <v>6</v>
      </c>
      <c r="S117" s="134">
        <v>5.5</v>
      </c>
      <c r="T117" s="134">
        <v>6</v>
      </c>
      <c r="U117" s="134">
        <v>6.5</v>
      </c>
      <c r="V117" s="134">
        <v>2.5</v>
      </c>
      <c r="W117" s="159"/>
      <c r="X117" s="134">
        <v>5.5</v>
      </c>
      <c r="Y117" s="134">
        <v>6</v>
      </c>
      <c r="Z117" s="134">
        <v>5.5</v>
      </c>
      <c r="AA117" s="134">
        <v>6.5</v>
      </c>
      <c r="AB117" s="134">
        <v>5.5</v>
      </c>
      <c r="AC117" s="134">
        <v>2.5</v>
      </c>
      <c r="AD117" s="159"/>
      <c r="AE117" s="134">
        <v>4.5</v>
      </c>
      <c r="AF117" s="134">
        <v>5.5</v>
      </c>
      <c r="AG117" s="258"/>
      <c r="AH117" s="134"/>
      <c r="AI117" s="134"/>
      <c r="AJ117" s="134"/>
      <c r="AK117" s="133">
        <f>SUM(F117:AI117)</f>
        <v>124.5</v>
      </c>
      <c r="AL117" s="134">
        <f>COUNT(F117:AI117)</f>
        <v>23</v>
      </c>
      <c r="AM117" s="159" t="s">
        <v>202</v>
      </c>
      <c r="AN117" s="134"/>
      <c r="AO117" s="140"/>
      <c r="AP117" s="134" t="s">
        <v>169</v>
      </c>
      <c r="AQ117" s="134">
        <f t="shared" si="75"/>
        <v>22</v>
      </c>
      <c r="AR117" s="134">
        <f t="shared" si="76"/>
        <v>33</v>
      </c>
      <c r="AS117" s="134">
        <f t="shared" si="77"/>
        <v>34</v>
      </c>
      <c r="AT117" s="134">
        <f t="shared" si="78"/>
        <v>31.5</v>
      </c>
      <c r="AU117" s="134">
        <f t="shared" si="79"/>
        <v>10</v>
      </c>
      <c r="AV117" s="136">
        <f t="shared" si="69"/>
        <v>130.5</v>
      </c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75"/>
      <c r="BI117" s="175"/>
      <c r="BJ117" s="134" t="s">
        <v>290</v>
      </c>
      <c r="BK117" s="260"/>
    </row>
    <row r="118" spans="1:63" ht="15" x14ac:dyDescent="0.25">
      <c r="A118" s="140" t="s">
        <v>296</v>
      </c>
      <c r="B118" s="141" t="s">
        <v>109</v>
      </c>
      <c r="C118" s="147">
        <v>5</v>
      </c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47"/>
      <c r="AG118" s="147"/>
      <c r="AH118" s="147"/>
      <c r="AI118" s="147"/>
      <c r="AJ118" s="147"/>
      <c r="AK118" s="133"/>
      <c r="AL118" s="134">
        <f>COUNT(C117:AF117)</f>
        <v>24</v>
      </c>
      <c r="AM118" s="147"/>
      <c r="AN118" s="147"/>
      <c r="AO118" s="140" t="s">
        <v>296</v>
      </c>
      <c r="AP118" s="134" t="s">
        <v>109</v>
      </c>
      <c r="AQ118" s="134">
        <f t="shared" si="75"/>
        <v>5</v>
      </c>
      <c r="AR118" s="134">
        <f t="shared" si="76"/>
        <v>0</v>
      </c>
      <c r="AS118" s="134">
        <f t="shared" si="77"/>
        <v>0</v>
      </c>
      <c r="AT118" s="134">
        <f t="shared" si="78"/>
        <v>0</v>
      </c>
      <c r="AU118" s="134">
        <f t="shared" si="79"/>
        <v>0</v>
      </c>
      <c r="AV118" s="136">
        <f t="shared" si="69"/>
        <v>5</v>
      </c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78"/>
      <c r="BI118" s="178"/>
      <c r="BJ118" s="234" t="s">
        <v>320</v>
      </c>
      <c r="BK118" s="260"/>
    </row>
    <row r="119" spans="1:63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/>
      <c r="AA119" s="134"/>
      <c r="AB119" s="152"/>
      <c r="AC119" s="134"/>
      <c r="AD119" s="159"/>
      <c r="AE119" s="134"/>
      <c r="AF119" s="134"/>
      <c r="AG119" s="150"/>
      <c r="AH119" s="134"/>
      <c r="AI119" s="152"/>
      <c r="AJ119" s="134"/>
      <c r="AK119" s="133"/>
      <c r="AL119" s="134"/>
      <c r="AM119" s="134"/>
      <c r="AN119" s="134"/>
      <c r="AO119" s="140"/>
      <c r="AP119" s="124" t="s">
        <v>108</v>
      </c>
      <c r="AQ119" s="134">
        <f t="shared" si="75"/>
        <v>0</v>
      </c>
      <c r="AR119" s="134">
        <f t="shared" si="76"/>
        <v>0</v>
      </c>
      <c r="AS119" s="134">
        <f t="shared" si="77"/>
        <v>0</v>
      </c>
      <c r="AT119" s="134">
        <f t="shared" si="78"/>
        <v>0</v>
      </c>
      <c r="AU119" s="134">
        <f t="shared" si="79"/>
        <v>0</v>
      </c>
      <c r="AV119" s="136">
        <f t="shared" si="69"/>
        <v>0</v>
      </c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75"/>
      <c r="BI119" s="175"/>
      <c r="BJ119" s="134"/>
      <c r="BK119" s="260"/>
    </row>
    <row r="120" spans="1:63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4"/>
      <c r="AG120" s="150"/>
      <c r="AH120" s="134"/>
      <c r="AI120" s="152"/>
      <c r="AJ120" s="134"/>
      <c r="AK120" s="133"/>
      <c r="AL120" s="134"/>
      <c r="AM120" s="134"/>
      <c r="AN120" s="134"/>
      <c r="AO120" s="140"/>
      <c r="AP120" s="124" t="s">
        <v>172</v>
      </c>
      <c r="AQ120" s="134">
        <f t="shared" si="75"/>
        <v>0</v>
      </c>
      <c r="AR120" s="134">
        <f t="shared" si="76"/>
        <v>0</v>
      </c>
      <c r="AS120" s="134">
        <f t="shared" si="77"/>
        <v>0</v>
      </c>
      <c r="AT120" s="134">
        <f t="shared" si="78"/>
        <v>0</v>
      </c>
      <c r="AU120" s="134">
        <f t="shared" si="79"/>
        <v>0</v>
      </c>
      <c r="AV120" s="136">
        <f t="shared" si="69"/>
        <v>0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75"/>
      <c r="BI120" s="175"/>
      <c r="BJ120" s="134"/>
      <c r="BK120" s="260"/>
    </row>
    <row r="121" spans="1:63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4"/>
      <c r="AG121" s="150"/>
      <c r="AH121" s="134"/>
      <c r="AI121" s="152"/>
      <c r="AJ121" s="134"/>
      <c r="AK121" s="133"/>
      <c r="AL121" s="134"/>
      <c r="AM121" s="134"/>
      <c r="AN121" s="134"/>
      <c r="AO121" s="140"/>
      <c r="AP121" s="124" t="s">
        <v>173</v>
      </c>
      <c r="AQ121" s="134">
        <f t="shared" si="75"/>
        <v>0</v>
      </c>
      <c r="AR121" s="134">
        <f t="shared" si="76"/>
        <v>0</v>
      </c>
      <c r="AS121" s="134">
        <f t="shared" si="77"/>
        <v>0</v>
      </c>
      <c r="AT121" s="134">
        <f t="shared" si="78"/>
        <v>0</v>
      </c>
      <c r="AU121" s="134">
        <f t="shared" si="79"/>
        <v>0</v>
      </c>
      <c r="AV121" s="136">
        <f t="shared" si="69"/>
        <v>0</v>
      </c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75"/>
      <c r="BI121" s="175"/>
      <c r="BJ121" s="134"/>
      <c r="BK121" s="260"/>
    </row>
    <row r="122" spans="1:63" ht="15" x14ac:dyDescent="0.25">
      <c r="A122" s="140"/>
      <c r="B122" s="141" t="s">
        <v>174</v>
      </c>
      <c r="C122" s="150"/>
      <c r="D122" s="150">
        <v>5</v>
      </c>
      <c r="E122" s="150"/>
      <c r="F122" s="134"/>
      <c r="G122" s="152"/>
      <c r="H122" s="134"/>
      <c r="I122" s="159"/>
      <c r="J122" s="134"/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59"/>
      <c r="AE122" s="134"/>
      <c r="AF122" s="134"/>
      <c r="AG122" s="150"/>
      <c r="AH122" s="134"/>
      <c r="AI122" s="152"/>
      <c r="AJ122" s="134"/>
      <c r="AK122" s="133"/>
      <c r="AL122" s="134"/>
      <c r="AM122" s="134"/>
      <c r="AN122" s="134"/>
      <c r="AO122" s="140"/>
      <c r="AP122" s="124" t="s">
        <v>174</v>
      </c>
      <c r="AQ122" s="134">
        <f t="shared" si="75"/>
        <v>5</v>
      </c>
      <c r="AR122" s="134">
        <f t="shared" si="76"/>
        <v>0</v>
      </c>
      <c r="AS122" s="134">
        <f t="shared" si="77"/>
        <v>0</v>
      </c>
      <c r="AT122" s="134">
        <f t="shared" si="78"/>
        <v>0</v>
      </c>
      <c r="AU122" s="134">
        <f t="shared" si="79"/>
        <v>0</v>
      </c>
      <c r="AV122" s="136">
        <f t="shared" si="69"/>
        <v>5</v>
      </c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75"/>
      <c r="BI122" s="175"/>
      <c r="BJ122" s="134"/>
      <c r="BK122" s="260"/>
    </row>
    <row r="123" spans="1:63" ht="15" x14ac:dyDescent="0.25">
      <c r="A123" s="153"/>
      <c r="B123" s="154" t="s">
        <v>175</v>
      </c>
      <c r="C123" s="155"/>
      <c r="D123" s="155"/>
      <c r="E123" s="155"/>
      <c r="F123" s="134"/>
      <c r="G123" s="155"/>
      <c r="H123" s="155"/>
      <c r="I123" s="159"/>
      <c r="J123" s="155"/>
      <c r="K123" s="155"/>
      <c r="L123" s="155"/>
      <c r="M123" s="134"/>
      <c r="N123" s="155"/>
      <c r="O123" s="155"/>
      <c r="P123" s="159"/>
      <c r="Q123" s="155"/>
      <c r="R123" s="155"/>
      <c r="S123" s="155"/>
      <c r="T123" s="134"/>
      <c r="U123" s="155"/>
      <c r="V123" s="155"/>
      <c r="W123" s="159"/>
      <c r="X123" s="155"/>
      <c r="Y123" s="155"/>
      <c r="Z123" s="155"/>
      <c r="AA123" s="134"/>
      <c r="AB123" s="155"/>
      <c r="AC123" s="155"/>
      <c r="AD123" s="159"/>
      <c r="AE123" s="155"/>
      <c r="AF123" s="155"/>
      <c r="AG123" s="155"/>
      <c r="AH123" s="134"/>
      <c r="AI123" s="155"/>
      <c r="AJ123" s="155"/>
      <c r="AK123" s="133">
        <f>SUM(E123:AI123)</f>
        <v>0</v>
      </c>
      <c r="AL123" s="155"/>
      <c r="AM123" s="155"/>
      <c r="AN123" s="155"/>
      <c r="AO123" s="153"/>
      <c r="AP123" s="134" t="s">
        <v>176</v>
      </c>
      <c r="AQ123" s="134">
        <f>SUM(AQ117:AQ122)-AQ116</f>
        <v>2</v>
      </c>
      <c r="AR123" s="134">
        <f>SUM(AR117:AR122)-AR116</f>
        <v>3</v>
      </c>
      <c r="AS123" s="134">
        <f>SUM(AS117:AS122)-AS116</f>
        <v>4</v>
      </c>
      <c r="AT123" s="134">
        <f>SUM(AT117:AT122)-AT116</f>
        <v>1.5</v>
      </c>
      <c r="AU123" s="134">
        <f>SUM(AU117:AU122)-AU116</f>
        <v>0</v>
      </c>
      <c r="AV123" s="136">
        <f t="shared" si="69"/>
        <v>10.5</v>
      </c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81"/>
      <c r="BI123" s="181"/>
      <c r="BJ123" s="155"/>
      <c r="BK123" s="260"/>
    </row>
    <row r="124" spans="1:63" ht="15" x14ac:dyDescent="0.25">
      <c r="A124" s="71"/>
      <c r="B124" s="131" t="s">
        <v>166</v>
      </c>
      <c r="C124" s="95">
        <v>5</v>
      </c>
      <c r="D124" s="95">
        <v>5</v>
      </c>
      <c r="E124" s="95">
        <v>5</v>
      </c>
      <c r="F124" s="95">
        <v>6</v>
      </c>
      <c r="G124" s="95">
        <v>6</v>
      </c>
      <c r="H124" s="95">
        <v>3</v>
      </c>
      <c r="I124" s="173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73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73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73"/>
      <c r="AE124" s="95">
        <v>5</v>
      </c>
      <c r="AF124" s="95">
        <v>5</v>
      </c>
      <c r="AG124" s="95"/>
      <c r="AH124" s="95"/>
      <c r="AI124" s="95"/>
      <c r="AJ124" s="95"/>
      <c r="AK124" s="133">
        <f>SUM(F124:AI124)</f>
        <v>115</v>
      </c>
      <c r="AL124" s="134"/>
      <c r="AM124" s="134"/>
      <c r="AN124" s="134"/>
      <c r="AO124" s="71"/>
      <c r="AP124" s="135" t="s">
        <v>167</v>
      </c>
      <c r="AQ124" s="135">
        <f t="shared" ref="AQ124:AQ130" si="80">SUM(C124:H124)</f>
        <v>30</v>
      </c>
      <c r="AR124" s="135">
        <f t="shared" ref="AR124:AR130" si="81">SUM(J124:O124)</f>
        <v>30</v>
      </c>
      <c r="AS124" s="135">
        <f t="shared" ref="AS124:AS130" si="82">SUM(Q124:V124)</f>
        <v>30</v>
      </c>
      <c r="AT124" s="135">
        <f t="shared" ref="AT124:AT130" si="83">SUM(X124:AC124)</f>
        <v>30</v>
      </c>
      <c r="AU124" s="135">
        <f t="shared" ref="AU124:AU130" si="84">SUM(AE124:AJ124)</f>
        <v>10</v>
      </c>
      <c r="AV124" s="136">
        <f t="shared" si="69"/>
        <v>130</v>
      </c>
      <c r="AW124" s="137">
        <f>AV124-SUM(AV126:AV130)</f>
        <v>130</v>
      </c>
      <c r="AX124" s="137">
        <f>AV131</f>
        <v>-130</v>
      </c>
      <c r="AY124" s="138">
        <f>AW124+AX124</f>
        <v>0</v>
      </c>
      <c r="AZ124" s="138">
        <f>AV130</f>
        <v>0</v>
      </c>
      <c r="BA124" s="138">
        <f>AV128</f>
        <v>0</v>
      </c>
      <c r="BB124" s="138">
        <f>AV129</f>
        <v>0</v>
      </c>
      <c r="BC124" s="138">
        <f>AV127</f>
        <v>0</v>
      </c>
      <c r="BD124" s="138">
        <f>AV126</f>
        <v>0</v>
      </c>
      <c r="BE124" s="158" t="str">
        <f>AM125</f>
        <v>no</v>
      </c>
      <c r="BF124" s="134">
        <v>1.2</v>
      </c>
      <c r="BG124" s="134">
        <f>BF124*AX124</f>
        <v>-156</v>
      </c>
      <c r="BH124" s="174">
        <f>BG124</f>
        <v>-156</v>
      </c>
      <c r="BI124" s="174"/>
      <c r="BJ124" s="138" t="s">
        <v>321</v>
      </c>
      <c r="BK124" s="261"/>
    </row>
    <row r="125" spans="1:63" ht="15" x14ac:dyDescent="0.25">
      <c r="A125" s="140"/>
      <c r="B125" s="141" t="s">
        <v>168</v>
      </c>
      <c r="C125" s="134" t="s">
        <v>287</v>
      </c>
      <c r="D125" s="134" t="s">
        <v>287</v>
      </c>
      <c r="E125" s="134" t="s">
        <v>287</v>
      </c>
      <c r="F125" s="134" t="s">
        <v>287</v>
      </c>
      <c r="G125" s="134" t="s">
        <v>287</v>
      </c>
      <c r="H125" s="134" t="s">
        <v>287</v>
      </c>
      <c r="I125" s="159"/>
      <c r="J125" s="134" t="s">
        <v>287</v>
      </c>
      <c r="K125" s="134" t="s">
        <v>287</v>
      </c>
      <c r="L125" s="134" t="s">
        <v>287</v>
      </c>
      <c r="M125" s="134" t="s">
        <v>287</v>
      </c>
      <c r="N125" s="134" t="s">
        <v>287</v>
      </c>
      <c r="O125" s="134" t="s">
        <v>287</v>
      </c>
      <c r="P125" s="159"/>
      <c r="Q125" s="134" t="s">
        <v>287</v>
      </c>
      <c r="R125" s="134" t="s">
        <v>287</v>
      </c>
      <c r="S125" s="134" t="s">
        <v>287</v>
      </c>
      <c r="T125" s="134" t="s">
        <v>287</v>
      </c>
      <c r="U125" s="134" t="s">
        <v>287</v>
      </c>
      <c r="V125" s="134" t="s">
        <v>287</v>
      </c>
      <c r="W125" s="159"/>
      <c r="X125" s="134" t="s">
        <v>287</v>
      </c>
      <c r="Y125" s="134" t="s">
        <v>287</v>
      </c>
      <c r="Z125" s="134" t="s">
        <v>287</v>
      </c>
      <c r="AA125" s="134" t="s">
        <v>287</v>
      </c>
      <c r="AB125" s="134" t="s">
        <v>287</v>
      </c>
      <c r="AC125" s="134" t="s">
        <v>287</v>
      </c>
      <c r="AD125" s="159"/>
      <c r="AE125" s="134" t="s">
        <v>287</v>
      </c>
      <c r="AF125" s="134" t="s">
        <v>287</v>
      </c>
      <c r="AG125" s="258"/>
      <c r="AH125" s="134"/>
      <c r="AI125" s="134"/>
      <c r="AJ125" s="134"/>
      <c r="AK125" s="133">
        <f>SUM(F125:AI125)</f>
        <v>0</v>
      </c>
      <c r="AL125" s="134">
        <f>COUNT(F125:AI125)</f>
        <v>0</v>
      </c>
      <c r="AM125" s="159" t="s">
        <v>202</v>
      </c>
      <c r="AN125" s="134"/>
      <c r="AO125" s="140"/>
      <c r="AP125" s="134" t="s">
        <v>169</v>
      </c>
      <c r="AQ125" s="134">
        <f t="shared" si="80"/>
        <v>0</v>
      </c>
      <c r="AR125" s="134">
        <f t="shared" si="81"/>
        <v>0</v>
      </c>
      <c r="AS125" s="134">
        <f t="shared" si="82"/>
        <v>0</v>
      </c>
      <c r="AT125" s="134">
        <f t="shared" si="83"/>
        <v>0</v>
      </c>
      <c r="AU125" s="134">
        <f t="shared" si="84"/>
        <v>0</v>
      </c>
      <c r="AV125" s="136">
        <f t="shared" si="69"/>
        <v>0</v>
      </c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75"/>
      <c r="BI125" s="175"/>
      <c r="BJ125" s="134" t="s">
        <v>290</v>
      </c>
      <c r="BK125" s="260"/>
    </row>
    <row r="126" spans="1:63" ht="15" x14ac:dyDescent="0.25">
      <c r="A126" s="140" t="s">
        <v>297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47"/>
      <c r="AG126" s="147"/>
      <c r="AH126" s="147"/>
      <c r="AI126" s="147"/>
      <c r="AJ126" s="147"/>
      <c r="AK126" s="133"/>
      <c r="AL126" s="134">
        <f>COUNT(C125:AF125)</f>
        <v>0</v>
      </c>
      <c r="AM126" s="147"/>
      <c r="AN126" s="147"/>
      <c r="AO126" s="140" t="s">
        <v>297</v>
      </c>
      <c r="AP126" s="134" t="s">
        <v>109</v>
      </c>
      <c r="AQ126" s="134">
        <f t="shared" si="80"/>
        <v>0</v>
      </c>
      <c r="AR126" s="134">
        <f t="shared" si="81"/>
        <v>0</v>
      </c>
      <c r="AS126" s="134">
        <f t="shared" si="82"/>
        <v>0</v>
      </c>
      <c r="AT126" s="134">
        <f t="shared" si="83"/>
        <v>0</v>
      </c>
      <c r="AU126" s="134">
        <f t="shared" si="84"/>
        <v>0</v>
      </c>
      <c r="AV126" s="136">
        <f t="shared" si="69"/>
        <v>0</v>
      </c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G126" s="147"/>
      <c r="BH126" s="178"/>
      <c r="BI126" s="178"/>
      <c r="BJ126" s="147"/>
      <c r="BK126" s="260"/>
    </row>
    <row r="127" spans="1:63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4"/>
      <c r="AG127" s="150"/>
      <c r="AH127" s="134"/>
      <c r="AI127" s="152"/>
      <c r="AJ127" s="134"/>
      <c r="AK127" s="133"/>
      <c r="AL127" s="134"/>
      <c r="AM127" s="134"/>
      <c r="AN127" s="134"/>
      <c r="AO127" s="140"/>
      <c r="AP127" s="124" t="s">
        <v>108</v>
      </c>
      <c r="AQ127" s="134">
        <f t="shared" si="80"/>
        <v>0</v>
      </c>
      <c r="AR127" s="134">
        <f t="shared" si="81"/>
        <v>0</v>
      </c>
      <c r="AS127" s="134">
        <f t="shared" si="82"/>
        <v>0</v>
      </c>
      <c r="AT127" s="134">
        <f t="shared" si="83"/>
        <v>0</v>
      </c>
      <c r="AU127" s="134">
        <f t="shared" si="84"/>
        <v>0</v>
      </c>
      <c r="AV127" s="136">
        <f t="shared" si="69"/>
        <v>0</v>
      </c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75"/>
      <c r="BI127" s="175"/>
      <c r="BJ127" s="134"/>
      <c r="BK127" s="260"/>
    </row>
    <row r="128" spans="1:63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4"/>
      <c r="AG128" s="150"/>
      <c r="AH128" s="134"/>
      <c r="AI128" s="152"/>
      <c r="AJ128" s="134"/>
      <c r="AK128" s="133"/>
      <c r="AL128" s="134"/>
      <c r="AM128" s="134"/>
      <c r="AN128" s="134"/>
      <c r="AO128" s="140"/>
      <c r="AP128" s="124" t="s">
        <v>172</v>
      </c>
      <c r="AQ128" s="134">
        <f t="shared" si="80"/>
        <v>0</v>
      </c>
      <c r="AR128" s="134">
        <f t="shared" si="81"/>
        <v>0</v>
      </c>
      <c r="AS128" s="134">
        <f t="shared" si="82"/>
        <v>0</v>
      </c>
      <c r="AT128" s="134">
        <f t="shared" si="83"/>
        <v>0</v>
      </c>
      <c r="AU128" s="134">
        <f t="shared" si="84"/>
        <v>0</v>
      </c>
      <c r="AV128" s="136">
        <f t="shared" si="69"/>
        <v>0</v>
      </c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75"/>
      <c r="BI128" s="175"/>
      <c r="BJ128" s="134"/>
      <c r="BK128" s="260"/>
    </row>
    <row r="129" spans="1:63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4"/>
      <c r="AG129" s="150"/>
      <c r="AH129" s="134"/>
      <c r="AI129" s="152"/>
      <c r="AJ129" s="134"/>
      <c r="AK129" s="133"/>
      <c r="AL129" s="134"/>
      <c r="AM129" s="134"/>
      <c r="AN129" s="134"/>
      <c r="AO129" s="140"/>
      <c r="AP129" s="124" t="s">
        <v>173</v>
      </c>
      <c r="AQ129" s="134">
        <f t="shared" si="80"/>
        <v>0</v>
      </c>
      <c r="AR129" s="134">
        <f t="shared" si="81"/>
        <v>0</v>
      </c>
      <c r="AS129" s="134">
        <f t="shared" si="82"/>
        <v>0</v>
      </c>
      <c r="AT129" s="134">
        <f t="shared" si="83"/>
        <v>0</v>
      </c>
      <c r="AU129" s="134">
        <f t="shared" si="84"/>
        <v>0</v>
      </c>
      <c r="AV129" s="136">
        <f t="shared" si="69"/>
        <v>0</v>
      </c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75"/>
      <c r="BI129" s="175"/>
      <c r="BJ129" s="134"/>
      <c r="BK129" s="260"/>
    </row>
    <row r="130" spans="1:63" ht="15" x14ac:dyDescent="0.25">
      <c r="A130" s="140"/>
      <c r="B130" s="141" t="s">
        <v>174</v>
      </c>
      <c r="C130" s="150"/>
      <c r="D130" s="150"/>
      <c r="E130" s="150"/>
      <c r="F130" s="134"/>
      <c r="G130" s="152"/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4"/>
      <c r="AG130" s="150"/>
      <c r="AH130" s="134"/>
      <c r="AI130" s="152"/>
      <c r="AJ130" s="134"/>
      <c r="AK130" s="133"/>
      <c r="AL130" s="134"/>
      <c r="AM130" s="134"/>
      <c r="AN130" s="134"/>
      <c r="AO130" s="140"/>
      <c r="AP130" s="124" t="s">
        <v>174</v>
      </c>
      <c r="AQ130" s="134">
        <f t="shared" si="80"/>
        <v>0</v>
      </c>
      <c r="AR130" s="134">
        <f t="shared" si="81"/>
        <v>0</v>
      </c>
      <c r="AS130" s="134">
        <f t="shared" si="82"/>
        <v>0</v>
      </c>
      <c r="AT130" s="134">
        <f t="shared" si="83"/>
        <v>0</v>
      </c>
      <c r="AU130" s="134">
        <f t="shared" si="84"/>
        <v>0</v>
      </c>
      <c r="AV130" s="136">
        <f t="shared" si="69"/>
        <v>0</v>
      </c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75"/>
      <c r="BI130" s="175"/>
      <c r="BJ130" s="134"/>
      <c r="BK130" s="260"/>
    </row>
    <row r="131" spans="1:63" ht="14.65" customHeight="1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55"/>
      <c r="AG131" s="155"/>
      <c r="AH131" s="134"/>
      <c r="AI131" s="155"/>
      <c r="AJ131" s="155"/>
      <c r="AK131" s="133">
        <f>SUM(E131:AI131)</f>
        <v>0</v>
      </c>
      <c r="AL131" s="155"/>
      <c r="AM131" s="155"/>
      <c r="AN131" s="155"/>
      <c r="AO131" s="153"/>
      <c r="AP131" s="134" t="s">
        <v>176</v>
      </c>
      <c r="AQ131" s="134">
        <f>SUM(AQ125:AQ130)-AQ124</f>
        <v>-30</v>
      </c>
      <c r="AR131" s="134">
        <f>SUM(AR125:AR130)-AR124</f>
        <v>-30</v>
      </c>
      <c r="AS131" s="134">
        <f>SUM(AS125:AS130)-AS124</f>
        <v>-30</v>
      </c>
      <c r="AT131" s="134">
        <f>SUM(AT125:AT130)-AT124</f>
        <v>-30</v>
      </c>
      <c r="AU131" s="134">
        <f>SUM(AU125:AU130)-AU124</f>
        <v>-10</v>
      </c>
      <c r="AV131" s="136">
        <f t="shared" si="69"/>
        <v>-130</v>
      </c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81"/>
      <c r="BI131" s="181"/>
      <c r="BJ131" s="155"/>
      <c r="BK131" s="260"/>
    </row>
    <row r="132" spans="1:63" ht="15" x14ac:dyDescent="0.25">
      <c r="A132" s="71"/>
      <c r="B132" s="131" t="s">
        <v>166</v>
      </c>
      <c r="C132" s="95">
        <v>5</v>
      </c>
      <c r="D132" s="95">
        <v>5</v>
      </c>
      <c r="E132" s="95">
        <v>5</v>
      </c>
      <c r="F132" s="95">
        <v>6</v>
      </c>
      <c r="G132" s="95">
        <v>6</v>
      </c>
      <c r="H132" s="95">
        <v>3</v>
      </c>
      <c r="I132" s="173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73"/>
      <c r="Q132" s="95">
        <v>5</v>
      </c>
      <c r="R132" s="95">
        <v>5</v>
      </c>
      <c r="S132" s="95">
        <v>5</v>
      </c>
      <c r="T132" s="95">
        <v>6</v>
      </c>
      <c r="U132" s="95">
        <v>6</v>
      </c>
      <c r="V132" s="95">
        <v>3</v>
      </c>
      <c r="W132" s="173"/>
      <c r="X132" s="95">
        <v>5</v>
      </c>
      <c r="Y132" s="95">
        <v>5</v>
      </c>
      <c r="Z132" s="95">
        <v>5</v>
      </c>
      <c r="AA132" s="95">
        <v>6</v>
      </c>
      <c r="AB132" s="95">
        <v>6</v>
      </c>
      <c r="AC132" s="95">
        <v>3</v>
      </c>
      <c r="AD132" s="173"/>
      <c r="AE132" s="95">
        <v>5</v>
      </c>
      <c r="AF132" s="95">
        <v>5</v>
      </c>
      <c r="AG132" s="95"/>
      <c r="AH132" s="95"/>
      <c r="AI132" s="95"/>
      <c r="AJ132" s="95"/>
      <c r="AK132" s="133">
        <f>SUM(F132:AI132)</f>
        <v>115</v>
      </c>
      <c r="AL132" s="134"/>
      <c r="AM132" s="134"/>
      <c r="AN132" s="134"/>
      <c r="AO132" s="71"/>
      <c r="AP132" s="135" t="s">
        <v>167</v>
      </c>
      <c r="AQ132" s="135">
        <f t="shared" ref="AQ132:AQ138" si="85">SUM(C132:H132)</f>
        <v>30</v>
      </c>
      <c r="AR132" s="135">
        <f t="shared" ref="AR132:AR138" si="86">SUM(J132:O132)</f>
        <v>30</v>
      </c>
      <c r="AS132" s="135">
        <f t="shared" ref="AS132:AS138" si="87">SUM(Q132:V132)</f>
        <v>30</v>
      </c>
      <c r="AT132" s="135">
        <f t="shared" ref="AT132:AT138" si="88">SUM(X132:AC132)</f>
        <v>30</v>
      </c>
      <c r="AU132" s="135">
        <f t="shared" ref="AU132:AU138" si="89">SUM(AE132:AJ132)</f>
        <v>10</v>
      </c>
      <c r="AV132" s="136">
        <f t="shared" ref="AV132:AV163" si="90">SUM(AQ132:AU132)</f>
        <v>130</v>
      </c>
      <c r="AW132" s="137">
        <f>AV132-SUM(AV134:AV138)</f>
        <v>125</v>
      </c>
      <c r="AX132" s="137">
        <f>AV139</f>
        <v>23</v>
      </c>
      <c r="AY132" s="138">
        <f>AW132+AX132</f>
        <v>148</v>
      </c>
      <c r="AZ132" s="138">
        <f>AV138</f>
        <v>5</v>
      </c>
      <c r="BA132" s="138">
        <f>AV136</f>
        <v>0</v>
      </c>
      <c r="BB132" s="138">
        <f>AV137</f>
        <v>0</v>
      </c>
      <c r="BC132" s="138">
        <f>AV135</f>
        <v>0</v>
      </c>
      <c r="BD132" s="138">
        <f>AV134</f>
        <v>0</v>
      </c>
      <c r="BE132" s="158" t="str">
        <f>AM133</f>
        <v>no</v>
      </c>
      <c r="BF132" s="134">
        <v>1.1000000000000001</v>
      </c>
      <c r="BG132" s="134">
        <f>BF132*AX132</f>
        <v>25.3</v>
      </c>
      <c r="BH132" s="174">
        <f>BG132</f>
        <v>25.3</v>
      </c>
      <c r="BI132" s="174"/>
      <c r="BJ132" s="138"/>
      <c r="BK132" s="261"/>
    </row>
    <row r="133" spans="1:63" ht="15" x14ac:dyDescent="0.25">
      <c r="A133" s="140"/>
      <c r="B133" s="141" t="s">
        <v>168</v>
      </c>
      <c r="C133" s="134">
        <v>7</v>
      </c>
      <c r="D133" s="259"/>
      <c r="E133" s="134">
        <v>6</v>
      </c>
      <c r="F133" s="134">
        <v>6</v>
      </c>
      <c r="G133" s="134">
        <v>7.5</v>
      </c>
      <c r="H133" s="134">
        <v>2.5</v>
      </c>
      <c r="I133" s="159"/>
      <c r="J133" s="134">
        <v>5.5</v>
      </c>
      <c r="K133" s="134">
        <v>6.5</v>
      </c>
      <c r="L133" s="134">
        <v>6</v>
      </c>
      <c r="M133" s="134">
        <v>7</v>
      </c>
      <c r="N133" s="134">
        <v>7.5</v>
      </c>
      <c r="O133" s="134">
        <v>3.5</v>
      </c>
      <c r="P133" s="159"/>
      <c r="Q133" s="134">
        <v>5.5</v>
      </c>
      <c r="R133" s="134">
        <v>7</v>
      </c>
      <c r="S133" s="134">
        <v>6</v>
      </c>
      <c r="T133" s="134">
        <v>7</v>
      </c>
      <c r="U133" s="134">
        <v>7.5</v>
      </c>
      <c r="V133" s="134">
        <v>3</v>
      </c>
      <c r="W133" s="159"/>
      <c r="X133" s="134">
        <v>6.5</v>
      </c>
      <c r="Y133" s="134">
        <v>6.5</v>
      </c>
      <c r="Z133" s="134">
        <v>6</v>
      </c>
      <c r="AA133" s="134">
        <v>6</v>
      </c>
      <c r="AB133" s="134">
        <v>5.5</v>
      </c>
      <c r="AC133" s="134">
        <v>3.5</v>
      </c>
      <c r="AD133" s="159"/>
      <c r="AE133" s="134">
        <v>7</v>
      </c>
      <c r="AF133" s="134">
        <v>6</v>
      </c>
      <c r="AG133" s="134"/>
      <c r="AH133" s="134"/>
      <c r="AI133" s="134"/>
      <c r="AJ133" s="134"/>
      <c r="AK133" s="133">
        <f>SUM(F133:AI133)</f>
        <v>135</v>
      </c>
      <c r="AL133" s="134">
        <f>COUNT(F133:AI133)</f>
        <v>23</v>
      </c>
      <c r="AM133" s="159" t="s">
        <v>202</v>
      </c>
      <c r="AN133" s="134"/>
      <c r="AO133" s="140"/>
      <c r="AP133" s="134" t="s">
        <v>169</v>
      </c>
      <c r="AQ133" s="134">
        <f t="shared" si="85"/>
        <v>29</v>
      </c>
      <c r="AR133" s="134">
        <f t="shared" si="86"/>
        <v>36</v>
      </c>
      <c r="AS133" s="134">
        <f t="shared" si="87"/>
        <v>36</v>
      </c>
      <c r="AT133" s="134">
        <f t="shared" si="88"/>
        <v>34</v>
      </c>
      <c r="AU133" s="134">
        <f t="shared" si="89"/>
        <v>13</v>
      </c>
      <c r="AV133" s="136">
        <f t="shared" si="90"/>
        <v>148</v>
      </c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75"/>
      <c r="BI133" s="175"/>
      <c r="BJ133" s="134"/>
      <c r="BK133" s="260"/>
    </row>
    <row r="134" spans="1:63" ht="15" x14ac:dyDescent="0.25">
      <c r="A134" s="140" t="s">
        <v>209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/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47"/>
      <c r="AG134" s="147"/>
      <c r="AH134" s="147"/>
      <c r="AI134" s="147"/>
      <c r="AJ134" s="147"/>
      <c r="AK134" s="133"/>
      <c r="AL134" s="134">
        <f>COUNT(C133:AF133)</f>
        <v>25</v>
      </c>
      <c r="AM134" s="147"/>
      <c r="AN134" s="147"/>
      <c r="AO134" s="140" t="s">
        <v>209</v>
      </c>
      <c r="AP134" s="134" t="s">
        <v>109</v>
      </c>
      <c r="AQ134" s="134">
        <f t="shared" si="85"/>
        <v>0</v>
      </c>
      <c r="AR134" s="134">
        <f t="shared" si="86"/>
        <v>0</v>
      </c>
      <c r="AS134" s="134">
        <f t="shared" si="87"/>
        <v>0</v>
      </c>
      <c r="AT134" s="134">
        <f t="shared" si="88"/>
        <v>0</v>
      </c>
      <c r="AU134" s="134">
        <f t="shared" si="89"/>
        <v>0</v>
      </c>
      <c r="AV134" s="136">
        <f t="shared" si="90"/>
        <v>0</v>
      </c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G134" s="147"/>
      <c r="BH134" s="178"/>
      <c r="BI134" s="178"/>
      <c r="BJ134" s="147"/>
      <c r="BK134" s="260"/>
    </row>
    <row r="135" spans="1:63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4"/>
      <c r="AG135" s="150"/>
      <c r="AH135" s="134"/>
      <c r="AI135" s="152"/>
      <c r="AJ135" s="134"/>
      <c r="AK135" s="133"/>
      <c r="AL135" s="134"/>
      <c r="AM135" s="134"/>
      <c r="AN135" s="134"/>
      <c r="AO135" s="140"/>
      <c r="AP135" s="124" t="s">
        <v>108</v>
      </c>
      <c r="AQ135" s="134">
        <f t="shared" si="85"/>
        <v>0</v>
      </c>
      <c r="AR135" s="134">
        <f t="shared" si="86"/>
        <v>0</v>
      </c>
      <c r="AS135" s="134">
        <f t="shared" si="87"/>
        <v>0</v>
      </c>
      <c r="AT135" s="134">
        <f t="shared" si="88"/>
        <v>0</v>
      </c>
      <c r="AU135" s="134">
        <f t="shared" si="89"/>
        <v>0</v>
      </c>
      <c r="AV135" s="136">
        <f t="shared" si="90"/>
        <v>0</v>
      </c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75"/>
      <c r="BI135" s="175"/>
      <c r="BJ135" s="134"/>
      <c r="BK135" s="260"/>
    </row>
    <row r="136" spans="1:63" ht="15" x14ac:dyDescent="0.25">
      <c r="A136" s="140"/>
      <c r="B136" s="141" t="s">
        <v>160</v>
      </c>
      <c r="C136" s="150"/>
      <c r="D136" s="150"/>
      <c r="E136" s="150"/>
      <c r="F136" s="134"/>
      <c r="G136" s="152"/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/>
      <c r="T136" s="134"/>
      <c r="U136" s="152"/>
      <c r="V136" s="134"/>
      <c r="W136" s="159"/>
      <c r="X136" s="134"/>
      <c r="Y136" s="134"/>
      <c r="Z136" s="150"/>
      <c r="AA136" s="134"/>
      <c r="AB136" s="152"/>
      <c r="AC136" s="134"/>
      <c r="AD136" s="159"/>
      <c r="AE136" s="134"/>
      <c r="AF136" s="134"/>
      <c r="AG136" s="150"/>
      <c r="AH136" s="134"/>
      <c r="AI136" s="152"/>
      <c r="AJ136" s="134"/>
      <c r="AK136" s="133"/>
      <c r="AL136" s="134"/>
      <c r="AM136" s="134"/>
      <c r="AN136" s="134"/>
      <c r="AO136" s="140"/>
      <c r="AP136" s="124" t="s">
        <v>172</v>
      </c>
      <c r="AQ136" s="134">
        <f t="shared" si="85"/>
        <v>0</v>
      </c>
      <c r="AR136" s="134">
        <f t="shared" si="86"/>
        <v>0</v>
      </c>
      <c r="AS136" s="134">
        <f t="shared" si="87"/>
        <v>0</v>
      </c>
      <c r="AT136" s="134">
        <f t="shared" si="88"/>
        <v>0</v>
      </c>
      <c r="AU136" s="134">
        <f t="shared" si="89"/>
        <v>0</v>
      </c>
      <c r="AV136" s="136">
        <f t="shared" si="90"/>
        <v>0</v>
      </c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75"/>
      <c r="BI136" s="175"/>
      <c r="BJ136" s="134"/>
      <c r="BK136" s="260"/>
    </row>
    <row r="137" spans="1:63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4"/>
      <c r="AG137" s="150"/>
      <c r="AH137" s="134"/>
      <c r="AI137" s="152"/>
      <c r="AJ137" s="134"/>
      <c r="AK137" s="133"/>
      <c r="AL137" s="134"/>
      <c r="AM137" s="134"/>
      <c r="AN137" s="134"/>
      <c r="AO137" s="140"/>
      <c r="AP137" s="124" t="s">
        <v>173</v>
      </c>
      <c r="AQ137" s="134">
        <f t="shared" si="85"/>
        <v>0</v>
      </c>
      <c r="AR137" s="134">
        <f t="shared" si="86"/>
        <v>0</v>
      </c>
      <c r="AS137" s="134">
        <f t="shared" si="87"/>
        <v>0</v>
      </c>
      <c r="AT137" s="134">
        <f t="shared" si="88"/>
        <v>0</v>
      </c>
      <c r="AU137" s="134">
        <f t="shared" si="89"/>
        <v>0</v>
      </c>
      <c r="AV137" s="136">
        <f t="shared" si="90"/>
        <v>0</v>
      </c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75"/>
      <c r="BI137" s="175"/>
      <c r="BJ137" s="134"/>
      <c r="BK137" s="260"/>
    </row>
    <row r="138" spans="1:63" ht="15" x14ac:dyDescent="0.25">
      <c r="A138" s="140"/>
      <c r="B138" s="141" t="s">
        <v>174</v>
      </c>
      <c r="C138" s="150"/>
      <c r="D138" s="150">
        <v>5</v>
      </c>
      <c r="E138" s="150"/>
      <c r="F138" s="134"/>
      <c r="G138" s="152"/>
      <c r="H138" s="134"/>
      <c r="I138" s="159"/>
      <c r="J138" s="134"/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59"/>
      <c r="AE138" s="134"/>
      <c r="AF138" s="134"/>
      <c r="AG138" s="150"/>
      <c r="AH138" s="134"/>
      <c r="AI138" s="152"/>
      <c r="AJ138" s="134"/>
      <c r="AK138" s="133"/>
      <c r="AL138" s="134"/>
      <c r="AM138" s="134"/>
      <c r="AN138" s="134"/>
      <c r="AO138" s="140"/>
      <c r="AP138" s="124" t="s">
        <v>174</v>
      </c>
      <c r="AQ138" s="134">
        <f t="shared" si="85"/>
        <v>5</v>
      </c>
      <c r="AR138" s="134">
        <f t="shared" si="86"/>
        <v>0</v>
      </c>
      <c r="AS138" s="134">
        <f t="shared" si="87"/>
        <v>0</v>
      </c>
      <c r="AT138" s="134">
        <f t="shared" si="88"/>
        <v>0</v>
      </c>
      <c r="AU138" s="134">
        <f t="shared" si="89"/>
        <v>0</v>
      </c>
      <c r="AV138" s="136">
        <f t="shared" si="90"/>
        <v>5</v>
      </c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75"/>
      <c r="BI138" s="175"/>
      <c r="BJ138" s="134"/>
      <c r="BK138" s="260"/>
    </row>
    <row r="139" spans="1:63" ht="15" x14ac:dyDescent="0.25">
      <c r="A139" s="153"/>
      <c r="B139" s="154" t="s">
        <v>175</v>
      </c>
      <c r="C139" s="155" t="s">
        <v>299</v>
      </c>
      <c r="D139" s="155"/>
      <c r="E139" s="155" t="s">
        <v>299</v>
      </c>
      <c r="F139" s="134" t="s">
        <v>299</v>
      </c>
      <c r="G139" s="155" t="s">
        <v>299</v>
      </c>
      <c r="H139" s="155" t="s">
        <v>299</v>
      </c>
      <c r="I139" s="159"/>
      <c r="J139" s="155" t="s">
        <v>299</v>
      </c>
      <c r="K139" s="155"/>
      <c r="L139" s="155" t="s">
        <v>299</v>
      </c>
      <c r="M139" s="134" t="s">
        <v>299</v>
      </c>
      <c r="N139" s="155" t="s">
        <v>299</v>
      </c>
      <c r="O139" s="155" t="s">
        <v>299</v>
      </c>
      <c r="P139" s="159"/>
      <c r="Q139" s="155" t="s">
        <v>299</v>
      </c>
      <c r="R139" s="155"/>
      <c r="S139" s="155" t="s">
        <v>299</v>
      </c>
      <c r="T139" s="134" t="s">
        <v>299</v>
      </c>
      <c r="U139" s="155" t="s">
        <v>299</v>
      </c>
      <c r="V139" s="155" t="s">
        <v>299</v>
      </c>
      <c r="W139" s="159"/>
      <c r="X139" s="155"/>
      <c r="Y139" s="155"/>
      <c r="Z139" s="155"/>
      <c r="AA139" s="134"/>
      <c r="AB139" s="155"/>
      <c r="AC139" s="155" t="s">
        <v>198</v>
      </c>
      <c r="AD139" s="159"/>
      <c r="AE139" s="155"/>
      <c r="AF139" s="155"/>
      <c r="AG139" s="155"/>
      <c r="AH139" s="134"/>
      <c r="AI139" s="155"/>
      <c r="AJ139" s="155"/>
      <c r="AK139" s="133">
        <f>SUM(E139:AI139)</f>
        <v>0</v>
      </c>
      <c r="AL139" s="155"/>
      <c r="AM139" s="155"/>
      <c r="AN139" s="155"/>
      <c r="AO139" s="153"/>
      <c r="AP139" s="134" t="s">
        <v>176</v>
      </c>
      <c r="AQ139" s="134">
        <f>SUM(AQ133:AQ138)-AQ132</f>
        <v>4</v>
      </c>
      <c r="AR139" s="134">
        <f>SUM(AR133:AR138)-AR132</f>
        <v>6</v>
      </c>
      <c r="AS139" s="134">
        <f>SUM(AS133:AS138)-AS132</f>
        <v>6</v>
      </c>
      <c r="AT139" s="134">
        <f>SUM(AT133:AT138)-AT132</f>
        <v>4</v>
      </c>
      <c r="AU139" s="134">
        <f>SUM(AU133:AU138)-AU132</f>
        <v>3</v>
      </c>
      <c r="AV139" s="136">
        <f t="shared" si="90"/>
        <v>23</v>
      </c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81"/>
      <c r="BI139" s="181"/>
      <c r="BJ139" s="155"/>
      <c r="BK139" s="260"/>
    </row>
    <row r="140" spans="1:63" ht="15" x14ac:dyDescent="0.25">
      <c r="A140" s="71"/>
      <c r="B140" s="131" t="s">
        <v>166</v>
      </c>
      <c r="C140" s="95">
        <v>5</v>
      </c>
      <c r="D140" s="95">
        <v>5</v>
      </c>
      <c r="E140" s="95">
        <v>5</v>
      </c>
      <c r="F140" s="95">
        <v>6</v>
      </c>
      <c r="G140" s="95">
        <v>6</v>
      </c>
      <c r="H140" s="95">
        <v>3</v>
      </c>
      <c r="I140" s="173"/>
      <c r="J140" s="95">
        <v>5</v>
      </c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73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73"/>
      <c r="X140" s="95">
        <v>5</v>
      </c>
      <c r="Y140" s="95">
        <v>5</v>
      </c>
      <c r="Z140" s="95">
        <v>5</v>
      </c>
      <c r="AA140" s="95">
        <v>6</v>
      </c>
      <c r="AB140" s="95">
        <v>6</v>
      </c>
      <c r="AC140" s="95">
        <v>3</v>
      </c>
      <c r="AD140" s="173"/>
      <c r="AE140" s="95">
        <v>5</v>
      </c>
      <c r="AF140" s="95">
        <v>5</v>
      </c>
      <c r="AG140" s="95"/>
      <c r="AH140" s="95"/>
      <c r="AI140" s="95"/>
      <c r="AJ140" s="95"/>
      <c r="AK140" s="133">
        <f>SUM(F140:AI140)</f>
        <v>115</v>
      </c>
      <c r="AL140" s="134"/>
      <c r="AM140" s="134"/>
      <c r="AN140" s="134"/>
      <c r="AO140" s="71"/>
      <c r="AP140" s="135" t="s">
        <v>167</v>
      </c>
      <c r="AQ140" s="135">
        <f t="shared" ref="AQ140:AQ146" si="91">SUM(C140:H140)</f>
        <v>30</v>
      </c>
      <c r="AR140" s="135">
        <f t="shared" ref="AR140:AR146" si="92">SUM(J140:O140)</f>
        <v>30</v>
      </c>
      <c r="AS140" s="135">
        <f t="shared" ref="AS140:AS146" si="93">SUM(Q140:V140)</f>
        <v>30</v>
      </c>
      <c r="AT140" s="135">
        <f t="shared" ref="AT140:AT146" si="94">SUM(X140:AC140)</f>
        <v>30</v>
      </c>
      <c r="AU140" s="135">
        <f t="shared" ref="AU140:AU146" si="95">SUM(AE140:AJ140)</f>
        <v>10</v>
      </c>
      <c r="AV140" s="136">
        <f t="shared" si="90"/>
        <v>130</v>
      </c>
      <c r="AW140" s="137">
        <f>AV140-SUM(AV142:AV146)</f>
        <v>124.5</v>
      </c>
      <c r="AX140" s="137">
        <f>AV147</f>
        <v>0</v>
      </c>
      <c r="AY140" s="138">
        <f>AW140+AX140</f>
        <v>124.5</v>
      </c>
      <c r="AZ140" s="138">
        <f>AV146</f>
        <v>5</v>
      </c>
      <c r="BA140" s="138">
        <f>AV144</f>
        <v>0</v>
      </c>
      <c r="BB140" s="138">
        <f>AV145</f>
        <v>0</v>
      </c>
      <c r="BC140" s="138">
        <f>AV143</f>
        <v>0</v>
      </c>
      <c r="BD140" s="138">
        <f>AV142</f>
        <v>0.5</v>
      </c>
      <c r="BE140" s="158" t="str">
        <f>AM141</f>
        <v>no</v>
      </c>
      <c r="BF140" s="134">
        <v>1.1000000000000001</v>
      </c>
      <c r="BG140" s="134">
        <f>BF140*AX140</f>
        <v>0</v>
      </c>
      <c r="BH140" s="174">
        <f>BG140</f>
        <v>0</v>
      </c>
      <c r="BI140" s="174">
        <f>59.2*0.7</f>
        <v>41.44</v>
      </c>
      <c r="BJ140" s="138" t="s">
        <v>300</v>
      </c>
      <c r="BK140" s="261"/>
    </row>
    <row r="141" spans="1:63" ht="15" x14ac:dyDescent="0.25">
      <c r="A141" s="140"/>
      <c r="B141" s="141" t="s">
        <v>168</v>
      </c>
      <c r="C141" s="134">
        <v>5.5</v>
      </c>
      <c r="D141" s="259"/>
      <c r="E141" s="134">
        <v>5.5</v>
      </c>
      <c r="F141" s="134">
        <v>5.5</v>
      </c>
      <c r="G141" s="134">
        <v>5</v>
      </c>
      <c r="H141" s="134">
        <v>2</v>
      </c>
      <c r="I141" s="159"/>
      <c r="J141" s="134">
        <v>6</v>
      </c>
      <c r="K141" s="134">
        <v>5</v>
      </c>
      <c r="L141" s="134">
        <v>5.5</v>
      </c>
      <c r="M141" s="134">
        <v>6</v>
      </c>
      <c r="N141" s="134">
        <v>6</v>
      </c>
      <c r="O141" s="134">
        <v>1</v>
      </c>
      <c r="P141" s="159"/>
      <c r="Q141" s="134">
        <v>6</v>
      </c>
      <c r="R141" s="134">
        <v>5</v>
      </c>
      <c r="S141" s="134">
        <v>5.5</v>
      </c>
      <c r="T141" s="134">
        <v>7</v>
      </c>
      <c r="U141" s="134">
        <v>5.5</v>
      </c>
      <c r="V141" s="134">
        <v>1.5</v>
      </c>
      <c r="W141" s="159"/>
      <c r="X141" s="134">
        <v>5.5</v>
      </c>
      <c r="Y141" s="134">
        <v>5.5</v>
      </c>
      <c r="Z141" s="134">
        <v>6.5</v>
      </c>
      <c r="AA141" s="134">
        <v>6.5</v>
      </c>
      <c r="AB141" s="134">
        <v>6.5</v>
      </c>
      <c r="AC141" s="134">
        <v>1</v>
      </c>
      <c r="AD141" s="159"/>
      <c r="AE141" s="134">
        <v>5</v>
      </c>
      <c r="AF141" s="134">
        <v>4.5</v>
      </c>
      <c r="AG141" s="134"/>
      <c r="AH141" s="134"/>
      <c r="AI141" s="134"/>
      <c r="AJ141" s="134"/>
      <c r="AK141" s="133">
        <f>SUM(F141:AI141)</f>
        <v>113.5</v>
      </c>
      <c r="AL141" s="134">
        <f>COUNT(F141:AI141)</f>
        <v>23</v>
      </c>
      <c r="AM141" s="159" t="s">
        <v>202</v>
      </c>
      <c r="AN141" s="134"/>
      <c r="AO141" s="140"/>
      <c r="AP141" s="134" t="s">
        <v>169</v>
      </c>
      <c r="AQ141" s="134">
        <f t="shared" si="91"/>
        <v>23.5</v>
      </c>
      <c r="AR141" s="134">
        <f t="shared" si="92"/>
        <v>29.5</v>
      </c>
      <c r="AS141" s="134">
        <f t="shared" si="93"/>
        <v>30.5</v>
      </c>
      <c r="AT141" s="134">
        <f t="shared" si="94"/>
        <v>31.5</v>
      </c>
      <c r="AU141" s="134">
        <f t="shared" si="95"/>
        <v>9.5</v>
      </c>
      <c r="AV141" s="136">
        <f t="shared" si="90"/>
        <v>124.5</v>
      </c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75"/>
      <c r="BI141" s="175"/>
      <c r="BJ141" s="134"/>
      <c r="BK141" s="260"/>
    </row>
    <row r="142" spans="1:63" ht="15" x14ac:dyDescent="0.25">
      <c r="A142" s="140" t="s">
        <v>221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47">
        <v>0.5</v>
      </c>
      <c r="AG142" s="147"/>
      <c r="AH142" s="147"/>
      <c r="AI142" s="147"/>
      <c r="AJ142" s="147"/>
      <c r="AK142" s="133"/>
      <c r="AL142" s="134">
        <f>COUNT(C141:AF141)</f>
        <v>25</v>
      </c>
      <c r="AM142" s="147"/>
      <c r="AN142" s="147"/>
      <c r="AO142" s="140" t="s">
        <v>221</v>
      </c>
      <c r="AP142" s="134" t="s">
        <v>109</v>
      </c>
      <c r="AQ142" s="134">
        <f t="shared" si="91"/>
        <v>0</v>
      </c>
      <c r="AR142" s="134">
        <f t="shared" si="92"/>
        <v>0</v>
      </c>
      <c r="AS142" s="134">
        <f t="shared" si="93"/>
        <v>0</v>
      </c>
      <c r="AT142" s="134">
        <f t="shared" si="94"/>
        <v>0</v>
      </c>
      <c r="AU142" s="134">
        <f t="shared" si="95"/>
        <v>0.5</v>
      </c>
      <c r="AV142" s="136">
        <f t="shared" si="90"/>
        <v>0.5</v>
      </c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G142" s="147"/>
      <c r="BH142" s="178"/>
      <c r="BI142" s="178"/>
      <c r="BJ142" s="147"/>
      <c r="BK142" s="260"/>
    </row>
    <row r="143" spans="1:63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/>
      <c r="K143" s="134"/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/>
      <c r="AB143" s="152"/>
      <c r="AC143" s="134"/>
      <c r="AD143" s="159"/>
      <c r="AE143" s="134"/>
      <c r="AF143" s="134"/>
      <c r="AG143" s="150"/>
      <c r="AH143" s="134"/>
      <c r="AI143" s="152"/>
      <c r="AJ143" s="134"/>
      <c r="AK143" s="133"/>
      <c r="AL143" s="134"/>
      <c r="AM143" s="134"/>
      <c r="AN143" s="134"/>
      <c r="AO143" s="140"/>
      <c r="AP143" s="124" t="s">
        <v>108</v>
      </c>
      <c r="AQ143" s="134">
        <f t="shared" si="91"/>
        <v>0</v>
      </c>
      <c r="AR143" s="134">
        <f t="shared" si="92"/>
        <v>0</v>
      </c>
      <c r="AS143" s="134">
        <f t="shared" si="93"/>
        <v>0</v>
      </c>
      <c r="AT143" s="134">
        <f t="shared" si="94"/>
        <v>0</v>
      </c>
      <c r="AU143" s="134">
        <f t="shared" si="95"/>
        <v>0</v>
      </c>
      <c r="AV143" s="136">
        <f t="shared" si="90"/>
        <v>0</v>
      </c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75"/>
      <c r="BI143" s="175"/>
      <c r="BJ143" s="134"/>
      <c r="BK143" s="260"/>
    </row>
    <row r="144" spans="1:63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4"/>
      <c r="AG144" s="150"/>
      <c r="AH144" s="134"/>
      <c r="AI144" s="152"/>
      <c r="AJ144" s="134"/>
      <c r="AK144" s="133"/>
      <c r="AL144" s="134"/>
      <c r="AM144" s="134"/>
      <c r="AN144" s="134"/>
      <c r="AO144" s="140"/>
      <c r="AP144" s="124" t="s">
        <v>172</v>
      </c>
      <c r="AQ144" s="134">
        <f t="shared" si="91"/>
        <v>0</v>
      </c>
      <c r="AR144" s="134">
        <f t="shared" si="92"/>
        <v>0</v>
      </c>
      <c r="AS144" s="134">
        <f t="shared" si="93"/>
        <v>0</v>
      </c>
      <c r="AT144" s="134">
        <f t="shared" si="94"/>
        <v>0</v>
      </c>
      <c r="AU144" s="134">
        <f t="shared" si="95"/>
        <v>0</v>
      </c>
      <c r="AV144" s="136">
        <f t="shared" si="90"/>
        <v>0</v>
      </c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75"/>
      <c r="BI144" s="175"/>
      <c r="BJ144" s="134"/>
      <c r="BK144" s="260"/>
    </row>
    <row r="145" spans="1:63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4"/>
      <c r="AG145" s="150"/>
      <c r="AH145" s="134"/>
      <c r="AI145" s="152"/>
      <c r="AJ145" s="134"/>
      <c r="AK145" s="133"/>
      <c r="AL145" s="134"/>
      <c r="AM145" s="134"/>
      <c r="AN145" s="134"/>
      <c r="AO145" s="140"/>
      <c r="AP145" s="124" t="s">
        <v>173</v>
      </c>
      <c r="AQ145" s="134">
        <f t="shared" si="91"/>
        <v>0</v>
      </c>
      <c r="AR145" s="134">
        <f t="shared" si="92"/>
        <v>0</v>
      </c>
      <c r="AS145" s="134">
        <f t="shared" si="93"/>
        <v>0</v>
      </c>
      <c r="AT145" s="134">
        <f t="shared" si="94"/>
        <v>0</v>
      </c>
      <c r="AU145" s="134">
        <f t="shared" si="95"/>
        <v>0</v>
      </c>
      <c r="AV145" s="136">
        <f t="shared" si="90"/>
        <v>0</v>
      </c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75"/>
      <c r="BI145" s="175"/>
      <c r="BJ145" s="134"/>
      <c r="BK145" s="260"/>
    </row>
    <row r="146" spans="1:63" ht="15" x14ac:dyDescent="0.25">
      <c r="A146" s="140"/>
      <c r="B146" s="141" t="s">
        <v>174</v>
      </c>
      <c r="C146" s="150"/>
      <c r="D146" s="150">
        <v>5</v>
      </c>
      <c r="E146" s="150"/>
      <c r="F146" s="134"/>
      <c r="G146" s="152"/>
      <c r="H146" s="134"/>
      <c r="I146" s="159"/>
      <c r="J146" s="134"/>
      <c r="K146" s="134"/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/>
      <c r="AC146" s="134"/>
      <c r="AD146" s="159"/>
      <c r="AE146" s="134"/>
      <c r="AF146" s="134"/>
      <c r="AG146" s="150"/>
      <c r="AH146" s="134"/>
      <c r="AI146" s="152"/>
      <c r="AJ146" s="134"/>
      <c r="AK146" s="133"/>
      <c r="AL146" s="134"/>
      <c r="AM146" s="134"/>
      <c r="AN146" s="134"/>
      <c r="AO146" s="140"/>
      <c r="AP146" s="124" t="s">
        <v>174</v>
      </c>
      <c r="AQ146" s="134">
        <f t="shared" si="91"/>
        <v>5</v>
      </c>
      <c r="AR146" s="134">
        <f t="shared" si="92"/>
        <v>0</v>
      </c>
      <c r="AS146" s="134">
        <f t="shared" si="93"/>
        <v>0</v>
      </c>
      <c r="AT146" s="134">
        <f t="shared" si="94"/>
        <v>0</v>
      </c>
      <c r="AU146" s="134">
        <f t="shared" si="95"/>
        <v>0</v>
      </c>
      <c r="AV146" s="136">
        <f t="shared" si="90"/>
        <v>5</v>
      </c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75"/>
      <c r="BI146" s="175"/>
      <c r="BJ146" s="134"/>
      <c r="BK146" s="260"/>
    </row>
    <row r="147" spans="1:63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/>
      <c r="I147" s="159"/>
      <c r="J147" s="155"/>
      <c r="K147" s="155"/>
      <c r="L147" s="155"/>
      <c r="M147" s="134"/>
      <c r="N147" s="155"/>
      <c r="O147" s="155"/>
      <c r="P147" s="159"/>
      <c r="Q147" s="155"/>
      <c r="R147" s="155"/>
      <c r="S147" s="155"/>
      <c r="T147" s="134"/>
      <c r="U147" s="155"/>
      <c r="V147" s="155"/>
      <c r="W147" s="159"/>
      <c r="X147" s="155"/>
      <c r="Y147" s="155"/>
      <c r="Z147" s="155"/>
      <c r="AA147" s="134"/>
      <c r="AB147" s="155"/>
      <c r="AC147" s="155"/>
      <c r="AD147" s="159"/>
      <c r="AE147" s="155"/>
      <c r="AF147" s="155"/>
      <c r="AG147" s="155"/>
      <c r="AH147" s="134"/>
      <c r="AI147" s="155"/>
      <c r="AJ147" s="155"/>
      <c r="AK147" s="133">
        <f>SUM(E147:AI147)</f>
        <v>0</v>
      </c>
      <c r="AL147" s="155"/>
      <c r="AM147" s="155"/>
      <c r="AN147" s="155"/>
      <c r="AO147" s="153"/>
      <c r="AP147" s="134" t="s">
        <v>176</v>
      </c>
      <c r="AQ147" s="134">
        <f>SUM(AQ141:AQ146)-AQ140</f>
        <v>-1.5</v>
      </c>
      <c r="AR147" s="134">
        <f>SUM(AR141:AR146)-AR140</f>
        <v>-0.5</v>
      </c>
      <c r="AS147" s="134">
        <f>SUM(AS141:AS146)-AS140</f>
        <v>0.5</v>
      </c>
      <c r="AT147" s="134">
        <f>SUM(AT141:AT146)-AT140</f>
        <v>1.5</v>
      </c>
      <c r="AU147" s="134">
        <f>SUM(AU141:AU146)-AU140</f>
        <v>0</v>
      </c>
      <c r="AV147" s="136">
        <f t="shared" si="90"/>
        <v>0</v>
      </c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81"/>
      <c r="BI147" s="181"/>
      <c r="BJ147" s="155"/>
      <c r="BK147" s="260"/>
    </row>
    <row r="148" spans="1:63" ht="15" x14ac:dyDescent="0.25">
      <c r="A148" s="71"/>
      <c r="B148" s="131" t="s">
        <v>166</v>
      </c>
      <c r="C148" s="95"/>
      <c r="D148" s="95"/>
      <c r="E148" s="95"/>
      <c r="F148" s="95"/>
      <c r="G148" s="95"/>
      <c r="H148" s="95"/>
      <c r="I148" s="173"/>
      <c r="J148" s="95"/>
      <c r="K148" s="267"/>
      <c r="L148" s="95">
        <v>5</v>
      </c>
      <c r="M148" s="95">
        <v>6</v>
      </c>
      <c r="N148" s="95">
        <v>6</v>
      </c>
      <c r="O148" s="95">
        <v>3</v>
      </c>
      <c r="P148" s="173"/>
      <c r="Q148" s="95">
        <v>5</v>
      </c>
      <c r="R148" s="95">
        <v>5</v>
      </c>
      <c r="S148" s="95">
        <v>5</v>
      </c>
      <c r="T148" s="95">
        <v>6</v>
      </c>
      <c r="U148" s="95">
        <v>6</v>
      </c>
      <c r="V148" s="95">
        <v>3</v>
      </c>
      <c r="W148" s="173"/>
      <c r="X148" s="95">
        <v>5</v>
      </c>
      <c r="Y148" s="95">
        <v>5</v>
      </c>
      <c r="Z148" s="95">
        <v>5</v>
      </c>
      <c r="AA148" s="95">
        <v>6</v>
      </c>
      <c r="AB148" s="95">
        <v>6</v>
      </c>
      <c r="AC148" s="95">
        <v>3</v>
      </c>
      <c r="AD148" s="173"/>
      <c r="AE148" s="95">
        <v>5</v>
      </c>
      <c r="AF148" s="95">
        <v>5</v>
      </c>
      <c r="AG148" s="95"/>
      <c r="AH148" s="95"/>
      <c r="AI148" s="95"/>
      <c r="AJ148" s="95"/>
      <c r="AK148" s="133">
        <f>SUM(F148:AI148)</f>
        <v>90</v>
      </c>
      <c r="AL148" s="134"/>
      <c r="AM148" s="134"/>
      <c r="AN148" s="134"/>
      <c r="AO148" s="71"/>
      <c r="AP148" s="135" t="s">
        <v>167</v>
      </c>
      <c r="AQ148" s="135">
        <f t="shared" ref="AQ148:AQ154" si="96">SUM(C148:H148)</f>
        <v>0</v>
      </c>
      <c r="AR148" s="135">
        <f t="shared" ref="AR148:AR154" si="97">SUM(J148:O148)</f>
        <v>20</v>
      </c>
      <c r="AS148" s="135">
        <f t="shared" ref="AS148:AS154" si="98">SUM(Q148:V148)</f>
        <v>30</v>
      </c>
      <c r="AT148" s="135">
        <f t="shared" ref="AT148:AT154" si="99">SUM(X148:AC148)</f>
        <v>30</v>
      </c>
      <c r="AU148" s="135">
        <f t="shared" ref="AU148:AU154" si="100">SUM(AE148:AJ148)</f>
        <v>10</v>
      </c>
      <c r="AV148" s="136">
        <f t="shared" si="90"/>
        <v>90</v>
      </c>
      <c r="AW148" s="137">
        <f>AV148-SUM(AV150:AV154)</f>
        <v>90</v>
      </c>
      <c r="AX148" s="137">
        <f>AV155</f>
        <v>4.5</v>
      </c>
      <c r="AY148" s="138">
        <f>AW148+AX148</f>
        <v>94.5</v>
      </c>
      <c r="AZ148" s="138">
        <f>AV154</f>
        <v>0</v>
      </c>
      <c r="BA148" s="138">
        <f>AV152</f>
        <v>0</v>
      </c>
      <c r="BB148" s="138">
        <f>AV153</f>
        <v>0</v>
      </c>
      <c r="BC148" s="138">
        <f>AV151</f>
        <v>0</v>
      </c>
      <c r="BD148" s="138">
        <f>AV150</f>
        <v>0</v>
      </c>
      <c r="BE148" s="158" t="str">
        <f>AM149</f>
        <v>no</v>
      </c>
      <c r="BF148" s="134">
        <v>1.1000000000000001</v>
      </c>
      <c r="BG148" s="134">
        <f>BF148*AX148</f>
        <v>4.95</v>
      </c>
      <c r="BH148" s="174">
        <f>BG148</f>
        <v>4.95</v>
      </c>
      <c r="BI148" s="174"/>
      <c r="BJ148" s="138"/>
      <c r="BK148" s="261"/>
    </row>
    <row r="149" spans="1:63" ht="15" x14ac:dyDescent="0.25">
      <c r="A149" s="140"/>
      <c r="B149" s="141" t="s">
        <v>168</v>
      </c>
      <c r="C149" s="134"/>
      <c r="D149" s="259"/>
      <c r="E149" s="134"/>
      <c r="F149" s="134"/>
      <c r="G149" s="134"/>
      <c r="H149" s="134"/>
      <c r="I149" s="159"/>
      <c r="J149" s="134"/>
      <c r="K149" s="134"/>
      <c r="L149" s="134">
        <v>6.5</v>
      </c>
      <c r="M149" s="134">
        <v>6.5</v>
      </c>
      <c r="N149" s="134">
        <v>6</v>
      </c>
      <c r="O149" s="134">
        <v>2</v>
      </c>
      <c r="P149" s="159"/>
      <c r="Q149" s="134">
        <v>4.5</v>
      </c>
      <c r="R149" s="134">
        <v>6</v>
      </c>
      <c r="S149" s="134">
        <v>5.5</v>
      </c>
      <c r="T149" s="134">
        <v>7.5</v>
      </c>
      <c r="U149" s="134">
        <v>7</v>
      </c>
      <c r="V149" s="134">
        <v>2.5</v>
      </c>
      <c r="W149" s="159"/>
      <c r="X149" s="134">
        <v>5.5</v>
      </c>
      <c r="Y149" s="134">
        <v>6.5</v>
      </c>
      <c r="Z149" s="134">
        <v>7.5</v>
      </c>
      <c r="AA149" s="134">
        <v>5</v>
      </c>
      <c r="AB149" s="134">
        <v>5.5</v>
      </c>
      <c r="AC149" s="134"/>
      <c r="AD149" s="159"/>
      <c r="AE149" s="134">
        <v>4.5</v>
      </c>
      <c r="AF149" s="134">
        <v>6</v>
      </c>
      <c r="AG149" s="134"/>
      <c r="AH149" s="134"/>
      <c r="AI149" s="134"/>
      <c r="AJ149" s="134"/>
      <c r="AK149" s="133">
        <f>SUM(F149:AI149)</f>
        <v>94.5</v>
      </c>
      <c r="AL149" s="134">
        <f>COUNT(F149:AI149)</f>
        <v>17</v>
      </c>
      <c r="AM149" s="159" t="s">
        <v>202</v>
      </c>
      <c r="AN149" s="134"/>
      <c r="AO149" s="140"/>
      <c r="AP149" s="134" t="s">
        <v>169</v>
      </c>
      <c r="AQ149" s="134">
        <f t="shared" si="96"/>
        <v>0</v>
      </c>
      <c r="AR149" s="134">
        <f t="shared" si="97"/>
        <v>21</v>
      </c>
      <c r="AS149" s="134">
        <f t="shared" si="98"/>
        <v>33</v>
      </c>
      <c r="AT149" s="134">
        <f t="shared" si="99"/>
        <v>30</v>
      </c>
      <c r="AU149" s="134">
        <f t="shared" si="100"/>
        <v>10.5</v>
      </c>
      <c r="AV149" s="136">
        <f t="shared" si="90"/>
        <v>94.5</v>
      </c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75"/>
      <c r="BI149" s="175"/>
      <c r="BJ149" s="134"/>
      <c r="BK149" s="260"/>
    </row>
    <row r="150" spans="1:63" ht="15" x14ac:dyDescent="0.25">
      <c r="A150" s="140" t="s">
        <v>322</v>
      </c>
      <c r="B150" s="141" t="s">
        <v>109</v>
      </c>
      <c r="C150" s="147"/>
      <c r="D150" s="147"/>
      <c r="E150" s="147"/>
      <c r="F150" s="147"/>
      <c r="G150" s="147"/>
      <c r="H150" s="147"/>
      <c r="I150" s="176"/>
      <c r="J150" s="147"/>
      <c r="K150" s="147"/>
      <c r="L150" s="147"/>
      <c r="M150" s="147"/>
      <c r="N150" s="147"/>
      <c r="O150" s="147"/>
      <c r="P150" s="176"/>
      <c r="Q150" s="147"/>
      <c r="R150" s="147"/>
      <c r="S150" s="147"/>
      <c r="T150" s="147"/>
      <c r="U150" s="147"/>
      <c r="V150" s="147"/>
      <c r="W150" s="176"/>
      <c r="X150" s="147"/>
      <c r="Y150" s="147"/>
      <c r="Z150" s="147"/>
      <c r="AA150" s="147"/>
      <c r="AB150" s="147"/>
      <c r="AC150" s="147" t="s">
        <v>323</v>
      </c>
      <c r="AD150" s="176"/>
      <c r="AE150" s="147"/>
      <c r="AF150" s="147"/>
      <c r="AG150" s="147"/>
      <c r="AH150" s="147"/>
      <c r="AI150" s="147"/>
      <c r="AJ150" s="147"/>
      <c r="AK150" s="133"/>
      <c r="AL150" s="134">
        <f>COUNT(C149:AF149)</f>
        <v>17</v>
      </c>
      <c r="AM150" s="147"/>
      <c r="AN150" s="147"/>
      <c r="AO150" s="161" t="s">
        <v>322</v>
      </c>
      <c r="AP150" s="134" t="s">
        <v>109</v>
      </c>
      <c r="AQ150" s="134">
        <f t="shared" si="96"/>
        <v>0</v>
      </c>
      <c r="AR150" s="134">
        <f t="shared" si="97"/>
        <v>0</v>
      </c>
      <c r="AS150" s="134">
        <f t="shared" si="98"/>
        <v>0</v>
      </c>
      <c r="AT150" s="134">
        <f t="shared" si="99"/>
        <v>0</v>
      </c>
      <c r="AU150" s="134">
        <f t="shared" si="100"/>
        <v>0</v>
      </c>
      <c r="AV150" s="136">
        <f t="shared" si="90"/>
        <v>0</v>
      </c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 s="178"/>
      <c r="BI150" s="178"/>
      <c r="BJ150" s="147"/>
      <c r="BK150" s="260"/>
    </row>
    <row r="151" spans="1:63" ht="15" x14ac:dyDescent="0.25">
      <c r="A151" s="140"/>
      <c r="B151" s="141" t="s">
        <v>108</v>
      </c>
      <c r="C151" s="150"/>
      <c r="D151" s="150"/>
      <c r="E151" s="150"/>
      <c r="F151" s="134"/>
      <c r="G151" s="152"/>
      <c r="H151" s="134"/>
      <c r="I151" s="159"/>
      <c r="J151" s="134"/>
      <c r="K151" s="134"/>
      <c r="L151" s="150"/>
      <c r="M151" s="134"/>
      <c r="N151" s="152"/>
      <c r="O151" s="134"/>
      <c r="P151" s="159"/>
      <c r="Q151" s="134"/>
      <c r="R151" s="134"/>
      <c r="S151" s="150"/>
      <c r="T151" s="134"/>
      <c r="U151" s="152"/>
      <c r="V151" s="134"/>
      <c r="W151" s="159"/>
      <c r="X151" s="134"/>
      <c r="Y151" s="134"/>
      <c r="Z151" s="150"/>
      <c r="AA151" s="134"/>
      <c r="AB151" s="152"/>
      <c r="AC151" s="134"/>
      <c r="AD151" s="159"/>
      <c r="AE151" s="134"/>
      <c r="AF151" s="134"/>
      <c r="AG151" s="150"/>
      <c r="AH151" s="134"/>
      <c r="AI151" s="152"/>
      <c r="AJ151" s="134"/>
      <c r="AK151" s="133"/>
      <c r="AL151" s="134"/>
      <c r="AM151" s="134"/>
      <c r="AN151" s="134"/>
      <c r="AO151" s="140"/>
      <c r="AP151" s="124" t="s">
        <v>108</v>
      </c>
      <c r="AQ151" s="134">
        <f t="shared" si="96"/>
        <v>0</v>
      </c>
      <c r="AR151" s="134">
        <f t="shared" si="97"/>
        <v>0</v>
      </c>
      <c r="AS151" s="134">
        <f t="shared" si="98"/>
        <v>0</v>
      </c>
      <c r="AT151" s="134">
        <f t="shared" si="99"/>
        <v>0</v>
      </c>
      <c r="AU151" s="134">
        <f t="shared" si="100"/>
        <v>0</v>
      </c>
      <c r="AV151" s="136">
        <f t="shared" si="90"/>
        <v>0</v>
      </c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75"/>
      <c r="BI151" s="175"/>
      <c r="BJ151" s="134"/>
      <c r="BK151" s="260"/>
    </row>
    <row r="152" spans="1:63" ht="15" x14ac:dyDescent="0.25">
      <c r="A152" s="140"/>
      <c r="B152" s="141" t="s">
        <v>160</v>
      </c>
      <c r="C152" s="150"/>
      <c r="D152" s="150"/>
      <c r="E152" s="150"/>
      <c r="F152" s="134"/>
      <c r="G152" s="152"/>
      <c r="H152" s="134"/>
      <c r="I152" s="159"/>
      <c r="J152" s="134"/>
      <c r="K152" s="134"/>
      <c r="L152" s="150"/>
      <c r="M152" s="134"/>
      <c r="N152" s="152"/>
      <c r="O152" s="134"/>
      <c r="P152" s="159"/>
      <c r="Q152" s="134"/>
      <c r="R152" s="134"/>
      <c r="S152" s="150"/>
      <c r="T152" s="134"/>
      <c r="U152" s="152"/>
      <c r="V152" s="134"/>
      <c r="W152" s="159"/>
      <c r="X152" s="134"/>
      <c r="Y152" s="134"/>
      <c r="Z152" s="150"/>
      <c r="AA152" s="134"/>
      <c r="AB152" s="152"/>
      <c r="AC152" s="134"/>
      <c r="AD152" s="159"/>
      <c r="AE152" s="134"/>
      <c r="AF152" s="134"/>
      <c r="AG152" s="150"/>
      <c r="AH152" s="134"/>
      <c r="AI152" s="152"/>
      <c r="AJ152" s="134"/>
      <c r="AK152" s="133"/>
      <c r="AL152" s="134"/>
      <c r="AM152" s="134"/>
      <c r="AN152" s="134"/>
      <c r="AO152" s="140"/>
      <c r="AP152" s="124" t="s">
        <v>172</v>
      </c>
      <c r="AQ152" s="134">
        <f t="shared" si="96"/>
        <v>0</v>
      </c>
      <c r="AR152" s="134">
        <f t="shared" si="97"/>
        <v>0</v>
      </c>
      <c r="AS152" s="134">
        <f t="shared" si="98"/>
        <v>0</v>
      </c>
      <c r="AT152" s="134">
        <f t="shared" si="99"/>
        <v>0</v>
      </c>
      <c r="AU152" s="134">
        <f t="shared" si="100"/>
        <v>0</v>
      </c>
      <c r="AV152" s="136">
        <f t="shared" si="90"/>
        <v>0</v>
      </c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75"/>
      <c r="BI152" s="175"/>
      <c r="BJ152" s="134"/>
      <c r="BK152" s="260"/>
    </row>
    <row r="153" spans="1:63" ht="15" x14ac:dyDescent="0.25">
      <c r="A153" s="140"/>
      <c r="B153" s="141" t="s">
        <v>161</v>
      </c>
      <c r="C153" s="150"/>
      <c r="D153" s="150"/>
      <c r="E153" s="150"/>
      <c r="F153" s="134"/>
      <c r="G153" s="152"/>
      <c r="H153" s="134"/>
      <c r="I153" s="159"/>
      <c r="J153" s="134"/>
      <c r="K153" s="134"/>
      <c r="L153" s="150"/>
      <c r="M153" s="134"/>
      <c r="N153" s="152"/>
      <c r="O153" s="134"/>
      <c r="P153" s="159"/>
      <c r="Q153" s="134"/>
      <c r="R153" s="134"/>
      <c r="S153" s="150"/>
      <c r="T153" s="134"/>
      <c r="U153" s="152"/>
      <c r="V153" s="134"/>
      <c r="W153" s="159"/>
      <c r="X153" s="134"/>
      <c r="Y153" s="134"/>
      <c r="Z153" s="150"/>
      <c r="AA153" s="134"/>
      <c r="AB153" s="152"/>
      <c r="AC153" s="134"/>
      <c r="AD153" s="159"/>
      <c r="AE153" s="134"/>
      <c r="AF153" s="134"/>
      <c r="AG153" s="150"/>
      <c r="AH153" s="134"/>
      <c r="AI153" s="152"/>
      <c r="AJ153" s="134"/>
      <c r="AK153" s="133"/>
      <c r="AL153" s="134"/>
      <c r="AM153" s="134"/>
      <c r="AN153" s="134"/>
      <c r="AO153" s="140"/>
      <c r="AP153" s="124" t="s">
        <v>173</v>
      </c>
      <c r="AQ153" s="134">
        <f t="shared" si="96"/>
        <v>0</v>
      </c>
      <c r="AR153" s="134">
        <f t="shared" si="97"/>
        <v>0</v>
      </c>
      <c r="AS153" s="134">
        <f t="shared" si="98"/>
        <v>0</v>
      </c>
      <c r="AT153" s="134">
        <f t="shared" si="99"/>
        <v>0</v>
      </c>
      <c r="AU153" s="134">
        <f t="shared" si="100"/>
        <v>0</v>
      </c>
      <c r="AV153" s="136">
        <f t="shared" si="90"/>
        <v>0</v>
      </c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75"/>
      <c r="BI153" s="175"/>
      <c r="BJ153" s="134"/>
      <c r="BK153" s="260"/>
    </row>
    <row r="154" spans="1:63" ht="15" x14ac:dyDescent="0.25">
      <c r="A154" s="140"/>
      <c r="B154" s="141" t="s">
        <v>174</v>
      </c>
      <c r="C154" s="150"/>
      <c r="D154" s="150"/>
      <c r="E154" s="150"/>
      <c r="F154" s="134"/>
      <c r="G154" s="152"/>
      <c r="H154" s="134"/>
      <c r="I154" s="159"/>
      <c r="J154" s="134"/>
      <c r="K154" s="134"/>
      <c r="L154" s="150"/>
      <c r="M154" s="134"/>
      <c r="N154" s="152"/>
      <c r="O154" s="134"/>
      <c r="P154" s="159"/>
      <c r="Q154" s="134"/>
      <c r="R154" s="134"/>
      <c r="S154" s="150"/>
      <c r="T154" s="134"/>
      <c r="U154" s="152"/>
      <c r="V154" s="134"/>
      <c r="W154" s="159"/>
      <c r="X154" s="134"/>
      <c r="Y154" s="134"/>
      <c r="Z154" s="150"/>
      <c r="AA154" s="134"/>
      <c r="AB154" s="152"/>
      <c r="AC154" s="134"/>
      <c r="AD154" s="159"/>
      <c r="AE154" s="134"/>
      <c r="AF154" s="134"/>
      <c r="AG154" s="150"/>
      <c r="AH154" s="134"/>
      <c r="AI154" s="152"/>
      <c r="AJ154" s="134"/>
      <c r="AK154" s="133"/>
      <c r="AL154" s="134"/>
      <c r="AM154" s="134"/>
      <c r="AN154" s="134"/>
      <c r="AO154" s="140"/>
      <c r="AP154" s="124" t="s">
        <v>174</v>
      </c>
      <c r="AQ154" s="134">
        <f t="shared" si="96"/>
        <v>0</v>
      </c>
      <c r="AR154" s="134">
        <f t="shared" si="97"/>
        <v>0</v>
      </c>
      <c r="AS154" s="134">
        <f t="shared" si="98"/>
        <v>0</v>
      </c>
      <c r="AT154" s="134">
        <f t="shared" si="99"/>
        <v>0</v>
      </c>
      <c r="AU154" s="134">
        <f t="shared" si="100"/>
        <v>0</v>
      </c>
      <c r="AV154" s="136">
        <f t="shared" si="90"/>
        <v>0</v>
      </c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75"/>
      <c r="BI154" s="175"/>
      <c r="BJ154" s="134"/>
      <c r="BK154" s="260"/>
    </row>
    <row r="155" spans="1:63" ht="15" x14ac:dyDescent="0.25">
      <c r="A155" s="153"/>
      <c r="B155" s="154" t="s">
        <v>175</v>
      </c>
      <c r="C155" s="155"/>
      <c r="D155" s="155"/>
      <c r="E155" s="155"/>
      <c r="F155" s="134"/>
      <c r="G155" s="155"/>
      <c r="H155" s="155"/>
      <c r="I155" s="159"/>
      <c r="J155" s="155"/>
      <c r="K155" s="155"/>
      <c r="L155" s="155" t="s">
        <v>314</v>
      </c>
      <c r="M155" s="134"/>
      <c r="N155" s="155" t="s">
        <v>198</v>
      </c>
      <c r="O155" s="155" t="s">
        <v>185</v>
      </c>
      <c r="P155" s="159"/>
      <c r="Q155" s="155"/>
      <c r="R155" s="155"/>
      <c r="S155" s="155"/>
      <c r="T155" s="134" t="s">
        <v>198</v>
      </c>
      <c r="U155" s="155" t="s">
        <v>198</v>
      </c>
      <c r="V155" s="155" t="s">
        <v>185</v>
      </c>
      <c r="W155" s="159"/>
      <c r="X155" s="155" t="s">
        <v>198</v>
      </c>
      <c r="Y155" s="155" t="s">
        <v>198</v>
      </c>
      <c r="Z155" s="155"/>
      <c r="AA155" s="134" t="s">
        <v>187</v>
      </c>
      <c r="AB155" s="155" t="s">
        <v>187</v>
      </c>
      <c r="AC155" s="155"/>
      <c r="AD155" s="159"/>
      <c r="AE155" s="155"/>
      <c r="AF155" s="155"/>
      <c r="AG155" s="155"/>
      <c r="AH155" s="134"/>
      <c r="AI155" s="155"/>
      <c r="AJ155" s="155"/>
      <c r="AK155" s="133">
        <f>SUM(E155:AI155)</f>
        <v>0</v>
      </c>
      <c r="AL155" s="155"/>
      <c r="AM155" s="155"/>
      <c r="AN155" s="155"/>
      <c r="AO155" s="153"/>
      <c r="AP155" s="134" t="s">
        <v>176</v>
      </c>
      <c r="AQ155" s="134">
        <f>SUM(AQ149:AQ154)-AQ148</f>
        <v>0</v>
      </c>
      <c r="AR155" s="134">
        <f>SUM(AR149:AR154)-AR148</f>
        <v>1</v>
      </c>
      <c r="AS155" s="134">
        <f>SUM(AS149:AS154)-AS148</f>
        <v>3</v>
      </c>
      <c r="AT155" s="134">
        <f>SUM(AT149:AT154)-AT148</f>
        <v>0</v>
      </c>
      <c r="AU155" s="134">
        <f>SUM(AU149:AU154)-AU148</f>
        <v>0.5</v>
      </c>
      <c r="AV155" s="136">
        <f t="shared" si="90"/>
        <v>4.5</v>
      </c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81"/>
      <c r="BI155" s="181"/>
      <c r="BJ155" s="155"/>
      <c r="BK155" s="260"/>
    </row>
    <row r="156" spans="1:63" ht="15" x14ac:dyDescent="0.25">
      <c r="A156" s="71"/>
      <c r="B156" s="131" t="s">
        <v>166</v>
      </c>
      <c r="C156" s="95"/>
      <c r="D156" s="95"/>
      <c r="E156" s="95"/>
      <c r="F156" s="95"/>
      <c r="G156" s="95"/>
      <c r="H156" s="95"/>
      <c r="I156" s="173"/>
      <c r="J156" s="95"/>
      <c r="K156" s="95"/>
      <c r="L156" s="95"/>
      <c r="M156" s="95"/>
      <c r="N156" s="95"/>
      <c r="O156" s="95"/>
      <c r="P156" s="173"/>
      <c r="Q156" s="95"/>
      <c r="R156" s="95"/>
      <c r="S156" s="95"/>
      <c r="T156" s="95"/>
      <c r="U156" s="95"/>
      <c r="V156" s="95"/>
      <c r="W156" s="173"/>
      <c r="X156" s="95">
        <v>5</v>
      </c>
      <c r="Y156" s="95">
        <v>5</v>
      </c>
      <c r="Z156" s="95">
        <v>5</v>
      </c>
      <c r="AA156" s="95">
        <v>6</v>
      </c>
      <c r="AB156" s="95">
        <v>6</v>
      </c>
      <c r="AC156" s="95">
        <v>3</v>
      </c>
      <c r="AD156" s="173"/>
      <c r="AE156" s="95">
        <v>5</v>
      </c>
      <c r="AF156" s="95">
        <v>5</v>
      </c>
      <c r="AG156" s="95"/>
      <c r="AH156" s="95"/>
      <c r="AI156" s="95"/>
      <c r="AJ156" s="95"/>
      <c r="AK156" s="133">
        <f>SUM(F156:AI156)</f>
        <v>40</v>
      </c>
      <c r="AL156" s="134"/>
      <c r="AM156" s="134"/>
      <c r="AN156" s="134"/>
      <c r="AO156" s="71"/>
      <c r="AP156" s="135" t="s">
        <v>167</v>
      </c>
      <c r="AQ156" s="135">
        <f t="shared" ref="AQ156:AQ162" si="101">SUM(C156:H156)</f>
        <v>0</v>
      </c>
      <c r="AR156" s="135">
        <f t="shared" ref="AR156:AR162" si="102">SUM(J156:O156)</f>
        <v>0</v>
      </c>
      <c r="AS156" s="135">
        <f t="shared" ref="AS156:AS162" si="103">SUM(Q156:V156)</f>
        <v>0</v>
      </c>
      <c r="AT156" s="135">
        <f t="shared" ref="AT156:AT162" si="104">SUM(X156:AC156)</f>
        <v>30</v>
      </c>
      <c r="AU156" s="135">
        <f t="shared" ref="AU156:AU162" si="105">SUM(AE156:AJ156)</f>
        <v>10</v>
      </c>
      <c r="AV156" s="136">
        <f t="shared" si="90"/>
        <v>40</v>
      </c>
      <c r="AW156" s="137">
        <f>AV156-SUM(AV158:AV162)</f>
        <v>40</v>
      </c>
      <c r="AX156" s="137">
        <f>AV163</f>
        <v>7</v>
      </c>
      <c r="AY156" s="138">
        <f>AW156+AX156</f>
        <v>47</v>
      </c>
      <c r="AZ156" s="138">
        <f>AV162</f>
        <v>0</v>
      </c>
      <c r="BA156" s="138">
        <f>AV160</f>
        <v>0</v>
      </c>
      <c r="BB156" s="138">
        <f>AV161</f>
        <v>0</v>
      </c>
      <c r="BC156" s="138">
        <f>AV159</f>
        <v>0</v>
      </c>
      <c r="BD156" s="138">
        <f>AV158</f>
        <v>0</v>
      </c>
      <c r="BE156" s="158" t="str">
        <f>AM157</f>
        <v>no</v>
      </c>
      <c r="BF156" s="134">
        <v>1.1000000000000001</v>
      </c>
      <c r="BG156" s="134">
        <f>BF156*AX156</f>
        <v>7.7000000000000011</v>
      </c>
      <c r="BH156" s="174">
        <f>BG156</f>
        <v>7.7000000000000011</v>
      </c>
      <c r="BI156" s="174"/>
      <c r="BJ156" s="138" t="s">
        <v>300</v>
      </c>
      <c r="BK156" s="261"/>
    </row>
    <row r="157" spans="1:63" ht="15" x14ac:dyDescent="0.25">
      <c r="A157" s="140"/>
      <c r="B157" s="141" t="s">
        <v>168</v>
      </c>
      <c r="C157" s="134"/>
      <c r="D157" s="259"/>
      <c r="E157" s="134"/>
      <c r="F157" s="134"/>
      <c r="G157" s="134"/>
      <c r="H157" s="134"/>
      <c r="I157" s="159"/>
      <c r="J157" s="134"/>
      <c r="K157" s="134"/>
      <c r="L157" s="134"/>
      <c r="M157" s="134"/>
      <c r="N157" s="134"/>
      <c r="O157" s="134"/>
      <c r="P157" s="159"/>
      <c r="Q157" s="134"/>
      <c r="R157" s="134"/>
      <c r="S157" s="134"/>
      <c r="T157" s="134"/>
      <c r="U157" s="134"/>
      <c r="V157" s="134"/>
      <c r="W157" s="159"/>
      <c r="X157" s="134">
        <v>6.5</v>
      </c>
      <c r="Y157" s="134">
        <v>7</v>
      </c>
      <c r="Z157" s="134">
        <v>5.5</v>
      </c>
      <c r="AA157" s="134">
        <v>7</v>
      </c>
      <c r="AB157" s="134">
        <v>7.5</v>
      </c>
      <c r="AC157" s="134">
        <v>3</v>
      </c>
      <c r="AD157" s="159"/>
      <c r="AE157" s="134">
        <v>5</v>
      </c>
      <c r="AF157" s="134">
        <v>5.5</v>
      </c>
      <c r="AG157" s="134"/>
      <c r="AH157" s="134"/>
      <c r="AI157" s="134"/>
      <c r="AJ157" s="134"/>
      <c r="AK157" s="133">
        <f>SUM(F157:AI157)</f>
        <v>47</v>
      </c>
      <c r="AL157" s="134">
        <f>COUNT(F157:AI157)</f>
        <v>8</v>
      </c>
      <c r="AM157" s="159" t="s">
        <v>202</v>
      </c>
      <c r="AN157" s="134"/>
      <c r="AO157" s="140"/>
      <c r="AP157" s="134" t="s">
        <v>169</v>
      </c>
      <c r="AQ157" s="134">
        <f t="shared" si="101"/>
        <v>0</v>
      </c>
      <c r="AR157" s="134">
        <f t="shared" si="102"/>
        <v>0</v>
      </c>
      <c r="AS157" s="134">
        <f t="shared" si="103"/>
        <v>0</v>
      </c>
      <c r="AT157" s="134">
        <f t="shared" si="104"/>
        <v>36.5</v>
      </c>
      <c r="AU157" s="134">
        <f t="shared" si="105"/>
        <v>10.5</v>
      </c>
      <c r="AV157" s="136">
        <f t="shared" si="90"/>
        <v>47</v>
      </c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75"/>
      <c r="BI157" s="175"/>
      <c r="BJ157" s="134"/>
      <c r="BK157" s="260"/>
    </row>
    <row r="158" spans="1:63" ht="15" x14ac:dyDescent="0.25">
      <c r="A158" s="161" t="s">
        <v>222</v>
      </c>
      <c r="B158" s="141" t="s">
        <v>109</v>
      </c>
      <c r="C158" s="147"/>
      <c r="D158" s="147"/>
      <c r="E158" s="147"/>
      <c r="F158" s="147"/>
      <c r="G158" s="147"/>
      <c r="H158" s="147"/>
      <c r="I158" s="176"/>
      <c r="J158" s="147"/>
      <c r="K158" s="147"/>
      <c r="L158" s="147"/>
      <c r="M158" s="147"/>
      <c r="N158" s="147"/>
      <c r="O158" s="147"/>
      <c r="P158" s="176"/>
      <c r="Q158" s="147"/>
      <c r="R158" s="147"/>
      <c r="S158" s="147"/>
      <c r="T158" s="147"/>
      <c r="U158" s="147"/>
      <c r="V158" s="147"/>
      <c r="W158" s="176"/>
      <c r="X158" s="147"/>
      <c r="Y158" s="147"/>
      <c r="Z158" s="147"/>
      <c r="AA158" s="147"/>
      <c r="AB158" s="147"/>
      <c r="AC158" s="147"/>
      <c r="AD158" s="176"/>
      <c r="AE158" s="147"/>
      <c r="AF158" s="147"/>
      <c r="AG158" s="147"/>
      <c r="AH158" s="147"/>
      <c r="AI158" s="147"/>
      <c r="AJ158" s="147"/>
      <c r="AK158" s="133"/>
      <c r="AL158" s="134">
        <f>COUNT(C157:AF157)</f>
        <v>8</v>
      </c>
      <c r="AM158" s="147"/>
      <c r="AN158" s="147"/>
      <c r="AO158" s="161" t="s">
        <v>222</v>
      </c>
      <c r="AP158" s="134" t="s">
        <v>109</v>
      </c>
      <c r="AQ158" s="134">
        <f t="shared" si="101"/>
        <v>0</v>
      </c>
      <c r="AR158" s="134">
        <f t="shared" si="102"/>
        <v>0</v>
      </c>
      <c r="AS158" s="134">
        <f t="shared" si="103"/>
        <v>0</v>
      </c>
      <c r="AT158" s="134">
        <f t="shared" si="104"/>
        <v>0</v>
      </c>
      <c r="AU158" s="134">
        <f t="shared" si="105"/>
        <v>0</v>
      </c>
      <c r="AV158" s="136">
        <f t="shared" si="90"/>
        <v>0</v>
      </c>
      <c r="AW158" s="147"/>
      <c r="AX158" s="147"/>
      <c r="AY158" s="147"/>
      <c r="AZ158" s="147"/>
      <c r="BA158" s="147"/>
      <c r="BB158" s="147"/>
      <c r="BC158" s="147"/>
      <c r="BD158" s="147"/>
      <c r="BE158" s="147"/>
      <c r="BF158" s="147"/>
      <c r="BG158" s="147"/>
      <c r="BH158" s="178"/>
      <c r="BI158" s="178"/>
      <c r="BJ158" s="147"/>
      <c r="BK158" s="260"/>
    </row>
    <row r="159" spans="1:63" ht="15" x14ac:dyDescent="0.25">
      <c r="A159" s="140"/>
      <c r="B159" s="141" t="s">
        <v>108</v>
      </c>
      <c r="C159" s="150"/>
      <c r="D159" s="150"/>
      <c r="E159" s="150"/>
      <c r="F159" s="134"/>
      <c r="G159" s="152"/>
      <c r="H159" s="134"/>
      <c r="I159" s="159"/>
      <c r="J159" s="134"/>
      <c r="K159" s="134"/>
      <c r="L159" s="150"/>
      <c r="M159" s="134"/>
      <c r="N159" s="152"/>
      <c r="O159" s="134"/>
      <c r="P159" s="159"/>
      <c r="Q159" s="134"/>
      <c r="R159" s="134"/>
      <c r="S159" s="150"/>
      <c r="T159" s="134"/>
      <c r="U159" s="152"/>
      <c r="V159" s="134"/>
      <c r="W159" s="159"/>
      <c r="X159" s="134"/>
      <c r="Y159" s="134"/>
      <c r="Z159" s="150"/>
      <c r="AA159" s="134"/>
      <c r="AB159" s="152"/>
      <c r="AC159" s="134"/>
      <c r="AD159" s="159"/>
      <c r="AE159" s="134"/>
      <c r="AF159" s="134"/>
      <c r="AG159" s="150"/>
      <c r="AH159" s="134"/>
      <c r="AI159" s="152"/>
      <c r="AJ159" s="134"/>
      <c r="AK159" s="133"/>
      <c r="AL159" s="134"/>
      <c r="AM159" s="134"/>
      <c r="AN159" s="134"/>
      <c r="AO159" s="140"/>
      <c r="AP159" s="124" t="s">
        <v>108</v>
      </c>
      <c r="AQ159" s="134">
        <f t="shared" si="101"/>
        <v>0</v>
      </c>
      <c r="AR159" s="134">
        <f t="shared" si="102"/>
        <v>0</v>
      </c>
      <c r="AS159" s="134">
        <f t="shared" si="103"/>
        <v>0</v>
      </c>
      <c r="AT159" s="134">
        <f t="shared" si="104"/>
        <v>0</v>
      </c>
      <c r="AU159" s="134">
        <f t="shared" si="105"/>
        <v>0</v>
      </c>
      <c r="AV159" s="136">
        <f t="shared" si="90"/>
        <v>0</v>
      </c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75"/>
      <c r="BI159" s="175"/>
      <c r="BJ159" s="134"/>
      <c r="BK159" s="260"/>
    </row>
    <row r="160" spans="1:63" ht="15" x14ac:dyDescent="0.25">
      <c r="A160" s="140"/>
      <c r="B160" s="141" t="s">
        <v>160</v>
      </c>
      <c r="C160" s="150"/>
      <c r="D160" s="150"/>
      <c r="E160" s="150"/>
      <c r="F160" s="134"/>
      <c r="G160" s="152"/>
      <c r="H160" s="134"/>
      <c r="I160" s="159"/>
      <c r="J160" s="134"/>
      <c r="K160" s="134"/>
      <c r="L160" s="150"/>
      <c r="M160" s="134"/>
      <c r="N160" s="152"/>
      <c r="O160" s="134"/>
      <c r="P160" s="159"/>
      <c r="Q160" s="134"/>
      <c r="R160" s="134"/>
      <c r="S160" s="150"/>
      <c r="T160" s="134"/>
      <c r="U160" s="152"/>
      <c r="V160" s="134"/>
      <c r="W160" s="159"/>
      <c r="X160" s="134"/>
      <c r="Y160" s="134"/>
      <c r="Z160" s="150"/>
      <c r="AA160" s="134"/>
      <c r="AB160" s="152"/>
      <c r="AC160" s="134"/>
      <c r="AD160" s="159"/>
      <c r="AE160" s="134"/>
      <c r="AF160" s="134"/>
      <c r="AG160" s="150"/>
      <c r="AH160" s="134"/>
      <c r="AI160" s="152"/>
      <c r="AJ160" s="134"/>
      <c r="AK160" s="133"/>
      <c r="AL160" s="134"/>
      <c r="AM160" s="134"/>
      <c r="AN160" s="134"/>
      <c r="AO160" s="140"/>
      <c r="AP160" s="124" t="s">
        <v>172</v>
      </c>
      <c r="AQ160" s="134">
        <f t="shared" si="101"/>
        <v>0</v>
      </c>
      <c r="AR160" s="134">
        <f t="shared" si="102"/>
        <v>0</v>
      </c>
      <c r="AS160" s="134">
        <f t="shared" si="103"/>
        <v>0</v>
      </c>
      <c r="AT160" s="134">
        <f t="shared" si="104"/>
        <v>0</v>
      </c>
      <c r="AU160" s="134">
        <f t="shared" si="105"/>
        <v>0</v>
      </c>
      <c r="AV160" s="136">
        <f t="shared" si="90"/>
        <v>0</v>
      </c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75"/>
      <c r="BI160" s="175"/>
      <c r="BJ160" s="134"/>
      <c r="BK160" s="260"/>
    </row>
    <row r="161" spans="1:63" ht="15" x14ac:dyDescent="0.25">
      <c r="A161" s="140"/>
      <c r="B161" s="141" t="s">
        <v>161</v>
      </c>
      <c r="C161" s="150"/>
      <c r="D161" s="150"/>
      <c r="E161" s="150"/>
      <c r="F161" s="134"/>
      <c r="G161" s="152"/>
      <c r="H161" s="134"/>
      <c r="I161" s="159"/>
      <c r="J161" s="134"/>
      <c r="K161" s="134"/>
      <c r="L161" s="150"/>
      <c r="M161" s="134"/>
      <c r="N161" s="152"/>
      <c r="O161" s="134"/>
      <c r="P161" s="159"/>
      <c r="Q161" s="134"/>
      <c r="R161" s="134"/>
      <c r="S161" s="150"/>
      <c r="T161" s="134"/>
      <c r="U161" s="152"/>
      <c r="V161" s="134"/>
      <c r="W161" s="159"/>
      <c r="X161" s="134"/>
      <c r="Y161" s="134"/>
      <c r="Z161" s="150"/>
      <c r="AA161" s="134"/>
      <c r="AB161" s="152"/>
      <c r="AC161" s="134"/>
      <c r="AD161" s="159"/>
      <c r="AE161" s="134"/>
      <c r="AF161" s="134"/>
      <c r="AG161" s="150"/>
      <c r="AH161" s="134"/>
      <c r="AI161" s="152"/>
      <c r="AJ161" s="134"/>
      <c r="AK161" s="133"/>
      <c r="AL161" s="134"/>
      <c r="AM161" s="134"/>
      <c r="AN161" s="134"/>
      <c r="AO161" s="140"/>
      <c r="AP161" s="124" t="s">
        <v>173</v>
      </c>
      <c r="AQ161" s="134">
        <f t="shared" si="101"/>
        <v>0</v>
      </c>
      <c r="AR161" s="134">
        <f t="shared" si="102"/>
        <v>0</v>
      </c>
      <c r="AS161" s="134">
        <f t="shared" si="103"/>
        <v>0</v>
      </c>
      <c r="AT161" s="134">
        <f t="shared" si="104"/>
        <v>0</v>
      </c>
      <c r="AU161" s="134">
        <f t="shared" si="105"/>
        <v>0</v>
      </c>
      <c r="AV161" s="136">
        <f t="shared" si="90"/>
        <v>0</v>
      </c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75"/>
      <c r="BI161" s="175"/>
      <c r="BJ161" s="134"/>
      <c r="BK161" s="260"/>
    </row>
    <row r="162" spans="1:63" ht="15" x14ac:dyDescent="0.25">
      <c r="A162" s="140"/>
      <c r="B162" s="141" t="s">
        <v>174</v>
      </c>
      <c r="C162" s="150"/>
      <c r="D162" s="150"/>
      <c r="E162" s="150"/>
      <c r="F162" s="134"/>
      <c r="G162" s="152"/>
      <c r="H162" s="134"/>
      <c r="I162" s="159"/>
      <c r="J162" s="134"/>
      <c r="K162" s="134"/>
      <c r="L162" s="150"/>
      <c r="M162" s="134"/>
      <c r="N162" s="152"/>
      <c r="O162" s="134"/>
      <c r="P162" s="159"/>
      <c r="Q162" s="134"/>
      <c r="R162" s="134"/>
      <c r="S162" s="150"/>
      <c r="T162" s="134"/>
      <c r="U162" s="152"/>
      <c r="V162" s="134"/>
      <c r="W162" s="159"/>
      <c r="X162" s="134"/>
      <c r="Y162" s="134"/>
      <c r="Z162" s="150"/>
      <c r="AA162" s="134"/>
      <c r="AB162" s="152"/>
      <c r="AC162" s="134"/>
      <c r="AD162" s="159"/>
      <c r="AE162" s="134"/>
      <c r="AF162" s="134"/>
      <c r="AG162" s="150"/>
      <c r="AH162" s="134"/>
      <c r="AI162" s="152"/>
      <c r="AJ162" s="134"/>
      <c r="AK162" s="133"/>
      <c r="AL162" s="134"/>
      <c r="AM162" s="134"/>
      <c r="AN162" s="134"/>
      <c r="AO162" s="140"/>
      <c r="AP162" s="124" t="s">
        <v>174</v>
      </c>
      <c r="AQ162" s="134">
        <f t="shared" si="101"/>
        <v>0</v>
      </c>
      <c r="AR162" s="134">
        <f t="shared" si="102"/>
        <v>0</v>
      </c>
      <c r="AS162" s="134">
        <f t="shared" si="103"/>
        <v>0</v>
      </c>
      <c r="AT162" s="134">
        <f t="shared" si="104"/>
        <v>0</v>
      </c>
      <c r="AU162" s="134">
        <f t="shared" si="105"/>
        <v>0</v>
      </c>
      <c r="AV162" s="136">
        <f t="shared" si="90"/>
        <v>0</v>
      </c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75"/>
      <c r="BI162" s="175"/>
      <c r="BJ162" s="134"/>
      <c r="BK162" s="260"/>
    </row>
    <row r="163" spans="1:63" ht="15" x14ac:dyDescent="0.25">
      <c r="A163" s="153"/>
      <c r="B163" s="154" t="s">
        <v>175</v>
      </c>
      <c r="C163" s="155"/>
      <c r="D163" s="155"/>
      <c r="E163" s="155"/>
      <c r="F163" s="134"/>
      <c r="G163" s="155"/>
      <c r="H163" s="155"/>
      <c r="I163" s="159"/>
      <c r="J163" s="155"/>
      <c r="K163" s="155"/>
      <c r="L163" s="155"/>
      <c r="M163" s="134"/>
      <c r="N163" s="155"/>
      <c r="O163" s="155"/>
      <c r="P163" s="159"/>
      <c r="Q163" s="155"/>
      <c r="R163" s="155"/>
      <c r="S163" s="155"/>
      <c r="T163" s="134"/>
      <c r="U163" s="155"/>
      <c r="V163" s="155"/>
      <c r="W163" s="159"/>
      <c r="X163" s="155" t="s">
        <v>324</v>
      </c>
      <c r="Y163" s="155" t="s">
        <v>324</v>
      </c>
      <c r="Z163" s="155" t="s">
        <v>324</v>
      </c>
      <c r="AA163" s="155" t="s">
        <v>324</v>
      </c>
      <c r="AB163" s="155" t="s">
        <v>324</v>
      </c>
      <c r="AC163" s="155" t="s">
        <v>324</v>
      </c>
      <c r="AD163" s="159"/>
      <c r="AE163" s="155" t="s">
        <v>324</v>
      </c>
      <c r="AF163" s="155" t="s">
        <v>324</v>
      </c>
      <c r="AG163" s="155"/>
      <c r="AH163" s="134"/>
      <c r="AI163" s="155"/>
      <c r="AJ163" s="155"/>
      <c r="AK163" s="133">
        <f>SUM(E163:AI163)</f>
        <v>0</v>
      </c>
      <c r="AL163" s="155"/>
      <c r="AM163" s="155"/>
      <c r="AN163" s="155"/>
      <c r="AO163" s="153"/>
      <c r="AP163" s="134" t="s">
        <v>176</v>
      </c>
      <c r="AQ163" s="134">
        <f>SUM(AQ157:AQ162)-AQ156</f>
        <v>0</v>
      </c>
      <c r="AR163" s="134">
        <f>SUM(AR157:AR162)-AR156</f>
        <v>0</v>
      </c>
      <c r="AS163" s="134">
        <f>SUM(AS157:AS162)-AS156</f>
        <v>0</v>
      </c>
      <c r="AT163" s="134">
        <f>SUM(AT157:AT162)-AT156</f>
        <v>6.5</v>
      </c>
      <c r="AU163" s="134">
        <f>SUM(AU157:AU162)-AU156</f>
        <v>0.5</v>
      </c>
      <c r="AV163" s="136">
        <f t="shared" si="90"/>
        <v>7</v>
      </c>
      <c r="AW163" s="155"/>
      <c r="AX163" s="155"/>
      <c r="AY163" s="155"/>
      <c r="AZ163" s="155"/>
      <c r="BA163" s="155"/>
      <c r="BB163" s="155"/>
      <c r="BC163" s="155"/>
      <c r="BD163" s="155"/>
      <c r="BE163" s="155"/>
      <c r="BF163" s="155"/>
      <c r="BG163" s="155"/>
      <c r="BH163" s="181"/>
      <c r="BI163" s="181"/>
      <c r="BJ163" s="155"/>
      <c r="BK163" s="260"/>
    </row>
    <row r="166" spans="1:63" x14ac:dyDescent="0.2">
      <c r="A166" s="100" t="s">
        <v>81</v>
      </c>
      <c r="B166" s="100" t="s">
        <v>303</v>
      </c>
    </row>
    <row r="167" spans="1:63" x14ac:dyDescent="0.2">
      <c r="A167" s="100" t="s">
        <v>304</v>
      </c>
      <c r="B167" s="100" t="s">
        <v>305</v>
      </c>
    </row>
    <row r="168" spans="1:63" x14ac:dyDescent="0.2">
      <c r="A168" s="100" t="s">
        <v>306</v>
      </c>
      <c r="B168" s="100" t="s">
        <v>307</v>
      </c>
    </row>
  </sheetData>
  <mergeCells count="7">
    <mergeCell ref="E1:AI1"/>
    <mergeCell ref="AW2:BJ2"/>
    <mergeCell ref="C85:H85"/>
    <mergeCell ref="J85:O85"/>
    <mergeCell ref="Q85:V85"/>
    <mergeCell ref="X85:AC85"/>
    <mergeCell ref="AE85:AF85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O1" xr:uid="{00000000-0002-0000-09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O3" xr:uid="{00000000-0002-0000-09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J3" xr:uid="{00000000-0002-0000-09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K3" xr:uid="{00000000-0002-0000-09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8" firstPageNumber="0" fitToHeight="0" orientation="landscape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4489D"/>
  </sheetPr>
  <dimension ref="A1:BK163"/>
  <sheetViews>
    <sheetView zoomScaleNormal="100" workbookViewId="0"/>
  </sheetViews>
  <sheetFormatPr defaultRowHeight="14.25" x14ac:dyDescent="0.2"/>
  <cols>
    <col min="1" max="1" width="23.625" customWidth="1"/>
    <col min="2" max="2" width="14.125" customWidth="1"/>
    <col min="3" max="36" width="4.75" customWidth="1"/>
    <col min="37" max="38" width="7.25" customWidth="1"/>
    <col min="39" max="39" width="8.75" customWidth="1"/>
    <col min="40" max="40" width="4.75" customWidth="1"/>
    <col min="41" max="41" width="20.75" customWidth="1"/>
    <col min="42" max="42" width="10.75" customWidth="1"/>
    <col min="43" max="47" width="6.125" customWidth="1"/>
    <col min="48" max="48" width="7" customWidth="1"/>
    <col min="49" max="61" width="8.375" customWidth="1"/>
    <col min="62" max="62" width="31.375" customWidth="1"/>
    <col min="63" max="63" width="6.875" customWidth="1"/>
    <col min="64" max="1025" width="8.625" customWidth="1"/>
  </cols>
  <sheetData>
    <row r="1" spans="1:63" ht="23.25" x14ac:dyDescent="0.35">
      <c r="A1" s="164"/>
      <c r="B1" s="164"/>
      <c r="C1" s="164"/>
      <c r="D1" s="164"/>
      <c r="E1" s="327" t="s">
        <v>234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164"/>
      <c r="AO1" s="164"/>
      <c r="BH1" s="109"/>
      <c r="BI1" s="109"/>
    </row>
    <row r="2" spans="1:63" ht="15" x14ac:dyDescent="0.2">
      <c r="A2" s="166"/>
      <c r="B2" s="166"/>
      <c r="C2" s="166"/>
      <c r="D2" s="166"/>
      <c r="E2" s="167" t="s">
        <v>114</v>
      </c>
      <c r="F2" s="167" t="s">
        <v>3</v>
      </c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 t="s">
        <v>1</v>
      </c>
      <c r="AG2" s="167" t="s">
        <v>114</v>
      </c>
      <c r="AH2" s="167" t="s">
        <v>3</v>
      </c>
      <c r="AI2" s="167" t="s">
        <v>4</v>
      </c>
      <c r="AJ2" s="167"/>
      <c r="AK2" s="167"/>
      <c r="AL2" s="167"/>
      <c r="AO2" s="166"/>
      <c r="AW2" s="325" t="s">
        <v>115</v>
      </c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100"/>
    </row>
    <row r="3" spans="1:63" ht="30" x14ac:dyDescent="0.2">
      <c r="A3" s="168"/>
      <c r="B3" s="168"/>
      <c r="C3" s="169"/>
      <c r="D3" s="169"/>
      <c r="E3" s="169">
        <v>1</v>
      </c>
      <c r="F3" s="169">
        <f t="shared" ref="F3:AI3" si="0">E3+1</f>
        <v>2</v>
      </c>
      <c r="G3" s="169">
        <f t="shared" si="0"/>
        <v>3</v>
      </c>
      <c r="H3" s="169">
        <f t="shared" si="0"/>
        <v>4</v>
      </c>
      <c r="I3" s="169">
        <f t="shared" si="0"/>
        <v>5</v>
      </c>
      <c r="J3" s="169">
        <f t="shared" si="0"/>
        <v>6</v>
      </c>
      <c r="K3" s="169">
        <f t="shared" si="0"/>
        <v>7</v>
      </c>
      <c r="L3" s="169">
        <f t="shared" si="0"/>
        <v>8</v>
      </c>
      <c r="M3" s="169">
        <f t="shared" si="0"/>
        <v>9</v>
      </c>
      <c r="N3" s="169">
        <f t="shared" si="0"/>
        <v>10</v>
      </c>
      <c r="O3" s="169">
        <f t="shared" si="0"/>
        <v>11</v>
      </c>
      <c r="P3" s="169">
        <f t="shared" si="0"/>
        <v>12</v>
      </c>
      <c r="Q3" s="169">
        <f t="shared" si="0"/>
        <v>13</v>
      </c>
      <c r="R3" s="169">
        <f t="shared" si="0"/>
        <v>14</v>
      </c>
      <c r="S3" s="169">
        <f t="shared" si="0"/>
        <v>15</v>
      </c>
      <c r="T3" s="169">
        <f t="shared" si="0"/>
        <v>16</v>
      </c>
      <c r="U3" s="169">
        <f t="shared" si="0"/>
        <v>17</v>
      </c>
      <c r="V3" s="169">
        <f t="shared" si="0"/>
        <v>18</v>
      </c>
      <c r="W3" s="169">
        <f t="shared" si="0"/>
        <v>19</v>
      </c>
      <c r="X3" s="169">
        <f t="shared" si="0"/>
        <v>20</v>
      </c>
      <c r="Y3" s="169">
        <f t="shared" si="0"/>
        <v>21</v>
      </c>
      <c r="Z3" s="169">
        <f t="shared" si="0"/>
        <v>22</v>
      </c>
      <c r="AA3" s="169">
        <f t="shared" si="0"/>
        <v>23</v>
      </c>
      <c r="AB3" s="169">
        <f t="shared" si="0"/>
        <v>24</v>
      </c>
      <c r="AC3" s="169">
        <f t="shared" si="0"/>
        <v>25</v>
      </c>
      <c r="AD3" s="169">
        <f t="shared" si="0"/>
        <v>26</v>
      </c>
      <c r="AE3" s="169">
        <f t="shared" si="0"/>
        <v>27</v>
      </c>
      <c r="AF3" s="169">
        <f t="shared" si="0"/>
        <v>28</v>
      </c>
      <c r="AG3" s="169">
        <f t="shared" si="0"/>
        <v>29</v>
      </c>
      <c r="AH3" s="169">
        <f t="shared" si="0"/>
        <v>30</v>
      </c>
      <c r="AI3" s="169">
        <f t="shared" si="0"/>
        <v>31</v>
      </c>
      <c r="AJ3" s="169"/>
      <c r="AK3" s="170" t="s">
        <v>148</v>
      </c>
      <c r="AL3" s="124" t="s">
        <v>149</v>
      </c>
      <c r="AM3" s="122" t="s">
        <v>150</v>
      </c>
      <c r="AN3" s="122"/>
      <c r="AO3" s="168" t="s">
        <v>116</v>
      </c>
      <c r="AP3" s="125"/>
      <c r="AQ3" s="126" t="s">
        <v>151</v>
      </c>
      <c r="AR3" s="126" t="s">
        <v>152</v>
      </c>
      <c r="AS3" s="126" t="s">
        <v>153</v>
      </c>
      <c r="AT3" s="126" t="s">
        <v>154</v>
      </c>
      <c r="AU3" s="126" t="s">
        <v>155</v>
      </c>
      <c r="AV3" s="122" t="s">
        <v>148</v>
      </c>
      <c r="AW3" s="127" t="s">
        <v>156</v>
      </c>
      <c r="AX3" s="127" t="s">
        <v>157</v>
      </c>
      <c r="AY3" s="128" t="s">
        <v>158</v>
      </c>
      <c r="AZ3" s="128" t="s">
        <v>159</v>
      </c>
      <c r="BA3" s="128" t="s">
        <v>160</v>
      </c>
      <c r="BB3" s="128" t="s">
        <v>161</v>
      </c>
      <c r="BC3" s="128" t="s">
        <v>108</v>
      </c>
      <c r="BD3" s="128" t="s">
        <v>109</v>
      </c>
      <c r="BE3" s="129" t="s">
        <v>150</v>
      </c>
      <c r="BF3" s="129"/>
      <c r="BG3" s="129" t="s">
        <v>162</v>
      </c>
      <c r="BH3" s="172" t="s">
        <v>163</v>
      </c>
      <c r="BI3" s="172" t="s">
        <v>164</v>
      </c>
      <c r="BJ3" s="128" t="s">
        <v>165</v>
      </c>
      <c r="BK3" s="100"/>
    </row>
    <row r="4" spans="1:63" ht="15" x14ac:dyDescent="0.25">
      <c r="A4" s="71"/>
      <c r="B4" s="131" t="s">
        <v>166</v>
      </c>
      <c r="C4" s="95"/>
      <c r="D4" s="95"/>
      <c r="E4" s="95">
        <v>6</v>
      </c>
      <c r="F4" s="95">
        <v>6</v>
      </c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95">
        <v>5.5</v>
      </c>
      <c r="AG4" s="95">
        <v>6</v>
      </c>
      <c r="AH4" s="95">
        <v>6</v>
      </c>
      <c r="AI4" s="95">
        <v>6</v>
      </c>
      <c r="AJ4" s="95"/>
      <c r="AK4" s="133">
        <f>SUM(F4:AI4)</f>
        <v>136</v>
      </c>
      <c r="AL4" s="134"/>
      <c r="AM4" s="134"/>
      <c r="AN4" s="134"/>
      <c r="AO4" s="71"/>
      <c r="AP4" s="135" t="s">
        <v>167</v>
      </c>
      <c r="AQ4" s="135">
        <f t="shared" ref="AQ4:AQ10" si="1">SUM(C4:H4)</f>
        <v>21</v>
      </c>
      <c r="AR4" s="135">
        <f t="shared" ref="AR4:AR10" si="2">SUM(J4:O4)</f>
        <v>31</v>
      </c>
      <c r="AS4" s="135">
        <f t="shared" ref="AS4:AS10" si="3">SUM(Q4:V4)</f>
        <v>31</v>
      </c>
      <c r="AT4" s="135">
        <f t="shared" ref="AT4:AT10" si="4">SUM(X4:AC4)</f>
        <v>31</v>
      </c>
      <c r="AU4" s="135">
        <f t="shared" ref="AU4:AU10" si="5">SUM(AE4:AJ4)</f>
        <v>28</v>
      </c>
      <c r="AV4" s="136">
        <f t="shared" ref="AV4:AV35" si="6">SUM(AQ4:AU4)</f>
        <v>142</v>
      </c>
      <c r="AW4" s="137">
        <f>AV4-SUM(AV6:AV10)</f>
        <v>111</v>
      </c>
      <c r="AX4" s="137">
        <f>AV11</f>
        <v>14.5</v>
      </c>
      <c r="AY4" s="138">
        <f>AW4+AX4</f>
        <v>125.5</v>
      </c>
      <c r="AZ4" s="138">
        <f>AV10</f>
        <v>0</v>
      </c>
      <c r="BA4" s="138">
        <f>AV8</f>
        <v>0</v>
      </c>
      <c r="BB4" s="138">
        <f>AV9</f>
        <v>0</v>
      </c>
      <c r="BC4" s="138">
        <f>AV7</f>
        <v>31</v>
      </c>
      <c r="BD4" s="138">
        <f>AV6</f>
        <v>0</v>
      </c>
      <c r="BE4" s="134">
        <f>AM5</f>
        <v>73.5</v>
      </c>
      <c r="BF4" s="134">
        <v>1.3</v>
      </c>
      <c r="BG4" s="134">
        <f>BF4*AX4</f>
        <v>18.850000000000001</v>
      </c>
      <c r="BH4" s="174">
        <f>BE4+BG4</f>
        <v>92.35</v>
      </c>
      <c r="BI4" s="174"/>
      <c r="BJ4" s="138"/>
      <c r="BK4" s="261"/>
    </row>
    <row r="5" spans="1:63" ht="15" x14ac:dyDescent="0.25">
      <c r="A5" s="140"/>
      <c r="B5" s="141" t="s">
        <v>168</v>
      </c>
      <c r="C5" s="134"/>
      <c r="D5" s="134"/>
      <c r="E5" s="134">
        <v>4</v>
      </c>
      <c r="F5" s="134">
        <v>7</v>
      </c>
      <c r="G5" s="134">
        <v>8</v>
      </c>
      <c r="H5" s="134">
        <v>3</v>
      </c>
      <c r="I5" s="159"/>
      <c r="J5" s="134">
        <v>6</v>
      </c>
      <c r="K5" s="134">
        <v>7</v>
      </c>
      <c r="L5" s="134">
        <v>6</v>
      </c>
      <c r="M5" s="134">
        <v>6</v>
      </c>
      <c r="N5" s="134">
        <v>7</v>
      </c>
      <c r="O5" s="134">
        <v>3</v>
      </c>
      <c r="P5" s="159"/>
      <c r="Q5" s="134">
        <v>6</v>
      </c>
      <c r="R5" s="134">
        <v>7</v>
      </c>
      <c r="S5" s="134">
        <v>6.5</v>
      </c>
      <c r="T5" s="134">
        <v>5.5</v>
      </c>
      <c r="U5" s="134">
        <v>7</v>
      </c>
      <c r="V5" s="134">
        <v>4.5</v>
      </c>
      <c r="W5" s="159"/>
      <c r="X5" s="137"/>
      <c r="Y5" s="137"/>
      <c r="Z5" s="137"/>
      <c r="AA5" s="137"/>
      <c r="AB5" s="137"/>
      <c r="AC5" s="137"/>
      <c r="AD5" s="159"/>
      <c r="AE5" s="134">
        <v>6</v>
      </c>
      <c r="AF5" s="134">
        <v>7</v>
      </c>
      <c r="AG5" s="134">
        <v>5.5</v>
      </c>
      <c r="AH5" s="134">
        <v>7</v>
      </c>
      <c r="AI5" s="134">
        <v>6.5</v>
      </c>
      <c r="AJ5" s="134"/>
      <c r="AK5" s="133">
        <f>SUM(F5:AI5)</f>
        <v>121.5</v>
      </c>
      <c r="AL5" s="134">
        <f>COUNT(E5:AI5)</f>
        <v>21</v>
      </c>
      <c r="AM5" s="134">
        <f>AL5*3.5</f>
        <v>73.5</v>
      </c>
      <c r="AN5" s="134"/>
      <c r="AO5" s="140"/>
      <c r="AP5" s="134" t="s">
        <v>169</v>
      </c>
      <c r="AQ5" s="134">
        <f t="shared" si="1"/>
        <v>22</v>
      </c>
      <c r="AR5" s="134">
        <f t="shared" si="2"/>
        <v>35</v>
      </c>
      <c r="AS5" s="134">
        <f t="shared" si="3"/>
        <v>36.5</v>
      </c>
      <c r="AT5" s="134">
        <f t="shared" si="4"/>
        <v>0</v>
      </c>
      <c r="AU5" s="134">
        <f t="shared" si="5"/>
        <v>32</v>
      </c>
      <c r="AV5" s="136">
        <f t="shared" si="6"/>
        <v>125.5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75"/>
      <c r="BI5" s="175"/>
      <c r="BJ5" s="134"/>
    </row>
    <row r="6" spans="1:63" ht="15" x14ac:dyDescent="0.25">
      <c r="A6" s="140" t="s">
        <v>171</v>
      </c>
      <c r="B6" s="141" t="s">
        <v>109</v>
      </c>
      <c r="C6" s="147"/>
      <c r="D6" s="147"/>
      <c r="E6" s="147"/>
      <c r="F6" s="147"/>
      <c r="G6" s="147"/>
      <c r="H6" s="147"/>
      <c r="I6" s="176"/>
      <c r="J6" s="147"/>
      <c r="K6" s="147"/>
      <c r="L6" s="147"/>
      <c r="M6" s="147"/>
      <c r="N6" s="147"/>
      <c r="O6" s="147"/>
      <c r="P6" s="176"/>
      <c r="Q6" s="147"/>
      <c r="R6" s="147"/>
      <c r="S6" s="147"/>
      <c r="T6" s="147"/>
      <c r="U6" s="147"/>
      <c r="V6" s="147"/>
      <c r="W6" s="176"/>
      <c r="X6" s="241"/>
      <c r="Y6" s="241"/>
      <c r="Z6" s="241"/>
      <c r="AA6" s="241"/>
      <c r="AB6" s="241"/>
      <c r="AC6" s="241"/>
      <c r="AD6" s="176"/>
      <c r="AE6" s="147"/>
      <c r="AF6" s="147"/>
      <c r="AG6" s="147"/>
      <c r="AH6" s="147"/>
      <c r="AI6" s="147"/>
      <c r="AJ6" s="147"/>
      <c r="AK6" s="133"/>
      <c r="AL6" s="147"/>
      <c r="AM6" s="147"/>
      <c r="AN6" s="147"/>
      <c r="AO6" s="140" t="s">
        <v>171</v>
      </c>
      <c r="AP6" s="134" t="s">
        <v>109</v>
      </c>
      <c r="AQ6" s="134">
        <f t="shared" si="1"/>
        <v>0</v>
      </c>
      <c r="AR6" s="134">
        <f t="shared" si="2"/>
        <v>0</v>
      </c>
      <c r="AS6" s="134">
        <f t="shared" si="3"/>
        <v>0</v>
      </c>
      <c r="AT6" s="134">
        <f t="shared" si="4"/>
        <v>0</v>
      </c>
      <c r="AU6" s="134">
        <f t="shared" si="5"/>
        <v>0</v>
      </c>
      <c r="AV6" s="136">
        <f t="shared" si="6"/>
        <v>0</v>
      </c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78"/>
      <c r="BI6" s="178"/>
      <c r="BJ6" s="147"/>
      <c r="BK6" s="260"/>
    </row>
    <row r="7" spans="1:63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82">
        <v>4.5</v>
      </c>
      <c r="Y7" s="182">
        <v>5.5</v>
      </c>
      <c r="Z7" s="242">
        <v>6</v>
      </c>
      <c r="AA7" s="182">
        <v>6</v>
      </c>
      <c r="AB7" s="182">
        <v>6</v>
      </c>
      <c r="AC7" s="182">
        <v>3</v>
      </c>
      <c r="AD7" s="159"/>
      <c r="AE7" s="134"/>
      <c r="AF7" s="134"/>
      <c r="AG7" s="150"/>
      <c r="AH7" s="134"/>
      <c r="AI7" s="152"/>
      <c r="AJ7" s="134"/>
      <c r="AK7" s="133"/>
      <c r="AL7" s="134"/>
      <c r="AM7" s="134"/>
      <c r="AN7" s="134"/>
      <c r="AO7" s="140"/>
      <c r="AP7" s="124" t="s">
        <v>108</v>
      </c>
      <c r="AQ7" s="134">
        <f t="shared" si="1"/>
        <v>0</v>
      </c>
      <c r="AR7" s="134">
        <f t="shared" si="2"/>
        <v>0</v>
      </c>
      <c r="AS7" s="134">
        <f t="shared" si="3"/>
        <v>0</v>
      </c>
      <c r="AT7" s="134">
        <f t="shared" si="4"/>
        <v>31</v>
      </c>
      <c r="AU7" s="134">
        <f t="shared" si="5"/>
        <v>0</v>
      </c>
      <c r="AV7" s="136">
        <f t="shared" si="6"/>
        <v>31</v>
      </c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75"/>
      <c r="BI7" s="175"/>
      <c r="BJ7" s="134"/>
      <c r="BK7" s="260"/>
    </row>
    <row r="8" spans="1:63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/>
      <c r="K8" s="134"/>
      <c r="L8" s="150"/>
      <c r="M8" s="134"/>
      <c r="N8" s="152"/>
      <c r="O8" s="134"/>
      <c r="P8" s="159"/>
      <c r="Q8" s="134"/>
      <c r="R8" s="134"/>
      <c r="S8" s="150"/>
      <c r="T8" s="134"/>
      <c r="U8" s="152"/>
      <c r="V8" s="134"/>
      <c r="W8" s="159"/>
      <c r="X8" s="182"/>
      <c r="Y8" s="182"/>
      <c r="Z8" s="242"/>
      <c r="AA8" s="182"/>
      <c r="AB8" s="182"/>
      <c r="AC8" s="182"/>
      <c r="AD8" s="159"/>
      <c r="AE8" s="134"/>
      <c r="AF8" s="134"/>
      <c r="AG8" s="150"/>
      <c r="AH8" s="134"/>
      <c r="AI8" s="152"/>
      <c r="AJ8" s="134"/>
      <c r="AK8" s="133"/>
      <c r="AL8" s="134"/>
      <c r="AM8" s="134"/>
      <c r="AN8" s="134"/>
      <c r="AO8" s="140"/>
      <c r="AP8" s="124" t="s">
        <v>172</v>
      </c>
      <c r="AQ8" s="134">
        <f t="shared" si="1"/>
        <v>0</v>
      </c>
      <c r="AR8" s="134">
        <f t="shared" si="2"/>
        <v>0</v>
      </c>
      <c r="AS8" s="134">
        <f t="shared" si="3"/>
        <v>0</v>
      </c>
      <c r="AT8" s="134">
        <f t="shared" si="4"/>
        <v>0</v>
      </c>
      <c r="AU8" s="134">
        <f t="shared" si="5"/>
        <v>0</v>
      </c>
      <c r="AV8" s="136">
        <f t="shared" si="6"/>
        <v>0</v>
      </c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75"/>
      <c r="BI8" s="175"/>
      <c r="BJ8" s="134"/>
      <c r="BK8" s="260"/>
    </row>
    <row r="9" spans="1:63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/>
      <c r="V9" s="134"/>
      <c r="W9" s="159"/>
      <c r="X9" s="182"/>
      <c r="Y9" s="182"/>
      <c r="Z9" s="242"/>
      <c r="AA9" s="182"/>
      <c r="AB9" s="182"/>
      <c r="AC9" s="182"/>
      <c r="AD9" s="159"/>
      <c r="AE9" s="134"/>
      <c r="AF9" s="134"/>
      <c r="AG9" s="150"/>
      <c r="AH9" s="134"/>
      <c r="AI9" s="152"/>
      <c r="AJ9" s="134"/>
      <c r="AK9" s="133"/>
      <c r="AL9" s="134"/>
      <c r="AM9" s="134"/>
      <c r="AN9" s="134"/>
      <c r="AO9" s="140"/>
      <c r="AP9" s="124" t="s">
        <v>173</v>
      </c>
      <c r="AQ9" s="134">
        <f t="shared" si="1"/>
        <v>0</v>
      </c>
      <c r="AR9" s="134">
        <f t="shared" si="2"/>
        <v>0</v>
      </c>
      <c r="AS9" s="134">
        <f t="shared" si="3"/>
        <v>0</v>
      </c>
      <c r="AT9" s="134">
        <f t="shared" si="4"/>
        <v>0</v>
      </c>
      <c r="AU9" s="134">
        <f t="shared" si="5"/>
        <v>0</v>
      </c>
      <c r="AV9" s="136">
        <f t="shared" si="6"/>
        <v>0</v>
      </c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75"/>
      <c r="BI9" s="175"/>
      <c r="BJ9" s="134"/>
      <c r="BK9" s="260"/>
    </row>
    <row r="10" spans="1:63" ht="15" x14ac:dyDescent="0.25">
      <c r="A10" s="140"/>
      <c r="B10" s="141" t="s">
        <v>174</v>
      </c>
      <c r="C10" s="150"/>
      <c r="D10" s="150"/>
      <c r="E10" s="150"/>
      <c r="F10" s="134"/>
      <c r="G10" s="152"/>
      <c r="H10" s="134"/>
      <c r="I10" s="159"/>
      <c r="J10" s="134"/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59"/>
      <c r="AE10" s="134"/>
      <c r="AF10" s="134"/>
      <c r="AG10" s="150"/>
      <c r="AH10" s="134"/>
      <c r="AI10" s="152"/>
      <c r="AJ10" s="134"/>
      <c r="AK10" s="133"/>
      <c r="AL10" s="134"/>
      <c r="AM10" s="134"/>
      <c r="AN10" s="134"/>
      <c r="AO10" s="140"/>
      <c r="AP10" s="124" t="s">
        <v>174</v>
      </c>
      <c r="AQ10" s="134">
        <f t="shared" si="1"/>
        <v>0</v>
      </c>
      <c r="AR10" s="134">
        <f t="shared" si="2"/>
        <v>0</v>
      </c>
      <c r="AS10" s="134">
        <f t="shared" si="3"/>
        <v>0</v>
      </c>
      <c r="AT10" s="134">
        <f t="shared" si="4"/>
        <v>0</v>
      </c>
      <c r="AU10" s="134">
        <f t="shared" si="5"/>
        <v>0</v>
      </c>
      <c r="AV10" s="136">
        <f t="shared" si="6"/>
        <v>0</v>
      </c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75"/>
      <c r="BI10" s="175"/>
      <c r="BJ10" s="134"/>
      <c r="BK10" s="260"/>
    </row>
    <row r="11" spans="1:63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55"/>
      <c r="R11" s="155"/>
      <c r="S11" s="155"/>
      <c r="T11" s="134"/>
      <c r="U11" s="155"/>
      <c r="V11" s="155"/>
      <c r="W11" s="159"/>
      <c r="X11" s="155"/>
      <c r="Y11" s="155"/>
      <c r="Z11" s="155"/>
      <c r="AA11" s="134"/>
      <c r="AB11" s="155"/>
      <c r="AC11" s="155"/>
      <c r="AD11" s="159"/>
      <c r="AE11" s="155"/>
      <c r="AF11" s="155"/>
      <c r="AG11" s="155"/>
      <c r="AH11" s="134"/>
      <c r="AI11" s="155"/>
      <c r="AJ11" s="155"/>
      <c r="AK11" s="133">
        <f>SUM(E11:AI11)</f>
        <v>0</v>
      </c>
      <c r="AL11" s="155"/>
      <c r="AM11" s="155"/>
      <c r="AN11" s="155"/>
      <c r="AO11" s="153"/>
      <c r="AP11" s="134" t="s">
        <v>176</v>
      </c>
      <c r="AQ11" s="134">
        <f>SUM(AQ5:AQ10)-AQ4</f>
        <v>1</v>
      </c>
      <c r="AR11" s="134">
        <f>SUM(AR5:AR10)-AR4</f>
        <v>4</v>
      </c>
      <c r="AS11" s="134">
        <f>SUM(AS5:AS10)-AS4</f>
        <v>5.5</v>
      </c>
      <c r="AT11" s="134">
        <f>SUM(AT5:AT10)-AT4</f>
        <v>0</v>
      </c>
      <c r="AU11" s="134">
        <f>SUM(AU5:AU10)-AU4</f>
        <v>4</v>
      </c>
      <c r="AV11" s="136">
        <f t="shared" si="6"/>
        <v>14.5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81"/>
      <c r="BI11" s="181"/>
      <c r="BJ11" s="155"/>
      <c r="BK11" s="260"/>
    </row>
    <row r="12" spans="1:63" ht="15" x14ac:dyDescent="0.25">
      <c r="A12" s="71"/>
      <c r="B12" s="131" t="s">
        <v>166</v>
      </c>
      <c r="C12" s="95"/>
      <c r="D12" s="95"/>
      <c r="E12" s="95">
        <v>6</v>
      </c>
      <c r="F12" s="95">
        <v>5.5</v>
      </c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95">
        <v>5.5</v>
      </c>
      <c r="AG12" s="95">
        <v>6</v>
      </c>
      <c r="AH12" s="95">
        <v>5.5</v>
      </c>
      <c r="AI12" s="95">
        <v>6</v>
      </c>
      <c r="AJ12" s="95"/>
      <c r="AK12" s="133">
        <f>SUM(F12:AI12)</f>
        <v>135.5</v>
      </c>
      <c r="AL12" s="134"/>
      <c r="AM12" s="134"/>
      <c r="AN12" s="134"/>
      <c r="AO12" s="71"/>
      <c r="AP12" s="135" t="s">
        <v>167</v>
      </c>
      <c r="AQ12" s="135">
        <f t="shared" ref="AQ12:AQ18" si="7">SUM(C12:H12)</f>
        <v>20.5</v>
      </c>
      <c r="AR12" s="135">
        <f t="shared" ref="AR12:AR18" si="8">SUM(J12:O12)</f>
        <v>31</v>
      </c>
      <c r="AS12" s="135">
        <f t="shared" ref="AS12:AS18" si="9">SUM(Q12:V12)</f>
        <v>31</v>
      </c>
      <c r="AT12" s="135">
        <f t="shared" ref="AT12:AT18" si="10">SUM(X12:AC12)</f>
        <v>31</v>
      </c>
      <c r="AU12" s="135">
        <f t="shared" ref="AU12:AU18" si="11">SUM(AE12:AJ12)</f>
        <v>28</v>
      </c>
      <c r="AV12" s="136">
        <f t="shared" si="6"/>
        <v>141.5</v>
      </c>
      <c r="AW12" s="137">
        <f>AV12-SUM(AV14:AV18)</f>
        <v>124.5</v>
      </c>
      <c r="AX12" s="137">
        <f>AV19</f>
        <v>9.5</v>
      </c>
      <c r="AY12" s="138">
        <f>AW12+AX12</f>
        <v>134</v>
      </c>
      <c r="AZ12" s="138">
        <f>AV18</f>
        <v>0</v>
      </c>
      <c r="BA12" s="138">
        <f>AV16</f>
        <v>0</v>
      </c>
      <c r="BB12" s="138">
        <f>AV17</f>
        <v>0</v>
      </c>
      <c r="BC12" s="138">
        <f>AV15</f>
        <v>17</v>
      </c>
      <c r="BD12" s="138">
        <f>AV14</f>
        <v>0</v>
      </c>
      <c r="BE12" s="134">
        <f>AM13</f>
        <v>84</v>
      </c>
      <c r="BF12" s="134">
        <v>1.3</v>
      </c>
      <c r="BG12" s="134">
        <f>BF12*AX12</f>
        <v>12.35</v>
      </c>
      <c r="BH12" s="174">
        <f>BE12+BG12</f>
        <v>96.35</v>
      </c>
      <c r="BI12" s="174"/>
      <c r="BJ12" s="138" t="s">
        <v>325</v>
      </c>
      <c r="BK12" s="261"/>
    </row>
    <row r="13" spans="1:63" ht="15" x14ac:dyDescent="0.25">
      <c r="A13" s="140"/>
      <c r="B13" s="141" t="s">
        <v>168</v>
      </c>
      <c r="C13" s="134"/>
      <c r="D13" s="134"/>
      <c r="E13" s="134">
        <v>4</v>
      </c>
      <c r="F13" s="134">
        <v>7</v>
      </c>
      <c r="G13" s="134">
        <v>8</v>
      </c>
      <c r="H13" s="134">
        <v>3</v>
      </c>
      <c r="I13" s="159"/>
      <c r="J13" s="134">
        <v>6</v>
      </c>
      <c r="K13" s="134">
        <v>7</v>
      </c>
      <c r="L13" s="134">
        <v>6</v>
      </c>
      <c r="M13" s="134">
        <v>6</v>
      </c>
      <c r="N13" s="134">
        <v>7</v>
      </c>
      <c r="O13" s="134">
        <v>3</v>
      </c>
      <c r="P13" s="159"/>
      <c r="Q13" s="134">
        <v>6</v>
      </c>
      <c r="R13" s="134">
        <v>7</v>
      </c>
      <c r="S13" s="134">
        <v>6.5</v>
      </c>
      <c r="T13" s="134">
        <v>5.5</v>
      </c>
      <c r="U13" s="134">
        <v>7</v>
      </c>
      <c r="V13" s="134">
        <v>4.5</v>
      </c>
      <c r="W13" s="159"/>
      <c r="X13" s="134">
        <v>6.5</v>
      </c>
      <c r="Y13" s="134">
        <v>7</v>
      </c>
      <c r="Z13" s="134">
        <v>6.5</v>
      </c>
      <c r="AA13" s="134">
        <v>7</v>
      </c>
      <c r="AB13" s="134">
        <v>7.5</v>
      </c>
      <c r="AC13" s="134">
        <v>3</v>
      </c>
      <c r="AD13" s="159"/>
      <c r="AE13" s="137"/>
      <c r="AF13" s="134">
        <v>1.5</v>
      </c>
      <c r="AG13" s="137"/>
      <c r="AH13" s="134">
        <v>1.5</v>
      </c>
      <c r="AI13" s="137"/>
      <c r="AJ13" s="134"/>
      <c r="AK13" s="133">
        <f>SUM(F13:AI13)</f>
        <v>130</v>
      </c>
      <c r="AL13" s="134">
        <f>COUNT(E13:AI13)</f>
        <v>24</v>
      </c>
      <c r="AM13" s="134">
        <f>AL13*3.5</f>
        <v>84</v>
      </c>
      <c r="AN13" s="134"/>
      <c r="AO13" s="140"/>
      <c r="AP13" s="134" t="s">
        <v>169</v>
      </c>
      <c r="AQ13" s="134">
        <f t="shared" si="7"/>
        <v>22</v>
      </c>
      <c r="AR13" s="134">
        <f t="shared" si="8"/>
        <v>35</v>
      </c>
      <c r="AS13" s="134">
        <f t="shared" si="9"/>
        <v>36.5</v>
      </c>
      <c r="AT13" s="134">
        <f t="shared" si="10"/>
        <v>37.5</v>
      </c>
      <c r="AU13" s="134">
        <f t="shared" si="11"/>
        <v>3</v>
      </c>
      <c r="AV13" s="136">
        <f t="shared" si="6"/>
        <v>134</v>
      </c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75"/>
      <c r="BI13" s="175"/>
      <c r="BJ13" s="134"/>
      <c r="BK13" s="260"/>
    </row>
    <row r="14" spans="1:63" ht="15" x14ac:dyDescent="0.25">
      <c r="A14" s="140" t="s">
        <v>178</v>
      </c>
      <c r="B14" s="141" t="s">
        <v>109</v>
      </c>
      <c r="C14" s="147"/>
      <c r="D14" s="147"/>
      <c r="E14" s="147"/>
      <c r="F14" s="147"/>
      <c r="G14" s="147"/>
      <c r="H14" s="147"/>
      <c r="I14" s="176"/>
      <c r="J14" s="147"/>
      <c r="K14" s="147"/>
      <c r="L14" s="147"/>
      <c r="M14" s="147"/>
      <c r="N14" s="147"/>
      <c r="O14" s="147"/>
      <c r="P14" s="176"/>
      <c r="Q14" s="147"/>
      <c r="R14" s="147"/>
      <c r="S14" s="147"/>
      <c r="T14" s="147"/>
      <c r="U14" s="147"/>
      <c r="V14" s="147"/>
      <c r="W14" s="176"/>
      <c r="X14" s="147"/>
      <c r="Y14" s="147"/>
      <c r="Z14" s="147"/>
      <c r="AA14" s="147"/>
      <c r="AB14" s="147"/>
      <c r="AC14" s="147"/>
      <c r="AD14" s="176"/>
      <c r="AE14" s="241"/>
      <c r="AF14" s="241"/>
      <c r="AG14" s="241"/>
      <c r="AH14" s="241"/>
      <c r="AI14" s="241"/>
      <c r="AJ14" s="241"/>
      <c r="AK14" s="133"/>
      <c r="AL14" s="147"/>
      <c r="AM14" s="147"/>
      <c r="AN14" s="147"/>
      <c r="AO14" s="140" t="s">
        <v>178</v>
      </c>
      <c r="AP14" s="134" t="s">
        <v>109</v>
      </c>
      <c r="AQ14" s="134">
        <f t="shared" si="7"/>
        <v>0</v>
      </c>
      <c r="AR14" s="134">
        <f t="shared" si="8"/>
        <v>0</v>
      </c>
      <c r="AS14" s="134">
        <f t="shared" si="9"/>
        <v>0</v>
      </c>
      <c r="AT14" s="134">
        <f t="shared" si="10"/>
        <v>0</v>
      </c>
      <c r="AU14" s="134">
        <f t="shared" si="11"/>
        <v>0</v>
      </c>
      <c r="AV14" s="136">
        <f t="shared" si="6"/>
        <v>0</v>
      </c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78"/>
      <c r="BI14" s="178"/>
      <c r="BJ14" s="147"/>
      <c r="BK14" s="260"/>
    </row>
    <row r="15" spans="1:63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82">
        <v>5</v>
      </c>
      <c r="AF15" s="182"/>
      <c r="AG15" s="242">
        <v>6</v>
      </c>
      <c r="AH15" s="182"/>
      <c r="AI15" s="182">
        <v>6</v>
      </c>
      <c r="AJ15" s="182"/>
      <c r="AK15" s="133"/>
      <c r="AL15" s="134"/>
      <c r="AM15" s="134"/>
      <c r="AN15" s="134"/>
      <c r="AO15" s="140"/>
      <c r="AP15" s="124" t="s">
        <v>108</v>
      </c>
      <c r="AQ15" s="134">
        <f t="shared" si="7"/>
        <v>0</v>
      </c>
      <c r="AR15" s="134">
        <f t="shared" si="8"/>
        <v>0</v>
      </c>
      <c r="AS15" s="134">
        <f t="shared" si="9"/>
        <v>0</v>
      </c>
      <c r="AT15" s="134">
        <f t="shared" si="10"/>
        <v>0</v>
      </c>
      <c r="AU15" s="134">
        <f t="shared" si="11"/>
        <v>17</v>
      </c>
      <c r="AV15" s="136">
        <f t="shared" si="6"/>
        <v>17</v>
      </c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75"/>
      <c r="BI15" s="175"/>
      <c r="BJ15" s="134"/>
      <c r="BK15" s="260"/>
    </row>
    <row r="16" spans="1:63" ht="15" x14ac:dyDescent="0.25">
      <c r="A16" s="140"/>
      <c r="B16" s="141" t="s">
        <v>160</v>
      </c>
      <c r="C16" s="150"/>
      <c r="D16" s="150"/>
      <c r="E16" s="150"/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82"/>
      <c r="AF16" s="182"/>
      <c r="AG16" s="242"/>
      <c r="AH16" s="182"/>
      <c r="AI16" s="182"/>
      <c r="AJ16" s="182"/>
      <c r="AK16" s="133"/>
      <c r="AL16" s="134"/>
      <c r="AM16" s="134"/>
      <c r="AN16" s="134"/>
      <c r="AO16" s="140"/>
      <c r="AP16" s="124" t="s">
        <v>172</v>
      </c>
      <c r="AQ16" s="134">
        <f t="shared" si="7"/>
        <v>0</v>
      </c>
      <c r="AR16" s="134">
        <f t="shared" si="8"/>
        <v>0</v>
      </c>
      <c r="AS16" s="134">
        <f t="shared" si="9"/>
        <v>0</v>
      </c>
      <c r="AT16" s="134">
        <f t="shared" si="10"/>
        <v>0</v>
      </c>
      <c r="AU16" s="134">
        <f t="shared" si="11"/>
        <v>0</v>
      </c>
      <c r="AV16" s="136">
        <f t="shared" si="6"/>
        <v>0</v>
      </c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75"/>
      <c r="BI16" s="175"/>
      <c r="BJ16" s="134"/>
      <c r="BK16" s="260"/>
    </row>
    <row r="17" spans="1:63" ht="15" x14ac:dyDescent="0.25">
      <c r="A17" s="140"/>
      <c r="B17" s="141" t="s">
        <v>161</v>
      </c>
      <c r="C17" s="150"/>
      <c r="D17" s="150"/>
      <c r="E17" s="150"/>
      <c r="F17" s="134"/>
      <c r="G17" s="152"/>
      <c r="H17" s="134"/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82"/>
      <c r="AF17" s="182"/>
      <c r="AG17" s="242"/>
      <c r="AH17" s="182"/>
      <c r="AI17" s="182"/>
      <c r="AJ17" s="182"/>
      <c r="AK17" s="133"/>
      <c r="AL17" s="134"/>
      <c r="AM17" s="134"/>
      <c r="AN17" s="134"/>
      <c r="AO17" s="140"/>
      <c r="AP17" s="124" t="s">
        <v>173</v>
      </c>
      <c r="AQ17" s="134">
        <f t="shared" si="7"/>
        <v>0</v>
      </c>
      <c r="AR17" s="134">
        <f t="shared" si="8"/>
        <v>0</v>
      </c>
      <c r="AS17" s="134">
        <f t="shared" si="9"/>
        <v>0</v>
      </c>
      <c r="AT17" s="134">
        <f t="shared" si="10"/>
        <v>0</v>
      </c>
      <c r="AU17" s="134">
        <f t="shared" si="11"/>
        <v>0</v>
      </c>
      <c r="AV17" s="136">
        <f t="shared" si="6"/>
        <v>0</v>
      </c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75"/>
      <c r="BI17" s="175"/>
      <c r="BJ17" s="134"/>
      <c r="BK17" s="260"/>
    </row>
    <row r="18" spans="1:63" ht="15" x14ac:dyDescent="0.25">
      <c r="A18" s="140"/>
      <c r="B18" s="141" t="s">
        <v>174</v>
      </c>
      <c r="C18" s="150"/>
      <c r="D18" s="150"/>
      <c r="E18" s="150"/>
      <c r="F18" s="134"/>
      <c r="G18" s="152"/>
      <c r="H18" s="134"/>
      <c r="I18" s="159"/>
      <c r="J18" s="134"/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59"/>
      <c r="AE18" s="182"/>
      <c r="AF18" s="182"/>
      <c r="AG18" s="242"/>
      <c r="AH18" s="182"/>
      <c r="AI18" s="182"/>
      <c r="AJ18" s="182"/>
      <c r="AK18" s="133"/>
      <c r="AL18" s="134"/>
      <c r="AM18" s="134"/>
      <c r="AN18" s="134"/>
      <c r="AO18" s="140"/>
      <c r="AP18" s="124" t="s">
        <v>174</v>
      </c>
      <c r="AQ18" s="134">
        <f t="shared" si="7"/>
        <v>0</v>
      </c>
      <c r="AR18" s="134">
        <f t="shared" si="8"/>
        <v>0</v>
      </c>
      <c r="AS18" s="134">
        <f t="shared" si="9"/>
        <v>0</v>
      </c>
      <c r="AT18" s="134">
        <f t="shared" si="10"/>
        <v>0</v>
      </c>
      <c r="AU18" s="134">
        <f t="shared" si="11"/>
        <v>0</v>
      </c>
      <c r="AV18" s="136">
        <f t="shared" si="6"/>
        <v>0</v>
      </c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75"/>
      <c r="BI18" s="175"/>
      <c r="BJ18" s="134"/>
      <c r="BK18" s="260"/>
    </row>
    <row r="19" spans="1:63" ht="15" x14ac:dyDescent="0.25">
      <c r="A19" s="153"/>
      <c r="B19" s="154" t="s">
        <v>175</v>
      </c>
      <c r="C19" s="155"/>
      <c r="D19" s="155"/>
      <c r="E19" s="155"/>
      <c r="F19" s="134"/>
      <c r="G19" s="155"/>
      <c r="H19" s="155"/>
      <c r="I19" s="159"/>
      <c r="J19" s="155"/>
      <c r="K19" s="155"/>
      <c r="L19" s="155"/>
      <c r="M19" s="134"/>
      <c r="N19" s="155"/>
      <c r="O19" s="155"/>
      <c r="P19" s="159"/>
      <c r="Q19" s="155"/>
      <c r="R19" s="155"/>
      <c r="S19" s="155"/>
      <c r="T19" s="134"/>
      <c r="U19" s="155"/>
      <c r="V19" s="155"/>
      <c r="W19" s="159"/>
      <c r="X19" s="155"/>
      <c r="Y19" s="155"/>
      <c r="Z19" s="155"/>
      <c r="AA19" s="134"/>
      <c r="AB19" s="155"/>
      <c r="AC19" s="155"/>
      <c r="AD19" s="159"/>
      <c r="AE19" s="155"/>
      <c r="AF19" s="155"/>
      <c r="AG19" s="155"/>
      <c r="AH19" s="134"/>
      <c r="AI19" s="155"/>
      <c r="AJ19" s="155"/>
      <c r="AK19" s="133">
        <f>SUM(E19:AI19)</f>
        <v>0</v>
      </c>
      <c r="AL19" s="155"/>
      <c r="AM19" s="155"/>
      <c r="AN19" s="155"/>
      <c r="AO19" s="153"/>
      <c r="AP19" s="134" t="s">
        <v>176</v>
      </c>
      <c r="AQ19" s="134">
        <f>SUM(AQ13:AQ18)-AQ12</f>
        <v>1.5</v>
      </c>
      <c r="AR19" s="134">
        <f>SUM(AR13:AR18)-AR12</f>
        <v>4</v>
      </c>
      <c r="AS19" s="134">
        <f>SUM(AS13:AS18)-AS12</f>
        <v>5.5</v>
      </c>
      <c r="AT19" s="134">
        <f>SUM(AT13:AT18)-AT12</f>
        <v>6.5</v>
      </c>
      <c r="AU19" s="134">
        <f>SUM(AU13:AU18)-AU12</f>
        <v>-8</v>
      </c>
      <c r="AV19" s="136">
        <f t="shared" si="6"/>
        <v>9.5</v>
      </c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81"/>
      <c r="BI19" s="181"/>
      <c r="BJ19" s="155"/>
      <c r="BK19" s="260"/>
    </row>
    <row r="20" spans="1:63" ht="15" x14ac:dyDescent="0.25">
      <c r="A20" s="71"/>
      <c r="B20" s="131" t="s">
        <v>166</v>
      </c>
      <c r="C20" s="95"/>
      <c r="D20" s="95"/>
      <c r="E20" s="95">
        <v>5.5</v>
      </c>
      <c r="F20" s="95">
        <v>6</v>
      </c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95">
        <v>6</v>
      </c>
      <c r="AG20" s="95">
        <v>5.5</v>
      </c>
      <c r="AH20" s="95">
        <v>6</v>
      </c>
      <c r="AI20" s="95">
        <v>6</v>
      </c>
      <c r="AJ20" s="95"/>
      <c r="AK20" s="133">
        <f>SUM(F20:AI20)</f>
        <v>136</v>
      </c>
      <c r="AL20" s="134"/>
      <c r="AM20" s="134"/>
      <c r="AN20" s="134"/>
      <c r="AO20" s="71"/>
      <c r="AP20" s="135" t="s">
        <v>167</v>
      </c>
      <c r="AQ20" s="135">
        <f t="shared" ref="AQ20:AQ26" si="12">SUM(C20:H20)</f>
        <v>19.5</v>
      </c>
      <c r="AR20" s="135">
        <f t="shared" ref="AR20:AR26" si="13">SUM(J20:O20)</f>
        <v>31</v>
      </c>
      <c r="AS20" s="135">
        <f t="shared" ref="AS20:AS26" si="14">SUM(Q20:V20)</f>
        <v>31</v>
      </c>
      <c r="AT20" s="135">
        <f t="shared" ref="AT20:AT26" si="15">SUM(X20:AC20)</f>
        <v>31</v>
      </c>
      <c r="AU20" s="135">
        <f t="shared" ref="AU20:AU26" si="16">SUM(AE20:AJ20)</f>
        <v>29</v>
      </c>
      <c r="AV20" s="136">
        <f t="shared" si="6"/>
        <v>141.5</v>
      </c>
      <c r="AW20" s="137">
        <f>AV20-SUM(AV22:AV26)</f>
        <v>141.5</v>
      </c>
      <c r="AX20" s="137">
        <f>AV27</f>
        <v>10.5</v>
      </c>
      <c r="AY20" s="138">
        <f>AW20+AX20</f>
        <v>152</v>
      </c>
      <c r="AZ20" s="138">
        <f>AV26</f>
        <v>0</v>
      </c>
      <c r="BA20" s="138">
        <f>AV24</f>
        <v>0</v>
      </c>
      <c r="BB20" s="138">
        <f>AV25</f>
        <v>0</v>
      </c>
      <c r="BC20" s="138">
        <f>AV23</f>
        <v>0</v>
      </c>
      <c r="BD20" s="138">
        <f>AV22</f>
        <v>0</v>
      </c>
      <c r="BE20" s="134">
        <f>AM21</f>
        <v>84</v>
      </c>
      <c r="BF20" s="134">
        <v>1.3</v>
      </c>
      <c r="BG20" s="134">
        <f>BF20*AX20</f>
        <v>13.65</v>
      </c>
      <c r="BH20" s="174">
        <f>BE20+BG20</f>
        <v>97.65</v>
      </c>
      <c r="BI20" s="174">
        <v>35.200000000000003</v>
      </c>
      <c r="BJ20" s="138" t="s">
        <v>326</v>
      </c>
      <c r="BK20" s="261"/>
    </row>
    <row r="21" spans="1:63" ht="15" x14ac:dyDescent="0.25">
      <c r="A21" s="140"/>
      <c r="B21" s="141" t="s">
        <v>168</v>
      </c>
      <c r="C21" s="134"/>
      <c r="D21" s="134"/>
      <c r="E21" s="134">
        <v>7.5</v>
      </c>
      <c r="F21" s="134">
        <v>8</v>
      </c>
      <c r="G21" s="134">
        <v>7.5</v>
      </c>
      <c r="H21" s="134">
        <v>2.5</v>
      </c>
      <c r="I21" s="159"/>
      <c r="J21" s="134">
        <v>6</v>
      </c>
      <c r="K21" s="134">
        <v>6</v>
      </c>
      <c r="L21" s="134">
        <v>6</v>
      </c>
      <c r="M21" s="134">
        <v>6</v>
      </c>
      <c r="N21" s="134">
        <v>6.5</v>
      </c>
      <c r="O21" s="134"/>
      <c r="P21" s="159"/>
      <c r="Q21" s="134">
        <v>6.5</v>
      </c>
      <c r="R21" s="134">
        <v>7</v>
      </c>
      <c r="S21" s="134">
        <v>6.5</v>
      </c>
      <c r="T21" s="134">
        <v>7</v>
      </c>
      <c r="U21" s="134">
        <v>6.5</v>
      </c>
      <c r="V21" s="134"/>
      <c r="W21" s="159"/>
      <c r="X21" s="134">
        <v>6</v>
      </c>
      <c r="Y21" s="134">
        <v>6.5</v>
      </c>
      <c r="Z21" s="134">
        <v>6</v>
      </c>
      <c r="AA21" s="134">
        <v>6.5</v>
      </c>
      <c r="AB21" s="134">
        <v>7</v>
      </c>
      <c r="AC21" s="134"/>
      <c r="AD21" s="159"/>
      <c r="AE21" s="134">
        <v>6</v>
      </c>
      <c r="AF21" s="134">
        <v>6</v>
      </c>
      <c r="AG21" s="134">
        <v>5</v>
      </c>
      <c r="AH21" s="134">
        <v>6.5</v>
      </c>
      <c r="AI21" s="134">
        <v>7</v>
      </c>
      <c r="AJ21" s="134"/>
      <c r="AK21" s="133">
        <f>SUM(F21:AI21)</f>
        <v>144.5</v>
      </c>
      <c r="AL21" s="134">
        <f>COUNT(E21:AI21)</f>
        <v>24</v>
      </c>
      <c r="AM21" s="134">
        <f>AL21*3.5</f>
        <v>84</v>
      </c>
      <c r="AN21" s="134"/>
      <c r="AO21" s="140"/>
      <c r="AP21" s="134" t="s">
        <v>169</v>
      </c>
      <c r="AQ21" s="134">
        <f t="shared" si="12"/>
        <v>25.5</v>
      </c>
      <c r="AR21" s="134">
        <f t="shared" si="13"/>
        <v>30.5</v>
      </c>
      <c r="AS21" s="134">
        <f t="shared" si="14"/>
        <v>33.5</v>
      </c>
      <c r="AT21" s="134">
        <f t="shared" si="15"/>
        <v>32</v>
      </c>
      <c r="AU21" s="134">
        <f t="shared" si="16"/>
        <v>30.5</v>
      </c>
      <c r="AV21" s="136">
        <f t="shared" si="6"/>
        <v>152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75"/>
      <c r="BI21" s="175"/>
      <c r="BJ21" s="134"/>
      <c r="BK21" s="260"/>
    </row>
    <row r="22" spans="1:63" ht="15" x14ac:dyDescent="0.25">
      <c r="A22" s="140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147"/>
      <c r="K22" s="147"/>
      <c r="L22" s="147"/>
      <c r="M22" s="147"/>
      <c r="N22" s="147"/>
      <c r="O22" s="147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47"/>
      <c r="AG22" s="147"/>
      <c r="AH22" s="147"/>
      <c r="AI22" s="147"/>
      <c r="AJ22" s="147"/>
      <c r="AK22" s="133"/>
      <c r="AL22" s="147"/>
      <c r="AM22" s="147"/>
      <c r="AN22" s="147"/>
      <c r="AO22" s="140" t="s">
        <v>179</v>
      </c>
      <c r="AP22" s="134" t="s">
        <v>109</v>
      </c>
      <c r="AQ22" s="134">
        <f t="shared" si="12"/>
        <v>0</v>
      </c>
      <c r="AR22" s="134">
        <f t="shared" si="13"/>
        <v>0</v>
      </c>
      <c r="AS22" s="134">
        <f t="shared" si="14"/>
        <v>0</v>
      </c>
      <c r="AT22" s="134">
        <f t="shared" si="15"/>
        <v>0</v>
      </c>
      <c r="AU22" s="134">
        <f t="shared" si="16"/>
        <v>0</v>
      </c>
      <c r="AV22" s="136">
        <f t="shared" si="6"/>
        <v>0</v>
      </c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78"/>
      <c r="BI22" s="178"/>
      <c r="BJ22" s="147"/>
      <c r="BK22" s="260"/>
    </row>
    <row r="23" spans="1:63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34"/>
      <c r="K23" s="134"/>
      <c r="L23" s="150"/>
      <c r="M23" s="134"/>
      <c r="N23" s="152"/>
      <c r="O23" s="134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4"/>
      <c r="AG23" s="150"/>
      <c r="AH23" s="134"/>
      <c r="AI23" s="152"/>
      <c r="AJ23" s="134"/>
      <c r="AK23" s="133"/>
      <c r="AL23" s="134"/>
      <c r="AM23" s="134"/>
      <c r="AN23" s="134"/>
      <c r="AO23" s="140"/>
      <c r="AP23" s="124" t="s">
        <v>108</v>
      </c>
      <c r="AQ23" s="134">
        <f t="shared" si="12"/>
        <v>0</v>
      </c>
      <c r="AR23" s="134">
        <f t="shared" si="13"/>
        <v>0</v>
      </c>
      <c r="AS23" s="134">
        <f t="shared" si="14"/>
        <v>0</v>
      </c>
      <c r="AT23" s="134">
        <f t="shared" si="15"/>
        <v>0</v>
      </c>
      <c r="AU23" s="134">
        <f t="shared" si="16"/>
        <v>0</v>
      </c>
      <c r="AV23" s="136">
        <f t="shared" si="6"/>
        <v>0</v>
      </c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75"/>
      <c r="BI23" s="175"/>
      <c r="BJ23" s="134"/>
      <c r="BK23" s="260"/>
    </row>
    <row r="24" spans="1:63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34"/>
      <c r="K24" s="134"/>
      <c r="L24" s="150"/>
      <c r="M24" s="134"/>
      <c r="N24" s="152"/>
      <c r="O24" s="134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4"/>
      <c r="AG24" s="150"/>
      <c r="AH24" s="134"/>
      <c r="AI24" s="152"/>
      <c r="AJ24" s="134"/>
      <c r="AK24" s="133"/>
      <c r="AL24" s="134"/>
      <c r="AM24" s="134"/>
      <c r="AN24" s="134"/>
      <c r="AO24" s="140"/>
      <c r="AP24" s="124" t="s">
        <v>172</v>
      </c>
      <c r="AQ24" s="134">
        <f t="shared" si="12"/>
        <v>0</v>
      </c>
      <c r="AR24" s="134">
        <f t="shared" si="13"/>
        <v>0</v>
      </c>
      <c r="AS24" s="134">
        <f t="shared" si="14"/>
        <v>0</v>
      </c>
      <c r="AT24" s="134">
        <f t="shared" si="15"/>
        <v>0</v>
      </c>
      <c r="AU24" s="134">
        <f t="shared" si="16"/>
        <v>0</v>
      </c>
      <c r="AV24" s="136">
        <f t="shared" si="6"/>
        <v>0</v>
      </c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75"/>
      <c r="BI24" s="175"/>
      <c r="BJ24" s="134"/>
      <c r="BK24" s="260"/>
    </row>
    <row r="25" spans="1:63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4"/>
      <c r="AG25" s="150"/>
      <c r="AH25" s="134"/>
      <c r="AI25" s="152"/>
      <c r="AJ25" s="134"/>
      <c r="AK25" s="133"/>
      <c r="AL25" s="134"/>
      <c r="AM25" s="134"/>
      <c r="AN25" s="134"/>
      <c r="AO25" s="140"/>
      <c r="AP25" s="124" t="s">
        <v>173</v>
      </c>
      <c r="AQ25" s="134">
        <f t="shared" si="12"/>
        <v>0</v>
      </c>
      <c r="AR25" s="134">
        <f t="shared" si="13"/>
        <v>0</v>
      </c>
      <c r="AS25" s="134">
        <f t="shared" si="14"/>
        <v>0</v>
      </c>
      <c r="AT25" s="134">
        <f t="shared" si="15"/>
        <v>0</v>
      </c>
      <c r="AU25" s="134">
        <f t="shared" si="16"/>
        <v>0</v>
      </c>
      <c r="AV25" s="136">
        <f t="shared" si="6"/>
        <v>0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75"/>
      <c r="BI25" s="175"/>
      <c r="BJ25" s="134"/>
      <c r="BK25" s="260"/>
    </row>
    <row r="26" spans="1:63" ht="15" x14ac:dyDescent="0.25">
      <c r="A26" s="140"/>
      <c r="B26" s="141" t="s">
        <v>174</v>
      </c>
      <c r="C26" s="150"/>
      <c r="D26" s="150"/>
      <c r="E26" s="150"/>
      <c r="F26" s="134"/>
      <c r="G26" s="152"/>
      <c r="H26" s="134"/>
      <c r="I26" s="159"/>
      <c r="J26" s="134"/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59"/>
      <c r="AE26" s="134"/>
      <c r="AF26" s="134"/>
      <c r="AG26" s="150"/>
      <c r="AH26" s="134"/>
      <c r="AI26" s="152"/>
      <c r="AJ26" s="134"/>
      <c r="AK26" s="133"/>
      <c r="AL26" s="134"/>
      <c r="AM26" s="134"/>
      <c r="AN26" s="134"/>
      <c r="AO26" s="140"/>
      <c r="AP26" s="124" t="s">
        <v>174</v>
      </c>
      <c r="AQ26" s="134">
        <f t="shared" si="12"/>
        <v>0</v>
      </c>
      <c r="AR26" s="134">
        <f t="shared" si="13"/>
        <v>0</v>
      </c>
      <c r="AS26" s="134">
        <f t="shared" si="14"/>
        <v>0</v>
      </c>
      <c r="AT26" s="134">
        <f t="shared" si="15"/>
        <v>0</v>
      </c>
      <c r="AU26" s="134">
        <f t="shared" si="16"/>
        <v>0</v>
      </c>
      <c r="AV26" s="136">
        <f t="shared" si="6"/>
        <v>0</v>
      </c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75"/>
      <c r="BI26" s="175"/>
      <c r="BJ26" s="134"/>
      <c r="BK26" s="260"/>
    </row>
    <row r="27" spans="1:63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/>
      <c r="I27" s="159"/>
      <c r="J27" s="155"/>
      <c r="K27" s="155"/>
      <c r="L27" s="155"/>
      <c r="M27" s="134"/>
      <c r="N27" s="155"/>
      <c r="O27" s="155"/>
      <c r="P27" s="159"/>
      <c r="Q27" s="155"/>
      <c r="R27" s="155"/>
      <c r="S27" s="155"/>
      <c r="T27" s="134"/>
      <c r="U27" s="155"/>
      <c r="V27" s="155"/>
      <c r="W27" s="159"/>
      <c r="X27" s="155"/>
      <c r="Y27" s="155"/>
      <c r="Z27" s="155"/>
      <c r="AA27" s="134"/>
      <c r="AB27" s="155"/>
      <c r="AC27" s="155"/>
      <c r="AD27" s="159"/>
      <c r="AE27" s="155"/>
      <c r="AF27" s="155"/>
      <c r="AG27" s="155"/>
      <c r="AH27" s="134"/>
      <c r="AI27" s="155"/>
      <c r="AJ27" s="155"/>
      <c r="AK27" s="133">
        <f>SUM(E27:AI27)</f>
        <v>0</v>
      </c>
      <c r="AL27" s="155"/>
      <c r="AM27" s="155"/>
      <c r="AN27" s="155"/>
      <c r="AO27" s="153"/>
      <c r="AP27" s="134" t="s">
        <v>176</v>
      </c>
      <c r="AQ27" s="134">
        <f>SUM(AQ21:AQ26)-AQ20</f>
        <v>6</v>
      </c>
      <c r="AR27" s="134">
        <f>SUM(AR21:AR26)-AR20</f>
        <v>-0.5</v>
      </c>
      <c r="AS27" s="134">
        <f>SUM(AS21:AS26)-AS20</f>
        <v>2.5</v>
      </c>
      <c r="AT27" s="134">
        <f>SUM(AT21:AT26)-AT20</f>
        <v>1</v>
      </c>
      <c r="AU27" s="134">
        <f>SUM(AU21:AU26)-AU20</f>
        <v>1.5</v>
      </c>
      <c r="AV27" s="136">
        <f t="shared" si="6"/>
        <v>10.5</v>
      </c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81"/>
      <c r="BI27" s="181"/>
      <c r="BJ27" s="155"/>
      <c r="BK27" s="260"/>
    </row>
    <row r="28" spans="1:63" ht="15" x14ac:dyDescent="0.25">
      <c r="A28" s="71"/>
      <c r="B28" s="131" t="s">
        <v>166</v>
      </c>
      <c r="C28" s="95"/>
      <c r="D28" s="95"/>
      <c r="E28" s="95">
        <v>5</v>
      </c>
      <c r="F28" s="95">
        <v>6</v>
      </c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95">
        <v>5.5</v>
      </c>
      <c r="AG28" s="95">
        <v>5</v>
      </c>
      <c r="AH28" s="95">
        <v>6</v>
      </c>
      <c r="AI28" s="95">
        <v>6</v>
      </c>
      <c r="AJ28" s="95"/>
      <c r="AK28" s="133">
        <f>SUM(F28:AI28)</f>
        <v>132</v>
      </c>
      <c r="AL28" s="134"/>
      <c r="AM28" s="134"/>
      <c r="AN28" s="134"/>
      <c r="AO28" s="71"/>
      <c r="AP28" s="135" t="s">
        <v>167</v>
      </c>
      <c r="AQ28" s="135">
        <f t="shared" ref="AQ28:AQ34" si="17">SUM(C28:H28)</f>
        <v>20</v>
      </c>
      <c r="AR28" s="135">
        <f t="shared" ref="AR28:AR34" si="18">SUM(J28:O28)</f>
        <v>30</v>
      </c>
      <c r="AS28" s="135">
        <f t="shared" ref="AS28:AS34" si="19">SUM(Q28:V28)</f>
        <v>30</v>
      </c>
      <c r="AT28" s="135">
        <f t="shared" ref="AT28:AT34" si="20">SUM(X28:AC28)</f>
        <v>30</v>
      </c>
      <c r="AU28" s="135">
        <f t="shared" ref="AU28:AU34" si="21">SUM(AE28:AJ28)</f>
        <v>27</v>
      </c>
      <c r="AV28" s="136">
        <f t="shared" si="6"/>
        <v>137</v>
      </c>
      <c r="AW28" s="137">
        <f>AV28-SUM(AV30:AV34)</f>
        <v>137</v>
      </c>
      <c r="AX28" s="137">
        <f>AV35</f>
        <v>15</v>
      </c>
      <c r="AY28" s="138">
        <f>AW28+AX28</f>
        <v>152</v>
      </c>
      <c r="AZ28" s="138">
        <f>AV34</f>
        <v>0</v>
      </c>
      <c r="BA28" s="138">
        <f>AV32</f>
        <v>0</v>
      </c>
      <c r="BB28" s="138">
        <f>AV33</f>
        <v>0</v>
      </c>
      <c r="BC28" s="138">
        <f>AV31</f>
        <v>0</v>
      </c>
      <c r="BD28" s="138">
        <f>AV30</f>
        <v>0</v>
      </c>
      <c r="BE28" s="134">
        <f>AM29</f>
        <v>84</v>
      </c>
      <c r="BF28" s="134">
        <v>1.3</v>
      </c>
      <c r="BG28" s="134">
        <f>BF28*AX28</f>
        <v>19.5</v>
      </c>
      <c r="BH28" s="174">
        <f>BE28+BG28</f>
        <v>103.5</v>
      </c>
      <c r="BI28" s="174"/>
      <c r="BJ28" s="138" t="s">
        <v>326</v>
      </c>
      <c r="BK28" s="261"/>
    </row>
    <row r="29" spans="1:63" ht="15" x14ac:dyDescent="0.25">
      <c r="A29" s="140"/>
      <c r="B29" s="141" t="s">
        <v>168</v>
      </c>
      <c r="C29" s="134"/>
      <c r="D29" s="134"/>
      <c r="E29" s="134">
        <v>7.5</v>
      </c>
      <c r="F29" s="134">
        <v>8</v>
      </c>
      <c r="G29" s="134">
        <v>7.5</v>
      </c>
      <c r="H29" s="134">
        <v>2.5</v>
      </c>
      <c r="I29" s="159"/>
      <c r="J29" s="134">
        <v>6</v>
      </c>
      <c r="K29" s="134">
        <v>6</v>
      </c>
      <c r="L29" s="134">
        <v>6</v>
      </c>
      <c r="M29" s="134">
        <v>6</v>
      </c>
      <c r="N29" s="134">
        <v>6.5</v>
      </c>
      <c r="O29" s="134"/>
      <c r="P29" s="159"/>
      <c r="Q29" s="134">
        <v>6.5</v>
      </c>
      <c r="R29" s="134">
        <v>7</v>
      </c>
      <c r="S29" s="134">
        <v>6.5</v>
      </c>
      <c r="T29" s="134">
        <v>7</v>
      </c>
      <c r="U29" s="134">
        <v>6.5</v>
      </c>
      <c r="V29" s="134"/>
      <c r="W29" s="159"/>
      <c r="X29" s="134">
        <v>6</v>
      </c>
      <c r="Y29" s="134">
        <v>6.5</v>
      </c>
      <c r="Z29" s="134">
        <v>6</v>
      </c>
      <c r="AA29" s="134">
        <v>6.5</v>
      </c>
      <c r="AB29" s="134">
        <v>7</v>
      </c>
      <c r="AC29" s="134"/>
      <c r="AD29" s="159"/>
      <c r="AE29" s="134">
        <v>6</v>
      </c>
      <c r="AF29" s="134">
        <v>6</v>
      </c>
      <c r="AG29" s="134">
        <v>5</v>
      </c>
      <c r="AH29" s="134">
        <v>6.5</v>
      </c>
      <c r="AI29" s="134">
        <v>7</v>
      </c>
      <c r="AJ29" s="134"/>
      <c r="AK29" s="133">
        <f>SUM(F29:AI29)</f>
        <v>144.5</v>
      </c>
      <c r="AL29" s="134">
        <f>COUNT(E29:AI29)</f>
        <v>24</v>
      </c>
      <c r="AM29" s="134">
        <f>AL29*3.5</f>
        <v>84</v>
      </c>
      <c r="AN29" s="134"/>
      <c r="AO29" s="140"/>
      <c r="AP29" s="134" t="s">
        <v>169</v>
      </c>
      <c r="AQ29" s="134">
        <f t="shared" si="17"/>
        <v>25.5</v>
      </c>
      <c r="AR29" s="134">
        <f t="shared" si="18"/>
        <v>30.5</v>
      </c>
      <c r="AS29" s="134">
        <f t="shared" si="19"/>
        <v>33.5</v>
      </c>
      <c r="AT29" s="134">
        <f t="shared" si="20"/>
        <v>32</v>
      </c>
      <c r="AU29" s="134">
        <f t="shared" si="21"/>
        <v>30.5</v>
      </c>
      <c r="AV29" s="136">
        <f t="shared" si="6"/>
        <v>152</v>
      </c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75"/>
      <c r="BI29" s="175"/>
      <c r="BJ29" s="134"/>
      <c r="BK29" s="260"/>
    </row>
    <row r="30" spans="1:63" ht="15" x14ac:dyDescent="0.25">
      <c r="A30" s="140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47"/>
      <c r="AG30" s="147"/>
      <c r="AH30" s="147"/>
      <c r="AI30" s="147"/>
      <c r="AJ30" s="147"/>
      <c r="AK30" s="133"/>
      <c r="AL30" s="147"/>
      <c r="AM30" s="147"/>
      <c r="AN30" s="147"/>
      <c r="AO30" s="140" t="s">
        <v>180</v>
      </c>
      <c r="AP30" s="134" t="s">
        <v>109</v>
      </c>
      <c r="AQ30" s="134">
        <f t="shared" si="17"/>
        <v>0</v>
      </c>
      <c r="AR30" s="134">
        <f t="shared" si="18"/>
        <v>0</v>
      </c>
      <c r="AS30" s="134">
        <f t="shared" si="19"/>
        <v>0</v>
      </c>
      <c r="AT30" s="134">
        <f t="shared" si="20"/>
        <v>0</v>
      </c>
      <c r="AU30" s="134">
        <f t="shared" si="21"/>
        <v>0</v>
      </c>
      <c r="AV30" s="136">
        <f t="shared" si="6"/>
        <v>0</v>
      </c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78"/>
      <c r="BI30" s="178"/>
      <c r="BJ30" s="147"/>
      <c r="BK30" s="260"/>
    </row>
    <row r="31" spans="1:63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/>
      <c r="M31" s="134"/>
      <c r="N31" s="152"/>
      <c r="O31" s="134"/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4"/>
      <c r="AG31" s="150"/>
      <c r="AH31" s="134"/>
      <c r="AI31" s="152"/>
      <c r="AJ31" s="134"/>
      <c r="AK31" s="133"/>
      <c r="AL31" s="134"/>
      <c r="AM31" s="134"/>
      <c r="AN31" s="134"/>
      <c r="AO31" s="140"/>
      <c r="AP31" s="124" t="s">
        <v>108</v>
      </c>
      <c r="AQ31" s="134">
        <f t="shared" si="17"/>
        <v>0</v>
      </c>
      <c r="AR31" s="134">
        <f t="shared" si="18"/>
        <v>0</v>
      </c>
      <c r="AS31" s="134">
        <f t="shared" si="19"/>
        <v>0</v>
      </c>
      <c r="AT31" s="134">
        <f t="shared" si="20"/>
        <v>0</v>
      </c>
      <c r="AU31" s="134">
        <f t="shared" si="21"/>
        <v>0</v>
      </c>
      <c r="AV31" s="136">
        <f t="shared" si="6"/>
        <v>0</v>
      </c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75"/>
      <c r="BI31" s="175"/>
      <c r="BJ31" s="134"/>
      <c r="BK31" s="260"/>
    </row>
    <row r="32" spans="1:63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4"/>
      <c r="AG32" s="150"/>
      <c r="AH32" s="134"/>
      <c r="AI32" s="152"/>
      <c r="AJ32" s="134"/>
      <c r="AK32" s="133"/>
      <c r="AL32" s="134"/>
      <c r="AM32" s="134"/>
      <c r="AN32" s="134"/>
      <c r="AO32" s="140"/>
      <c r="AP32" s="124" t="s">
        <v>172</v>
      </c>
      <c r="AQ32" s="134">
        <f t="shared" si="17"/>
        <v>0</v>
      </c>
      <c r="AR32" s="134">
        <f t="shared" si="18"/>
        <v>0</v>
      </c>
      <c r="AS32" s="134">
        <f t="shared" si="19"/>
        <v>0</v>
      </c>
      <c r="AT32" s="134">
        <f t="shared" si="20"/>
        <v>0</v>
      </c>
      <c r="AU32" s="134">
        <f t="shared" si="21"/>
        <v>0</v>
      </c>
      <c r="AV32" s="136">
        <f t="shared" si="6"/>
        <v>0</v>
      </c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75"/>
      <c r="BI32" s="175"/>
      <c r="BJ32" s="134"/>
      <c r="BK32" s="260"/>
    </row>
    <row r="33" spans="1:63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4"/>
      <c r="AG33" s="150"/>
      <c r="AH33" s="134"/>
      <c r="AI33" s="152"/>
      <c r="AJ33" s="134"/>
      <c r="AK33" s="133"/>
      <c r="AL33" s="134"/>
      <c r="AM33" s="134"/>
      <c r="AN33" s="134"/>
      <c r="AO33" s="140"/>
      <c r="AP33" s="124" t="s">
        <v>173</v>
      </c>
      <c r="AQ33" s="134">
        <f t="shared" si="17"/>
        <v>0</v>
      </c>
      <c r="AR33" s="134">
        <f t="shared" si="18"/>
        <v>0</v>
      </c>
      <c r="AS33" s="134">
        <f t="shared" si="19"/>
        <v>0</v>
      </c>
      <c r="AT33" s="134">
        <f t="shared" si="20"/>
        <v>0</v>
      </c>
      <c r="AU33" s="134">
        <f t="shared" si="21"/>
        <v>0</v>
      </c>
      <c r="AV33" s="136">
        <f t="shared" si="6"/>
        <v>0</v>
      </c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75"/>
      <c r="BI33" s="175"/>
      <c r="BJ33" s="134"/>
      <c r="BK33" s="260"/>
    </row>
    <row r="34" spans="1:63" ht="15" x14ac:dyDescent="0.25">
      <c r="A34" s="140"/>
      <c r="B34" s="141" t="s">
        <v>174</v>
      </c>
      <c r="C34" s="150"/>
      <c r="D34" s="150"/>
      <c r="E34" s="150"/>
      <c r="F34" s="134"/>
      <c r="G34" s="152"/>
      <c r="H34" s="134"/>
      <c r="I34" s="159"/>
      <c r="J34" s="134"/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59"/>
      <c r="AE34" s="134"/>
      <c r="AF34" s="134"/>
      <c r="AG34" s="150"/>
      <c r="AH34" s="134"/>
      <c r="AI34" s="152"/>
      <c r="AJ34" s="134"/>
      <c r="AK34" s="133"/>
      <c r="AL34" s="134"/>
      <c r="AM34" s="134"/>
      <c r="AN34" s="134"/>
      <c r="AO34" s="140"/>
      <c r="AP34" s="124" t="s">
        <v>174</v>
      </c>
      <c r="AQ34" s="134">
        <f t="shared" si="17"/>
        <v>0</v>
      </c>
      <c r="AR34" s="134">
        <f t="shared" si="18"/>
        <v>0</v>
      </c>
      <c r="AS34" s="134">
        <f t="shared" si="19"/>
        <v>0</v>
      </c>
      <c r="AT34" s="134">
        <f t="shared" si="20"/>
        <v>0</v>
      </c>
      <c r="AU34" s="134">
        <f t="shared" si="21"/>
        <v>0</v>
      </c>
      <c r="AV34" s="136">
        <f t="shared" si="6"/>
        <v>0</v>
      </c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75"/>
      <c r="BI34" s="175"/>
      <c r="BJ34" s="134"/>
      <c r="BK34" s="260"/>
    </row>
    <row r="35" spans="1:63" ht="15" x14ac:dyDescent="0.25">
      <c r="A35" s="153"/>
      <c r="B35" s="154" t="s">
        <v>175</v>
      </c>
      <c r="C35" s="155"/>
      <c r="D35" s="155"/>
      <c r="E35" s="155" t="s">
        <v>327</v>
      </c>
      <c r="F35" s="134"/>
      <c r="G35" s="155"/>
      <c r="H35" s="155"/>
      <c r="I35" s="159"/>
      <c r="J35" s="155"/>
      <c r="K35" s="155"/>
      <c r="L35" s="155"/>
      <c r="M35" s="134"/>
      <c r="N35" s="155"/>
      <c r="O35" s="155"/>
      <c r="P35" s="159"/>
      <c r="Q35" s="155"/>
      <c r="R35" s="155"/>
      <c r="S35" s="155"/>
      <c r="T35" s="134"/>
      <c r="U35" s="155"/>
      <c r="V35" s="155"/>
      <c r="W35" s="159"/>
      <c r="X35" s="155"/>
      <c r="Y35" s="155"/>
      <c r="Z35" s="155"/>
      <c r="AA35" s="134"/>
      <c r="AB35" s="155"/>
      <c r="AC35" s="155"/>
      <c r="AD35" s="159"/>
      <c r="AE35" s="155"/>
      <c r="AF35" s="155"/>
      <c r="AG35" s="155"/>
      <c r="AH35" s="134"/>
      <c r="AI35" s="155"/>
      <c r="AJ35" s="155"/>
      <c r="AK35" s="133">
        <f>SUM(E35:AI35)</f>
        <v>0</v>
      </c>
      <c r="AL35" s="155"/>
      <c r="AM35" s="155"/>
      <c r="AN35" s="155"/>
      <c r="AO35" s="153"/>
      <c r="AP35" s="134" t="s">
        <v>176</v>
      </c>
      <c r="AQ35" s="134">
        <f>SUM(AQ29:AQ34)-AQ28</f>
        <v>5.5</v>
      </c>
      <c r="AR35" s="134">
        <f>SUM(AR29:AR34)-AR28</f>
        <v>0.5</v>
      </c>
      <c r="AS35" s="134">
        <f>SUM(AS29:AS34)-AS28</f>
        <v>3.5</v>
      </c>
      <c r="AT35" s="134">
        <f>SUM(AT29:AT34)-AT28</f>
        <v>2</v>
      </c>
      <c r="AU35" s="134">
        <f>SUM(AU29:AU34)-AU28</f>
        <v>3.5</v>
      </c>
      <c r="AV35" s="136">
        <f t="shared" si="6"/>
        <v>15</v>
      </c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81"/>
      <c r="BI35" s="181"/>
      <c r="BJ35" s="155"/>
      <c r="BK35" s="260"/>
    </row>
    <row r="36" spans="1:63" ht="15" x14ac:dyDescent="0.25">
      <c r="A36" s="71"/>
      <c r="B36" s="131" t="s">
        <v>166</v>
      </c>
      <c r="C36" s="95"/>
      <c r="D36" s="95"/>
      <c r="E36" s="95">
        <v>5.5</v>
      </c>
      <c r="F36" s="95">
        <v>6</v>
      </c>
      <c r="G36" s="95">
        <v>6</v>
      </c>
      <c r="H36" s="95">
        <v>3</v>
      </c>
      <c r="I36" s="173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95">
        <v>5.5</v>
      </c>
      <c r="AG36" s="95">
        <v>5.5</v>
      </c>
      <c r="AH36" s="95">
        <v>6</v>
      </c>
      <c r="AI36" s="95">
        <v>6</v>
      </c>
      <c r="AJ36" s="95"/>
      <c r="AK36" s="133">
        <f>SUM(F36:AI36)</f>
        <v>132</v>
      </c>
      <c r="AL36" s="134"/>
      <c r="AM36" s="134"/>
      <c r="AN36" s="134"/>
      <c r="AO36" s="71"/>
      <c r="AP36" s="135" t="s">
        <v>167</v>
      </c>
      <c r="AQ36" s="135">
        <f t="shared" ref="AQ36:AQ42" si="22">SUM(C36:H36)</f>
        <v>20.5</v>
      </c>
      <c r="AR36" s="135">
        <f t="shared" ref="AR36:AR42" si="23">SUM(J36:O36)</f>
        <v>30</v>
      </c>
      <c r="AS36" s="135">
        <f t="shared" ref="AS36:AS42" si="24">SUM(Q36:V36)</f>
        <v>30</v>
      </c>
      <c r="AT36" s="135">
        <f t="shared" ref="AT36:AT42" si="25">SUM(X36:AC36)</f>
        <v>30</v>
      </c>
      <c r="AU36" s="135">
        <f t="shared" ref="AU36:AU42" si="26">SUM(AE36:AJ36)</f>
        <v>27</v>
      </c>
      <c r="AV36" s="136">
        <f t="shared" ref="AV36:AV67" si="27">SUM(AQ36:AU36)</f>
        <v>137.5</v>
      </c>
      <c r="AW36" s="137">
        <f>AV36-SUM(AV38:AV42)</f>
        <v>131.5</v>
      </c>
      <c r="AX36" s="137">
        <f>AV43</f>
        <v>14.5</v>
      </c>
      <c r="AY36" s="138">
        <f>AW36+AX36</f>
        <v>146</v>
      </c>
      <c r="AZ36" s="138">
        <f>AV42</f>
        <v>0</v>
      </c>
      <c r="BA36" s="138">
        <f>AV40</f>
        <v>0</v>
      </c>
      <c r="BB36" s="138">
        <f>AV41</f>
        <v>0</v>
      </c>
      <c r="BC36" s="138">
        <f>AV39</f>
        <v>6</v>
      </c>
      <c r="BD36" s="138">
        <f>AV38</f>
        <v>0</v>
      </c>
      <c r="BE36" s="134">
        <f>AM37</f>
        <v>91</v>
      </c>
      <c r="BF36" s="134">
        <v>1.3</v>
      </c>
      <c r="BG36" s="134">
        <f>BF36*AX36</f>
        <v>18.850000000000001</v>
      </c>
      <c r="BH36" s="174">
        <f>BE36+BG36</f>
        <v>109.85</v>
      </c>
      <c r="BI36" s="174"/>
      <c r="BJ36" s="138" t="s">
        <v>220</v>
      </c>
      <c r="BK36" s="261"/>
    </row>
    <row r="37" spans="1:63" ht="15" x14ac:dyDescent="0.25">
      <c r="A37" s="140"/>
      <c r="B37" s="141" t="s">
        <v>168</v>
      </c>
      <c r="C37" s="134"/>
      <c r="D37" s="134"/>
      <c r="E37" s="134">
        <v>6</v>
      </c>
      <c r="F37" s="134">
        <v>7</v>
      </c>
      <c r="G37" s="134">
        <v>6.5</v>
      </c>
      <c r="H37" s="134">
        <v>1</v>
      </c>
      <c r="I37" s="159"/>
      <c r="J37" s="134">
        <v>5.5</v>
      </c>
      <c r="K37" s="134">
        <v>6.5</v>
      </c>
      <c r="L37" s="134">
        <v>6.5</v>
      </c>
      <c r="M37" s="134">
        <v>7.5</v>
      </c>
      <c r="N37" s="134">
        <v>7</v>
      </c>
      <c r="O37" s="134">
        <v>3.5</v>
      </c>
      <c r="P37" s="159"/>
      <c r="Q37" s="134">
        <v>5</v>
      </c>
      <c r="R37" s="134">
        <v>6</v>
      </c>
      <c r="S37" s="134">
        <v>6</v>
      </c>
      <c r="T37" s="134"/>
      <c r="U37" s="134">
        <v>6</v>
      </c>
      <c r="V37" s="134">
        <v>3</v>
      </c>
      <c r="W37" s="159"/>
      <c r="X37" s="134">
        <v>5</v>
      </c>
      <c r="Y37" s="134">
        <v>6</v>
      </c>
      <c r="Z37" s="134">
        <v>6</v>
      </c>
      <c r="AA37" s="134">
        <v>6.5</v>
      </c>
      <c r="AB37" s="134">
        <v>6</v>
      </c>
      <c r="AC37" s="134">
        <v>3</v>
      </c>
      <c r="AD37" s="159"/>
      <c r="AE37" s="134">
        <v>6</v>
      </c>
      <c r="AF37" s="134">
        <v>6</v>
      </c>
      <c r="AG37" s="134">
        <v>6</v>
      </c>
      <c r="AH37" s="134">
        <v>6.5</v>
      </c>
      <c r="AI37" s="134">
        <v>6</v>
      </c>
      <c r="AJ37" s="134"/>
      <c r="AK37" s="133">
        <f>SUM(F37:AI37)</f>
        <v>140</v>
      </c>
      <c r="AL37" s="134">
        <f>COUNT(E37:AI37)</f>
        <v>26</v>
      </c>
      <c r="AM37" s="134">
        <f>AL37*3.5</f>
        <v>91</v>
      </c>
      <c r="AN37" s="134"/>
      <c r="AO37" s="140"/>
      <c r="AP37" s="134" t="s">
        <v>169</v>
      </c>
      <c r="AQ37" s="134">
        <f t="shared" si="22"/>
        <v>20.5</v>
      </c>
      <c r="AR37" s="134">
        <f t="shared" si="23"/>
        <v>36.5</v>
      </c>
      <c r="AS37" s="134">
        <f t="shared" si="24"/>
        <v>26</v>
      </c>
      <c r="AT37" s="134">
        <f t="shared" si="25"/>
        <v>32.5</v>
      </c>
      <c r="AU37" s="134">
        <f t="shared" si="26"/>
        <v>30.5</v>
      </c>
      <c r="AV37" s="136">
        <f t="shared" si="27"/>
        <v>146</v>
      </c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75"/>
      <c r="BI37" s="175"/>
      <c r="BJ37" s="134"/>
      <c r="BK37" s="260"/>
    </row>
    <row r="38" spans="1:63" ht="15" x14ac:dyDescent="0.25">
      <c r="A38" s="140" t="s">
        <v>182</v>
      </c>
      <c r="B38" s="141" t="s">
        <v>109</v>
      </c>
      <c r="C38" s="147"/>
      <c r="D38" s="147"/>
      <c r="E38" s="147"/>
      <c r="F38" s="147"/>
      <c r="G38" s="147"/>
      <c r="H38" s="147"/>
      <c r="I38" s="176"/>
      <c r="J38" s="147"/>
      <c r="K38" s="147"/>
      <c r="L38" s="147"/>
      <c r="M38" s="147"/>
      <c r="N38" s="147"/>
      <c r="O38" s="147"/>
      <c r="P38" s="176"/>
      <c r="Q38" s="147"/>
      <c r="R38" s="147"/>
      <c r="S38" s="147"/>
      <c r="T38" s="147"/>
      <c r="U38" s="147"/>
      <c r="V38" s="147"/>
      <c r="W38" s="176"/>
      <c r="X38" s="147"/>
      <c r="Y38" s="147"/>
      <c r="Z38" s="147"/>
      <c r="AA38" s="147"/>
      <c r="AB38" s="147"/>
      <c r="AC38" s="147"/>
      <c r="AD38" s="176"/>
      <c r="AE38" s="147"/>
      <c r="AF38" s="147"/>
      <c r="AG38" s="147"/>
      <c r="AH38" s="147"/>
      <c r="AI38" s="147"/>
      <c r="AJ38" s="147"/>
      <c r="AK38" s="133"/>
      <c r="AL38" s="147"/>
      <c r="AM38" s="147"/>
      <c r="AN38" s="147"/>
      <c r="AO38" s="140" t="s">
        <v>182</v>
      </c>
      <c r="AP38" s="134" t="s">
        <v>109</v>
      </c>
      <c r="AQ38" s="134">
        <f t="shared" si="22"/>
        <v>0</v>
      </c>
      <c r="AR38" s="134">
        <f t="shared" si="23"/>
        <v>0</v>
      </c>
      <c r="AS38" s="134">
        <f t="shared" si="24"/>
        <v>0</v>
      </c>
      <c r="AT38" s="134">
        <f t="shared" si="25"/>
        <v>0</v>
      </c>
      <c r="AU38" s="134">
        <f t="shared" si="26"/>
        <v>0</v>
      </c>
      <c r="AV38" s="136">
        <f t="shared" si="27"/>
        <v>0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78"/>
      <c r="BI38" s="178"/>
      <c r="BJ38" s="147"/>
      <c r="BK38" s="260"/>
    </row>
    <row r="39" spans="1:63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59"/>
      <c r="J39" s="134"/>
      <c r="K39" s="134"/>
      <c r="L39" s="150"/>
      <c r="M39" s="134"/>
      <c r="N39" s="152"/>
      <c r="O39" s="134"/>
      <c r="P39" s="159"/>
      <c r="Q39" s="134"/>
      <c r="R39" s="134"/>
      <c r="S39" s="150"/>
      <c r="T39" s="134">
        <v>6</v>
      </c>
      <c r="U39" s="152"/>
      <c r="V39" s="134"/>
      <c r="W39" s="159"/>
      <c r="X39" s="134"/>
      <c r="Y39" s="134"/>
      <c r="Z39" s="150"/>
      <c r="AA39" s="134"/>
      <c r="AB39" s="152"/>
      <c r="AC39" s="134"/>
      <c r="AD39" s="159"/>
      <c r="AE39" s="134"/>
      <c r="AF39" s="134"/>
      <c r="AG39" s="150"/>
      <c r="AH39" s="134"/>
      <c r="AI39" s="152"/>
      <c r="AJ39" s="134"/>
      <c r="AK39" s="133"/>
      <c r="AL39" s="134"/>
      <c r="AM39" s="134"/>
      <c r="AN39" s="134"/>
      <c r="AO39" s="140"/>
      <c r="AP39" s="124" t="s">
        <v>108</v>
      </c>
      <c r="AQ39" s="134">
        <f t="shared" si="22"/>
        <v>0</v>
      </c>
      <c r="AR39" s="134">
        <f t="shared" si="23"/>
        <v>0</v>
      </c>
      <c r="AS39" s="134">
        <f t="shared" si="24"/>
        <v>6</v>
      </c>
      <c r="AT39" s="134">
        <f t="shared" si="25"/>
        <v>0</v>
      </c>
      <c r="AU39" s="134">
        <f t="shared" si="26"/>
        <v>0</v>
      </c>
      <c r="AV39" s="136">
        <f t="shared" si="27"/>
        <v>6</v>
      </c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75"/>
      <c r="BI39" s="175"/>
      <c r="BJ39" s="134"/>
      <c r="BK39" s="260"/>
    </row>
    <row r="40" spans="1:63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59"/>
      <c r="J40" s="134"/>
      <c r="K40" s="134"/>
      <c r="L40" s="150"/>
      <c r="M40" s="134"/>
      <c r="N40" s="152"/>
      <c r="O40" s="134"/>
      <c r="P40" s="159"/>
      <c r="Q40" s="134"/>
      <c r="R40" s="134"/>
      <c r="S40" s="150"/>
      <c r="T40" s="134"/>
      <c r="U40" s="152"/>
      <c r="V40" s="134"/>
      <c r="W40" s="159"/>
      <c r="X40" s="134"/>
      <c r="Y40" s="134"/>
      <c r="Z40" s="150"/>
      <c r="AA40" s="134"/>
      <c r="AB40" s="152"/>
      <c r="AC40" s="134"/>
      <c r="AD40" s="159"/>
      <c r="AE40" s="134"/>
      <c r="AF40" s="134"/>
      <c r="AG40" s="150"/>
      <c r="AH40" s="134"/>
      <c r="AI40" s="152"/>
      <c r="AJ40" s="134"/>
      <c r="AK40" s="133"/>
      <c r="AL40" s="134"/>
      <c r="AM40" s="134"/>
      <c r="AN40" s="134"/>
      <c r="AO40" s="140"/>
      <c r="AP40" s="124" t="s">
        <v>172</v>
      </c>
      <c r="AQ40" s="134">
        <f t="shared" si="22"/>
        <v>0</v>
      </c>
      <c r="AR40" s="134">
        <f t="shared" si="23"/>
        <v>0</v>
      </c>
      <c r="AS40" s="134">
        <f t="shared" si="24"/>
        <v>0</v>
      </c>
      <c r="AT40" s="134">
        <f t="shared" si="25"/>
        <v>0</v>
      </c>
      <c r="AU40" s="134">
        <f t="shared" si="26"/>
        <v>0</v>
      </c>
      <c r="AV40" s="136">
        <f t="shared" si="27"/>
        <v>0</v>
      </c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75"/>
      <c r="BI40" s="175"/>
      <c r="BJ40" s="134"/>
      <c r="BK40" s="260"/>
    </row>
    <row r="41" spans="1:63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34"/>
      <c r="R41" s="134"/>
      <c r="S41" s="150"/>
      <c r="T41" s="134"/>
      <c r="U41" s="152"/>
      <c r="V41" s="134"/>
      <c r="W41" s="159"/>
      <c r="X41" s="134"/>
      <c r="Y41" s="134"/>
      <c r="Z41" s="150"/>
      <c r="AA41" s="134"/>
      <c r="AB41" s="152"/>
      <c r="AC41" s="134"/>
      <c r="AD41" s="159"/>
      <c r="AE41" s="134"/>
      <c r="AF41" s="134"/>
      <c r="AG41" s="150"/>
      <c r="AH41" s="134"/>
      <c r="AI41" s="152"/>
      <c r="AJ41" s="134"/>
      <c r="AK41" s="133"/>
      <c r="AL41" s="134"/>
      <c r="AM41" s="134"/>
      <c r="AN41" s="134"/>
      <c r="AO41" s="140"/>
      <c r="AP41" s="124" t="s">
        <v>173</v>
      </c>
      <c r="AQ41" s="134">
        <f t="shared" si="22"/>
        <v>0</v>
      </c>
      <c r="AR41" s="134">
        <f t="shared" si="23"/>
        <v>0</v>
      </c>
      <c r="AS41" s="134">
        <f t="shared" si="24"/>
        <v>0</v>
      </c>
      <c r="AT41" s="134">
        <f t="shared" si="25"/>
        <v>0</v>
      </c>
      <c r="AU41" s="134">
        <f t="shared" si="26"/>
        <v>0</v>
      </c>
      <c r="AV41" s="136">
        <f t="shared" si="27"/>
        <v>0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75"/>
      <c r="BI41" s="175"/>
      <c r="BJ41" s="134"/>
      <c r="BK41" s="260"/>
    </row>
    <row r="42" spans="1:63" ht="15" x14ac:dyDescent="0.25">
      <c r="A42" s="140"/>
      <c r="B42" s="141" t="s">
        <v>174</v>
      </c>
      <c r="C42" s="150"/>
      <c r="D42" s="150"/>
      <c r="E42" s="150"/>
      <c r="F42" s="134"/>
      <c r="G42" s="152"/>
      <c r="H42" s="134"/>
      <c r="I42" s="159"/>
      <c r="J42" s="134"/>
      <c r="K42" s="134"/>
      <c r="L42" s="150"/>
      <c r="M42" s="134"/>
      <c r="N42" s="152"/>
      <c r="O42" s="134"/>
      <c r="P42" s="159"/>
      <c r="Q42" s="134"/>
      <c r="R42" s="134"/>
      <c r="S42" s="150"/>
      <c r="T42" s="134"/>
      <c r="U42" s="152"/>
      <c r="V42" s="134"/>
      <c r="W42" s="159"/>
      <c r="X42" s="134"/>
      <c r="Y42" s="134"/>
      <c r="Z42" s="150"/>
      <c r="AA42" s="134"/>
      <c r="AB42" s="152"/>
      <c r="AC42" s="134"/>
      <c r="AD42" s="159"/>
      <c r="AE42" s="134"/>
      <c r="AF42" s="134"/>
      <c r="AG42" s="150"/>
      <c r="AH42" s="134"/>
      <c r="AI42" s="152"/>
      <c r="AJ42" s="134"/>
      <c r="AK42" s="133"/>
      <c r="AL42" s="134"/>
      <c r="AM42" s="134"/>
      <c r="AN42" s="134"/>
      <c r="AO42" s="140"/>
      <c r="AP42" s="124" t="s">
        <v>174</v>
      </c>
      <c r="AQ42" s="134">
        <f t="shared" si="22"/>
        <v>0</v>
      </c>
      <c r="AR42" s="134">
        <f t="shared" si="23"/>
        <v>0</v>
      </c>
      <c r="AS42" s="134">
        <f t="shared" si="24"/>
        <v>0</v>
      </c>
      <c r="AT42" s="134">
        <f t="shared" si="25"/>
        <v>0</v>
      </c>
      <c r="AU42" s="134">
        <f t="shared" si="26"/>
        <v>0</v>
      </c>
      <c r="AV42" s="136">
        <f t="shared" si="27"/>
        <v>0</v>
      </c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75"/>
      <c r="BI42" s="175"/>
      <c r="BJ42" s="134"/>
      <c r="BK42" s="260"/>
    </row>
    <row r="43" spans="1:63" ht="15" x14ac:dyDescent="0.25">
      <c r="A43" s="153"/>
      <c r="B43" s="154" t="s">
        <v>175</v>
      </c>
      <c r="C43" s="155"/>
      <c r="D43" s="155"/>
      <c r="E43" s="155"/>
      <c r="F43" s="134" t="s">
        <v>328</v>
      </c>
      <c r="G43" s="155" t="s">
        <v>328</v>
      </c>
      <c r="H43" s="155" t="s">
        <v>328</v>
      </c>
      <c r="I43" s="159"/>
      <c r="J43" s="155" t="s">
        <v>329</v>
      </c>
      <c r="K43" s="155"/>
      <c r="L43" s="155"/>
      <c r="M43" s="134" t="s">
        <v>329</v>
      </c>
      <c r="N43" s="155" t="s">
        <v>329</v>
      </c>
      <c r="O43" s="155" t="s">
        <v>329</v>
      </c>
      <c r="P43" s="159"/>
      <c r="Q43" s="155" t="s">
        <v>329</v>
      </c>
      <c r="R43" s="155"/>
      <c r="S43" s="155"/>
      <c r="T43" s="134"/>
      <c r="U43" s="155" t="s">
        <v>329</v>
      </c>
      <c r="V43" s="155" t="s">
        <v>198</v>
      </c>
      <c r="W43" s="159"/>
      <c r="X43" s="155" t="s">
        <v>329</v>
      </c>
      <c r="Y43" s="155"/>
      <c r="Z43" s="155"/>
      <c r="AA43" s="134" t="s">
        <v>329</v>
      </c>
      <c r="AB43" s="155" t="s">
        <v>329</v>
      </c>
      <c r="AC43" s="155" t="s">
        <v>330</v>
      </c>
      <c r="AD43" s="159"/>
      <c r="AE43" s="155" t="s">
        <v>329</v>
      </c>
      <c r="AF43" s="155"/>
      <c r="AG43" s="155"/>
      <c r="AH43" s="134" t="s">
        <v>329</v>
      </c>
      <c r="AI43" s="155" t="s">
        <v>329</v>
      </c>
      <c r="AJ43" s="155"/>
      <c r="AK43" s="133">
        <f>SUM(E43:AI43)</f>
        <v>0</v>
      </c>
      <c r="AL43" s="155"/>
      <c r="AM43" s="155"/>
      <c r="AN43" s="155"/>
      <c r="AO43" s="153"/>
      <c r="AP43" s="134" t="s">
        <v>176</v>
      </c>
      <c r="AQ43" s="134">
        <f>SUM(AQ37:AQ42)-AQ36</f>
        <v>0</v>
      </c>
      <c r="AR43" s="134">
        <f>SUM(AR37:AR42)-AR36</f>
        <v>6.5</v>
      </c>
      <c r="AS43" s="134">
        <f>SUM(AS37:AS42)-AS36</f>
        <v>2</v>
      </c>
      <c r="AT43" s="134">
        <f>SUM(AT37:AT42)-AT36</f>
        <v>2.5</v>
      </c>
      <c r="AU43" s="134">
        <f>SUM(AU37:AU42)-AU36</f>
        <v>3.5</v>
      </c>
      <c r="AV43" s="136">
        <f t="shared" si="27"/>
        <v>14.5</v>
      </c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81"/>
      <c r="BI43" s="181"/>
      <c r="BJ43" s="155"/>
      <c r="BK43" s="260"/>
    </row>
    <row r="44" spans="1:63" ht="15" x14ac:dyDescent="0.25">
      <c r="A44" s="71"/>
      <c r="B44" s="131" t="s">
        <v>166</v>
      </c>
      <c r="C44" s="95"/>
      <c r="D44" s="95"/>
      <c r="E44" s="95">
        <v>5</v>
      </c>
      <c r="F44" s="95">
        <v>6</v>
      </c>
      <c r="G44" s="95">
        <v>6</v>
      </c>
      <c r="H44" s="95">
        <v>3</v>
      </c>
      <c r="I44" s="173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95">
        <v>5</v>
      </c>
      <c r="AG44" s="95">
        <v>5</v>
      </c>
      <c r="AH44" s="95">
        <v>6</v>
      </c>
      <c r="AI44" s="95">
        <v>6</v>
      </c>
      <c r="AJ44" s="95"/>
      <c r="AK44" s="133">
        <f>SUM(F44:AI44)</f>
        <v>132</v>
      </c>
      <c r="AL44" s="134"/>
      <c r="AM44" s="134"/>
      <c r="AN44" s="134"/>
      <c r="AO44" s="71"/>
      <c r="AP44" s="135" t="s">
        <v>167</v>
      </c>
      <c r="AQ44" s="135">
        <f t="shared" ref="AQ44:AQ50" si="28">SUM(C44:H44)</f>
        <v>20</v>
      </c>
      <c r="AR44" s="135">
        <f t="shared" ref="AR44:AR50" si="29">SUM(J44:O44)</f>
        <v>30</v>
      </c>
      <c r="AS44" s="135">
        <f t="shared" ref="AS44:AS50" si="30">SUM(Q44:V44)</f>
        <v>30</v>
      </c>
      <c r="AT44" s="135">
        <f t="shared" ref="AT44:AT50" si="31">SUM(X44:AC44)</f>
        <v>30</v>
      </c>
      <c r="AU44" s="135">
        <f t="shared" ref="AU44:AU50" si="32">SUM(AE44:AJ44)</f>
        <v>27</v>
      </c>
      <c r="AV44" s="136">
        <f t="shared" si="27"/>
        <v>137</v>
      </c>
      <c r="AW44" s="137">
        <f>AV44-SUM(AV46:AV50)</f>
        <v>87</v>
      </c>
      <c r="AX44" s="137">
        <f>AV51</f>
        <v>11</v>
      </c>
      <c r="AY44" s="138">
        <f>AW44+AX44</f>
        <v>98</v>
      </c>
      <c r="AZ44" s="138">
        <f>AV50</f>
        <v>0</v>
      </c>
      <c r="BA44" s="138">
        <f>AV48</f>
        <v>0</v>
      </c>
      <c r="BB44" s="138">
        <f>AV49</f>
        <v>17</v>
      </c>
      <c r="BC44" s="138">
        <f>AV47</f>
        <v>33</v>
      </c>
      <c r="BD44" s="138">
        <f>AV46</f>
        <v>0</v>
      </c>
      <c r="BE44" s="134">
        <f>AM45</f>
        <v>59.5</v>
      </c>
      <c r="BF44" s="134">
        <v>1.3</v>
      </c>
      <c r="BG44" s="134">
        <f>BF44*AX44</f>
        <v>14.3</v>
      </c>
      <c r="BH44" s="174">
        <f>BE44+BG44</f>
        <v>73.8</v>
      </c>
      <c r="BI44" s="174"/>
      <c r="BJ44" s="138"/>
      <c r="BK44" s="261"/>
    </row>
    <row r="45" spans="1:63" ht="15" x14ac:dyDescent="0.25">
      <c r="A45" s="140"/>
      <c r="B45" s="141" t="s">
        <v>168</v>
      </c>
      <c r="C45" s="134"/>
      <c r="D45" s="134"/>
      <c r="E45" s="134"/>
      <c r="F45" s="134"/>
      <c r="G45" s="134"/>
      <c r="H45" s="134">
        <v>2.5</v>
      </c>
      <c r="I45" s="159"/>
      <c r="J45" s="251"/>
      <c r="K45" s="251"/>
      <c r="L45" s="251"/>
      <c r="M45" s="251"/>
      <c r="N45" s="251"/>
      <c r="O45" s="251"/>
      <c r="P45" s="159"/>
      <c r="Q45" s="134">
        <v>6.5</v>
      </c>
      <c r="R45" s="134">
        <v>6</v>
      </c>
      <c r="S45" s="134">
        <v>6</v>
      </c>
      <c r="T45" s="134">
        <v>6.5</v>
      </c>
      <c r="U45" s="134">
        <v>5.5</v>
      </c>
      <c r="V45" s="134">
        <v>4.5</v>
      </c>
      <c r="W45" s="159"/>
      <c r="X45" s="155">
        <v>6</v>
      </c>
      <c r="Y45" s="155">
        <v>6</v>
      </c>
      <c r="Z45" s="155">
        <v>7</v>
      </c>
      <c r="AA45" s="134">
        <v>6.5</v>
      </c>
      <c r="AB45" s="155">
        <v>5.5</v>
      </c>
      <c r="AC45" s="155"/>
      <c r="AD45" s="159"/>
      <c r="AE45" s="134">
        <v>6.5</v>
      </c>
      <c r="AF45" s="134">
        <v>6.5</v>
      </c>
      <c r="AG45" s="134">
        <v>5.5</v>
      </c>
      <c r="AH45" s="134">
        <v>5.5</v>
      </c>
      <c r="AI45" s="134">
        <v>5.5</v>
      </c>
      <c r="AJ45" s="155"/>
      <c r="AK45" s="133">
        <f>SUM(F45:AI45)</f>
        <v>98</v>
      </c>
      <c r="AL45" s="134">
        <f>COUNT(E45:AI45)</f>
        <v>17</v>
      </c>
      <c r="AM45" s="134">
        <f>AL45*3.5</f>
        <v>59.5</v>
      </c>
      <c r="AN45" s="134"/>
      <c r="AO45" s="140"/>
      <c r="AP45" s="134" t="s">
        <v>169</v>
      </c>
      <c r="AQ45" s="134">
        <f t="shared" si="28"/>
        <v>2.5</v>
      </c>
      <c r="AR45" s="134">
        <f t="shared" si="29"/>
        <v>0</v>
      </c>
      <c r="AS45" s="134">
        <f t="shared" si="30"/>
        <v>35</v>
      </c>
      <c r="AT45" s="134">
        <f t="shared" si="31"/>
        <v>31</v>
      </c>
      <c r="AU45" s="134">
        <f t="shared" si="32"/>
        <v>29.5</v>
      </c>
      <c r="AV45" s="136">
        <f t="shared" si="27"/>
        <v>98</v>
      </c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75"/>
      <c r="BI45" s="175"/>
      <c r="BJ45" s="134"/>
      <c r="BK45" s="260"/>
    </row>
    <row r="46" spans="1:63" ht="15" x14ac:dyDescent="0.25">
      <c r="A46" s="140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241"/>
      <c r="K46" s="241"/>
      <c r="L46" s="241"/>
      <c r="M46" s="241"/>
      <c r="N46" s="241"/>
      <c r="O46" s="241"/>
      <c r="P46" s="176"/>
      <c r="Q46" s="147"/>
      <c r="R46" s="147"/>
      <c r="S46" s="147"/>
      <c r="T46" s="147"/>
      <c r="U46" s="147"/>
      <c r="V46" s="147"/>
      <c r="W46" s="176"/>
      <c r="X46" s="147"/>
      <c r="Y46" s="147"/>
      <c r="Z46" s="147"/>
      <c r="AA46" s="147"/>
      <c r="AB46" s="147"/>
      <c r="AC46" s="147"/>
      <c r="AD46" s="176"/>
      <c r="AE46" s="147"/>
      <c r="AF46" s="147"/>
      <c r="AG46" s="147"/>
      <c r="AH46" s="147"/>
      <c r="AI46" s="147"/>
      <c r="AJ46" s="147"/>
      <c r="AK46" s="133"/>
      <c r="AL46" s="147"/>
      <c r="AM46" s="147"/>
      <c r="AN46" s="147"/>
      <c r="AO46" s="140" t="s">
        <v>184</v>
      </c>
      <c r="AP46" s="134" t="s">
        <v>109</v>
      </c>
      <c r="AQ46" s="134">
        <f t="shared" si="28"/>
        <v>0</v>
      </c>
      <c r="AR46" s="134">
        <f t="shared" si="29"/>
        <v>0</v>
      </c>
      <c r="AS46" s="134">
        <f t="shared" si="30"/>
        <v>0</v>
      </c>
      <c r="AT46" s="134">
        <f t="shared" si="31"/>
        <v>0</v>
      </c>
      <c r="AU46" s="134">
        <f t="shared" si="32"/>
        <v>0</v>
      </c>
      <c r="AV46" s="136">
        <f t="shared" si="27"/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78"/>
      <c r="BI46" s="178"/>
      <c r="BJ46" s="147"/>
      <c r="BK46" s="260"/>
    </row>
    <row r="47" spans="1:63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82">
        <v>5</v>
      </c>
      <c r="K47" s="182">
        <v>5</v>
      </c>
      <c r="L47" s="242">
        <v>5</v>
      </c>
      <c r="M47" s="182">
        <v>6</v>
      </c>
      <c r="N47" s="182">
        <v>6</v>
      </c>
      <c r="O47" s="182">
        <v>3</v>
      </c>
      <c r="P47" s="159"/>
      <c r="Q47" s="134"/>
      <c r="R47" s="134"/>
      <c r="S47" s="150"/>
      <c r="T47" s="134"/>
      <c r="U47" s="152"/>
      <c r="V47" s="134"/>
      <c r="W47" s="159"/>
      <c r="X47" s="134"/>
      <c r="Y47" s="134"/>
      <c r="Z47" s="150"/>
      <c r="AA47" s="134"/>
      <c r="AB47" s="152"/>
      <c r="AC47" s="134">
        <v>3</v>
      </c>
      <c r="AD47" s="159"/>
      <c r="AE47" s="134"/>
      <c r="AF47" s="134"/>
      <c r="AG47" s="150"/>
      <c r="AH47" s="134"/>
      <c r="AI47" s="152"/>
      <c r="AJ47" s="134"/>
      <c r="AK47" s="133"/>
      <c r="AL47" s="134"/>
      <c r="AM47" s="134"/>
      <c r="AN47" s="134"/>
      <c r="AO47" s="140"/>
      <c r="AP47" s="124" t="s">
        <v>108</v>
      </c>
      <c r="AQ47" s="134">
        <f t="shared" si="28"/>
        <v>0</v>
      </c>
      <c r="AR47" s="134">
        <f t="shared" si="29"/>
        <v>30</v>
      </c>
      <c r="AS47" s="134">
        <f t="shared" si="30"/>
        <v>0</v>
      </c>
      <c r="AT47" s="134">
        <f t="shared" si="31"/>
        <v>3</v>
      </c>
      <c r="AU47" s="134">
        <f t="shared" si="32"/>
        <v>0</v>
      </c>
      <c r="AV47" s="136">
        <f t="shared" si="27"/>
        <v>33</v>
      </c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75"/>
      <c r="BI47" s="175"/>
      <c r="BJ47" s="134"/>
      <c r="BK47" s="260"/>
    </row>
    <row r="48" spans="1:63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82"/>
      <c r="K48" s="182"/>
      <c r="L48" s="242"/>
      <c r="M48" s="182"/>
      <c r="N48" s="182"/>
      <c r="O48" s="182"/>
      <c r="P48" s="159"/>
      <c r="Q48" s="134"/>
      <c r="R48" s="134"/>
      <c r="S48" s="150"/>
      <c r="T48" s="134"/>
      <c r="U48" s="152"/>
      <c r="V48" s="134"/>
      <c r="W48" s="159"/>
      <c r="X48" s="134"/>
      <c r="Y48" s="134"/>
      <c r="Z48" s="150"/>
      <c r="AA48" s="134"/>
      <c r="AB48" s="152"/>
      <c r="AC48" s="134"/>
      <c r="AD48" s="159"/>
      <c r="AE48" s="134"/>
      <c r="AF48" s="134"/>
      <c r="AG48" s="150"/>
      <c r="AH48" s="134"/>
      <c r="AI48" s="152"/>
      <c r="AJ48" s="134"/>
      <c r="AK48" s="133"/>
      <c r="AL48" s="134"/>
      <c r="AM48" s="134"/>
      <c r="AN48" s="134"/>
      <c r="AO48" s="140"/>
      <c r="AP48" s="124" t="s">
        <v>172</v>
      </c>
      <c r="AQ48" s="134">
        <f t="shared" si="28"/>
        <v>0</v>
      </c>
      <c r="AR48" s="134">
        <f t="shared" si="29"/>
        <v>0</v>
      </c>
      <c r="AS48" s="134">
        <f t="shared" si="30"/>
        <v>0</v>
      </c>
      <c r="AT48" s="134">
        <f t="shared" si="31"/>
        <v>0</v>
      </c>
      <c r="AU48" s="134">
        <f t="shared" si="32"/>
        <v>0</v>
      </c>
      <c r="AV48" s="136">
        <f t="shared" si="27"/>
        <v>0</v>
      </c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75"/>
      <c r="BI48" s="175"/>
      <c r="BJ48" s="134"/>
      <c r="BK48" s="260"/>
    </row>
    <row r="49" spans="1:63" ht="15" x14ac:dyDescent="0.25">
      <c r="A49" s="140"/>
      <c r="B49" s="141" t="s">
        <v>161</v>
      </c>
      <c r="C49" s="150"/>
      <c r="D49" s="150"/>
      <c r="E49" s="150">
        <v>5</v>
      </c>
      <c r="F49" s="134">
        <v>6</v>
      </c>
      <c r="G49" s="152">
        <v>6</v>
      </c>
      <c r="H49" s="134"/>
      <c r="I49" s="159"/>
      <c r="J49" s="182"/>
      <c r="K49" s="182"/>
      <c r="L49" s="242"/>
      <c r="M49" s="182"/>
      <c r="N49" s="182"/>
      <c r="O49" s="182"/>
      <c r="P49" s="159"/>
      <c r="Q49" s="134"/>
      <c r="R49" s="134"/>
      <c r="S49" s="150"/>
      <c r="T49" s="134"/>
      <c r="U49" s="152"/>
      <c r="V49" s="134"/>
      <c r="W49" s="159"/>
      <c r="X49" s="134"/>
      <c r="Y49" s="134"/>
      <c r="Z49" s="150"/>
      <c r="AA49" s="134"/>
      <c r="AB49" s="152"/>
      <c r="AC49" s="134"/>
      <c r="AD49" s="159"/>
      <c r="AE49" s="134"/>
      <c r="AF49" s="134"/>
      <c r="AG49" s="150"/>
      <c r="AH49" s="134"/>
      <c r="AI49" s="152"/>
      <c r="AJ49" s="134"/>
      <c r="AK49" s="133"/>
      <c r="AL49" s="134"/>
      <c r="AM49" s="134"/>
      <c r="AN49" s="134"/>
      <c r="AO49" s="140"/>
      <c r="AP49" s="124" t="s">
        <v>173</v>
      </c>
      <c r="AQ49" s="134">
        <f t="shared" si="28"/>
        <v>17</v>
      </c>
      <c r="AR49" s="134">
        <f t="shared" si="29"/>
        <v>0</v>
      </c>
      <c r="AS49" s="134">
        <f t="shared" si="30"/>
        <v>0</v>
      </c>
      <c r="AT49" s="134">
        <f t="shared" si="31"/>
        <v>0</v>
      </c>
      <c r="AU49" s="134">
        <f t="shared" si="32"/>
        <v>0</v>
      </c>
      <c r="AV49" s="136">
        <f t="shared" si="27"/>
        <v>17</v>
      </c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75"/>
      <c r="BI49" s="175"/>
      <c r="BJ49" s="134"/>
      <c r="BK49" s="260"/>
    </row>
    <row r="50" spans="1:63" ht="15" x14ac:dyDescent="0.25">
      <c r="A50" s="140"/>
      <c r="B50" s="141" t="s">
        <v>174</v>
      </c>
      <c r="C50" s="150"/>
      <c r="D50" s="150"/>
      <c r="E50" s="150"/>
      <c r="F50" s="134"/>
      <c r="G50" s="152"/>
      <c r="H50" s="134"/>
      <c r="I50" s="159"/>
      <c r="J50" s="134"/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59"/>
      <c r="AE50" s="134"/>
      <c r="AF50" s="134"/>
      <c r="AG50" s="150"/>
      <c r="AH50" s="134"/>
      <c r="AI50" s="152"/>
      <c r="AJ50" s="134"/>
      <c r="AK50" s="133"/>
      <c r="AL50" s="134"/>
      <c r="AM50" s="134"/>
      <c r="AN50" s="134"/>
      <c r="AO50" s="140"/>
      <c r="AP50" s="124" t="s">
        <v>174</v>
      </c>
      <c r="AQ50" s="134">
        <f t="shared" si="28"/>
        <v>0</v>
      </c>
      <c r="AR50" s="134">
        <f t="shared" si="29"/>
        <v>0</v>
      </c>
      <c r="AS50" s="134">
        <f t="shared" si="30"/>
        <v>0</v>
      </c>
      <c r="AT50" s="134">
        <f t="shared" si="31"/>
        <v>0</v>
      </c>
      <c r="AU50" s="134">
        <f t="shared" si="32"/>
        <v>0</v>
      </c>
      <c r="AV50" s="136">
        <f t="shared" si="27"/>
        <v>0</v>
      </c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75"/>
      <c r="BI50" s="175"/>
      <c r="BJ50" s="134"/>
      <c r="BK50" s="260"/>
    </row>
    <row r="51" spans="1:63" ht="15" x14ac:dyDescent="0.25">
      <c r="A51" s="153"/>
      <c r="B51" s="154" t="s">
        <v>175</v>
      </c>
      <c r="C51" s="155"/>
      <c r="D51" s="155"/>
      <c r="E51" s="155"/>
      <c r="F51" s="134"/>
      <c r="G51" s="155"/>
      <c r="H51" s="155"/>
      <c r="I51" s="159"/>
      <c r="J51" s="155"/>
      <c r="K51" s="155"/>
      <c r="L51" s="155"/>
      <c r="M51" s="134"/>
      <c r="N51" s="155"/>
      <c r="O51" s="155"/>
      <c r="P51" s="159"/>
      <c r="Q51" s="155" t="s">
        <v>207</v>
      </c>
      <c r="R51" s="155" t="s">
        <v>207</v>
      </c>
      <c r="S51" s="155"/>
      <c r="T51" s="134" t="s">
        <v>199</v>
      </c>
      <c r="U51" s="155" t="s">
        <v>284</v>
      </c>
      <c r="V51" s="155" t="s">
        <v>284</v>
      </c>
      <c r="W51" s="159"/>
      <c r="X51" s="155"/>
      <c r="Y51" s="155"/>
      <c r="Z51" s="155"/>
      <c r="AA51" s="155"/>
      <c r="AB51" s="155"/>
      <c r="AC51" s="155"/>
      <c r="AD51" s="159"/>
      <c r="AE51" s="155" t="s">
        <v>207</v>
      </c>
      <c r="AF51" s="155" t="s">
        <v>207</v>
      </c>
      <c r="AG51" s="155" t="s">
        <v>207</v>
      </c>
      <c r="AH51" s="134" t="s">
        <v>284</v>
      </c>
      <c r="AI51" s="155" t="s">
        <v>284</v>
      </c>
      <c r="AJ51" s="155"/>
      <c r="AK51" s="133">
        <f>SUM(E51:AI51)</f>
        <v>0</v>
      </c>
      <c r="AL51" s="155"/>
      <c r="AM51" s="155"/>
      <c r="AN51" s="155"/>
      <c r="AO51" s="153"/>
      <c r="AP51" s="134" t="s">
        <v>176</v>
      </c>
      <c r="AQ51" s="134">
        <f>SUM(AQ45:AQ50)-AQ44</f>
        <v>-0.5</v>
      </c>
      <c r="AR51" s="134">
        <f>SUM(AR45:AR50)-AR44</f>
        <v>0</v>
      </c>
      <c r="AS51" s="134">
        <f>SUM(AS45:AS50)-AS44</f>
        <v>5</v>
      </c>
      <c r="AT51" s="134">
        <f>SUM(AT45:AT50)-AT44</f>
        <v>4</v>
      </c>
      <c r="AU51" s="134">
        <f>SUM(AU45:AU50)-AU44</f>
        <v>2.5</v>
      </c>
      <c r="AV51" s="136">
        <f t="shared" si="27"/>
        <v>11</v>
      </c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81"/>
      <c r="BI51" s="181"/>
      <c r="BJ51" s="155"/>
      <c r="BK51" s="260"/>
    </row>
    <row r="52" spans="1:63" ht="15" x14ac:dyDescent="0.25">
      <c r="A52" s="71"/>
      <c r="B52" s="131" t="s">
        <v>166</v>
      </c>
      <c r="C52" s="95"/>
      <c r="D52" s="95"/>
      <c r="E52" s="95">
        <v>5.5</v>
      </c>
      <c r="F52" s="95">
        <v>6.5</v>
      </c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95">
        <v>6</v>
      </c>
      <c r="AG52" s="95">
        <v>5.5</v>
      </c>
      <c r="AH52" s="95">
        <v>6.5</v>
      </c>
      <c r="AI52" s="95">
        <v>6</v>
      </c>
      <c r="AJ52" s="95"/>
      <c r="AK52" s="133">
        <f>SUM(F52:AI52)</f>
        <v>136.5</v>
      </c>
      <c r="AL52" s="134"/>
      <c r="AM52" s="134"/>
      <c r="AN52" s="134"/>
      <c r="AO52" s="71"/>
      <c r="AP52" s="135" t="s">
        <v>167</v>
      </c>
      <c r="AQ52" s="135">
        <f t="shared" ref="AQ52:AQ58" si="33">SUM(C52:H52)</f>
        <v>20</v>
      </c>
      <c r="AR52" s="135">
        <f t="shared" ref="AR52:AR58" si="34">SUM(J52:O52)</f>
        <v>31</v>
      </c>
      <c r="AS52" s="135">
        <f t="shared" ref="AS52:AS58" si="35">SUM(Q52:V52)</f>
        <v>31</v>
      </c>
      <c r="AT52" s="135">
        <f t="shared" ref="AT52:AT58" si="36">SUM(X52:AC52)</f>
        <v>31</v>
      </c>
      <c r="AU52" s="135">
        <f t="shared" ref="AU52:AU58" si="37">SUM(AE52:AJ52)</f>
        <v>29</v>
      </c>
      <c r="AV52" s="136">
        <f t="shared" si="27"/>
        <v>142</v>
      </c>
      <c r="AW52" s="137">
        <f>AV52-SUM(AV54:AV58)</f>
        <v>142</v>
      </c>
      <c r="AX52" s="137">
        <f>AV59</f>
        <v>22</v>
      </c>
      <c r="AY52" s="138">
        <f>AW52+AX52</f>
        <v>164</v>
      </c>
      <c r="AZ52" s="138">
        <f>AV58</f>
        <v>0</v>
      </c>
      <c r="BA52" s="138">
        <f>AV56</f>
        <v>0</v>
      </c>
      <c r="BB52" s="138">
        <f>AV57</f>
        <v>0</v>
      </c>
      <c r="BC52" s="138">
        <f>AV55</f>
        <v>0</v>
      </c>
      <c r="BD52" s="138">
        <f>AV54</f>
        <v>0</v>
      </c>
      <c r="BE52" s="134">
        <f>AM53</f>
        <v>94.5</v>
      </c>
      <c r="BF52" s="134">
        <v>1.3</v>
      </c>
      <c r="BG52" s="134">
        <f>BF52*AX52</f>
        <v>28.6</v>
      </c>
      <c r="BH52" s="174">
        <f>BE52+BG52</f>
        <v>123.1</v>
      </c>
      <c r="BI52" s="174"/>
      <c r="BJ52" s="138"/>
      <c r="BK52" s="261"/>
    </row>
    <row r="53" spans="1:63" ht="15" x14ac:dyDescent="0.25">
      <c r="A53" s="140"/>
      <c r="B53" s="141" t="s">
        <v>168</v>
      </c>
      <c r="C53" s="134"/>
      <c r="D53" s="134"/>
      <c r="E53" s="134">
        <v>6</v>
      </c>
      <c r="F53" s="134">
        <v>7.5</v>
      </c>
      <c r="G53" s="134">
        <v>8</v>
      </c>
      <c r="H53" s="134">
        <v>3</v>
      </c>
      <c r="I53" s="159"/>
      <c r="J53" s="134">
        <v>6.5</v>
      </c>
      <c r="K53" s="134">
        <v>7</v>
      </c>
      <c r="L53" s="134">
        <v>6</v>
      </c>
      <c r="M53" s="134">
        <v>7.5</v>
      </c>
      <c r="N53" s="134">
        <v>7</v>
      </c>
      <c r="O53" s="134">
        <v>3</v>
      </c>
      <c r="P53" s="159"/>
      <c r="Q53" s="134">
        <v>6</v>
      </c>
      <c r="R53" s="134">
        <v>8.5</v>
      </c>
      <c r="S53" s="134">
        <v>6.5</v>
      </c>
      <c r="T53" s="134">
        <v>7</v>
      </c>
      <c r="U53" s="134">
        <v>7</v>
      </c>
      <c r="V53" s="134">
        <v>2.5</v>
      </c>
      <c r="W53" s="159"/>
      <c r="X53" s="134">
        <v>6</v>
      </c>
      <c r="Y53" s="134">
        <v>6</v>
      </c>
      <c r="Z53" s="134">
        <v>5</v>
      </c>
      <c r="AA53" s="134">
        <v>7</v>
      </c>
      <c r="AB53" s="134">
        <v>6.5</v>
      </c>
      <c r="AC53" s="134">
        <v>3.5</v>
      </c>
      <c r="AD53" s="159"/>
      <c r="AE53" s="134">
        <v>5</v>
      </c>
      <c r="AF53" s="134">
        <v>5.5</v>
      </c>
      <c r="AG53" s="134">
        <v>6.5</v>
      </c>
      <c r="AH53" s="134">
        <v>7</v>
      </c>
      <c r="AI53" s="134">
        <v>7</v>
      </c>
      <c r="AJ53" s="134"/>
      <c r="AK53" s="133">
        <f>SUM(F53:AI53)</f>
        <v>158</v>
      </c>
      <c r="AL53" s="134">
        <f>COUNT(E53:AI53)</f>
        <v>27</v>
      </c>
      <c r="AM53" s="134">
        <f>AL53*3.5</f>
        <v>94.5</v>
      </c>
      <c r="AN53" s="134"/>
      <c r="AO53" s="140"/>
      <c r="AP53" s="134" t="s">
        <v>169</v>
      </c>
      <c r="AQ53" s="134">
        <f t="shared" si="33"/>
        <v>24.5</v>
      </c>
      <c r="AR53" s="134">
        <f t="shared" si="34"/>
        <v>37</v>
      </c>
      <c r="AS53" s="134">
        <f t="shared" si="35"/>
        <v>37.5</v>
      </c>
      <c r="AT53" s="134">
        <f t="shared" si="36"/>
        <v>34</v>
      </c>
      <c r="AU53" s="134">
        <f t="shared" si="37"/>
        <v>31</v>
      </c>
      <c r="AV53" s="136">
        <f t="shared" si="27"/>
        <v>164</v>
      </c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75"/>
      <c r="BI53" s="175"/>
      <c r="BJ53" s="134"/>
      <c r="BK53" s="260"/>
    </row>
    <row r="54" spans="1:63" ht="15" x14ac:dyDescent="0.25">
      <c r="A54" s="140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241"/>
      <c r="R54" s="241"/>
      <c r="S54" s="241"/>
      <c r="T54" s="241"/>
      <c r="U54" s="241"/>
      <c r="V54" s="241"/>
      <c r="W54" s="176"/>
      <c r="X54" s="147"/>
      <c r="Y54" s="147"/>
      <c r="Z54" s="147"/>
      <c r="AA54" s="147"/>
      <c r="AB54" s="147"/>
      <c r="AC54" s="147"/>
      <c r="AD54" s="176"/>
      <c r="AE54" s="147"/>
      <c r="AF54" s="147"/>
      <c r="AG54" s="147"/>
      <c r="AH54" s="147"/>
      <c r="AI54" s="147"/>
      <c r="AJ54" s="147"/>
      <c r="AK54" s="133"/>
      <c r="AL54" s="147"/>
      <c r="AM54" s="147"/>
      <c r="AN54" s="147"/>
      <c r="AO54" s="140" t="s">
        <v>189</v>
      </c>
      <c r="AP54" s="134" t="s">
        <v>109</v>
      </c>
      <c r="AQ54" s="134">
        <f t="shared" si="33"/>
        <v>0</v>
      </c>
      <c r="AR54" s="134">
        <f t="shared" si="34"/>
        <v>0</v>
      </c>
      <c r="AS54" s="134">
        <f t="shared" si="35"/>
        <v>0</v>
      </c>
      <c r="AT54" s="134">
        <f t="shared" si="36"/>
        <v>0</v>
      </c>
      <c r="AU54" s="134">
        <f t="shared" si="37"/>
        <v>0</v>
      </c>
      <c r="AV54" s="136">
        <f t="shared" si="27"/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78"/>
      <c r="BI54" s="178"/>
      <c r="BJ54" s="147"/>
      <c r="BK54" s="260"/>
    </row>
    <row r="55" spans="1:63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82"/>
      <c r="R55" s="182"/>
      <c r="S55" s="242"/>
      <c r="T55" s="182"/>
      <c r="U55" s="182"/>
      <c r="V55" s="182"/>
      <c r="W55" s="159"/>
      <c r="X55" s="134"/>
      <c r="Y55" s="134"/>
      <c r="Z55" s="150"/>
      <c r="AA55" s="134"/>
      <c r="AB55" s="152"/>
      <c r="AC55" s="134"/>
      <c r="AD55" s="159"/>
      <c r="AE55" s="134"/>
      <c r="AF55" s="134"/>
      <c r="AG55" s="150"/>
      <c r="AH55" s="134"/>
      <c r="AI55" s="152"/>
      <c r="AJ55" s="134"/>
      <c r="AK55" s="133"/>
      <c r="AL55" s="134"/>
      <c r="AM55" s="134"/>
      <c r="AN55" s="134"/>
      <c r="AO55" s="140"/>
      <c r="AP55" s="124" t="s">
        <v>108</v>
      </c>
      <c r="AQ55" s="134">
        <f t="shared" si="33"/>
        <v>0</v>
      </c>
      <c r="AR55" s="134">
        <f t="shared" si="34"/>
        <v>0</v>
      </c>
      <c r="AS55" s="134">
        <f t="shared" si="35"/>
        <v>0</v>
      </c>
      <c r="AT55" s="134">
        <f t="shared" si="36"/>
        <v>0</v>
      </c>
      <c r="AU55" s="134">
        <f t="shared" si="37"/>
        <v>0</v>
      </c>
      <c r="AV55" s="136">
        <f t="shared" si="27"/>
        <v>0</v>
      </c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75"/>
      <c r="BI55" s="175"/>
      <c r="BJ55" s="134"/>
      <c r="BK55" s="260"/>
    </row>
    <row r="56" spans="1:63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82"/>
      <c r="R56" s="182"/>
      <c r="S56" s="242"/>
      <c r="T56" s="182"/>
      <c r="U56" s="182"/>
      <c r="V56" s="182"/>
      <c r="W56" s="159"/>
      <c r="X56" s="134"/>
      <c r="Y56" s="134"/>
      <c r="Z56" s="150"/>
      <c r="AA56" s="134"/>
      <c r="AB56" s="152"/>
      <c r="AC56" s="134"/>
      <c r="AD56" s="159"/>
      <c r="AE56" s="134"/>
      <c r="AF56" s="134"/>
      <c r="AG56" s="150"/>
      <c r="AH56" s="134"/>
      <c r="AI56" s="152"/>
      <c r="AJ56" s="134"/>
      <c r="AK56" s="133"/>
      <c r="AL56" s="134"/>
      <c r="AM56" s="134"/>
      <c r="AN56" s="134"/>
      <c r="AO56" s="140"/>
      <c r="AP56" s="124" t="s">
        <v>172</v>
      </c>
      <c r="AQ56" s="134">
        <f t="shared" si="33"/>
        <v>0</v>
      </c>
      <c r="AR56" s="134">
        <f t="shared" si="34"/>
        <v>0</v>
      </c>
      <c r="AS56" s="134">
        <f t="shared" si="35"/>
        <v>0</v>
      </c>
      <c r="AT56" s="134">
        <f t="shared" si="36"/>
        <v>0</v>
      </c>
      <c r="AU56" s="134">
        <f t="shared" si="37"/>
        <v>0</v>
      </c>
      <c r="AV56" s="136">
        <f t="shared" si="27"/>
        <v>0</v>
      </c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75"/>
      <c r="BI56" s="175"/>
      <c r="BJ56" s="134"/>
      <c r="BK56" s="260"/>
    </row>
    <row r="57" spans="1:63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82"/>
      <c r="R57" s="182"/>
      <c r="S57" s="242"/>
      <c r="T57" s="182"/>
      <c r="U57" s="182"/>
      <c r="V57" s="182"/>
      <c r="W57" s="159"/>
      <c r="X57" s="134"/>
      <c r="Y57" s="134"/>
      <c r="Z57" s="150"/>
      <c r="AA57" s="134"/>
      <c r="AB57" s="152"/>
      <c r="AC57" s="134"/>
      <c r="AD57" s="159"/>
      <c r="AE57" s="134"/>
      <c r="AF57" s="134"/>
      <c r="AG57" s="150"/>
      <c r="AH57" s="134"/>
      <c r="AI57" s="152"/>
      <c r="AJ57" s="134"/>
      <c r="AK57" s="133"/>
      <c r="AL57" s="134"/>
      <c r="AM57" s="134"/>
      <c r="AN57" s="134"/>
      <c r="AO57" s="140"/>
      <c r="AP57" s="124" t="s">
        <v>173</v>
      </c>
      <c r="AQ57" s="134">
        <f t="shared" si="33"/>
        <v>0</v>
      </c>
      <c r="AR57" s="134">
        <f t="shared" si="34"/>
        <v>0</v>
      </c>
      <c r="AS57" s="134">
        <f t="shared" si="35"/>
        <v>0</v>
      </c>
      <c r="AT57" s="134">
        <f t="shared" si="36"/>
        <v>0</v>
      </c>
      <c r="AU57" s="134">
        <f t="shared" si="37"/>
        <v>0</v>
      </c>
      <c r="AV57" s="136">
        <f t="shared" si="27"/>
        <v>0</v>
      </c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75"/>
      <c r="BI57" s="175"/>
      <c r="BJ57" s="134"/>
      <c r="BK57" s="260"/>
    </row>
    <row r="58" spans="1:63" ht="15" x14ac:dyDescent="0.25">
      <c r="A58" s="140"/>
      <c r="B58" s="141" t="s">
        <v>174</v>
      </c>
      <c r="C58" s="150"/>
      <c r="D58" s="150"/>
      <c r="E58" s="150"/>
      <c r="F58" s="134"/>
      <c r="G58" s="152"/>
      <c r="H58" s="134"/>
      <c r="I58" s="159"/>
      <c r="J58" s="134"/>
      <c r="K58" s="134"/>
      <c r="L58" s="150"/>
      <c r="M58" s="134"/>
      <c r="N58" s="152"/>
      <c r="O58" s="134"/>
      <c r="P58" s="159"/>
      <c r="Q58" s="182"/>
      <c r="R58" s="182"/>
      <c r="S58" s="242"/>
      <c r="T58" s="182"/>
      <c r="U58" s="182"/>
      <c r="V58" s="182"/>
      <c r="W58" s="159"/>
      <c r="X58" s="134"/>
      <c r="Y58" s="134"/>
      <c r="Z58" s="150"/>
      <c r="AA58" s="134"/>
      <c r="AB58" s="152"/>
      <c r="AC58" s="134"/>
      <c r="AD58" s="159"/>
      <c r="AE58" s="134"/>
      <c r="AF58" s="134"/>
      <c r="AG58" s="150"/>
      <c r="AH58" s="134"/>
      <c r="AI58" s="152"/>
      <c r="AJ58" s="134"/>
      <c r="AK58" s="133"/>
      <c r="AL58" s="134"/>
      <c r="AM58" s="134"/>
      <c r="AN58" s="134"/>
      <c r="AO58" s="140"/>
      <c r="AP58" s="124" t="s">
        <v>174</v>
      </c>
      <c r="AQ58" s="134">
        <f t="shared" si="33"/>
        <v>0</v>
      </c>
      <c r="AR58" s="134">
        <f t="shared" si="34"/>
        <v>0</v>
      </c>
      <c r="AS58" s="134">
        <f t="shared" si="35"/>
        <v>0</v>
      </c>
      <c r="AT58" s="134">
        <f t="shared" si="36"/>
        <v>0</v>
      </c>
      <c r="AU58" s="134">
        <f t="shared" si="37"/>
        <v>0</v>
      </c>
      <c r="AV58" s="136">
        <f t="shared" si="27"/>
        <v>0</v>
      </c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75"/>
      <c r="BI58" s="175"/>
      <c r="BJ58" s="134"/>
      <c r="BK58" s="260"/>
    </row>
    <row r="59" spans="1:63" ht="15" x14ac:dyDescent="0.25">
      <c r="A59" s="153"/>
      <c r="B59" s="154" t="s">
        <v>175</v>
      </c>
      <c r="C59" s="155"/>
      <c r="D59" s="155"/>
      <c r="E59" s="155" t="s">
        <v>331</v>
      </c>
      <c r="F59" s="155" t="s">
        <v>331</v>
      </c>
      <c r="G59" s="155" t="s">
        <v>331</v>
      </c>
      <c r="H59" s="155" t="s">
        <v>331</v>
      </c>
      <c r="I59" s="159"/>
      <c r="J59" s="155" t="s">
        <v>331</v>
      </c>
      <c r="K59" s="155"/>
      <c r="L59" s="155" t="s">
        <v>331</v>
      </c>
      <c r="M59" s="155" t="s">
        <v>331</v>
      </c>
      <c r="N59" s="155" t="s">
        <v>331</v>
      </c>
      <c r="O59" s="155" t="s">
        <v>331</v>
      </c>
      <c r="P59" s="159"/>
      <c r="Q59" s="155" t="s">
        <v>331</v>
      </c>
      <c r="R59" s="155" t="s">
        <v>331</v>
      </c>
      <c r="S59" s="155" t="s">
        <v>331</v>
      </c>
      <c r="T59" s="155" t="s">
        <v>331</v>
      </c>
      <c r="U59" s="155" t="s">
        <v>331</v>
      </c>
      <c r="V59" s="155" t="s">
        <v>331</v>
      </c>
      <c r="W59" s="159"/>
      <c r="X59" s="155" t="s">
        <v>331</v>
      </c>
      <c r="Y59" s="155" t="s">
        <v>331</v>
      </c>
      <c r="Z59" s="155" t="s">
        <v>331</v>
      </c>
      <c r="AA59" s="155" t="s">
        <v>331</v>
      </c>
      <c r="AB59" s="155" t="s">
        <v>331</v>
      </c>
      <c r="AC59" s="155" t="s">
        <v>331</v>
      </c>
      <c r="AD59" s="159"/>
      <c r="AE59" s="155" t="s">
        <v>331</v>
      </c>
      <c r="AF59" s="155" t="s">
        <v>331</v>
      </c>
      <c r="AG59" s="155" t="s">
        <v>331</v>
      </c>
      <c r="AH59" s="155" t="s">
        <v>331</v>
      </c>
      <c r="AI59" s="155" t="s">
        <v>331</v>
      </c>
      <c r="AJ59" s="155"/>
      <c r="AK59" s="133">
        <f>SUM(E59:AI59)</f>
        <v>0</v>
      </c>
      <c r="AL59" s="155"/>
      <c r="AM59" s="155"/>
      <c r="AN59" s="155"/>
      <c r="AO59" s="153"/>
      <c r="AP59" s="134" t="s">
        <v>176</v>
      </c>
      <c r="AQ59" s="134">
        <f>SUM(AQ53:AQ58)-AQ52</f>
        <v>4.5</v>
      </c>
      <c r="AR59" s="134">
        <f>SUM(AR53:AR58)-AR52</f>
        <v>6</v>
      </c>
      <c r="AS59" s="134">
        <f>SUM(AS53:AS58)-AS52</f>
        <v>6.5</v>
      </c>
      <c r="AT59" s="134">
        <f>SUM(AT53:AT58)-AT52</f>
        <v>3</v>
      </c>
      <c r="AU59" s="134">
        <f>SUM(AU53:AU58)-AU52</f>
        <v>2</v>
      </c>
      <c r="AV59" s="136">
        <f t="shared" si="27"/>
        <v>22</v>
      </c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81"/>
      <c r="BI59" s="181"/>
      <c r="BJ59" s="155"/>
      <c r="BK59" s="260"/>
    </row>
    <row r="60" spans="1:63" ht="15" x14ac:dyDescent="0.25">
      <c r="A60" s="71"/>
      <c r="B60" s="131" t="s">
        <v>166</v>
      </c>
      <c r="C60" s="95"/>
      <c r="D60" s="95"/>
      <c r="E60" s="95">
        <v>5.5</v>
      </c>
      <c r="F60" s="95">
        <v>6.5</v>
      </c>
      <c r="G60" s="95">
        <v>6</v>
      </c>
      <c r="H60" s="95">
        <v>2</v>
      </c>
      <c r="I60" s="173"/>
      <c r="J60" s="95">
        <v>5</v>
      </c>
      <c r="K60" s="95">
        <v>6</v>
      </c>
      <c r="L60" s="95">
        <v>5.5</v>
      </c>
      <c r="M60" s="95">
        <v>6.5</v>
      </c>
      <c r="N60" s="95">
        <v>6</v>
      </c>
      <c r="O60" s="95">
        <v>2</v>
      </c>
      <c r="P60" s="173"/>
      <c r="Q60" s="95">
        <v>5</v>
      </c>
      <c r="R60" s="95">
        <v>6</v>
      </c>
      <c r="S60" s="95">
        <v>5.5</v>
      </c>
      <c r="T60" s="95">
        <v>6.5</v>
      </c>
      <c r="U60" s="95">
        <v>6</v>
      </c>
      <c r="V60" s="95">
        <v>2</v>
      </c>
      <c r="W60" s="173"/>
      <c r="X60" s="95">
        <v>5</v>
      </c>
      <c r="Y60" s="95">
        <v>6</v>
      </c>
      <c r="Z60" s="95">
        <v>5.5</v>
      </c>
      <c r="AA60" s="95">
        <v>6.5</v>
      </c>
      <c r="AB60" s="95">
        <v>6</v>
      </c>
      <c r="AC60" s="95">
        <v>2</v>
      </c>
      <c r="AD60" s="173"/>
      <c r="AE60" s="95">
        <v>5</v>
      </c>
      <c r="AF60" s="95">
        <v>6</v>
      </c>
      <c r="AG60" s="95">
        <v>5.5</v>
      </c>
      <c r="AH60" s="95">
        <v>6.5</v>
      </c>
      <c r="AI60" s="95">
        <v>6</v>
      </c>
      <c r="AJ60" s="95"/>
      <c r="AK60" s="133">
        <f>SUM(F60:AI60)</f>
        <v>136.5</v>
      </c>
      <c r="AL60" s="134"/>
      <c r="AM60" s="134"/>
      <c r="AN60" s="134"/>
      <c r="AO60" s="71"/>
      <c r="AP60" s="135" t="s">
        <v>167</v>
      </c>
      <c r="AQ60" s="135">
        <f t="shared" ref="AQ60:AQ66" si="38">SUM(C60:H60)</f>
        <v>20</v>
      </c>
      <c r="AR60" s="135">
        <f t="shared" ref="AR60:AR66" si="39">SUM(J60:O60)</f>
        <v>31</v>
      </c>
      <c r="AS60" s="135">
        <f t="shared" ref="AS60:AS66" si="40">SUM(Q60:V60)</f>
        <v>31</v>
      </c>
      <c r="AT60" s="135">
        <f t="shared" ref="AT60:AT66" si="41">SUM(X60:AC60)</f>
        <v>31</v>
      </c>
      <c r="AU60" s="135">
        <f t="shared" ref="AU60:AU66" si="42">SUM(AE60:AJ60)</f>
        <v>29</v>
      </c>
      <c r="AV60" s="136">
        <f t="shared" si="27"/>
        <v>142</v>
      </c>
      <c r="AW60" s="137">
        <f>AV60-SUM(AV62:AV66)</f>
        <v>126</v>
      </c>
      <c r="AX60" s="137">
        <f>AV67</f>
        <v>0</v>
      </c>
      <c r="AY60" s="138">
        <f>AW60+AX60</f>
        <v>126</v>
      </c>
      <c r="AZ60" s="138">
        <f>AV66</f>
        <v>0</v>
      </c>
      <c r="BA60" s="138">
        <f>AV64</f>
        <v>0</v>
      </c>
      <c r="BB60" s="138">
        <f>AV65</f>
        <v>0</v>
      </c>
      <c r="BC60" s="138">
        <f>AV63</f>
        <v>10</v>
      </c>
      <c r="BD60" s="138">
        <f>AV62</f>
        <v>6</v>
      </c>
      <c r="BE60" s="134">
        <f>AM61</f>
        <v>84</v>
      </c>
      <c r="BF60" s="134">
        <v>1.3</v>
      </c>
      <c r="BG60" s="134">
        <f>BF60*AX60</f>
        <v>0</v>
      </c>
      <c r="BH60" s="174">
        <f>BE60+BG60</f>
        <v>84</v>
      </c>
      <c r="BI60" s="174">
        <v>32</v>
      </c>
      <c r="BJ60" s="138"/>
      <c r="BK60" s="261"/>
    </row>
    <row r="61" spans="1:63" ht="15" x14ac:dyDescent="0.25">
      <c r="A61" s="140"/>
      <c r="B61" s="141" t="s">
        <v>168</v>
      </c>
      <c r="C61" s="134"/>
      <c r="D61" s="134"/>
      <c r="E61" s="134">
        <v>7</v>
      </c>
      <c r="F61" s="134">
        <v>7.5</v>
      </c>
      <c r="G61" s="134">
        <v>7</v>
      </c>
      <c r="H61" s="134">
        <v>3</v>
      </c>
      <c r="I61" s="159"/>
      <c r="J61" s="134">
        <v>4.5</v>
      </c>
      <c r="K61" s="134">
        <v>4.5</v>
      </c>
      <c r="L61" s="134">
        <v>5.5</v>
      </c>
      <c r="M61" s="134">
        <v>7</v>
      </c>
      <c r="N61" s="134">
        <v>6</v>
      </c>
      <c r="O61" s="134">
        <v>2.5</v>
      </c>
      <c r="P61" s="159"/>
      <c r="Q61" s="134"/>
      <c r="R61" s="134">
        <v>5.5</v>
      </c>
      <c r="S61" s="134">
        <v>5</v>
      </c>
      <c r="T61" s="134">
        <v>6.5</v>
      </c>
      <c r="U61" s="134">
        <v>6.5</v>
      </c>
      <c r="V61" s="134">
        <v>2.5</v>
      </c>
      <c r="W61" s="159"/>
      <c r="X61" s="134">
        <v>4</v>
      </c>
      <c r="Y61" s="134">
        <v>5</v>
      </c>
      <c r="Z61" s="134">
        <v>4</v>
      </c>
      <c r="AA61" s="134">
        <v>6.5</v>
      </c>
      <c r="AB61" s="134">
        <v>5.5</v>
      </c>
      <c r="AC61" s="134"/>
      <c r="AD61" s="159"/>
      <c r="AE61" s="134"/>
      <c r="AF61" s="134">
        <v>4.5</v>
      </c>
      <c r="AG61" s="134">
        <v>4</v>
      </c>
      <c r="AH61" s="134">
        <v>6</v>
      </c>
      <c r="AI61" s="134">
        <v>6</v>
      </c>
      <c r="AJ61" s="134"/>
      <c r="AK61" s="133">
        <f>SUM(F61:AI61)</f>
        <v>119</v>
      </c>
      <c r="AL61" s="134">
        <f>COUNT(E61:AI61)</f>
        <v>24</v>
      </c>
      <c r="AM61" s="134">
        <f>AL61*3.5</f>
        <v>84</v>
      </c>
      <c r="AN61" s="134"/>
      <c r="AO61" s="140"/>
      <c r="AP61" s="134" t="s">
        <v>169</v>
      </c>
      <c r="AQ61" s="134">
        <f t="shared" si="38"/>
        <v>24.5</v>
      </c>
      <c r="AR61" s="134">
        <f t="shared" si="39"/>
        <v>30</v>
      </c>
      <c r="AS61" s="134">
        <f t="shared" si="40"/>
        <v>26</v>
      </c>
      <c r="AT61" s="134">
        <f t="shared" si="41"/>
        <v>25</v>
      </c>
      <c r="AU61" s="134">
        <f t="shared" si="42"/>
        <v>20.5</v>
      </c>
      <c r="AV61" s="136">
        <f t="shared" si="27"/>
        <v>126</v>
      </c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75"/>
      <c r="BI61" s="175"/>
      <c r="BJ61" s="134"/>
      <c r="BK61" s="260"/>
    </row>
    <row r="62" spans="1:63" ht="15" x14ac:dyDescent="0.25">
      <c r="A62" s="140" t="s">
        <v>193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47"/>
      <c r="K62" s="147"/>
      <c r="L62" s="147"/>
      <c r="M62" s="147"/>
      <c r="N62" s="147"/>
      <c r="O62" s="147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>
        <v>1.5</v>
      </c>
      <c r="AA62" s="147"/>
      <c r="AB62" s="147"/>
      <c r="AC62" s="147">
        <v>2</v>
      </c>
      <c r="AD62" s="176"/>
      <c r="AE62" s="147"/>
      <c r="AF62" s="147">
        <v>2</v>
      </c>
      <c r="AG62" s="147">
        <v>0.5</v>
      </c>
      <c r="AH62" s="147"/>
      <c r="AI62" s="147"/>
      <c r="AJ62" s="147"/>
      <c r="AK62" s="133"/>
      <c r="AL62" s="147"/>
      <c r="AM62" s="147"/>
      <c r="AN62" s="147"/>
      <c r="AO62" s="140" t="s">
        <v>193</v>
      </c>
      <c r="AP62" s="134" t="s">
        <v>109</v>
      </c>
      <c r="AQ62" s="134">
        <f t="shared" si="38"/>
        <v>0</v>
      </c>
      <c r="AR62" s="134">
        <f t="shared" si="39"/>
        <v>0</v>
      </c>
      <c r="AS62" s="134">
        <f t="shared" si="40"/>
        <v>0</v>
      </c>
      <c r="AT62" s="134">
        <f t="shared" si="41"/>
        <v>3.5</v>
      </c>
      <c r="AU62" s="134">
        <f t="shared" si="42"/>
        <v>2.5</v>
      </c>
      <c r="AV62" s="136">
        <f t="shared" si="27"/>
        <v>6</v>
      </c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78"/>
      <c r="BI62" s="178"/>
      <c r="BJ62" s="147"/>
      <c r="BK62" s="260"/>
    </row>
    <row r="63" spans="1:63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>
        <v>5</v>
      </c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>
        <v>5</v>
      </c>
      <c r="AF63" s="134"/>
      <c r="AG63" s="150"/>
      <c r="AH63" s="134"/>
      <c r="AI63" s="152"/>
      <c r="AJ63" s="134"/>
      <c r="AK63" s="133"/>
      <c r="AL63" s="134"/>
      <c r="AM63" s="134"/>
      <c r="AN63" s="134"/>
      <c r="AO63" s="140"/>
      <c r="AP63" s="124" t="s">
        <v>108</v>
      </c>
      <c r="AQ63" s="134">
        <f t="shared" si="38"/>
        <v>0</v>
      </c>
      <c r="AR63" s="134">
        <f t="shared" si="39"/>
        <v>0</v>
      </c>
      <c r="AS63" s="134">
        <f t="shared" si="40"/>
        <v>5</v>
      </c>
      <c r="AT63" s="134">
        <f t="shared" si="41"/>
        <v>0</v>
      </c>
      <c r="AU63" s="134">
        <f t="shared" si="42"/>
        <v>5</v>
      </c>
      <c r="AV63" s="136">
        <f t="shared" si="27"/>
        <v>10</v>
      </c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75"/>
      <c r="BI63" s="175"/>
      <c r="BJ63" s="134"/>
      <c r="BK63" s="260"/>
    </row>
    <row r="64" spans="1:63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/>
      <c r="M64" s="134"/>
      <c r="N64" s="152"/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4"/>
      <c r="AG64" s="150"/>
      <c r="AH64" s="134"/>
      <c r="AI64" s="152"/>
      <c r="AJ64" s="134"/>
      <c r="AK64" s="133"/>
      <c r="AL64" s="134"/>
      <c r="AM64" s="134"/>
      <c r="AN64" s="134"/>
      <c r="AO64" s="140"/>
      <c r="AP64" s="124" t="s">
        <v>172</v>
      </c>
      <c r="AQ64" s="134">
        <f t="shared" si="38"/>
        <v>0</v>
      </c>
      <c r="AR64" s="134">
        <f t="shared" si="39"/>
        <v>0</v>
      </c>
      <c r="AS64" s="134">
        <f t="shared" si="40"/>
        <v>0</v>
      </c>
      <c r="AT64" s="134">
        <f t="shared" si="41"/>
        <v>0</v>
      </c>
      <c r="AU64" s="134">
        <f t="shared" si="42"/>
        <v>0</v>
      </c>
      <c r="AV64" s="136">
        <f t="shared" si="27"/>
        <v>0</v>
      </c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75"/>
      <c r="BI64" s="175"/>
      <c r="BJ64" s="134"/>
      <c r="BK64" s="260"/>
    </row>
    <row r="65" spans="1:63" ht="15" x14ac:dyDescent="0.25">
      <c r="A65" s="140"/>
      <c r="B65" s="141" t="s">
        <v>161</v>
      </c>
      <c r="C65" s="150"/>
      <c r="D65" s="150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4"/>
      <c r="AG65" s="150"/>
      <c r="AH65" s="134"/>
      <c r="AI65" s="152"/>
      <c r="AJ65" s="134"/>
      <c r="AK65" s="133"/>
      <c r="AL65" s="134"/>
      <c r="AM65" s="134"/>
      <c r="AN65" s="134"/>
      <c r="AO65" s="140"/>
      <c r="AP65" s="124" t="s">
        <v>173</v>
      </c>
      <c r="AQ65" s="134">
        <f t="shared" si="38"/>
        <v>0</v>
      </c>
      <c r="AR65" s="134">
        <f t="shared" si="39"/>
        <v>0</v>
      </c>
      <c r="AS65" s="134">
        <f t="shared" si="40"/>
        <v>0</v>
      </c>
      <c r="AT65" s="134">
        <f t="shared" si="41"/>
        <v>0</v>
      </c>
      <c r="AU65" s="134">
        <f t="shared" si="42"/>
        <v>0</v>
      </c>
      <c r="AV65" s="136">
        <f t="shared" si="27"/>
        <v>0</v>
      </c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75"/>
      <c r="BI65" s="175"/>
      <c r="BJ65" s="134"/>
      <c r="BK65" s="260"/>
    </row>
    <row r="66" spans="1:63" ht="15" x14ac:dyDescent="0.25">
      <c r="A66" s="140"/>
      <c r="B66" s="141" t="s">
        <v>174</v>
      </c>
      <c r="C66" s="150"/>
      <c r="D66" s="150"/>
      <c r="E66" s="150"/>
      <c r="F66" s="134"/>
      <c r="G66" s="152"/>
      <c r="H66" s="134"/>
      <c r="I66" s="159"/>
      <c r="J66" s="134"/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59"/>
      <c r="AE66" s="134"/>
      <c r="AF66" s="134"/>
      <c r="AG66" s="150"/>
      <c r="AH66" s="134"/>
      <c r="AI66" s="152"/>
      <c r="AJ66" s="134"/>
      <c r="AK66" s="133"/>
      <c r="AL66" s="134"/>
      <c r="AM66" s="134"/>
      <c r="AN66" s="134"/>
      <c r="AO66" s="140"/>
      <c r="AP66" s="124" t="s">
        <v>174</v>
      </c>
      <c r="AQ66" s="134">
        <f t="shared" si="38"/>
        <v>0</v>
      </c>
      <c r="AR66" s="134">
        <f t="shared" si="39"/>
        <v>0</v>
      </c>
      <c r="AS66" s="134">
        <f t="shared" si="40"/>
        <v>0</v>
      </c>
      <c r="AT66" s="134">
        <f t="shared" si="41"/>
        <v>0</v>
      </c>
      <c r="AU66" s="134">
        <f t="shared" si="42"/>
        <v>0</v>
      </c>
      <c r="AV66" s="136">
        <f t="shared" si="27"/>
        <v>0</v>
      </c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75"/>
      <c r="BI66" s="175"/>
      <c r="BJ66" s="134"/>
      <c r="BK66" s="260"/>
    </row>
    <row r="67" spans="1:63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55"/>
      <c r="AG67" s="155"/>
      <c r="AH67" s="134"/>
      <c r="AI67" s="155"/>
      <c r="AJ67" s="155"/>
      <c r="AK67" s="133">
        <f>SUM(E67:AI67)</f>
        <v>0</v>
      </c>
      <c r="AL67" s="155"/>
      <c r="AM67" s="155"/>
      <c r="AN67" s="155"/>
      <c r="AO67" s="153"/>
      <c r="AP67" s="134" t="s">
        <v>176</v>
      </c>
      <c r="AQ67" s="134">
        <f>SUM(AQ61:AQ66)-AQ60</f>
        <v>4.5</v>
      </c>
      <c r="AR67" s="134">
        <f>SUM(AR61:AR66)-AR60</f>
        <v>-1</v>
      </c>
      <c r="AS67" s="134">
        <f>SUM(AS61:AS66)-AS60</f>
        <v>0</v>
      </c>
      <c r="AT67" s="134">
        <f>SUM(AT61:AT66)-AT60</f>
        <v>-2.5</v>
      </c>
      <c r="AU67" s="134">
        <f>SUM(AU61:AU66)-AU60</f>
        <v>-1</v>
      </c>
      <c r="AV67" s="136">
        <f t="shared" si="27"/>
        <v>0</v>
      </c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81"/>
      <c r="BI67" s="181"/>
      <c r="BJ67" s="155"/>
      <c r="BK67" s="260"/>
    </row>
    <row r="68" spans="1:63" ht="15" x14ac:dyDescent="0.25">
      <c r="A68" s="71"/>
      <c r="B68" s="131" t="s">
        <v>166</v>
      </c>
      <c r="C68" s="95"/>
      <c r="D68" s="95"/>
      <c r="E68" s="95">
        <v>5.5</v>
      </c>
      <c r="F68" s="95">
        <v>6</v>
      </c>
      <c r="G68" s="95">
        <v>6</v>
      </c>
      <c r="H68" s="95">
        <v>2</v>
      </c>
      <c r="I68" s="173"/>
      <c r="J68" s="95">
        <v>5.5</v>
      </c>
      <c r="K68" s="95">
        <v>6</v>
      </c>
      <c r="L68" s="95">
        <v>5.5</v>
      </c>
      <c r="M68" s="95">
        <v>6</v>
      </c>
      <c r="N68" s="95">
        <v>6</v>
      </c>
      <c r="O68" s="95">
        <v>2</v>
      </c>
      <c r="P68" s="173"/>
      <c r="Q68" s="95">
        <v>5.5</v>
      </c>
      <c r="R68" s="95">
        <v>6</v>
      </c>
      <c r="S68" s="95">
        <v>5.5</v>
      </c>
      <c r="T68" s="95">
        <v>6</v>
      </c>
      <c r="U68" s="95">
        <v>6</v>
      </c>
      <c r="V68" s="95">
        <v>2</v>
      </c>
      <c r="W68" s="173"/>
      <c r="X68" s="95">
        <v>5.5</v>
      </c>
      <c r="Y68" s="95">
        <v>6</v>
      </c>
      <c r="Z68" s="95">
        <v>5.5</v>
      </c>
      <c r="AA68" s="95">
        <v>6</v>
      </c>
      <c r="AB68" s="95">
        <v>6</v>
      </c>
      <c r="AC68" s="95">
        <v>2</v>
      </c>
      <c r="AD68" s="173"/>
      <c r="AE68" s="95">
        <v>5.5</v>
      </c>
      <c r="AF68" s="95">
        <v>6</v>
      </c>
      <c r="AG68" s="95">
        <v>5.5</v>
      </c>
      <c r="AH68" s="95">
        <v>6</v>
      </c>
      <c r="AI68" s="95">
        <v>6</v>
      </c>
      <c r="AJ68" s="95"/>
      <c r="AK68" s="133">
        <f>SUM(F68:AI68)</f>
        <v>136</v>
      </c>
      <c r="AL68" s="134"/>
      <c r="AM68" s="134"/>
      <c r="AN68" s="134"/>
      <c r="AO68" s="71"/>
      <c r="AP68" s="135" t="s">
        <v>167</v>
      </c>
      <c r="AQ68" s="135">
        <f t="shared" ref="AQ68:AQ74" si="43">SUM(C68:H68)</f>
        <v>19.5</v>
      </c>
      <c r="AR68" s="135">
        <f t="shared" ref="AR68:AR74" si="44">SUM(J68:O68)</f>
        <v>31</v>
      </c>
      <c r="AS68" s="135">
        <f t="shared" ref="AS68:AS74" si="45">SUM(Q68:V68)</f>
        <v>31</v>
      </c>
      <c r="AT68" s="135">
        <f t="shared" ref="AT68:AT74" si="46">SUM(X68:AC68)</f>
        <v>31</v>
      </c>
      <c r="AU68" s="135">
        <f t="shared" ref="AU68:AU74" si="47">SUM(AE68:AJ68)</f>
        <v>29</v>
      </c>
      <c r="AV68" s="136">
        <f t="shared" ref="AV68:AV99" si="48">SUM(AQ68:AU68)</f>
        <v>141.5</v>
      </c>
      <c r="AW68" s="137">
        <f>AV68-SUM(AV70:AV74)</f>
        <v>139.5</v>
      </c>
      <c r="AX68" s="137">
        <f>AV75</f>
        <v>11.5</v>
      </c>
      <c r="AY68" s="138">
        <f>AW68+AX68</f>
        <v>151</v>
      </c>
      <c r="AZ68" s="138">
        <f>AV74</f>
        <v>0</v>
      </c>
      <c r="BA68" s="138">
        <f>AV72</f>
        <v>0</v>
      </c>
      <c r="BB68" s="138">
        <f>AV73</f>
        <v>0</v>
      </c>
      <c r="BC68" s="138">
        <f>AV71</f>
        <v>2</v>
      </c>
      <c r="BD68" s="138">
        <f>AV70</f>
        <v>0</v>
      </c>
      <c r="BE68" s="134">
        <f>AM69</f>
        <v>91</v>
      </c>
      <c r="BF68" s="134">
        <v>1.3</v>
      </c>
      <c r="BG68" s="134">
        <f>BF68*AX68</f>
        <v>14.950000000000001</v>
      </c>
      <c r="BH68" s="174">
        <f>BE68+BG68</f>
        <v>105.95</v>
      </c>
      <c r="BI68" s="174"/>
      <c r="BJ68" s="138"/>
      <c r="BK68" s="261"/>
    </row>
    <row r="69" spans="1:63" ht="15" x14ac:dyDescent="0.25">
      <c r="A69" s="140"/>
      <c r="B69" s="141" t="s">
        <v>168</v>
      </c>
      <c r="C69" s="134"/>
      <c r="D69" s="134"/>
      <c r="E69" s="134">
        <v>6.5</v>
      </c>
      <c r="F69" s="134">
        <v>6.5</v>
      </c>
      <c r="G69" s="134">
        <v>6.5</v>
      </c>
      <c r="H69" s="134">
        <v>3.5</v>
      </c>
      <c r="I69" s="159"/>
      <c r="J69" s="134">
        <v>5.5</v>
      </c>
      <c r="K69" s="134">
        <v>6</v>
      </c>
      <c r="L69" s="134">
        <v>6</v>
      </c>
      <c r="M69" s="134">
        <v>5</v>
      </c>
      <c r="N69" s="134">
        <v>6</v>
      </c>
      <c r="O69" s="134">
        <v>3.5</v>
      </c>
      <c r="P69" s="159"/>
      <c r="Q69" s="134">
        <v>5.5</v>
      </c>
      <c r="R69" s="134">
        <v>9</v>
      </c>
      <c r="S69" s="134">
        <v>8.5</v>
      </c>
      <c r="T69" s="134">
        <v>6</v>
      </c>
      <c r="U69" s="134">
        <v>6.5</v>
      </c>
      <c r="V69" s="134"/>
      <c r="W69" s="159"/>
      <c r="X69" s="134">
        <v>4</v>
      </c>
      <c r="Y69" s="134">
        <v>6</v>
      </c>
      <c r="Z69" s="134">
        <v>6</v>
      </c>
      <c r="AA69" s="134">
        <v>6.5</v>
      </c>
      <c r="AB69" s="134">
        <v>5</v>
      </c>
      <c r="AC69" s="134">
        <v>3.5</v>
      </c>
      <c r="AD69" s="159"/>
      <c r="AE69" s="134">
        <v>5.5</v>
      </c>
      <c r="AF69" s="134">
        <v>6</v>
      </c>
      <c r="AG69" s="134">
        <v>5.5</v>
      </c>
      <c r="AH69" s="134">
        <v>6</v>
      </c>
      <c r="AI69" s="134">
        <v>6.5</v>
      </c>
      <c r="AJ69" s="134"/>
      <c r="AK69" s="133">
        <f>SUM(F69:AI69)</f>
        <v>144.5</v>
      </c>
      <c r="AL69" s="134">
        <f>COUNT(E69:AI69)</f>
        <v>26</v>
      </c>
      <c r="AM69" s="134">
        <f>AL69*3.5</f>
        <v>91</v>
      </c>
      <c r="AN69" s="134"/>
      <c r="AO69" s="140"/>
      <c r="AP69" s="134" t="s">
        <v>169</v>
      </c>
      <c r="AQ69" s="134">
        <f t="shared" si="43"/>
        <v>23</v>
      </c>
      <c r="AR69" s="134">
        <f t="shared" si="44"/>
        <v>32</v>
      </c>
      <c r="AS69" s="134">
        <f t="shared" si="45"/>
        <v>35.5</v>
      </c>
      <c r="AT69" s="134">
        <f t="shared" si="46"/>
        <v>31</v>
      </c>
      <c r="AU69" s="134">
        <f t="shared" si="47"/>
        <v>29.5</v>
      </c>
      <c r="AV69" s="136">
        <f t="shared" si="48"/>
        <v>151</v>
      </c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75"/>
      <c r="BI69" s="175"/>
      <c r="BJ69" s="134"/>
      <c r="BK69" s="260"/>
    </row>
    <row r="70" spans="1:63" ht="15" x14ac:dyDescent="0.25">
      <c r="A70" s="140" t="s">
        <v>196</v>
      </c>
      <c r="B70" s="141" t="s">
        <v>109</v>
      </c>
      <c r="C70" s="147"/>
      <c r="D70" s="147"/>
      <c r="E70" s="147"/>
      <c r="F70" s="147"/>
      <c r="G70" s="147"/>
      <c r="H70" s="147"/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147"/>
      <c r="Y70" s="147"/>
      <c r="Z70" s="147"/>
      <c r="AA70" s="147"/>
      <c r="AB70" s="147"/>
      <c r="AC70" s="147"/>
      <c r="AD70" s="176"/>
      <c r="AE70" s="147"/>
      <c r="AF70" s="147"/>
      <c r="AG70" s="147"/>
      <c r="AH70" s="147"/>
      <c r="AI70" s="147"/>
      <c r="AJ70" s="147"/>
      <c r="AK70" s="133"/>
      <c r="AL70" s="147"/>
      <c r="AM70" s="147"/>
      <c r="AN70" s="147"/>
      <c r="AO70" s="140" t="s">
        <v>196</v>
      </c>
      <c r="AP70" s="134" t="s">
        <v>109</v>
      </c>
      <c r="AQ70" s="134">
        <f t="shared" si="43"/>
        <v>0</v>
      </c>
      <c r="AR70" s="134">
        <f t="shared" si="44"/>
        <v>0</v>
      </c>
      <c r="AS70" s="134">
        <f t="shared" si="45"/>
        <v>0</v>
      </c>
      <c r="AT70" s="134">
        <f t="shared" si="46"/>
        <v>0</v>
      </c>
      <c r="AU70" s="134">
        <f t="shared" si="47"/>
        <v>0</v>
      </c>
      <c r="AV70" s="136">
        <f t="shared" si="48"/>
        <v>0</v>
      </c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78"/>
      <c r="BI70" s="178"/>
      <c r="BJ70" s="147"/>
      <c r="BK70" s="260"/>
    </row>
    <row r="71" spans="1:63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>
        <v>2</v>
      </c>
      <c r="W71" s="159"/>
      <c r="X71" s="134"/>
      <c r="Y71" s="134"/>
      <c r="Z71" s="150"/>
      <c r="AA71" s="134"/>
      <c r="AB71" s="152"/>
      <c r="AC71" s="134"/>
      <c r="AD71" s="159"/>
      <c r="AE71" s="134"/>
      <c r="AF71" s="134"/>
      <c r="AG71" s="150"/>
      <c r="AH71" s="134"/>
      <c r="AI71" s="152"/>
      <c r="AJ71" s="134"/>
      <c r="AK71" s="133"/>
      <c r="AL71" s="134"/>
      <c r="AM71" s="134"/>
      <c r="AN71" s="134"/>
      <c r="AO71" s="140"/>
      <c r="AP71" s="124" t="s">
        <v>108</v>
      </c>
      <c r="AQ71" s="134">
        <f t="shared" si="43"/>
        <v>0</v>
      </c>
      <c r="AR71" s="134">
        <f t="shared" si="44"/>
        <v>0</v>
      </c>
      <c r="AS71" s="134">
        <f t="shared" si="45"/>
        <v>2</v>
      </c>
      <c r="AT71" s="134">
        <f t="shared" si="46"/>
        <v>0</v>
      </c>
      <c r="AU71" s="134">
        <f t="shared" si="47"/>
        <v>0</v>
      </c>
      <c r="AV71" s="136">
        <f t="shared" si="48"/>
        <v>2</v>
      </c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75"/>
      <c r="BI71" s="175"/>
      <c r="BJ71" s="134"/>
      <c r="BK71" s="260"/>
    </row>
    <row r="72" spans="1:63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34"/>
      <c r="Y72" s="134"/>
      <c r="Z72" s="150"/>
      <c r="AA72" s="134"/>
      <c r="AB72" s="152"/>
      <c r="AC72" s="134"/>
      <c r="AD72" s="159"/>
      <c r="AE72" s="134"/>
      <c r="AF72" s="134"/>
      <c r="AG72" s="150"/>
      <c r="AH72" s="134"/>
      <c r="AI72" s="152"/>
      <c r="AJ72" s="134"/>
      <c r="AK72" s="133"/>
      <c r="AL72" s="134"/>
      <c r="AM72" s="134"/>
      <c r="AN72" s="134"/>
      <c r="AO72" s="140"/>
      <c r="AP72" s="124" t="s">
        <v>172</v>
      </c>
      <c r="AQ72" s="134">
        <f t="shared" si="43"/>
        <v>0</v>
      </c>
      <c r="AR72" s="134">
        <f t="shared" si="44"/>
        <v>0</v>
      </c>
      <c r="AS72" s="134">
        <f t="shared" si="45"/>
        <v>0</v>
      </c>
      <c r="AT72" s="134">
        <f t="shared" si="46"/>
        <v>0</v>
      </c>
      <c r="AU72" s="134">
        <f t="shared" si="47"/>
        <v>0</v>
      </c>
      <c r="AV72" s="136">
        <f t="shared" si="48"/>
        <v>0</v>
      </c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75"/>
      <c r="BI72" s="175"/>
      <c r="BJ72" s="134"/>
      <c r="BK72" s="260"/>
    </row>
    <row r="73" spans="1:63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59"/>
      <c r="AE73" s="134"/>
      <c r="AF73" s="134"/>
      <c r="AG73" s="150"/>
      <c r="AH73" s="134"/>
      <c r="AI73" s="152"/>
      <c r="AJ73" s="134"/>
      <c r="AK73" s="133"/>
      <c r="AL73" s="134"/>
      <c r="AM73" s="134"/>
      <c r="AN73" s="134"/>
      <c r="AO73" s="140"/>
      <c r="AP73" s="124" t="s">
        <v>173</v>
      </c>
      <c r="AQ73" s="134">
        <f t="shared" si="43"/>
        <v>0</v>
      </c>
      <c r="AR73" s="134">
        <f t="shared" si="44"/>
        <v>0</v>
      </c>
      <c r="AS73" s="134">
        <f t="shared" si="45"/>
        <v>0</v>
      </c>
      <c r="AT73" s="134">
        <f t="shared" si="46"/>
        <v>0</v>
      </c>
      <c r="AU73" s="134">
        <f t="shared" si="47"/>
        <v>0</v>
      </c>
      <c r="AV73" s="136">
        <f t="shared" si="48"/>
        <v>0</v>
      </c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75"/>
      <c r="BI73" s="175"/>
      <c r="BJ73" s="134"/>
      <c r="BK73" s="260"/>
    </row>
    <row r="74" spans="1:63" ht="15" x14ac:dyDescent="0.25">
      <c r="A74" s="140"/>
      <c r="B74" s="141" t="s">
        <v>174</v>
      </c>
      <c r="C74" s="150"/>
      <c r="D74" s="150"/>
      <c r="E74" s="150"/>
      <c r="F74" s="134"/>
      <c r="G74" s="152"/>
      <c r="H74" s="134"/>
      <c r="I74" s="159"/>
      <c r="J74" s="134"/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59"/>
      <c r="AE74" s="134"/>
      <c r="AF74" s="134"/>
      <c r="AG74" s="150"/>
      <c r="AH74" s="134"/>
      <c r="AI74" s="152"/>
      <c r="AJ74" s="134"/>
      <c r="AK74" s="133"/>
      <c r="AL74" s="134"/>
      <c r="AM74" s="134"/>
      <c r="AN74" s="134"/>
      <c r="AO74" s="140"/>
      <c r="AP74" s="124" t="s">
        <v>174</v>
      </c>
      <c r="AQ74" s="134">
        <f t="shared" si="43"/>
        <v>0</v>
      </c>
      <c r="AR74" s="134">
        <f t="shared" si="44"/>
        <v>0</v>
      </c>
      <c r="AS74" s="134">
        <f t="shared" si="45"/>
        <v>0</v>
      </c>
      <c r="AT74" s="134">
        <f t="shared" si="46"/>
        <v>0</v>
      </c>
      <c r="AU74" s="134">
        <f t="shared" si="47"/>
        <v>0</v>
      </c>
      <c r="AV74" s="136">
        <f t="shared" si="48"/>
        <v>0</v>
      </c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75"/>
      <c r="BI74" s="175"/>
      <c r="BJ74" s="134"/>
      <c r="BK74" s="260"/>
    </row>
    <row r="75" spans="1:63" ht="15" x14ac:dyDescent="0.25">
      <c r="A75" s="153"/>
      <c r="B75" s="154" t="s">
        <v>175</v>
      </c>
      <c r="C75" s="155"/>
      <c r="D75" s="155"/>
      <c r="E75" s="155" t="s">
        <v>207</v>
      </c>
      <c r="F75" s="134"/>
      <c r="G75" s="155"/>
      <c r="H75" s="155" t="s">
        <v>207</v>
      </c>
      <c r="I75" s="159"/>
      <c r="J75" s="155" t="s">
        <v>198</v>
      </c>
      <c r="K75" s="155" t="s">
        <v>198</v>
      </c>
      <c r="L75" s="155" t="s">
        <v>198</v>
      </c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55"/>
      <c r="AG75" s="155"/>
      <c r="AH75" s="134"/>
      <c r="AI75" s="155"/>
      <c r="AJ75" s="155"/>
      <c r="AK75" s="133">
        <f>SUM(E75:AI75)</f>
        <v>0</v>
      </c>
      <c r="AL75" s="155"/>
      <c r="AM75" s="155"/>
      <c r="AN75" s="155"/>
      <c r="AO75" s="153"/>
      <c r="AP75" s="134" t="s">
        <v>176</v>
      </c>
      <c r="AQ75" s="134">
        <f>SUM(AQ69:AQ74)-AQ68</f>
        <v>3.5</v>
      </c>
      <c r="AR75" s="134">
        <f>SUM(AR69:AR74)-AR68</f>
        <v>1</v>
      </c>
      <c r="AS75" s="134">
        <f>SUM(AS69:AS74)-AS68</f>
        <v>6.5</v>
      </c>
      <c r="AT75" s="134">
        <f>SUM(AT69:AT74)-AT68</f>
        <v>0</v>
      </c>
      <c r="AU75" s="134">
        <f>SUM(AU69:AU74)-AU68</f>
        <v>0.5</v>
      </c>
      <c r="AV75" s="136">
        <f t="shared" si="48"/>
        <v>11.5</v>
      </c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81"/>
      <c r="BI75" s="181"/>
      <c r="BJ75" s="155"/>
      <c r="BK75" s="260"/>
    </row>
    <row r="76" spans="1:63" ht="15" x14ac:dyDescent="0.25">
      <c r="A76" s="71"/>
      <c r="B76" s="131" t="s">
        <v>166</v>
      </c>
      <c r="C76" s="131"/>
      <c r="D76" s="131"/>
      <c r="E76" s="95">
        <v>5</v>
      </c>
      <c r="F76" s="95">
        <v>6</v>
      </c>
      <c r="G76" s="95">
        <v>6</v>
      </c>
      <c r="H76" s="95">
        <v>3</v>
      </c>
      <c r="I76" s="173"/>
      <c r="J76" s="95">
        <v>5</v>
      </c>
      <c r="K76" s="95">
        <v>5</v>
      </c>
      <c r="L76" s="95">
        <v>5</v>
      </c>
      <c r="M76" s="95">
        <v>6</v>
      </c>
      <c r="N76" s="95">
        <v>6</v>
      </c>
      <c r="O76" s="95">
        <v>3</v>
      </c>
      <c r="P76" s="173"/>
      <c r="Q76" s="95">
        <v>5</v>
      </c>
      <c r="R76" s="95">
        <v>5</v>
      </c>
      <c r="S76" s="95">
        <v>5</v>
      </c>
      <c r="T76" s="95">
        <v>6</v>
      </c>
      <c r="U76" s="95">
        <v>6</v>
      </c>
      <c r="V76" s="95">
        <v>3</v>
      </c>
      <c r="W76" s="173"/>
      <c r="X76" s="95">
        <v>5</v>
      </c>
      <c r="Y76" s="95">
        <v>5</v>
      </c>
      <c r="Z76" s="95">
        <v>5</v>
      </c>
      <c r="AA76" s="95">
        <v>6</v>
      </c>
      <c r="AB76" s="95">
        <v>6</v>
      </c>
      <c r="AC76" s="95">
        <v>3</v>
      </c>
      <c r="AD76" s="173"/>
      <c r="AE76" s="95">
        <v>5</v>
      </c>
      <c r="AF76" s="95">
        <v>5</v>
      </c>
      <c r="AG76" s="95">
        <v>5</v>
      </c>
      <c r="AH76" s="95">
        <v>6</v>
      </c>
      <c r="AI76" s="95">
        <v>6</v>
      </c>
      <c r="AJ76" s="135"/>
      <c r="AK76" s="133">
        <f>SUM(F76:AI76)</f>
        <v>132</v>
      </c>
      <c r="AL76" s="134"/>
      <c r="AM76" s="134"/>
      <c r="AN76" s="134"/>
      <c r="AO76" s="71"/>
      <c r="AP76" s="135" t="s">
        <v>167</v>
      </c>
      <c r="AQ76" s="135">
        <f t="shared" ref="AQ76:AQ82" si="49">SUM(C76:H76)</f>
        <v>20</v>
      </c>
      <c r="AR76" s="135">
        <f t="shared" ref="AR76:AR82" si="50">SUM(J76:O76)</f>
        <v>30</v>
      </c>
      <c r="AS76" s="135">
        <f t="shared" ref="AS76:AS82" si="51">SUM(Q76:V76)</f>
        <v>30</v>
      </c>
      <c r="AT76" s="135">
        <f t="shared" ref="AT76:AT82" si="52">SUM(X76:AC76)</f>
        <v>30</v>
      </c>
      <c r="AU76" s="135">
        <f t="shared" ref="AU76:AU82" si="53">SUM(AE76:AJ76)</f>
        <v>27</v>
      </c>
      <c r="AV76" s="136">
        <f t="shared" si="48"/>
        <v>137</v>
      </c>
      <c r="AW76" s="137">
        <f>AV76-SUM(AV78:AV82)</f>
        <v>137</v>
      </c>
      <c r="AX76" s="137">
        <f>AV83</f>
        <v>31</v>
      </c>
      <c r="AY76" s="138">
        <f>AW76+AX76</f>
        <v>168</v>
      </c>
      <c r="AZ76" s="138">
        <f>AV82</f>
        <v>0</v>
      </c>
      <c r="BA76" s="138">
        <f>AV80</f>
        <v>0</v>
      </c>
      <c r="BB76" s="138">
        <f>AV81</f>
        <v>0</v>
      </c>
      <c r="BC76" s="138">
        <f>AV79</f>
        <v>0</v>
      </c>
      <c r="BD76" s="138">
        <f>AV78</f>
        <v>0</v>
      </c>
      <c r="BE76" s="134">
        <f>AM77</f>
        <v>94.5</v>
      </c>
      <c r="BF76" s="134">
        <v>1.3</v>
      </c>
      <c r="BG76" s="134">
        <f>BF76*AX76</f>
        <v>40.300000000000004</v>
      </c>
      <c r="BH76" s="174">
        <f>BE76+BG76</f>
        <v>134.80000000000001</v>
      </c>
      <c r="BI76" s="174"/>
      <c r="BJ76" s="138"/>
      <c r="BK76" s="261"/>
    </row>
    <row r="77" spans="1:63" ht="15" x14ac:dyDescent="0.25">
      <c r="A77" s="140"/>
      <c r="B77" s="141" t="s">
        <v>168</v>
      </c>
      <c r="C77" s="134"/>
      <c r="D77" s="134"/>
      <c r="E77" s="134">
        <v>6.5</v>
      </c>
      <c r="F77" s="134">
        <v>8</v>
      </c>
      <c r="G77" s="134">
        <v>8</v>
      </c>
      <c r="H77" s="134">
        <v>3</v>
      </c>
      <c r="I77" s="159"/>
      <c r="J77" s="134">
        <v>5.5</v>
      </c>
      <c r="K77" s="134">
        <v>6.5</v>
      </c>
      <c r="L77" s="134">
        <v>7</v>
      </c>
      <c r="M77" s="134">
        <v>7.5</v>
      </c>
      <c r="N77" s="134">
        <v>6</v>
      </c>
      <c r="O77" s="134">
        <v>2.5</v>
      </c>
      <c r="P77" s="159"/>
      <c r="Q77" s="134">
        <v>6.5</v>
      </c>
      <c r="R77" s="134">
        <v>10</v>
      </c>
      <c r="S77" s="134">
        <v>7.5</v>
      </c>
      <c r="T77" s="134">
        <v>6.5</v>
      </c>
      <c r="U77" s="134">
        <v>7</v>
      </c>
      <c r="V77" s="134">
        <v>2.5</v>
      </c>
      <c r="W77" s="159"/>
      <c r="X77" s="134">
        <v>6</v>
      </c>
      <c r="Y77" s="134">
        <v>6</v>
      </c>
      <c r="Z77" s="134">
        <v>7</v>
      </c>
      <c r="AA77" s="134">
        <v>7</v>
      </c>
      <c r="AB77" s="134">
        <v>6.5</v>
      </c>
      <c r="AC77" s="134">
        <v>2.5</v>
      </c>
      <c r="AD77" s="159"/>
      <c r="AE77" s="134">
        <v>6.5</v>
      </c>
      <c r="AF77" s="134">
        <v>6.5</v>
      </c>
      <c r="AG77" s="134">
        <v>5.5</v>
      </c>
      <c r="AH77" s="134">
        <v>7.5</v>
      </c>
      <c r="AI77" s="134">
        <v>6.5</v>
      </c>
      <c r="AJ77" s="134"/>
      <c r="AK77" s="133">
        <f>SUM(F77:AI77)</f>
        <v>161.5</v>
      </c>
      <c r="AL77" s="134">
        <f>COUNT(E77:AI77)</f>
        <v>27</v>
      </c>
      <c r="AM77" s="134">
        <f>AL77*3.5</f>
        <v>94.5</v>
      </c>
      <c r="AN77" s="134"/>
      <c r="AO77" s="140"/>
      <c r="AP77" s="134" t="s">
        <v>169</v>
      </c>
      <c r="AQ77" s="134">
        <f t="shared" si="49"/>
        <v>25.5</v>
      </c>
      <c r="AR77" s="134">
        <f t="shared" si="50"/>
        <v>35</v>
      </c>
      <c r="AS77" s="134">
        <f t="shared" si="51"/>
        <v>40</v>
      </c>
      <c r="AT77" s="134">
        <f t="shared" si="52"/>
        <v>35</v>
      </c>
      <c r="AU77" s="134">
        <f t="shared" si="53"/>
        <v>32.5</v>
      </c>
      <c r="AV77" s="136">
        <f t="shared" si="48"/>
        <v>168</v>
      </c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75"/>
      <c r="BI77" s="175"/>
      <c r="BJ77" s="134"/>
      <c r="BK77" s="260"/>
    </row>
    <row r="78" spans="1:63" ht="15" x14ac:dyDescent="0.25">
      <c r="A78" s="140" t="s">
        <v>197</v>
      </c>
      <c r="B78" s="141" t="s">
        <v>109</v>
      </c>
      <c r="C78" s="147"/>
      <c r="D78" s="147"/>
      <c r="E78" s="147"/>
      <c r="F78" s="147"/>
      <c r="G78" s="147"/>
      <c r="H78" s="147"/>
      <c r="I78" s="176"/>
      <c r="J78" s="147"/>
      <c r="K78" s="147"/>
      <c r="L78" s="147"/>
      <c r="M78" s="147"/>
      <c r="N78" s="147"/>
      <c r="O78" s="147"/>
      <c r="P78" s="176"/>
      <c r="Q78" s="147"/>
      <c r="R78" s="147"/>
      <c r="S78" s="147"/>
      <c r="T78" s="147"/>
      <c r="U78" s="147"/>
      <c r="V78" s="147"/>
      <c r="W78" s="176"/>
      <c r="X78" s="147"/>
      <c r="Y78" s="147"/>
      <c r="Z78" s="147"/>
      <c r="AA78" s="147"/>
      <c r="AB78" s="147"/>
      <c r="AC78" s="147"/>
      <c r="AD78" s="176"/>
      <c r="AE78" s="147"/>
      <c r="AF78" s="147"/>
      <c r="AG78" s="147"/>
      <c r="AH78" s="147"/>
      <c r="AI78" s="147"/>
      <c r="AJ78" s="147"/>
      <c r="AK78" s="133"/>
      <c r="AL78" s="147"/>
      <c r="AM78" s="147"/>
      <c r="AN78" s="147"/>
      <c r="AO78" s="140" t="s">
        <v>197</v>
      </c>
      <c r="AP78" s="134" t="s">
        <v>109</v>
      </c>
      <c r="AQ78" s="134">
        <f t="shared" si="49"/>
        <v>0</v>
      </c>
      <c r="AR78" s="134">
        <f t="shared" si="50"/>
        <v>0</v>
      </c>
      <c r="AS78" s="134">
        <f t="shared" si="51"/>
        <v>0</v>
      </c>
      <c r="AT78" s="134">
        <f t="shared" si="52"/>
        <v>0</v>
      </c>
      <c r="AU78" s="134">
        <f t="shared" si="53"/>
        <v>0</v>
      </c>
      <c r="AV78" s="136">
        <f t="shared" si="48"/>
        <v>0</v>
      </c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78"/>
      <c r="BI78" s="178"/>
      <c r="BJ78" s="147"/>
      <c r="BK78" s="260"/>
    </row>
    <row r="79" spans="1:63" ht="15" x14ac:dyDescent="0.25">
      <c r="A79" s="140"/>
      <c r="B79" s="141" t="s">
        <v>108</v>
      </c>
      <c r="C79" s="150"/>
      <c r="D79" s="150"/>
      <c r="E79" s="150"/>
      <c r="F79" s="134"/>
      <c r="G79" s="152"/>
      <c r="H79" s="134"/>
      <c r="I79" s="159"/>
      <c r="J79" s="134"/>
      <c r="K79" s="134"/>
      <c r="L79" s="150"/>
      <c r="M79" s="134"/>
      <c r="N79" s="152"/>
      <c r="O79" s="134"/>
      <c r="P79" s="159"/>
      <c r="Q79" s="134"/>
      <c r="R79" s="134"/>
      <c r="S79" s="150"/>
      <c r="T79" s="134"/>
      <c r="U79" s="152"/>
      <c r="V79" s="134"/>
      <c r="W79" s="159"/>
      <c r="X79" s="134"/>
      <c r="Y79" s="134"/>
      <c r="Z79" s="150"/>
      <c r="AA79" s="134"/>
      <c r="AB79" s="152"/>
      <c r="AC79" s="134"/>
      <c r="AD79" s="159"/>
      <c r="AE79" s="134"/>
      <c r="AF79" s="134"/>
      <c r="AG79" s="150"/>
      <c r="AH79" s="134"/>
      <c r="AI79" s="152"/>
      <c r="AJ79" s="134"/>
      <c r="AK79" s="133"/>
      <c r="AL79" s="134"/>
      <c r="AM79" s="134"/>
      <c r="AN79" s="134"/>
      <c r="AO79" s="140"/>
      <c r="AP79" s="124" t="s">
        <v>108</v>
      </c>
      <c r="AQ79" s="134">
        <f t="shared" si="49"/>
        <v>0</v>
      </c>
      <c r="AR79" s="134">
        <f t="shared" si="50"/>
        <v>0</v>
      </c>
      <c r="AS79" s="134">
        <f t="shared" si="51"/>
        <v>0</v>
      </c>
      <c r="AT79" s="134">
        <f t="shared" si="52"/>
        <v>0</v>
      </c>
      <c r="AU79" s="134">
        <f t="shared" si="53"/>
        <v>0</v>
      </c>
      <c r="AV79" s="136">
        <f t="shared" si="48"/>
        <v>0</v>
      </c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75"/>
      <c r="BI79" s="175"/>
      <c r="BJ79" s="134"/>
      <c r="BK79" s="260"/>
    </row>
    <row r="80" spans="1:63" ht="15" x14ac:dyDescent="0.25">
      <c r="A80" s="140"/>
      <c r="B80" s="141" t="s">
        <v>160</v>
      </c>
      <c r="C80" s="150"/>
      <c r="D80" s="150"/>
      <c r="E80" s="150"/>
      <c r="F80" s="134"/>
      <c r="G80" s="152"/>
      <c r="H80" s="134"/>
      <c r="I80" s="159"/>
      <c r="J80" s="134"/>
      <c r="K80" s="134"/>
      <c r="L80" s="150"/>
      <c r="M80" s="134"/>
      <c r="N80" s="152"/>
      <c r="O80" s="134"/>
      <c r="P80" s="159"/>
      <c r="Q80" s="134"/>
      <c r="R80" s="134"/>
      <c r="S80" s="150"/>
      <c r="T80" s="134"/>
      <c r="U80" s="152"/>
      <c r="V80" s="134"/>
      <c r="W80" s="159"/>
      <c r="X80" s="134"/>
      <c r="Y80" s="134"/>
      <c r="Z80" s="150"/>
      <c r="AA80" s="134"/>
      <c r="AB80" s="152"/>
      <c r="AC80" s="134"/>
      <c r="AD80" s="159"/>
      <c r="AE80" s="134"/>
      <c r="AF80" s="134"/>
      <c r="AG80" s="150"/>
      <c r="AH80" s="134"/>
      <c r="AI80" s="152"/>
      <c r="AJ80" s="134"/>
      <c r="AK80" s="133"/>
      <c r="AL80" s="134"/>
      <c r="AM80" s="134"/>
      <c r="AN80" s="134"/>
      <c r="AO80" s="140"/>
      <c r="AP80" s="124" t="s">
        <v>172</v>
      </c>
      <c r="AQ80" s="134">
        <f t="shared" si="49"/>
        <v>0</v>
      </c>
      <c r="AR80" s="134">
        <f t="shared" si="50"/>
        <v>0</v>
      </c>
      <c r="AS80" s="134">
        <f t="shared" si="51"/>
        <v>0</v>
      </c>
      <c r="AT80" s="134">
        <f t="shared" si="52"/>
        <v>0</v>
      </c>
      <c r="AU80" s="134">
        <f t="shared" si="53"/>
        <v>0</v>
      </c>
      <c r="AV80" s="136">
        <f t="shared" si="48"/>
        <v>0</v>
      </c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75"/>
      <c r="BI80" s="175"/>
      <c r="BJ80" s="134"/>
      <c r="BK80" s="260"/>
    </row>
    <row r="81" spans="1:63" ht="15" x14ac:dyDescent="0.25">
      <c r="A81" s="140"/>
      <c r="B81" s="141" t="s">
        <v>161</v>
      </c>
      <c r="C81" s="150"/>
      <c r="D81" s="150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59"/>
      <c r="AE81" s="134"/>
      <c r="AF81" s="134"/>
      <c r="AG81" s="150"/>
      <c r="AH81" s="134"/>
      <c r="AI81" s="152"/>
      <c r="AJ81" s="134"/>
      <c r="AK81" s="133"/>
      <c r="AL81" s="134"/>
      <c r="AM81" s="134"/>
      <c r="AN81" s="134"/>
      <c r="AO81" s="140"/>
      <c r="AP81" s="124" t="s">
        <v>173</v>
      </c>
      <c r="AQ81" s="134">
        <f t="shared" si="49"/>
        <v>0</v>
      </c>
      <c r="AR81" s="134">
        <f t="shared" si="50"/>
        <v>0</v>
      </c>
      <c r="AS81" s="134">
        <f t="shared" si="51"/>
        <v>0</v>
      </c>
      <c r="AT81" s="134">
        <f t="shared" si="52"/>
        <v>0</v>
      </c>
      <c r="AU81" s="134">
        <f t="shared" si="53"/>
        <v>0</v>
      </c>
      <c r="AV81" s="136">
        <f t="shared" si="48"/>
        <v>0</v>
      </c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75"/>
      <c r="BI81" s="175"/>
      <c r="BJ81" s="134"/>
      <c r="BK81" s="260"/>
    </row>
    <row r="82" spans="1:63" ht="15" x14ac:dyDescent="0.25">
      <c r="A82" s="140"/>
      <c r="B82" s="141" t="s">
        <v>174</v>
      </c>
      <c r="C82" s="150"/>
      <c r="D82" s="150"/>
      <c r="E82" s="150"/>
      <c r="F82" s="134"/>
      <c r="G82" s="152"/>
      <c r="H82" s="134"/>
      <c r="I82" s="159"/>
      <c r="J82" s="134"/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59"/>
      <c r="AE82" s="134"/>
      <c r="AF82" s="134"/>
      <c r="AG82" s="150"/>
      <c r="AH82" s="134"/>
      <c r="AI82" s="152"/>
      <c r="AJ82" s="134"/>
      <c r="AK82" s="133"/>
      <c r="AL82" s="134"/>
      <c r="AM82" s="134"/>
      <c r="AN82" s="134"/>
      <c r="AO82" s="140"/>
      <c r="AP82" s="124" t="s">
        <v>174</v>
      </c>
      <c r="AQ82" s="134">
        <f t="shared" si="49"/>
        <v>0</v>
      </c>
      <c r="AR82" s="134">
        <f t="shared" si="50"/>
        <v>0</v>
      </c>
      <c r="AS82" s="134">
        <f t="shared" si="51"/>
        <v>0</v>
      </c>
      <c r="AT82" s="134">
        <f t="shared" si="52"/>
        <v>0</v>
      </c>
      <c r="AU82" s="134">
        <f t="shared" si="53"/>
        <v>0</v>
      </c>
      <c r="AV82" s="136">
        <f t="shared" si="48"/>
        <v>0</v>
      </c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75"/>
      <c r="BI82" s="175"/>
      <c r="BJ82" s="134"/>
      <c r="BK82" s="260"/>
    </row>
    <row r="83" spans="1:63" ht="15" x14ac:dyDescent="0.25">
      <c r="A83" s="153"/>
      <c r="B83" s="154" t="s">
        <v>175</v>
      </c>
      <c r="C83" s="155"/>
      <c r="D83" s="155"/>
      <c r="E83" s="155" t="s">
        <v>206</v>
      </c>
      <c r="F83" s="134" t="s">
        <v>199</v>
      </c>
      <c r="G83" s="155" t="s">
        <v>199</v>
      </c>
      <c r="H83" s="155" t="s">
        <v>3</v>
      </c>
      <c r="I83" s="159"/>
      <c r="J83" s="155" t="s">
        <v>199</v>
      </c>
      <c r="K83" s="155" t="s">
        <v>199</v>
      </c>
      <c r="L83" s="155" t="s">
        <v>199</v>
      </c>
      <c r="M83" s="134" t="s">
        <v>198</v>
      </c>
      <c r="N83" s="155" t="s">
        <v>198</v>
      </c>
      <c r="O83" s="155" t="s">
        <v>199</v>
      </c>
      <c r="P83" s="159"/>
      <c r="Q83" s="155" t="s">
        <v>216</v>
      </c>
      <c r="R83" s="155"/>
      <c r="S83" s="155"/>
      <c r="T83" s="134" t="s">
        <v>198</v>
      </c>
      <c r="U83" s="155" t="s">
        <v>198</v>
      </c>
      <c r="V83" s="155" t="s">
        <v>199</v>
      </c>
      <c r="W83" s="159"/>
      <c r="X83" s="155" t="s">
        <v>216</v>
      </c>
      <c r="Y83" s="155" t="s">
        <v>216</v>
      </c>
      <c r="Z83" s="155" t="s">
        <v>216</v>
      </c>
      <c r="AA83" s="134" t="s">
        <v>198</v>
      </c>
      <c r="AB83" s="155" t="s">
        <v>198</v>
      </c>
      <c r="AC83" s="155" t="s">
        <v>332</v>
      </c>
      <c r="AD83" s="159"/>
      <c r="AE83" s="155" t="s">
        <v>216</v>
      </c>
      <c r="AF83" s="155" t="s">
        <v>216</v>
      </c>
      <c r="AG83" s="155" t="s">
        <v>216</v>
      </c>
      <c r="AH83" s="134" t="s">
        <v>198</v>
      </c>
      <c r="AI83" s="155" t="s">
        <v>198</v>
      </c>
      <c r="AJ83" s="155"/>
      <c r="AK83" s="133">
        <f>SUM(E83:AI83)</f>
        <v>0</v>
      </c>
      <c r="AL83" s="155"/>
      <c r="AM83" s="155"/>
      <c r="AN83" s="155"/>
      <c r="AO83" s="153"/>
      <c r="AP83" s="134" t="s">
        <v>176</v>
      </c>
      <c r="AQ83" s="134">
        <f>SUM(AQ77:AQ82)-AQ76</f>
        <v>5.5</v>
      </c>
      <c r="AR83" s="134">
        <f>SUM(AR77:AR82)-AR76</f>
        <v>5</v>
      </c>
      <c r="AS83" s="134">
        <f>SUM(AS77:AS82)-AS76</f>
        <v>10</v>
      </c>
      <c r="AT83" s="134">
        <f>SUM(AT77:AT82)-AT76</f>
        <v>5</v>
      </c>
      <c r="AU83" s="134">
        <f>SUM(AU77:AU82)-AU76</f>
        <v>5.5</v>
      </c>
      <c r="AV83" s="136">
        <f t="shared" si="48"/>
        <v>31</v>
      </c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81"/>
      <c r="BI83" s="181"/>
      <c r="BJ83" s="155"/>
      <c r="BK83" s="260"/>
    </row>
    <row r="84" spans="1:63" ht="15" x14ac:dyDescent="0.25">
      <c r="A84" s="71"/>
      <c r="B84" s="131" t="s">
        <v>166</v>
      </c>
      <c r="C84" s="95"/>
      <c r="D84" s="95"/>
      <c r="E84" s="95">
        <v>5.5</v>
      </c>
      <c r="F84" s="95">
        <v>6</v>
      </c>
      <c r="G84" s="95">
        <v>6</v>
      </c>
      <c r="H84" s="95">
        <v>3</v>
      </c>
      <c r="I84" s="173"/>
      <c r="J84" s="95">
        <v>5</v>
      </c>
      <c r="K84" s="95">
        <v>4.5</v>
      </c>
      <c r="L84" s="95">
        <v>5.5</v>
      </c>
      <c r="M84" s="95">
        <v>6</v>
      </c>
      <c r="N84" s="95">
        <v>6</v>
      </c>
      <c r="O84" s="95">
        <v>3</v>
      </c>
      <c r="P84" s="173"/>
      <c r="Q84" s="95">
        <v>5</v>
      </c>
      <c r="R84" s="95">
        <v>4.5</v>
      </c>
      <c r="S84" s="95">
        <v>5.5</v>
      </c>
      <c r="T84" s="95">
        <v>6</v>
      </c>
      <c r="U84" s="95">
        <v>6</v>
      </c>
      <c r="V84" s="95">
        <v>3</v>
      </c>
      <c r="W84" s="173"/>
      <c r="X84" s="95">
        <v>5</v>
      </c>
      <c r="Y84" s="95">
        <v>4.5</v>
      </c>
      <c r="Z84" s="95">
        <v>5.5</v>
      </c>
      <c r="AA84" s="95">
        <v>6</v>
      </c>
      <c r="AB84" s="95">
        <v>6</v>
      </c>
      <c r="AC84" s="95">
        <v>3</v>
      </c>
      <c r="AD84" s="173"/>
      <c r="AE84" s="95">
        <v>5</v>
      </c>
      <c r="AF84" s="95">
        <v>4.5</v>
      </c>
      <c r="AG84" s="95">
        <v>5.5</v>
      </c>
      <c r="AH84" s="95">
        <v>6</v>
      </c>
      <c r="AI84" s="95">
        <v>6</v>
      </c>
      <c r="AJ84" s="95"/>
      <c r="AK84" s="133">
        <f>SUM(F84:AI84)</f>
        <v>132</v>
      </c>
      <c r="AL84" s="134"/>
      <c r="AM84" s="134"/>
      <c r="AN84" s="134"/>
      <c r="AO84" s="71"/>
      <c r="AP84" s="135" t="s">
        <v>167</v>
      </c>
      <c r="AQ84" s="135">
        <f t="shared" ref="AQ84:AQ90" si="54">SUM(C84:H84)</f>
        <v>20.5</v>
      </c>
      <c r="AR84" s="135">
        <f t="shared" ref="AR84:AR90" si="55">SUM(J84:O84)</f>
        <v>30</v>
      </c>
      <c r="AS84" s="135">
        <f t="shared" ref="AS84:AS90" si="56">SUM(Q84:V84)</f>
        <v>30</v>
      </c>
      <c r="AT84" s="135">
        <f t="shared" ref="AT84:AT90" si="57">SUM(X84:AC84)</f>
        <v>30</v>
      </c>
      <c r="AU84" s="135">
        <f t="shared" ref="AU84:AU90" si="58">SUM(AE84:AJ84)</f>
        <v>27</v>
      </c>
      <c r="AV84" s="136">
        <f t="shared" si="48"/>
        <v>137.5</v>
      </c>
      <c r="AW84" s="137">
        <f>AV84-SUM(AV86:AV90)</f>
        <v>120</v>
      </c>
      <c r="AX84" s="137">
        <f>AV91</f>
        <v>0.5</v>
      </c>
      <c r="AY84" s="138">
        <f>AW84+AX84</f>
        <v>120.5</v>
      </c>
      <c r="AZ84" s="138">
        <f>AV90</f>
        <v>0</v>
      </c>
      <c r="BA84" s="138">
        <f>AV88</f>
        <v>0</v>
      </c>
      <c r="BB84" s="138">
        <f>AV89</f>
        <v>17.5</v>
      </c>
      <c r="BC84" s="138">
        <f>AV87</f>
        <v>0</v>
      </c>
      <c r="BD84" s="138">
        <f>AV86</f>
        <v>0</v>
      </c>
      <c r="BE84" s="134">
        <f>AM85</f>
        <v>84</v>
      </c>
      <c r="BF84" s="134">
        <v>1.3</v>
      </c>
      <c r="BG84" s="134">
        <f>BF84*AX84</f>
        <v>0.65</v>
      </c>
      <c r="BH84" s="174">
        <f>BE84+BG84</f>
        <v>84.65</v>
      </c>
      <c r="BI84" s="174"/>
      <c r="BJ84" s="138"/>
      <c r="BK84" s="261"/>
    </row>
    <row r="85" spans="1:63" ht="15" x14ac:dyDescent="0.25">
      <c r="A85" s="140"/>
      <c r="B85" s="141" t="s">
        <v>168</v>
      </c>
      <c r="C85" s="134"/>
      <c r="D85" s="134"/>
      <c r="E85" s="330" t="s">
        <v>292</v>
      </c>
      <c r="F85" s="330"/>
      <c r="G85" s="330"/>
      <c r="H85" s="134">
        <v>3</v>
      </c>
      <c r="I85" s="159"/>
      <c r="J85" s="134">
        <v>4.5</v>
      </c>
      <c r="K85" s="134">
        <v>4.5</v>
      </c>
      <c r="L85" s="134">
        <v>5.5</v>
      </c>
      <c r="M85" s="134">
        <v>7</v>
      </c>
      <c r="N85" s="134">
        <v>6</v>
      </c>
      <c r="O85" s="134">
        <v>2.5</v>
      </c>
      <c r="P85" s="159"/>
      <c r="Q85" s="134">
        <v>6</v>
      </c>
      <c r="R85" s="134">
        <v>5.5</v>
      </c>
      <c r="S85" s="134">
        <v>5</v>
      </c>
      <c r="T85" s="134">
        <v>6.5</v>
      </c>
      <c r="U85" s="134">
        <v>6.5</v>
      </c>
      <c r="V85" s="134">
        <v>2.5</v>
      </c>
      <c r="W85" s="159"/>
      <c r="X85" s="134">
        <v>4</v>
      </c>
      <c r="Y85" s="134">
        <v>5</v>
      </c>
      <c r="Z85" s="134">
        <v>4</v>
      </c>
      <c r="AA85" s="134">
        <v>6.5</v>
      </c>
      <c r="AB85" s="134">
        <v>5.5</v>
      </c>
      <c r="AC85" s="134">
        <v>4</v>
      </c>
      <c r="AD85" s="159"/>
      <c r="AE85" s="134">
        <v>6</v>
      </c>
      <c r="AF85" s="134">
        <v>4.5</v>
      </c>
      <c r="AG85" s="134">
        <v>4</v>
      </c>
      <c r="AH85" s="134">
        <v>6</v>
      </c>
      <c r="AI85" s="134">
        <v>6</v>
      </c>
      <c r="AJ85" s="134"/>
      <c r="AK85" s="133">
        <f>SUM(F85:AI85)</f>
        <v>120.5</v>
      </c>
      <c r="AL85" s="134">
        <f>COUNT(E85:AI85)</f>
        <v>24</v>
      </c>
      <c r="AM85" s="134">
        <f>AL85*3.5</f>
        <v>84</v>
      </c>
      <c r="AN85" s="134"/>
      <c r="AO85" s="140"/>
      <c r="AP85" s="134" t="s">
        <v>169</v>
      </c>
      <c r="AQ85" s="134">
        <f t="shared" si="54"/>
        <v>3</v>
      </c>
      <c r="AR85" s="134">
        <f t="shared" si="55"/>
        <v>30</v>
      </c>
      <c r="AS85" s="134">
        <f t="shared" si="56"/>
        <v>32</v>
      </c>
      <c r="AT85" s="134">
        <f t="shared" si="57"/>
        <v>29</v>
      </c>
      <c r="AU85" s="134">
        <f t="shared" si="58"/>
        <v>26.5</v>
      </c>
      <c r="AV85" s="136">
        <f t="shared" si="48"/>
        <v>120.5</v>
      </c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75"/>
      <c r="BI85" s="175"/>
      <c r="BJ85" s="134"/>
      <c r="BK85" s="260"/>
    </row>
    <row r="86" spans="1:63" ht="15" x14ac:dyDescent="0.25">
      <c r="A86" s="140" t="s">
        <v>201</v>
      </c>
      <c r="B86" s="141" t="s">
        <v>109</v>
      </c>
      <c r="C86" s="147"/>
      <c r="D86" s="147"/>
      <c r="E86" s="147"/>
      <c r="F86" s="147"/>
      <c r="G86" s="147"/>
      <c r="H86" s="147"/>
      <c r="I86" s="176"/>
      <c r="J86" s="147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47"/>
      <c r="AG86" s="147"/>
      <c r="AH86" s="147"/>
      <c r="AI86" s="147"/>
      <c r="AJ86" s="147"/>
      <c r="AK86" s="133"/>
      <c r="AL86" s="147"/>
      <c r="AM86" s="147"/>
      <c r="AN86" s="147"/>
      <c r="AO86" s="140" t="s">
        <v>201</v>
      </c>
      <c r="AP86" s="134" t="s">
        <v>109</v>
      </c>
      <c r="AQ86" s="134">
        <f t="shared" si="54"/>
        <v>0</v>
      </c>
      <c r="AR86" s="134">
        <f t="shared" si="55"/>
        <v>0</v>
      </c>
      <c r="AS86" s="134">
        <f t="shared" si="56"/>
        <v>0</v>
      </c>
      <c r="AT86" s="134">
        <f t="shared" si="57"/>
        <v>0</v>
      </c>
      <c r="AU86" s="134">
        <f t="shared" si="58"/>
        <v>0</v>
      </c>
      <c r="AV86" s="136">
        <f t="shared" si="48"/>
        <v>0</v>
      </c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78"/>
      <c r="BI86" s="178"/>
      <c r="BJ86" s="147"/>
      <c r="BK86" s="260"/>
    </row>
    <row r="87" spans="1:63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/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4"/>
      <c r="AG87" s="150"/>
      <c r="AH87" s="134"/>
      <c r="AI87" s="152"/>
      <c r="AJ87" s="134"/>
      <c r="AK87" s="133"/>
      <c r="AL87" s="134"/>
      <c r="AM87" s="134"/>
      <c r="AN87" s="134"/>
      <c r="AO87" s="140"/>
      <c r="AP87" s="124" t="s">
        <v>108</v>
      </c>
      <c r="AQ87" s="134">
        <f t="shared" si="54"/>
        <v>0</v>
      </c>
      <c r="AR87" s="134">
        <f t="shared" si="55"/>
        <v>0</v>
      </c>
      <c r="AS87" s="134">
        <f t="shared" si="56"/>
        <v>0</v>
      </c>
      <c r="AT87" s="134">
        <f t="shared" si="57"/>
        <v>0</v>
      </c>
      <c r="AU87" s="134">
        <f t="shared" si="58"/>
        <v>0</v>
      </c>
      <c r="AV87" s="136">
        <f t="shared" si="48"/>
        <v>0</v>
      </c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75"/>
      <c r="BI87" s="175"/>
      <c r="BJ87" s="134"/>
      <c r="BK87" s="260"/>
    </row>
    <row r="88" spans="1:63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4"/>
      <c r="AG88" s="150"/>
      <c r="AH88" s="134"/>
      <c r="AI88" s="152"/>
      <c r="AJ88" s="134"/>
      <c r="AK88" s="133"/>
      <c r="AL88" s="134"/>
      <c r="AM88" s="134"/>
      <c r="AN88" s="134"/>
      <c r="AO88" s="140"/>
      <c r="AP88" s="124" t="s">
        <v>172</v>
      </c>
      <c r="AQ88" s="134">
        <f t="shared" si="54"/>
        <v>0</v>
      </c>
      <c r="AR88" s="134">
        <f t="shared" si="55"/>
        <v>0</v>
      </c>
      <c r="AS88" s="134">
        <f t="shared" si="56"/>
        <v>0</v>
      </c>
      <c r="AT88" s="134">
        <f t="shared" si="57"/>
        <v>0</v>
      </c>
      <c r="AU88" s="134">
        <f t="shared" si="58"/>
        <v>0</v>
      </c>
      <c r="AV88" s="136">
        <f t="shared" si="48"/>
        <v>0</v>
      </c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75"/>
      <c r="BI88" s="175"/>
      <c r="BJ88" s="134"/>
      <c r="BK88" s="260"/>
    </row>
    <row r="89" spans="1:63" ht="15" x14ac:dyDescent="0.25">
      <c r="A89" s="140"/>
      <c r="B89" s="141" t="s">
        <v>161</v>
      </c>
      <c r="C89" s="150"/>
      <c r="D89" s="150"/>
      <c r="E89" s="150">
        <v>5.5</v>
      </c>
      <c r="F89" s="134">
        <v>6</v>
      </c>
      <c r="G89" s="152">
        <v>6</v>
      </c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4"/>
      <c r="AG89" s="150"/>
      <c r="AH89" s="134"/>
      <c r="AI89" s="152"/>
      <c r="AJ89" s="134"/>
      <c r="AK89" s="133"/>
      <c r="AL89" s="134"/>
      <c r="AM89" s="134"/>
      <c r="AN89" s="134"/>
      <c r="AO89" s="140"/>
      <c r="AP89" s="124" t="s">
        <v>173</v>
      </c>
      <c r="AQ89" s="134">
        <f t="shared" si="54"/>
        <v>17.5</v>
      </c>
      <c r="AR89" s="134">
        <f t="shared" si="55"/>
        <v>0</v>
      </c>
      <c r="AS89" s="134">
        <f t="shared" si="56"/>
        <v>0</v>
      </c>
      <c r="AT89" s="134">
        <f t="shared" si="57"/>
        <v>0</v>
      </c>
      <c r="AU89" s="134">
        <f t="shared" si="58"/>
        <v>0</v>
      </c>
      <c r="AV89" s="136">
        <f t="shared" si="48"/>
        <v>17.5</v>
      </c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75"/>
      <c r="BI89" s="175"/>
      <c r="BJ89" s="134"/>
      <c r="BK89" s="260"/>
    </row>
    <row r="90" spans="1:63" ht="15" x14ac:dyDescent="0.25">
      <c r="A90" s="140"/>
      <c r="B90" s="141" t="s">
        <v>174</v>
      </c>
      <c r="C90" s="150"/>
      <c r="D90" s="150"/>
      <c r="E90" s="150"/>
      <c r="F90" s="134"/>
      <c r="G90" s="152"/>
      <c r="H90" s="134"/>
      <c r="I90" s="159"/>
      <c r="J90" s="134"/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59"/>
      <c r="AE90" s="134"/>
      <c r="AF90" s="134"/>
      <c r="AG90" s="150"/>
      <c r="AH90" s="134"/>
      <c r="AI90" s="152"/>
      <c r="AJ90" s="134"/>
      <c r="AK90" s="133"/>
      <c r="AL90" s="134"/>
      <c r="AM90" s="134"/>
      <c r="AN90" s="134"/>
      <c r="AO90" s="140"/>
      <c r="AP90" s="124" t="s">
        <v>174</v>
      </c>
      <c r="AQ90" s="134">
        <f t="shared" si="54"/>
        <v>0</v>
      </c>
      <c r="AR90" s="134">
        <f t="shared" si="55"/>
        <v>0</v>
      </c>
      <c r="AS90" s="134">
        <f t="shared" si="56"/>
        <v>0</v>
      </c>
      <c r="AT90" s="134">
        <f t="shared" si="57"/>
        <v>0</v>
      </c>
      <c r="AU90" s="134">
        <f t="shared" si="58"/>
        <v>0</v>
      </c>
      <c r="AV90" s="136">
        <f t="shared" si="48"/>
        <v>0</v>
      </c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75"/>
      <c r="BI90" s="175"/>
      <c r="BJ90" s="134"/>
      <c r="BK90" s="260"/>
    </row>
    <row r="91" spans="1:63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 t="s">
        <v>333</v>
      </c>
      <c r="I91" s="159"/>
      <c r="J91" s="155"/>
      <c r="K91" s="155"/>
      <c r="L91" s="155"/>
      <c r="M91" s="134"/>
      <c r="N91" s="155"/>
      <c r="O91" s="155"/>
      <c r="P91" s="159"/>
      <c r="Q91" s="155"/>
      <c r="R91" s="155"/>
      <c r="S91" s="155"/>
      <c r="T91" s="134"/>
      <c r="U91" s="155"/>
      <c r="V91" s="155"/>
      <c r="W91" s="159"/>
      <c r="X91" s="155"/>
      <c r="Y91" s="155"/>
      <c r="Z91" s="155"/>
      <c r="AA91" s="134"/>
      <c r="AB91" s="155"/>
      <c r="AC91" s="155"/>
      <c r="AD91" s="159"/>
      <c r="AE91" s="155"/>
      <c r="AF91" s="155"/>
      <c r="AG91" s="155"/>
      <c r="AH91" s="134"/>
      <c r="AI91" s="155"/>
      <c r="AJ91" s="155"/>
      <c r="AK91" s="133">
        <f>SUM(E91:AI91)</f>
        <v>0</v>
      </c>
      <c r="AL91" s="155"/>
      <c r="AM91" s="155"/>
      <c r="AN91" s="155"/>
      <c r="AO91" s="153"/>
      <c r="AP91" s="134" t="s">
        <v>176</v>
      </c>
      <c r="AQ91" s="134">
        <f>SUM(AQ85:AQ90)-AQ84</f>
        <v>0</v>
      </c>
      <c r="AR91" s="134">
        <f>SUM(AR85:AR90)-AR84</f>
        <v>0</v>
      </c>
      <c r="AS91" s="134">
        <f>SUM(AS85:AS90)-AS84</f>
        <v>2</v>
      </c>
      <c r="AT91" s="134">
        <f>SUM(AT85:AT90)-AT84</f>
        <v>-1</v>
      </c>
      <c r="AU91" s="134">
        <f>SUM(AU85:AU90)-AU84</f>
        <v>-0.5</v>
      </c>
      <c r="AV91" s="136">
        <f t="shared" si="48"/>
        <v>0.5</v>
      </c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81"/>
      <c r="BI91" s="181"/>
      <c r="BJ91" s="155"/>
      <c r="BK91" s="260"/>
    </row>
    <row r="92" spans="1:63" ht="15" x14ac:dyDescent="0.25">
      <c r="A92" s="71"/>
      <c r="B92" s="131" t="s">
        <v>166</v>
      </c>
      <c r="C92" s="95"/>
      <c r="D92" s="95"/>
      <c r="E92" s="95">
        <v>5</v>
      </c>
      <c r="F92" s="95">
        <v>6</v>
      </c>
      <c r="G92" s="95">
        <v>6</v>
      </c>
      <c r="H92" s="95">
        <v>3</v>
      </c>
      <c r="I92" s="173"/>
      <c r="J92" s="95">
        <v>5</v>
      </c>
      <c r="K92" s="95">
        <v>5</v>
      </c>
      <c r="L92" s="95">
        <v>5</v>
      </c>
      <c r="M92" s="95">
        <v>6</v>
      </c>
      <c r="N92" s="95">
        <v>6</v>
      </c>
      <c r="O92" s="95">
        <v>3</v>
      </c>
      <c r="P92" s="173"/>
      <c r="Q92" s="95">
        <v>5</v>
      </c>
      <c r="R92" s="95">
        <v>5</v>
      </c>
      <c r="S92" s="95">
        <v>5</v>
      </c>
      <c r="T92" s="95">
        <v>6</v>
      </c>
      <c r="U92" s="95">
        <v>6</v>
      </c>
      <c r="V92" s="95">
        <v>3</v>
      </c>
      <c r="W92" s="173"/>
      <c r="X92" s="95">
        <v>5</v>
      </c>
      <c r="Y92" s="95">
        <v>5</v>
      </c>
      <c r="Z92" s="95">
        <v>5</v>
      </c>
      <c r="AA92" s="95">
        <v>6</v>
      </c>
      <c r="AB92" s="95">
        <v>6</v>
      </c>
      <c r="AC92" s="95">
        <v>3</v>
      </c>
      <c r="AD92" s="173"/>
      <c r="AE92" s="95">
        <v>5</v>
      </c>
      <c r="AF92" s="95">
        <v>5</v>
      </c>
      <c r="AG92" s="95">
        <v>5</v>
      </c>
      <c r="AH92" s="95">
        <v>6</v>
      </c>
      <c r="AI92" s="95">
        <v>6</v>
      </c>
      <c r="AJ92" s="95"/>
      <c r="AK92" s="133">
        <f>SUM(F92:AI92)</f>
        <v>132</v>
      </c>
      <c r="AL92" s="134"/>
      <c r="AM92" s="134"/>
      <c r="AN92" s="134"/>
      <c r="AO92" s="71"/>
      <c r="AP92" s="135" t="s">
        <v>167</v>
      </c>
      <c r="AQ92" s="135">
        <f t="shared" ref="AQ92:AQ98" si="59">SUM(C92:H92)</f>
        <v>20</v>
      </c>
      <c r="AR92" s="135">
        <f t="shared" ref="AR92:AR98" si="60">SUM(J92:O92)</f>
        <v>30</v>
      </c>
      <c r="AS92" s="135">
        <f t="shared" ref="AS92:AS98" si="61">SUM(Q92:V92)</f>
        <v>30</v>
      </c>
      <c r="AT92" s="135">
        <f t="shared" ref="AT92:AT98" si="62">SUM(X92:AC92)</f>
        <v>30</v>
      </c>
      <c r="AU92" s="135">
        <f t="shared" ref="AU92:AU98" si="63">SUM(AE92:AJ92)</f>
        <v>27</v>
      </c>
      <c r="AV92" s="136">
        <f t="shared" si="48"/>
        <v>137</v>
      </c>
      <c r="AW92" s="137">
        <f>AV92-SUM(AV94:AV98)</f>
        <v>97</v>
      </c>
      <c r="AX92" s="137">
        <f>AV99</f>
        <v>-9.5</v>
      </c>
      <c r="AY92" s="138">
        <f>AW92+AX92</f>
        <v>87.5</v>
      </c>
      <c r="AZ92" s="138">
        <f>AV98</f>
        <v>0</v>
      </c>
      <c r="BA92" s="138">
        <f>AV96</f>
        <v>0</v>
      </c>
      <c r="BB92" s="138">
        <f>AV97</f>
        <v>0</v>
      </c>
      <c r="BC92" s="138">
        <f>AV95</f>
        <v>40</v>
      </c>
      <c r="BD92" s="138">
        <f>AV94</f>
        <v>0</v>
      </c>
      <c r="BE92" s="158" t="str">
        <f>AM93</f>
        <v>no</v>
      </c>
      <c r="BF92" s="134">
        <v>1.3</v>
      </c>
      <c r="BG92" s="134">
        <f>BF92*AX92</f>
        <v>-12.35</v>
      </c>
      <c r="BH92" s="174">
        <f>BG92</f>
        <v>-12.35</v>
      </c>
      <c r="BI92" s="174">
        <v>4</v>
      </c>
      <c r="BJ92" s="138"/>
      <c r="BK92" s="261"/>
    </row>
    <row r="93" spans="1:63" ht="15" x14ac:dyDescent="0.25">
      <c r="A93" s="140"/>
      <c r="B93" s="141" t="s">
        <v>168</v>
      </c>
      <c r="C93" s="134"/>
      <c r="D93" s="134"/>
      <c r="E93" s="134">
        <v>6</v>
      </c>
      <c r="F93" s="134" t="s">
        <v>334</v>
      </c>
      <c r="G93" s="134" t="s">
        <v>334</v>
      </c>
      <c r="H93" s="134" t="s">
        <v>334</v>
      </c>
      <c r="I93" s="159"/>
      <c r="J93" s="134"/>
      <c r="K93" s="134"/>
      <c r="L93" s="134"/>
      <c r="M93" s="134"/>
      <c r="N93" s="134"/>
      <c r="O93" s="134"/>
      <c r="P93" s="159"/>
      <c r="Q93" s="134"/>
      <c r="R93" s="134"/>
      <c r="S93" s="134">
        <v>6</v>
      </c>
      <c r="T93" s="134">
        <v>6.5</v>
      </c>
      <c r="U93" s="134">
        <v>5.5</v>
      </c>
      <c r="V93" s="134">
        <v>4.5</v>
      </c>
      <c r="W93" s="159"/>
      <c r="X93" s="134">
        <v>5.5</v>
      </c>
      <c r="Y93" s="134">
        <v>6</v>
      </c>
      <c r="Z93" s="134">
        <v>6</v>
      </c>
      <c r="AA93" s="134">
        <v>6.5</v>
      </c>
      <c r="AB93" s="134">
        <v>5.5</v>
      </c>
      <c r="AC93" s="134">
        <v>3</v>
      </c>
      <c r="AD93" s="159"/>
      <c r="AE93" s="134">
        <v>4.5</v>
      </c>
      <c r="AF93" s="134">
        <v>6</v>
      </c>
      <c r="AG93" s="134">
        <v>5</v>
      </c>
      <c r="AH93" s="134">
        <v>5.5</v>
      </c>
      <c r="AI93" s="134">
        <v>5.5</v>
      </c>
      <c r="AJ93" s="134"/>
      <c r="AK93" s="133">
        <f>SUM(F93:AI93)</f>
        <v>81.5</v>
      </c>
      <c r="AL93" s="134"/>
      <c r="AM93" s="159" t="s">
        <v>202</v>
      </c>
      <c r="AN93" s="134"/>
      <c r="AO93" s="140"/>
      <c r="AP93" s="134" t="s">
        <v>169</v>
      </c>
      <c r="AQ93" s="134">
        <f t="shared" si="59"/>
        <v>6</v>
      </c>
      <c r="AR93" s="134">
        <f t="shared" si="60"/>
        <v>0</v>
      </c>
      <c r="AS93" s="134">
        <f t="shared" si="61"/>
        <v>22.5</v>
      </c>
      <c r="AT93" s="134">
        <f t="shared" si="62"/>
        <v>32.5</v>
      </c>
      <c r="AU93" s="134">
        <f t="shared" si="63"/>
        <v>26.5</v>
      </c>
      <c r="AV93" s="136">
        <f t="shared" si="48"/>
        <v>87.5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75"/>
      <c r="BI93" s="175"/>
      <c r="BJ93" s="134"/>
      <c r="BK93" s="260"/>
    </row>
    <row r="94" spans="1:63" ht="15" x14ac:dyDescent="0.25">
      <c r="A94" s="140" t="s">
        <v>203</v>
      </c>
      <c r="B94" s="141" t="s">
        <v>109</v>
      </c>
      <c r="C94" s="147"/>
      <c r="D94" s="147"/>
      <c r="E94" s="147"/>
      <c r="F94" s="147"/>
      <c r="G94" s="147"/>
      <c r="H94" s="147"/>
      <c r="I94" s="176"/>
      <c r="J94" s="147"/>
      <c r="K94" s="147"/>
      <c r="L94" s="147"/>
      <c r="M94" s="147"/>
      <c r="N94" s="147"/>
      <c r="O94" s="147"/>
      <c r="P94" s="176"/>
      <c r="Q94" s="147"/>
      <c r="R94" s="147"/>
      <c r="S94" s="147"/>
      <c r="T94" s="147"/>
      <c r="U94" s="147"/>
      <c r="V94" s="147"/>
      <c r="W94" s="176"/>
      <c r="X94" s="147"/>
      <c r="Y94" s="147"/>
      <c r="Z94" s="147"/>
      <c r="AA94" s="147"/>
      <c r="AB94" s="147"/>
      <c r="AC94" s="147"/>
      <c r="AD94" s="176"/>
      <c r="AE94" s="147"/>
      <c r="AF94" s="147"/>
      <c r="AG94" s="147"/>
      <c r="AH94" s="147"/>
      <c r="AI94" s="147"/>
      <c r="AJ94" s="147"/>
      <c r="AK94" s="133"/>
      <c r="AL94" s="147"/>
      <c r="AM94" s="147"/>
      <c r="AN94" s="147"/>
      <c r="AO94" s="140" t="s">
        <v>203</v>
      </c>
      <c r="AP94" s="134" t="s">
        <v>109</v>
      </c>
      <c r="AQ94" s="134">
        <f t="shared" si="59"/>
        <v>0</v>
      </c>
      <c r="AR94" s="134">
        <f t="shared" si="60"/>
        <v>0</v>
      </c>
      <c r="AS94" s="134">
        <f t="shared" si="61"/>
        <v>0</v>
      </c>
      <c r="AT94" s="134">
        <f t="shared" si="62"/>
        <v>0</v>
      </c>
      <c r="AU94" s="134">
        <f t="shared" si="63"/>
        <v>0</v>
      </c>
      <c r="AV94" s="136">
        <f t="shared" si="48"/>
        <v>0</v>
      </c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78"/>
      <c r="BI94" s="178"/>
      <c r="BJ94" s="147"/>
      <c r="BK94" s="260"/>
    </row>
    <row r="95" spans="1:63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>
        <v>5</v>
      </c>
      <c r="K95" s="134">
        <v>5</v>
      </c>
      <c r="L95" s="150">
        <v>5</v>
      </c>
      <c r="M95" s="134">
        <v>6</v>
      </c>
      <c r="N95" s="152">
        <v>6</v>
      </c>
      <c r="O95" s="134">
        <v>3</v>
      </c>
      <c r="P95" s="159"/>
      <c r="Q95" s="134">
        <v>5</v>
      </c>
      <c r="R95" s="134">
        <v>5</v>
      </c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4"/>
      <c r="AG95" s="150"/>
      <c r="AH95" s="134"/>
      <c r="AI95" s="152"/>
      <c r="AJ95" s="134"/>
      <c r="AK95" s="133"/>
      <c r="AL95" s="134"/>
      <c r="AM95" s="134"/>
      <c r="AN95" s="134"/>
      <c r="AO95" s="140"/>
      <c r="AP95" s="124" t="s">
        <v>108</v>
      </c>
      <c r="AQ95" s="134">
        <f t="shared" si="59"/>
        <v>0</v>
      </c>
      <c r="AR95" s="134">
        <f t="shared" si="60"/>
        <v>30</v>
      </c>
      <c r="AS95" s="134">
        <f t="shared" si="61"/>
        <v>10</v>
      </c>
      <c r="AT95" s="134">
        <f t="shared" si="62"/>
        <v>0</v>
      </c>
      <c r="AU95" s="134">
        <f t="shared" si="63"/>
        <v>0</v>
      </c>
      <c r="AV95" s="136">
        <f t="shared" si="48"/>
        <v>40</v>
      </c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75"/>
      <c r="BI95" s="175"/>
      <c r="BJ95" s="134"/>
      <c r="BK95" s="260"/>
    </row>
    <row r="96" spans="1:63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 t="s">
        <v>335</v>
      </c>
      <c r="U96" s="152" t="s">
        <v>335</v>
      </c>
      <c r="V96" s="134"/>
      <c r="W96" s="159"/>
      <c r="X96" s="134"/>
      <c r="Y96" s="134"/>
      <c r="Z96" s="150"/>
      <c r="AA96" s="134" t="s">
        <v>336</v>
      </c>
      <c r="AB96" s="152" t="s">
        <v>336</v>
      </c>
      <c r="AC96" s="134"/>
      <c r="AD96" s="159"/>
      <c r="AE96" s="134"/>
      <c r="AF96" s="134"/>
      <c r="AG96" s="150"/>
      <c r="AH96" s="134" t="s">
        <v>336</v>
      </c>
      <c r="AI96" s="152"/>
      <c r="AJ96" s="134"/>
      <c r="AK96" s="133"/>
      <c r="AL96" s="134"/>
      <c r="AM96" s="134"/>
      <c r="AN96" s="134"/>
      <c r="AO96" s="140"/>
      <c r="AP96" s="124" t="s">
        <v>172</v>
      </c>
      <c r="AQ96" s="134">
        <f t="shared" si="59"/>
        <v>0</v>
      </c>
      <c r="AR96" s="134">
        <f t="shared" si="60"/>
        <v>0</v>
      </c>
      <c r="AS96" s="134">
        <f t="shared" si="61"/>
        <v>0</v>
      </c>
      <c r="AT96" s="134">
        <f t="shared" si="62"/>
        <v>0</v>
      </c>
      <c r="AU96" s="134">
        <f t="shared" si="63"/>
        <v>0</v>
      </c>
      <c r="AV96" s="136">
        <f t="shared" si="48"/>
        <v>0</v>
      </c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75"/>
      <c r="BI96" s="175"/>
      <c r="BJ96" s="134"/>
      <c r="BK96" s="260"/>
    </row>
    <row r="97" spans="1:63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4"/>
      <c r="AG97" s="150"/>
      <c r="AH97" s="134"/>
      <c r="AI97" s="152"/>
      <c r="AJ97" s="134"/>
      <c r="AK97" s="133"/>
      <c r="AL97" s="134"/>
      <c r="AM97" s="134"/>
      <c r="AN97" s="134"/>
      <c r="AO97" s="140"/>
      <c r="AP97" s="124" t="s">
        <v>173</v>
      </c>
      <c r="AQ97" s="134">
        <f t="shared" si="59"/>
        <v>0</v>
      </c>
      <c r="AR97" s="134">
        <f t="shared" si="60"/>
        <v>0</v>
      </c>
      <c r="AS97" s="134">
        <f t="shared" si="61"/>
        <v>0</v>
      </c>
      <c r="AT97" s="134">
        <f t="shared" si="62"/>
        <v>0</v>
      </c>
      <c r="AU97" s="134">
        <f t="shared" si="63"/>
        <v>0</v>
      </c>
      <c r="AV97" s="136">
        <f t="shared" si="48"/>
        <v>0</v>
      </c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75"/>
      <c r="BI97" s="175"/>
      <c r="BJ97" s="134"/>
      <c r="BK97" s="260"/>
    </row>
    <row r="98" spans="1:63" ht="15" x14ac:dyDescent="0.25">
      <c r="A98" s="140"/>
      <c r="B98" s="141" t="s">
        <v>174</v>
      </c>
      <c r="C98" s="150"/>
      <c r="D98" s="150"/>
      <c r="E98" s="150"/>
      <c r="F98" s="134"/>
      <c r="G98" s="152"/>
      <c r="H98" s="134"/>
      <c r="I98" s="159"/>
      <c r="J98" s="134"/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59"/>
      <c r="AE98" s="134"/>
      <c r="AF98" s="134"/>
      <c r="AG98" s="150"/>
      <c r="AH98" s="134"/>
      <c r="AI98" s="152"/>
      <c r="AJ98" s="134"/>
      <c r="AK98" s="133"/>
      <c r="AL98" s="134"/>
      <c r="AM98" s="134"/>
      <c r="AN98" s="134"/>
      <c r="AO98" s="140"/>
      <c r="AP98" s="124" t="s">
        <v>174</v>
      </c>
      <c r="AQ98" s="134">
        <f t="shared" si="59"/>
        <v>0</v>
      </c>
      <c r="AR98" s="134">
        <f t="shared" si="60"/>
        <v>0</v>
      </c>
      <c r="AS98" s="134">
        <f t="shared" si="61"/>
        <v>0</v>
      </c>
      <c r="AT98" s="134">
        <f t="shared" si="62"/>
        <v>0</v>
      </c>
      <c r="AU98" s="134">
        <f t="shared" si="63"/>
        <v>0</v>
      </c>
      <c r="AV98" s="136">
        <f t="shared" si="48"/>
        <v>0</v>
      </c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75"/>
      <c r="BI98" s="175"/>
      <c r="BJ98" s="134"/>
      <c r="BK98" s="260"/>
    </row>
    <row r="99" spans="1:63" ht="15" x14ac:dyDescent="0.25">
      <c r="A99" s="153"/>
      <c r="B99" s="154" t="s">
        <v>175</v>
      </c>
      <c r="C99" s="155"/>
      <c r="D99" s="155"/>
      <c r="E99" s="155"/>
      <c r="F99" s="134"/>
      <c r="G99" s="155"/>
      <c r="H99" s="155"/>
      <c r="I99" s="159"/>
      <c r="J99" s="155"/>
      <c r="K99" s="155"/>
      <c r="L99" s="155"/>
      <c r="M99" s="134"/>
      <c r="N99" s="155"/>
      <c r="O99" s="155"/>
      <c r="P99" s="159"/>
      <c r="Q99" s="155"/>
      <c r="R99" s="155"/>
      <c r="S99" s="155"/>
      <c r="T99" s="134" t="s">
        <v>329</v>
      </c>
      <c r="U99" s="155" t="s">
        <v>216</v>
      </c>
      <c r="V99" s="155" t="s">
        <v>216</v>
      </c>
      <c r="W99" s="159"/>
      <c r="X99" s="155"/>
      <c r="Y99" s="155"/>
      <c r="Z99" s="155"/>
      <c r="AA99" s="155" t="s">
        <v>216</v>
      </c>
      <c r="AB99" s="155" t="s">
        <v>216</v>
      </c>
      <c r="AC99" s="155"/>
      <c r="AD99" s="159"/>
      <c r="AE99" s="155"/>
      <c r="AF99" s="155"/>
      <c r="AG99" s="155"/>
      <c r="AH99" s="155"/>
      <c r="AI99" s="155"/>
      <c r="AJ99" s="155"/>
      <c r="AK99" s="133">
        <f>SUM(E99:AI99)</f>
        <v>0</v>
      </c>
      <c r="AL99" s="155"/>
      <c r="AM99" s="155"/>
      <c r="AN99" s="155"/>
      <c r="AO99" s="153"/>
      <c r="AP99" s="134" t="s">
        <v>176</v>
      </c>
      <c r="AQ99" s="134">
        <f>SUM(AQ93:AQ98)-AQ92</f>
        <v>-14</v>
      </c>
      <c r="AR99" s="134">
        <f>SUM(AR93:AR98)-AR92</f>
        <v>0</v>
      </c>
      <c r="AS99" s="134">
        <f>SUM(AS93:AS98)-AS92</f>
        <v>2.5</v>
      </c>
      <c r="AT99" s="134">
        <f>SUM(AT93:AT98)-AT92</f>
        <v>2.5</v>
      </c>
      <c r="AU99" s="134">
        <f>SUM(AU93:AU98)-AU92</f>
        <v>-0.5</v>
      </c>
      <c r="AV99" s="136">
        <f t="shared" si="48"/>
        <v>-9.5</v>
      </c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81"/>
      <c r="BI99" s="181"/>
      <c r="BJ99" s="155"/>
      <c r="BK99" s="260"/>
    </row>
    <row r="100" spans="1:63" ht="15" x14ac:dyDescent="0.25">
      <c r="A100" s="71"/>
      <c r="B100" s="131" t="s">
        <v>166</v>
      </c>
      <c r="C100" s="95"/>
      <c r="D100" s="95"/>
      <c r="E100" s="95">
        <v>5</v>
      </c>
      <c r="F100" s="95">
        <v>6</v>
      </c>
      <c r="G100" s="95">
        <v>6</v>
      </c>
      <c r="H100" s="95">
        <v>3</v>
      </c>
      <c r="I100" s="173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73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73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73"/>
      <c r="AE100" s="95">
        <v>5</v>
      </c>
      <c r="AF100" s="95">
        <v>5</v>
      </c>
      <c r="AG100" s="95">
        <v>5</v>
      </c>
      <c r="AH100" s="95">
        <v>6</v>
      </c>
      <c r="AI100" s="95">
        <v>6</v>
      </c>
      <c r="AJ100" s="95"/>
      <c r="AK100" s="133">
        <f>SUM(F100:AI100)</f>
        <v>132</v>
      </c>
      <c r="AL100" s="134"/>
      <c r="AM100" s="134"/>
      <c r="AN100" s="134"/>
      <c r="AO100" s="71"/>
      <c r="AP100" s="135" t="s">
        <v>167</v>
      </c>
      <c r="AQ100" s="135">
        <f t="shared" ref="AQ100:AQ106" si="64">SUM(C100:H100)</f>
        <v>20</v>
      </c>
      <c r="AR100" s="135">
        <f t="shared" ref="AR100:AR106" si="65">SUM(J100:O100)</f>
        <v>30</v>
      </c>
      <c r="AS100" s="135">
        <f t="shared" ref="AS100:AS106" si="66">SUM(Q100:V100)</f>
        <v>30</v>
      </c>
      <c r="AT100" s="135">
        <f t="shared" ref="AT100:AT106" si="67">SUM(X100:AC100)</f>
        <v>30</v>
      </c>
      <c r="AU100" s="135">
        <f t="shared" ref="AU100:AU106" si="68">SUM(AE100:AJ100)</f>
        <v>27</v>
      </c>
      <c r="AV100" s="136">
        <f t="shared" ref="AV100:AV131" si="69">SUM(AQ100:AU100)</f>
        <v>137</v>
      </c>
      <c r="AW100" s="137">
        <f>AV100-SUM(AV102:AV106)</f>
        <v>137</v>
      </c>
      <c r="AX100" s="137">
        <f>AV107</f>
        <v>23</v>
      </c>
      <c r="AY100" s="138">
        <f>AW100+AX100</f>
        <v>160</v>
      </c>
      <c r="AZ100" s="138">
        <f>AV106</f>
        <v>0</v>
      </c>
      <c r="BA100" s="138">
        <f>AV104</f>
        <v>0</v>
      </c>
      <c r="BB100" s="138">
        <f>AV105</f>
        <v>0</v>
      </c>
      <c r="BC100" s="138">
        <f>AV103</f>
        <v>0</v>
      </c>
      <c r="BD100" s="138">
        <f>AV102</f>
        <v>0</v>
      </c>
      <c r="BE100" s="158" t="str">
        <f>AM101</f>
        <v>no</v>
      </c>
      <c r="BF100" s="134">
        <v>1.2</v>
      </c>
      <c r="BG100" s="134">
        <f>BF100*AX100</f>
        <v>27.599999999999998</v>
      </c>
      <c r="BH100" s="174">
        <f>BG100</f>
        <v>27.599999999999998</v>
      </c>
      <c r="BI100" s="174"/>
      <c r="BJ100" s="138"/>
      <c r="BK100" s="261"/>
    </row>
    <row r="101" spans="1:63" ht="15" x14ac:dyDescent="0.25">
      <c r="A101" s="140"/>
      <c r="B101" s="141" t="s">
        <v>168</v>
      </c>
      <c r="C101" s="134"/>
      <c r="D101" s="134"/>
      <c r="E101" s="134">
        <v>6</v>
      </c>
      <c r="F101" s="134">
        <v>6</v>
      </c>
      <c r="G101" s="134">
        <v>6</v>
      </c>
      <c r="H101" s="134">
        <v>3</v>
      </c>
      <c r="I101" s="159"/>
      <c r="J101" s="134">
        <v>5.5</v>
      </c>
      <c r="K101" s="155">
        <v>6</v>
      </c>
      <c r="L101" s="155">
        <v>6</v>
      </c>
      <c r="M101" s="134">
        <v>7.5</v>
      </c>
      <c r="N101" s="155">
        <v>6</v>
      </c>
      <c r="O101" s="134">
        <v>3.5</v>
      </c>
      <c r="P101" s="159"/>
      <c r="Q101" s="134">
        <v>5.5</v>
      </c>
      <c r="R101" s="134">
        <v>8.5</v>
      </c>
      <c r="S101" s="134">
        <v>8</v>
      </c>
      <c r="T101" s="134">
        <v>6.5</v>
      </c>
      <c r="U101" s="134">
        <v>7</v>
      </c>
      <c r="V101" s="134">
        <v>3</v>
      </c>
      <c r="W101" s="159"/>
      <c r="X101" s="134">
        <v>6</v>
      </c>
      <c r="Y101" s="134">
        <v>6</v>
      </c>
      <c r="Z101" s="134">
        <v>6</v>
      </c>
      <c r="AA101" s="134">
        <v>7</v>
      </c>
      <c r="AB101" s="134">
        <v>6.5</v>
      </c>
      <c r="AC101" s="134">
        <v>3.5</v>
      </c>
      <c r="AD101" s="159"/>
      <c r="AE101" s="155">
        <v>5.5</v>
      </c>
      <c r="AF101" s="155">
        <v>6</v>
      </c>
      <c r="AG101" s="155">
        <v>5.5</v>
      </c>
      <c r="AH101" s="134">
        <v>7.5</v>
      </c>
      <c r="AI101" s="155">
        <v>6.5</v>
      </c>
      <c r="AJ101" s="134"/>
      <c r="AK101" s="133">
        <f>SUM(F101:AI101)</f>
        <v>154</v>
      </c>
      <c r="AL101" s="134"/>
      <c r="AM101" s="159" t="s">
        <v>202</v>
      </c>
      <c r="AN101" s="134"/>
      <c r="AO101" s="140"/>
      <c r="AP101" s="134" t="s">
        <v>169</v>
      </c>
      <c r="AQ101" s="134">
        <f t="shared" si="64"/>
        <v>21</v>
      </c>
      <c r="AR101" s="134">
        <f t="shared" si="65"/>
        <v>34.5</v>
      </c>
      <c r="AS101" s="134">
        <f t="shared" si="66"/>
        <v>38.5</v>
      </c>
      <c r="AT101" s="134">
        <f t="shared" si="67"/>
        <v>35</v>
      </c>
      <c r="AU101" s="134">
        <f t="shared" si="68"/>
        <v>31</v>
      </c>
      <c r="AV101" s="136">
        <f t="shared" si="69"/>
        <v>160</v>
      </c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75"/>
      <c r="BI101" s="175"/>
      <c r="BJ101" s="134"/>
      <c r="BK101" s="260"/>
    </row>
    <row r="102" spans="1:63" ht="15" x14ac:dyDescent="0.25">
      <c r="A102" s="140" t="s">
        <v>205</v>
      </c>
      <c r="B102" s="141" t="s">
        <v>109</v>
      </c>
      <c r="C102" s="147"/>
      <c r="D102" s="147"/>
      <c r="E102" s="147"/>
      <c r="F102" s="147"/>
      <c r="G102" s="147"/>
      <c r="H102" s="147"/>
      <c r="I102" s="176"/>
      <c r="J102" s="147"/>
      <c r="K102" s="147"/>
      <c r="L102" s="147"/>
      <c r="M102" s="147"/>
      <c r="N102" s="147"/>
      <c r="O102" s="147"/>
      <c r="P102" s="176"/>
      <c r="Q102" s="147"/>
      <c r="R102" s="147"/>
      <c r="S102" s="147"/>
      <c r="T102" s="147"/>
      <c r="U102" s="147"/>
      <c r="V102" s="147"/>
      <c r="W102" s="176"/>
      <c r="X102" s="147"/>
      <c r="Y102" s="147"/>
      <c r="Z102" s="147"/>
      <c r="AA102" s="147"/>
      <c r="AB102" s="147"/>
      <c r="AC102" s="147"/>
      <c r="AD102" s="176"/>
      <c r="AE102" s="147"/>
      <c r="AF102" s="147"/>
      <c r="AG102" s="147"/>
      <c r="AH102" s="147"/>
      <c r="AI102" s="147"/>
      <c r="AJ102" s="147"/>
      <c r="AK102" s="133"/>
      <c r="AL102" s="147"/>
      <c r="AM102" s="147"/>
      <c r="AN102" s="147"/>
      <c r="AO102" s="140" t="s">
        <v>205</v>
      </c>
      <c r="AP102" s="134" t="s">
        <v>109</v>
      </c>
      <c r="AQ102" s="134">
        <f t="shared" si="64"/>
        <v>0</v>
      </c>
      <c r="AR102" s="134">
        <f t="shared" si="65"/>
        <v>0</v>
      </c>
      <c r="AS102" s="134">
        <f t="shared" si="66"/>
        <v>0</v>
      </c>
      <c r="AT102" s="134">
        <f t="shared" si="67"/>
        <v>0</v>
      </c>
      <c r="AU102" s="134">
        <f t="shared" si="68"/>
        <v>0</v>
      </c>
      <c r="AV102" s="136">
        <f t="shared" si="69"/>
        <v>0</v>
      </c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78"/>
      <c r="BI102" s="178"/>
      <c r="BJ102" s="147"/>
      <c r="BK102" s="260"/>
    </row>
    <row r="103" spans="1:63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34"/>
      <c r="K103" s="134"/>
      <c r="L103" s="150"/>
      <c r="M103" s="134"/>
      <c r="N103" s="152"/>
      <c r="O103" s="134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/>
      <c r="AF103" s="134"/>
      <c r="AG103" s="150"/>
      <c r="AH103" s="134"/>
      <c r="AI103" s="152"/>
      <c r="AJ103" s="134"/>
      <c r="AK103" s="133"/>
      <c r="AL103" s="134"/>
      <c r="AM103" s="134"/>
      <c r="AN103" s="134"/>
      <c r="AO103" s="140"/>
      <c r="AP103" s="124" t="s">
        <v>108</v>
      </c>
      <c r="AQ103" s="134">
        <f t="shared" si="64"/>
        <v>0</v>
      </c>
      <c r="AR103" s="134">
        <f t="shared" si="65"/>
        <v>0</v>
      </c>
      <c r="AS103" s="134">
        <f t="shared" si="66"/>
        <v>0</v>
      </c>
      <c r="AT103" s="134">
        <f t="shared" si="67"/>
        <v>0</v>
      </c>
      <c r="AU103" s="134">
        <f t="shared" si="68"/>
        <v>0</v>
      </c>
      <c r="AV103" s="136">
        <f t="shared" si="69"/>
        <v>0</v>
      </c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75"/>
      <c r="BI103" s="175"/>
      <c r="BJ103" s="134"/>
      <c r="BK103" s="260"/>
    </row>
    <row r="104" spans="1:63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34"/>
      <c r="K104" s="134"/>
      <c r="L104" s="150"/>
      <c r="M104" s="134"/>
      <c r="N104" s="152"/>
      <c r="O104" s="134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4"/>
      <c r="AG104" s="150"/>
      <c r="AH104" s="134"/>
      <c r="AI104" s="152"/>
      <c r="AJ104" s="134"/>
      <c r="AK104" s="133"/>
      <c r="AL104" s="134"/>
      <c r="AM104" s="134"/>
      <c r="AN104" s="134"/>
      <c r="AO104" s="140"/>
      <c r="AP104" s="124" t="s">
        <v>172</v>
      </c>
      <c r="AQ104" s="134">
        <f t="shared" si="64"/>
        <v>0</v>
      </c>
      <c r="AR104" s="134">
        <f t="shared" si="65"/>
        <v>0</v>
      </c>
      <c r="AS104" s="134">
        <f t="shared" si="66"/>
        <v>0</v>
      </c>
      <c r="AT104" s="134">
        <f t="shared" si="67"/>
        <v>0</v>
      </c>
      <c r="AU104" s="134">
        <f t="shared" si="68"/>
        <v>0</v>
      </c>
      <c r="AV104" s="136">
        <f t="shared" si="69"/>
        <v>0</v>
      </c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75"/>
      <c r="BI104" s="175"/>
      <c r="BJ104" s="134"/>
      <c r="BK104" s="260"/>
    </row>
    <row r="105" spans="1:63" ht="15" x14ac:dyDescent="0.25">
      <c r="A105" s="140"/>
      <c r="B105" s="141" t="s">
        <v>161</v>
      </c>
      <c r="C105" s="150"/>
      <c r="D105" s="150"/>
      <c r="E105" s="150"/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4"/>
      <c r="AG105" s="150"/>
      <c r="AH105" s="134"/>
      <c r="AI105" s="152"/>
      <c r="AJ105" s="134"/>
      <c r="AK105" s="133"/>
      <c r="AL105" s="134"/>
      <c r="AM105" s="134"/>
      <c r="AN105" s="134"/>
      <c r="AO105" s="140"/>
      <c r="AP105" s="124" t="s">
        <v>173</v>
      </c>
      <c r="AQ105" s="134">
        <f t="shared" si="64"/>
        <v>0</v>
      </c>
      <c r="AR105" s="134">
        <f t="shared" si="65"/>
        <v>0</v>
      </c>
      <c r="AS105" s="134">
        <f t="shared" si="66"/>
        <v>0</v>
      </c>
      <c r="AT105" s="134">
        <f t="shared" si="67"/>
        <v>0</v>
      </c>
      <c r="AU105" s="134">
        <f t="shared" si="68"/>
        <v>0</v>
      </c>
      <c r="AV105" s="136">
        <f t="shared" si="69"/>
        <v>0</v>
      </c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75"/>
      <c r="BI105" s="175"/>
      <c r="BJ105" s="134"/>
      <c r="BK105" s="260"/>
    </row>
    <row r="106" spans="1:63" ht="15" x14ac:dyDescent="0.25">
      <c r="A106" s="140"/>
      <c r="B106" s="141" t="s">
        <v>174</v>
      </c>
      <c r="C106" s="150"/>
      <c r="D106" s="150"/>
      <c r="E106" s="150"/>
      <c r="F106" s="134"/>
      <c r="G106" s="152"/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4"/>
      <c r="AG106" s="150"/>
      <c r="AH106" s="134"/>
      <c r="AI106" s="152"/>
      <c r="AJ106" s="134"/>
      <c r="AK106" s="133"/>
      <c r="AL106" s="134"/>
      <c r="AM106" s="134"/>
      <c r="AN106" s="134"/>
      <c r="AO106" s="140"/>
      <c r="AP106" s="124" t="s">
        <v>174</v>
      </c>
      <c r="AQ106" s="134">
        <f t="shared" si="64"/>
        <v>0</v>
      </c>
      <c r="AR106" s="134">
        <f t="shared" si="65"/>
        <v>0</v>
      </c>
      <c r="AS106" s="134">
        <f t="shared" si="66"/>
        <v>0</v>
      </c>
      <c r="AT106" s="134">
        <f t="shared" si="67"/>
        <v>0</v>
      </c>
      <c r="AU106" s="134">
        <f t="shared" si="68"/>
        <v>0</v>
      </c>
      <c r="AV106" s="136">
        <f t="shared" si="69"/>
        <v>0</v>
      </c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75"/>
      <c r="BI106" s="175"/>
      <c r="BJ106" s="134"/>
      <c r="BK106" s="260"/>
    </row>
    <row r="107" spans="1:63" ht="15" x14ac:dyDescent="0.25">
      <c r="A107" s="153"/>
      <c r="B107" s="154" t="s">
        <v>175</v>
      </c>
      <c r="C107" s="155"/>
      <c r="D107" s="155"/>
      <c r="E107" s="155"/>
      <c r="F107" s="134"/>
      <c r="G107" s="155"/>
      <c r="H107" s="155"/>
      <c r="I107" s="159"/>
      <c r="J107" s="155" t="s">
        <v>206</v>
      </c>
      <c r="K107" s="155" t="s">
        <v>206</v>
      </c>
      <c r="L107" s="155" t="s">
        <v>206</v>
      </c>
      <c r="M107" s="134" t="s">
        <v>207</v>
      </c>
      <c r="N107" s="155" t="s">
        <v>207</v>
      </c>
      <c r="O107" s="155" t="s">
        <v>206</v>
      </c>
      <c r="P107" s="159"/>
      <c r="Q107" s="155" t="s">
        <v>206</v>
      </c>
      <c r="R107" s="155"/>
      <c r="S107" s="155"/>
      <c r="T107" s="134" t="s">
        <v>207</v>
      </c>
      <c r="U107" s="155" t="s">
        <v>207</v>
      </c>
      <c r="V107" s="155" t="s">
        <v>206</v>
      </c>
      <c r="W107" s="159"/>
      <c r="X107" s="155" t="s">
        <v>206</v>
      </c>
      <c r="Y107" s="155" t="s">
        <v>206</v>
      </c>
      <c r="Z107" s="155" t="s">
        <v>206</v>
      </c>
      <c r="AA107" s="134" t="s">
        <v>207</v>
      </c>
      <c r="AB107" s="155" t="s">
        <v>207</v>
      </c>
      <c r="AC107" s="155" t="s">
        <v>206</v>
      </c>
      <c r="AD107" s="159"/>
      <c r="AE107" s="155" t="s">
        <v>206</v>
      </c>
      <c r="AF107" s="155" t="s">
        <v>206</v>
      </c>
      <c r="AG107" s="155" t="s">
        <v>206</v>
      </c>
      <c r="AH107" s="134" t="s">
        <v>207</v>
      </c>
      <c r="AI107" s="155" t="s">
        <v>207</v>
      </c>
      <c r="AJ107" s="155"/>
      <c r="AK107" s="133">
        <f>SUM(E107:AI107)</f>
        <v>0</v>
      </c>
      <c r="AL107" s="155"/>
      <c r="AM107" s="155"/>
      <c r="AN107" s="155"/>
      <c r="AO107" s="153"/>
      <c r="AP107" s="134" t="s">
        <v>176</v>
      </c>
      <c r="AQ107" s="134">
        <f>SUM(AQ101:AQ106)-AQ100</f>
        <v>1</v>
      </c>
      <c r="AR107" s="134">
        <f>SUM(AR101:AR106)-AR100</f>
        <v>4.5</v>
      </c>
      <c r="AS107" s="134">
        <f>SUM(AS101:AS106)-AS100</f>
        <v>8.5</v>
      </c>
      <c r="AT107" s="134">
        <f>SUM(AT101:AT106)-AT100</f>
        <v>5</v>
      </c>
      <c r="AU107" s="134">
        <f>SUM(AU101:AU106)-AU100</f>
        <v>4</v>
      </c>
      <c r="AV107" s="136">
        <f t="shared" si="69"/>
        <v>23</v>
      </c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81"/>
      <c r="BI107" s="181"/>
      <c r="BJ107" s="155"/>
      <c r="BK107" s="260"/>
    </row>
    <row r="108" spans="1:63" ht="15" x14ac:dyDescent="0.25">
      <c r="A108" s="71"/>
      <c r="B108" s="131" t="s">
        <v>166</v>
      </c>
      <c r="C108" s="95"/>
      <c r="D108" s="95"/>
      <c r="E108" s="95">
        <v>5</v>
      </c>
      <c r="F108" s="95">
        <v>6</v>
      </c>
      <c r="G108" s="95">
        <v>6</v>
      </c>
      <c r="H108" s="95">
        <v>3</v>
      </c>
      <c r="I108" s="173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73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73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73"/>
      <c r="AE108" s="95">
        <v>5</v>
      </c>
      <c r="AF108" s="95">
        <v>5</v>
      </c>
      <c r="AG108" s="95">
        <v>5</v>
      </c>
      <c r="AH108" s="95">
        <v>6</v>
      </c>
      <c r="AI108" s="95">
        <v>6</v>
      </c>
      <c r="AJ108" s="95"/>
      <c r="AK108" s="133">
        <f>SUM(F108:AI108)</f>
        <v>132</v>
      </c>
      <c r="AL108" s="134"/>
      <c r="AM108" s="134"/>
      <c r="AN108" s="134"/>
      <c r="AO108" s="71"/>
      <c r="AP108" s="135" t="s">
        <v>167</v>
      </c>
      <c r="AQ108" s="135">
        <f t="shared" ref="AQ108:AQ114" si="70">SUM(C108:H108)</f>
        <v>20</v>
      </c>
      <c r="AR108" s="135">
        <f t="shared" ref="AR108:AR114" si="71">SUM(J108:O108)</f>
        <v>30</v>
      </c>
      <c r="AS108" s="135">
        <f t="shared" ref="AS108:AS114" si="72">SUM(Q108:V108)</f>
        <v>30</v>
      </c>
      <c r="AT108" s="135">
        <f t="shared" ref="AT108:AT114" si="73">SUM(X108:AC108)</f>
        <v>30</v>
      </c>
      <c r="AU108" s="135">
        <f t="shared" ref="AU108:AU114" si="74">SUM(AE108:AJ108)</f>
        <v>27</v>
      </c>
      <c r="AV108" s="136">
        <f t="shared" si="69"/>
        <v>137</v>
      </c>
      <c r="AW108" s="137">
        <f>AV108-SUM(AV110:AV114)</f>
        <v>137</v>
      </c>
      <c r="AX108" s="137">
        <f>AV115</f>
        <v>-1</v>
      </c>
      <c r="AY108" s="138">
        <f>AW108+AX108</f>
        <v>136</v>
      </c>
      <c r="AZ108" s="138">
        <f>AV114</f>
        <v>0</v>
      </c>
      <c r="BA108" s="138">
        <f>AV112</f>
        <v>0</v>
      </c>
      <c r="BB108" s="138">
        <f>AV113</f>
        <v>0</v>
      </c>
      <c r="BC108" s="138">
        <f>AV111</f>
        <v>0</v>
      </c>
      <c r="BD108" s="138">
        <f>AV110</f>
        <v>0</v>
      </c>
      <c r="BE108" s="158" t="str">
        <f>AM109</f>
        <v>no</v>
      </c>
      <c r="BF108" s="134">
        <v>1.2</v>
      </c>
      <c r="BG108" s="134">
        <f>BF108*AX108</f>
        <v>-1.2</v>
      </c>
      <c r="BH108" s="174">
        <f>BG108</f>
        <v>-1.2</v>
      </c>
      <c r="BI108" s="174"/>
      <c r="BJ108" s="138" t="s">
        <v>220</v>
      </c>
      <c r="BK108" s="261"/>
    </row>
    <row r="109" spans="1:63" ht="15" x14ac:dyDescent="0.25">
      <c r="A109" s="140"/>
      <c r="B109" s="141" t="s">
        <v>168</v>
      </c>
      <c r="C109" s="134"/>
      <c r="D109" s="134"/>
      <c r="E109" s="134">
        <v>6</v>
      </c>
      <c r="F109" s="134">
        <v>6</v>
      </c>
      <c r="G109" s="134">
        <v>6</v>
      </c>
      <c r="H109" s="134">
        <v>1</v>
      </c>
      <c r="I109" s="159"/>
      <c r="J109" s="134">
        <v>5.5</v>
      </c>
      <c r="K109" s="134">
        <v>4.5</v>
      </c>
      <c r="L109" s="134">
        <v>6</v>
      </c>
      <c r="M109" s="134">
        <v>6</v>
      </c>
      <c r="N109" s="134">
        <v>5</v>
      </c>
      <c r="O109" s="134">
        <v>1</v>
      </c>
      <c r="P109" s="159"/>
      <c r="Q109" s="134">
        <v>6</v>
      </c>
      <c r="R109" s="134">
        <v>4.5</v>
      </c>
      <c r="S109" s="134">
        <v>7</v>
      </c>
      <c r="T109" s="134">
        <v>6</v>
      </c>
      <c r="U109" s="134">
        <v>5</v>
      </c>
      <c r="V109" s="134">
        <v>4</v>
      </c>
      <c r="W109" s="159"/>
      <c r="X109" s="134">
        <v>6</v>
      </c>
      <c r="Y109" s="134">
        <v>5</v>
      </c>
      <c r="Z109" s="134">
        <v>6</v>
      </c>
      <c r="AA109" s="134">
        <v>6</v>
      </c>
      <c r="AB109" s="134">
        <v>5</v>
      </c>
      <c r="AC109" s="134">
        <v>2</v>
      </c>
      <c r="AD109" s="159"/>
      <c r="AE109" s="134">
        <v>6.5</v>
      </c>
      <c r="AF109" s="134">
        <v>5</v>
      </c>
      <c r="AG109" s="134">
        <v>4.5</v>
      </c>
      <c r="AH109" s="134">
        <v>5.5</v>
      </c>
      <c r="AI109" s="134">
        <v>5</v>
      </c>
      <c r="AJ109" s="134"/>
      <c r="AK109" s="133">
        <f>SUM(F109:AI109)</f>
        <v>130</v>
      </c>
      <c r="AL109" s="134"/>
      <c r="AM109" s="159" t="s">
        <v>202</v>
      </c>
      <c r="AN109" s="134"/>
      <c r="AO109" s="140"/>
      <c r="AP109" s="134" t="s">
        <v>169</v>
      </c>
      <c r="AQ109" s="134">
        <f t="shared" si="70"/>
        <v>19</v>
      </c>
      <c r="AR109" s="134">
        <f t="shared" si="71"/>
        <v>28</v>
      </c>
      <c r="AS109" s="134">
        <f t="shared" si="72"/>
        <v>32.5</v>
      </c>
      <c r="AT109" s="134">
        <f t="shared" si="73"/>
        <v>30</v>
      </c>
      <c r="AU109" s="134">
        <f t="shared" si="74"/>
        <v>26.5</v>
      </c>
      <c r="AV109" s="136">
        <f t="shared" si="69"/>
        <v>136</v>
      </c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75"/>
      <c r="BI109" s="175"/>
      <c r="BJ109" s="134" t="s">
        <v>337</v>
      </c>
      <c r="BK109" s="260"/>
    </row>
    <row r="110" spans="1:63" ht="15" x14ac:dyDescent="0.25">
      <c r="A110" s="140" t="s">
        <v>208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47"/>
      <c r="AG110" s="147"/>
      <c r="AH110" s="147"/>
      <c r="AI110" s="147"/>
      <c r="AJ110" s="147"/>
      <c r="AK110" s="133"/>
      <c r="AL110" s="147"/>
      <c r="AM110" s="147"/>
      <c r="AN110" s="147"/>
      <c r="AO110" s="140" t="s">
        <v>208</v>
      </c>
      <c r="AP110" s="134" t="s">
        <v>109</v>
      </c>
      <c r="AQ110" s="134">
        <f t="shared" si="70"/>
        <v>0</v>
      </c>
      <c r="AR110" s="134">
        <f t="shared" si="71"/>
        <v>0</v>
      </c>
      <c r="AS110" s="134">
        <f t="shared" si="72"/>
        <v>0</v>
      </c>
      <c r="AT110" s="134">
        <f t="shared" si="73"/>
        <v>0</v>
      </c>
      <c r="AU110" s="134">
        <f t="shared" si="74"/>
        <v>0</v>
      </c>
      <c r="AV110" s="136">
        <f t="shared" si="69"/>
        <v>0</v>
      </c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G110" s="147"/>
      <c r="BH110" s="178"/>
      <c r="BI110" s="178"/>
      <c r="BJ110" s="147"/>
      <c r="BK110" s="260"/>
    </row>
    <row r="111" spans="1:63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4"/>
      <c r="AG111" s="150"/>
      <c r="AH111" s="134"/>
      <c r="AI111" s="152"/>
      <c r="AJ111" s="134"/>
      <c r="AK111" s="133"/>
      <c r="AL111" s="134"/>
      <c r="AM111" s="134"/>
      <c r="AN111" s="134"/>
      <c r="AO111" s="140"/>
      <c r="AP111" s="124" t="s">
        <v>108</v>
      </c>
      <c r="AQ111" s="134">
        <f t="shared" si="70"/>
        <v>0</v>
      </c>
      <c r="AR111" s="134">
        <f t="shared" si="71"/>
        <v>0</v>
      </c>
      <c r="AS111" s="134">
        <f t="shared" si="72"/>
        <v>0</v>
      </c>
      <c r="AT111" s="134">
        <f t="shared" si="73"/>
        <v>0</v>
      </c>
      <c r="AU111" s="134">
        <f t="shared" si="74"/>
        <v>0</v>
      </c>
      <c r="AV111" s="136">
        <f t="shared" si="69"/>
        <v>0</v>
      </c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75"/>
      <c r="BI111" s="175"/>
      <c r="BJ111" s="134"/>
      <c r="BK111" s="260"/>
    </row>
    <row r="112" spans="1:63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4"/>
      <c r="AG112" s="150"/>
      <c r="AH112" s="134"/>
      <c r="AI112" s="152"/>
      <c r="AJ112" s="134"/>
      <c r="AK112" s="133"/>
      <c r="AL112" s="134"/>
      <c r="AM112" s="134"/>
      <c r="AN112" s="134"/>
      <c r="AO112" s="140"/>
      <c r="AP112" s="124" t="s">
        <v>172</v>
      </c>
      <c r="AQ112" s="134">
        <f t="shared" si="70"/>
        <v>0</v>
      </c>
      <c r="AR112" s="134">
        <f t="shared" si="71"/>
        <v>0</v>
      </c>
      <c r="AS112" s="134">
        <f t="shared" si="72"/>
        <v>0</v>
      </c>
      <c r="AT112" s="134">
        <f t="shared" si="73"/>
        <v>0</v>
      </c>
      <c r="AU112" s="134">
        <f t="shared" si="74"/>
        <v>0</v>
      </c>
      <c r="AV112" s="136">
        <f t="shared" si="69"/>
        <v>0</v>
      </c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75"/>
      <c r="BI112" s="175"/>
      <c r="BJ112" s="134"/>
      <c r="BK112" s="260"/>
    </row>
    <row r="113" spans="1:63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4"/>
      <c r="AG113" s="150"/>
      <c r="AH113" s="134"/>
      <c r="AI113" s="152"/>
      <c r="AJ113" s="134"/>
      <c r="AK113" s="133"/>
      <c r="AL113" s="134"/>
      <c r="AM113" s="134"/>
      <c r="AN113" s="134"/>
      <c r="AO113" s="140"/>
      <c r="AP113" s="124" t="s">
        <v>173</v>
      </c>
      <c r="AQ113" s="134">
        <f t="shared" si="70"/>
        <v>0</v>
      </c>
      <c r="AR113" s="134">
        <f t="shared" si="71"/>
        <v>0</v>
      </c>
      <c r="AS113" s="134">
        <f t="shared" si="72"/>
        <v>0</v>
      </c>
      <c r="AT113" s="134">
        <f t="shared" si="73"/>
        <v>0</v>
      </c>
      <c r="AU113" s="134">
        <f t="shared" si="74"/>
        <v>0</v>
      </c>
      <c r="AV113" s="136">
        <f t="shared" si="69"/>
        <v>0</v>
      </c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75"/>
      <c r="BI113" s="175"/>
      <c r="BJ113" s="134"/>
      <c r="BK113" s="260"/>
    </row>
    <row r="114" spans="1:63" ht="15" x14ac:dyDescent="0.25">
      <c r="A114" s="140"/>
      <c r="B114" s="141" t="s">
        <v>174</v>
      </c>
      <c r="C114" s="150"/>
      <c r="D114" s="150"/>
      <c r="E114" s="150"/>
      <c r="F114" s="134"/>
      <c r="G114" s="152"/>
      <c r="H114" s="134"/>
      <c r="I114" s="159"/>
      <c r="J114" s="134"/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59"/>
      <c r="AE114" s="134"/>
      <c r="AF114" s="134"/>
      <c r="AG114" s="150"/>
      <c r="AH114" s="134"/>
      <c r="AI114" s="152"/>
      <c r="AJ114" s="134"/>
      <c r="AK114" s="133"/>
      <c r="AL114" s="134"/>
      <c r="AM114" s="134"/>
      <c r="AN114" s="134"/>
      <c r="AO114" s="140"/>
      <c r="AP114" s="124" t="s">
        <v>174</v>
      </c>
      <c r="AQ114" s="134">
        <f t="shared" si="70"/>
        <v>0</v>
      </c>
      <c r="AR114" s="134">
        <f t="shared" si="71"/>
        <v>0</v>
      </c>
      <c r="AS114" s="134">
        <f t="shared" si="72"/>
        <v>0</v>
      </c>
      <c r="AT114" s="134">
        <f t="shared" si="73"/>
        <v>0</v>
      </c>
      <c r="AU114" s="134">
        <f t="shared" si="74"/>
        <v>0</v>
      </c>
      <c r="AV114" s="136">
        <f t="shared" si="69"/>
        <v>0</v>
      </c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75"/>
      <c r="BI114" s="175"/>
      <c r="BJ114" s="134"/>
      <c r="BK114" s="260"/>
    </row>
    <row r="115" spans="1:63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/>
      <c r="K115" s="155"/>
      <c r="L115" s="155"/>
      <c r="M115" s="134"/>
      <c r="N115" s="155"/>
      <c r="O115" s="155"/>
      <c r="P115" s="159"/>
      <c r="Q115" s="155"/>
      <c r="R115" s="155"/>
      <c r="S115" s="155"/>
      <c r="T115" s="134"/>
      <c r="U115" s="155"/>
      <c r="V115" s="155"/>
      <c r="W115" s="159"/>
      <c r="X115" s="155"/>
      <c r="Y115" s="155"/>
      <c r="Z115" s="155"/>
      <c r="AA115" s="134"/>
      <c r="AB115" s="155"/>
      <c r="AC115" s="155"/>
      <c r="AD115" s="159"/>
      <c r="AE115" s="155"/>
      <c r="AF115" s="155"/>
      <c r="AG115" s="155"/>
      <c r="AH115" s="134"/>
      <c r="AI115" s="155"/>
      <c r="AJ115" s="155"/>
      <c r="AK115" s="133">
        <f>SUM(E115:AI115)</f>
        <v>0</v>
      </c>
      <c r="AL115" s="155"/>
      <c r="AM115" s="155"/>
      <c r="AN115" s="155"/>
      <c r="AO115" s="153"/>
      <c r="AP115" s="134" t="s">
        <v>176</v>
      </c>
      <c r="AQ115" s="134">
        <f>SUM(AQ109:AQ114)-AQ108</f>
        <v>-1</v>
      </c>
      <c r="AR115" s="134">
        <f>SUM(AR109:AR114)-AR108</f>
        <v>-2</v>
      </c>
      <c r="AS115" s="134">
        <f>SUM(AS109:AS114)-AS108</f>
        <v>2.5</v>
      </c>
      <c r="AT115" s="134">
        <f>SUM(AT109:AT114)-AT108</f>
        <v>0</v>
      </c>
      <c r="AU115" s="134">
        <f>SUM(AU109:AU114)-AU108</f>
        <v>-0.5</v>
      </c>
      <c r="AV115" s="136">
        <f t="shared" si="69"/>
        <v>-1</v>
      </c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155"/>
      <c r="BG115" s="155"/>
      <c r="BH115" s="181"/>
      <c r="BI115" s="181"/>
      <c r="BJ115" s="155"/>
      <c r="BK115" s="260"/>
    </row>
    <row r="116" spans="1:63" ht="15" x14ac:dyDescent="0.25">
      <c r="A116" s="71"/>
      <c r="B116" s="131" t="s">
        <v>166</v>
      </c>
      <c r="C116" s="95"/>
      <c r="D116" s="95"/>
      <c r="E116" s="95">
        <v>5</v>
      </c>
      <c r="F116" s="95">
        <v>6</v>
      </c>
      <c r="G116" s="95">
        <v>6</v>
      </c>
      <c r="H116" s="95">
        <v>3</v>
      </c>
      <c r="I116" s="173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73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73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73"/>
      <c r="AE116" s="95">
        <v>5</v>
      </c>
      <c r="AF116" s="95">
        <v>5</v>
      </c>
      <c r="AG116" s="95">
        <v>5</v>
      </c>
      <c r="AH116" s="95">
        <v>6</v>
      </c>
      <c r="AI116" s="95">
        <v>6</v>
      </c>
      <c r="AJ116" s="95"/>
      <c r="AK116" s="133">
        <f>SUM(F116:AI116)</f>
        <v>132</v>
      </c>
      <c r="AL116" s="134"/>
      <c r="AM116" s="134"/>
      <c r="AN116" s="134"/>
      <c r="AO116" s="71"/>
      <c r="AP116" s="135" t="s">
        <v>167</v>
      </c>
      <c r="AQ116" s="135">
        <f t="shared" ref="AQ116:AQ122" si="75">SUM(C116:H116)</f>
        <v>20</v>
      </c>
      <c r="AR116" s="135">
        <f t="shared" ref="AR116:AR122" si="76">SUM(J116:O116)</f>
        <v>30</v>
      </c>
      <c r="AS116" s="135">
        <f t="shared" ref="AS116:AS122" si="77">SUM(Q116:V116)</f>
        <v>30</v>
      </c>
      <c r="AT116" s="135">
        <f t="shared" ref="AT116:AT122" si="78">SUM(X116:AC116)</f>
        <v>30</v>
      </c>
      <c r="AU116" s="135">
        <f t="shared" ref="AU116:AU122" si="79">SUM(AE116:AJ116)</f>
        <v>27</v>
      </c>
      <c r="AV116" s="136">
        <f t="shared" si="69"/>
        <v>137</v>
      </c>
      <c r="AW116" s="137">
        <f>AV116-SUM(AV118:AV122)</f>
        <v>137</v>
      </c>
      <c r="AX116" s="137">
        <f>AV123</f>
        <v>27.5</v>
      </c>
      <c r="AY116" s="138">
        <f>AW116+AX116</f>
        <v>164.5</v>
      </c>
      <c r="AZ116" s="138">
        <f>AV122</f>
        <v>0</v>
      </c>
      <c r="BA116" s="138">
        <f>AV120</f>
        <v>0</v>
      </c>
      <c r="BB116" s="138">
        <f>AV121</f>
        <v>0</v>
      </c>
      <c r="BC116" s="138">
        <f>AV119</f>
        <v>0</v>
      </c>
      <c r="BD116" s="138">
        <f>AV118</f>
        <v>0</v>
      </c>
      <c r="BE116" s="158" t="str">
        <f>AM117</f>
        <v>no</v>
      </c>
      <c r="BF116" s="134">
        <v>1.1000000000000001</v>
      </c>
      <c r="BG116" s="134">
        <f>BF116*AX116</f>
        <v>30.250000000000004</v>
      </c>
      <c r="BH116" s="174">
        <f>BG116</f>
        <v>30.250000000000004</v>
      </c>
      <c r="BI116" s="174"/>
      <c r="BJ116" s="138"/>
      <c r="BK116" s="261"/>
    </row>
    <row r="117" spans="1:63" ht="15" x14ac:dyDescent="0.25">
      <c r="A117" s="140"/>
      <c r="B117" s="141" t="s">
        <v>168</v>
      </c>
      <c r="C117" s="134"/>
      <c r="D117" s="134"/>
      <c r="E117" s="134">
        <v>7</v>
      </c>
      <c r="F117" s="134">
        <v>8</v>
      </c>
      <c r="G117" s="134">
        <v>8</v>
      </c>
      <c r="H117" s="134">
        <v>3.5</v>
      </c>
      <c r="I117" s="159"/>
      <c r="J117" s="134">
        <v>7</v>
      </c>
      <c r="K117" s="134">
        <v>6.5</v>
      </c>
      <c r="L117" s="134">
        <v>7</v>
      </c>
      <c r="M117" s="134">
        <v>6.5</v>
      </c>
      <c r="N117" s="134">
        <v>6.5</v>
      </c>
      <c r="O117" s="134">
        <v>2.5</v>
      </c>
      <c r="P117" s="159"/>
      <c r="Q117" s="134">
        <v>7.5</v>
      </c>
      <c r="R117" s="134">
        <v>6.5</v>
      </c>
      <c r="S117" s="134">
        <v>6</v>
      </c>
      <c r="T117" s="134">
        <v>6.5</v>
      </c>
      <c r="U117" s="134">
        <v>6</v>
      </c>
      <c r="V117" s="134">
        <v>2.5</v>
      </c>
      <c r="W117" s="159"/>
      <c r="X117" s="134">
        <v>6.5</v>
      </c>
      <c r="Y117" s="134">
        <v>6.5</v>
      </c>
      <c r="Z117" s="134">
        <v>6.5</v>
      </c>
      <c r="AA117" s="134">
        <v>7.5</v>
      </c>
      <c r="AB117" s="134">
        <v>7.5</v>
      </c>
      <c r="AC117" s="134">
        <v>3</v>
      </c>
      <c r="AD117" s="159"/>
      <c r="AE117" s="134">
        <v>6.5</v>
      </c>
      <c r="AF117" s="134">
        <v>5</v>
      </c>
      <c r="AG117" s="134">
        <v>5.5</v>
      </c>
      <c r="AH117" s="134">
        <v>6</v>
      </c>
      <c r="AI117" s="134">
        <v>6.5</v>
      </c>
      <c r="AJ117" s="146"/>
      <c r="AK117" s="133">
        <f>SUM(F117:AI117)</f>
        <v>157.5</v>
      </c>
      <c r="AL117" s="134">
        <f>COUNT(F117:AI117)</f>
        <v>26</v>
      </c>
      <c r="AM117" s="159" t="s">
        <v>202</v>
      </c>
      <c r="AN117" s="134"/>
      <c r="AO117" s="140"/>
      <c r="AP117" s="134" t="s">
        <v>169</v>
      </c>
      <c r="AQ117" s="134">
        <f t="shared" si="75"/>
        <v>26.5</v>
      </c>
      <c r="AR117" s="134">
        <f t="shared" si="76"/>
        <v>36</v>
      </c>
      <c r="AS117" s="134">
        <f t="shared" si="77"/>
        <v>35</v>
      </c>
      <c r="AT117" s="134">
        <f t="shared" si="78"/>
        <v>37.5</v>
      </c>
      <c r="AU117" s="134">
        <f t="shared" si="79"/>
        <v>29.5</v>
      </c>
      <c r="AV117" s="136">
        <f t="shared" si="69"/>
        <v>164.5</v>
      </c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75"/>
      <c r="BI117" s="175"/>
      <c r="BJ117" s="134"/>
      <c r="BK117" s="260"/>
    </row>
    <row r="118" spans="1:63" ht="15" x14ac:dyDescent="0.25">
      <c r="A118" s="140" t="s">
        <v>209</v>
      </c>
      <c r="B118" s="141" t="s">
        <v>109</v>
      </c>
      <c r="C118" s="147"/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47"/>
      <c r="AG118" s="147"/>
      <c r="AH118" s="147"/>
      <c r="AI118" s="147"/>
      <c r="AJ118" s="147"/>
      <c r="AK118" s="133"/>
      <c r="AL118" s="147"/>
      <c r="AM118" s="147"/>
      <c r="AN118" s="147"/>
      <c r="AO118" s="140" t="s">
        <v>209</v>
      </c>
      <c r="AP118" s="134" t="s">
        <v>109</v>
      </c>
      <c r="AQ118" s="134">
        <f t="shared" si="75"/>
        <v>0</v>
      </c>
      <c r="AR118" s="134">
        <f t="shared" si="76"/>
        <v>0</v>
      </c>
      <c r="AS118" s="134">
        <f t="shared" si="77"/>
        <v>0</v>
      </c>
      <c r="AT118" s="134">
        <f t="shared" si="78"/>
        <v>0</v>
      </c>
      <c r="AU118" s="134">
        <f t="shared" si="79"/>
        <v>0</v>
      </c>
      <c r="AV118" s="136">
        <f t="shared" si="69"/>
        <v>0</v>
      </c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78"/>
      <c r="BI118" s="178"/>
      <c r="BJ118" s="147"/>
      <c r="BK118" s="260"/>
    </row>
    <row r="119" spans="1:63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/>
      <c r="AA119" s="134"/>
      <c r="AB119" s="152"/>
      <c r="AC119" s="134"/>
      <c r="AD119" s="159"/>
      <c r="AE119" s="134"/>
      <c r="AF119" s="134"/>
      <c r="AG119" s="150"/>
      <c r="AH119" s="134"/>
      <c r="AI119" s="152"/>
      <c r="AJ119" s="134"/>
      <c r="AK119" s="133"/>
      <c r="AL119" s="134"/>
      <c r="AM119" s="134"/>
      <c r="AN119" s="134"/>
      <c r="AO119" s="140"/>
      <c r="AP119" s="124" t="s">
        <v>108</v>
      </c>
      <c r="AQ119" s="134">
        <f t="shared" si="75"/>
        <v>0</v>
      </c>
      <c r="AR119" s="134">
        <f t="shared" si="76"/>
        <v>0</v>
      </c>
      <c r="AS119" s="134">
        <f t="shared" si="77"/>
        <v>0</v>
      </c>
      <c r="AT119" s="134">
        <f t="shared" si="78"/>
        <v>0</v>
      </c>
      <c r="AU119" s="134">
        <f t="shared" si="79"/>
        <v>0</v>
      </c>
      <c r="AV119" s="136">
        <f t="shared" si="69"/>
        <v>0</v>
      </c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75"/>
      <c r="BI119" s="175"/>
      <c r="BJ119" s="134"/>
      <c r="BK119" s="260"/>
    </row>
    <row r="120" spans="1:63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4"/>
      <c r="AG120" s="150"/>
      <c r="AH120" s="134"/>
      <c r="AI120" s="152"/>
      <c r="AJ120" s="134"/>
      <c r="AK120" s="133"/>
      <c r="AL120" s="134"/>
      <c r="AM120" s="134"/>
      <c r="AN120" s="134"/>
      <c r="AO120" s="140"/>
      <c r="AP120" s="124" t="s">
        <v>172</v>
      </c>
      <c r="AQ120" s="134">
        <f t="shared" si="75"/>
        <v>0</v>
      </c>
      <c r="AR120" s="134">
        <f t="shared" si="76"/>
        <v>0</v>
      </c>
      <c r="AS120" s="134">
        <f t="shared" si="77"/>
        <v>0</v>
      </c>
      <c r="AT120" s="134">
        <f t="shared" si="78"/>
        <v>0</v>
      </c>
      <c r="AU120" s="134">
        <f t="shared" si="79"/>
        <v>0</v>
      </c>
      <c r="AV120" s="136">
        <f t="shared" si="69"/>
        <v>0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75"/>
      <c r="BI120" s="175"/>
      <c r="BJ120" s="134"/>
      <c r="BK120" s="260"/>
    </row>
    <row r="121" spans="1:63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4"/>
      <c r="AG121" s="150"/>
      <c r="AH121" s="134"/>
      <c r="AI121" s="152"/>
      <c r="AJ121" s="134"/>
      <c r="AK121" s="133"/>
      <c r="AL121" s="134"/>
      <c r="AM121" s="134"/>
      <c r="AN121" s="134"/>
      <c r="AO121" s="140"/>
      <c r="AP121" s="124" t="s">
        <v>173</v>
      </c>
      <c r="AQ121" s="134">
        <f t="shared" si="75"/>
        <v>0</v>
      </c>
      <c r="AR121" s="134">
        <f t="shared" si="76"/>
        <v>0</v>
      </c>
      <c r="AS121" s="134">
        <f t="shared" si="77"/>
        <v>0</v>
      </c>
      <c r="AT121" s="134">
        <f t="shared" si="78"/>
        <v>0</v>
      </c>
      <c r="AU121" s="134">
        <f t="shared" si="79"/>
        <v>0</v>
      </c>
      <c r="AV121" s="136">
        <f t="shared" si="69"/>
        <v>0</v>
      </c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75"/>
      <c r="BI121" s="175"/>
      <c r="BJ121" s="134"/>
      <c r="BK121" s="260"/>
    </row>
    <row r="122" spans="1:63" ht="15" x14ac:dyDescent="0.25">
      <c r="A122" s="140"/>
      <c r="B122" s="141" t="s">
        <v>174</v>
      </c>
      <c r="C122" s="150"/>
      <c r="D122" s="150"/>
      <c r="E122" s="150"/>
      <c r="F122" s="134"/>
      <c r="G122" s="152"/>
      <c r="H122" s="134"/>
      <c r="I122" s="159"/>
      <c r="J122" s="134"/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59"/>
      <c r="AE122" s="134"/>
      <c r="AF122" s="134"/>
      <c r="AG122" s="150"/>
      <c r="AH122" s="134"/>
      <c r="AI122" s="152"/>
      <c r="AJ122" s="134"/>
      <c r="AK122" s="133"/>
      <c r="AL122" s="134"/>
      <c r="AM122" s="134"/>
      <c r="AN122" s="134"/>
      <c r="AO122" s="140"/>
      <c r="AP122" s="124" t="s">
        <v>174</v>
      </c>
      <c r="AQ122" s="134">
        <f t="shared" si="75"/>
        <v>0</v>
      </c>
      <c r="AR122" s="134">
        <f t="shared" si="76"/>
        <v>0</v>
      </c>
      <c r="AS122" s="134">
        <f t="shared" si="77"/>
        <v>0</v>
      </c>
      <c r="AT122" s="134">
        <f t="shared" si="78"/>
        <v>0</v>
      </c>
      <c r="AU122" s="134">
        <f t="shared" si="79"/>
        <v>0</v>
      </c>
      <c r="AV122" s="136">
        <f t="shared" si="69"/>
        <v>0</v>
      </c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75"/>
      <c r="BI122" s="175"/>
      <c r="BJ122" s="134"/>
      <c r="BK122" s="260"/>
    </row>
    <row r="123" spans="1:63" ht="15" x14ac:dyDescent="0.25">
      <c r="A123" s="153"/>
      <c r="B123" s="154" t="s">
        <v>175</v>
      </c>
      <c r="C123" s="155"/>
      <c r="D123" s="155"/>
      <c r="E123" s="155"/>
      <c r="F123" s="134" t="s">
        <v>207</v>
      </c>
      <c r="G123" s="155" t="s">
        <v>207</v>
      </c>
      <c r="H123" s="155" t="s">
        <v>206</v>
      </c>
      <c r="I123" s="159"/>
      <c r="J123" s="155"/>
      <c r="K123" s="155" t="s">
        <v>207</v>
      </c>
      <c r="L123" s="155" t="s">
        <v>207</v>
      </c>
      <c r="M123" s="134"/>
      <c r="N123" s="155"/>
      <c r="O123" s="155" t="s">
        <v>207</v>
      </c>
      <c r="P123" s="159"/>
      <c r="Q123" s="155"/>
      <c r="R123" s="155"/>
      <c r="S123" s="155"/>
      <c r="T123" s="134" t="s">
        <v>216</v>
      </c>
      <c r="U123" s="155"/>
      <c r="V123" s="155" t="s">
        <v>207</v>
      </c>
      <c r="W123" s="159"/>
      <c r="X123" s="155" t="s">
        <v>315</v>
      </c>
      <c r="Y123" s="155" t="s">
        <v>315</v>
      </c>
      <c r="Z123" s="155" t="s">
        <v>315</v>
      </c>
      <c r="AA123" s="155" t="s">
        <v>315</v>
      </c>
      <c r="AB123" s="155" t="s">
        <v>315</v>
      </c>
      <c r="AC123" s="155" t="s">
        <v>315</v>
      </c>
      <c r="AD123" s="159"/>
      <c r="AE123" s="155" t="s">
        <v>308</v>
      </c>
      <c r="AF123" s="155" t="s">
        <v>308</v>
      </c>
      <c r="AG123" s="155" t="s">
        <v>308</v>
      </c>
      <c r="AH123" s="155" t="s">
        <v>308</v>
      </c>
      <c r="AI123" s="155" t="s">
        <v>308</v>
      </c>
      <c r="AJ123" s="155"/>
      <c r="AK123" s="133">
        <f>SUM(E123:AI123)</f>
        <v>0</v>
      </c>
      <c r="AL123" s="155"/>
      <c r="AM123" s="155"/>
      <c r="AN123" s="155"/>
      <c r="AO123" s="153"/>
      <c r="AP123" s="134" t="s">
        <v>176</v>
      </c>
      <c r="AQ123" s="134">
        <f>SUM(AQ117:AQ122)-AQ116</f>
        <v>6.5</v>
      </c>
      <c r="AR123" s="134">
        <f>SUM(AR117:AR122)-AR116</f>
        <v>6</v>
      </c>
      <c r="AS123" s="134">
        <f>SUM(AS117:AS122)-AS116</f>
        <v>5</v>
      </c>
      <c r="AT123" s="134">
        <f>SUM(AT117:AT122)-AT116</f>
        <v>7.5</v>
      </c>
      <c r="AU123" s="134">
        <f>SUM(AU117:AU122)-AU116</f>
        <v>2.5</v>
      </c>
      <c r="AV123" s="136">
        <f t="shared" si="69"/>
        <v>27.5</v>
      </c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81"/>
      <c r="BI123" s="181"/>
      <c r="BJ123" s="155"/>
      <c r="BK123" s="260"/>
    </row>
    <row r="124" spans="1:63" ht="14.65" customHeight="1" x14ac:dyDescent="0.25">
      <c r="A124" s="71"/>
      <c r="B124" s="131" t="s">
        <v>166</v>
      </c>
      <c r="C124" s="95"/>
      <c r="D124" s="95"/>
      <c r="E124" s="95">
        <v>5</v>
      </c>
      <c r="F124" s="95">
        <v>6</v>
      </c>
      <c r="G124" s="95">
        <v>6</v>
      </c>
      <c r="H124" s="95">
        <v>3</v>
      </c>
      <c r="I124" s="173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73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73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73"/>
      <c r="AE124" s="95">
        <v>5</v>
      </c>
      <c r="AF124" s="95">
        <v>5</v>
      </c>
      <c r="AG124" s="95">
        <v>5</v>
      </c>
      <c r="AH124" s="95">
        <v>6</v>
      </c>
      <c r="AI124" s="95">
        <v>6</v>
      </c>
      <c r="AJ124" s="95"/>
      <c r="AK124" s="133">
        <f>SUM(F124:AI124)</f>
        <v>132</v>
      </c>
      <c r="AL124" s="134"/>
      <c r="AM124" s="134"/>
      <c r="AN124" s="134"/>
      <c r="AO124" s="71"/>
      <c r="AP124" s="135" t="s">
        <v>167</v>
      </c>
      <c r="AQ124" s="135">
        <f t="shared" ref="AQ124:AQ130" si="80">SUM(C124:H124)</f>
        <v>20</v>
      </c>
      <c r="AR124" s="135">
        <f t="shared" ref="AR124:AR130" si="81">SUM(J124:O124)</f>
        <v>30</v>
      </c>
      <c r="AS124" s="135">
        <f t="shared" ref="AS124:AS130" si="82">SUM(Q124:V124)</f>
        <v>30</v>
      </c>
      <c r="AT124" s="135">
        <f t="shared" ref="AT124:AT130" si="83">SUM(X124:AC124)</f>
        <v>30</v>
      </c>
      <c r="AU124" s="135">
        <f t="shared" ref="AU124:AU130" si="84">SUM(AE124:AJ124)</f>
        <v>27</v>
      </c>
      <c r="AV124" s="136">
        <f t="shared" si="69"/>
        <v>137</v>
      </c>
      <c r="AW124" s="137">
        <f>AV124-SUM(AV126:AV130)</f>
        <v>137</v>
      </c>
      <c r="AX124" s="137">
        <f>AV131</f>
        <v>0</v>
      </c>
      <c r="AY124" s="138">
        <f>AW124+AX124</f>
        <v>137</v>
      </c>
      <c r="AZ124" s="138">
        <f>AV130</f>
        <v>0</v>
      </c>
      <c r="BA124" s="138">
        <f>AV128</f>
        <v>0</v>
      </c>
      <c r="BB124" s="138">
        <f>AV129</f>
        <v>0</v>
      </c>
      <c r="BC124" s="138">
        <f>AV127</f>
        <v>0</v>
      </c>
      <c r="BD124" s="138">
        <f>AV126</f>
        <v>0</v>
      </c>
      <c r="BE124" s="158" t="str">
        <f>AM125</f>
        <v>no</v>
      </c>
      <c r="BF124" s="134">
        <v>1.1000000000000001</v>
      </c>
      <c r="BG124" s="134">
        <f>BF124*AX124</f>
        <v>0</v>
      </c>
      <c r="BH124" s="174">
        <f>BG124</f>
        <v>0</v>
      </c>
      <c r="BI124" s="174">
        <v>44.24</v>
      </c>
      <c r="BJ124" s="138"/>
      <c r="BK124" s="261"/>
    </row>
    <row r="125" spans="1:63" ht="15" x14ac:dyDescent="0.25">
      <c r="A125" s="140"/>
      <c r="B125" s="141" t="s">
        <v>168</v>
      </c>
      <c r="C125" s="134"/>
      <c r="D125" s="134"/>
      <c r="E125" s="134">
        <v>6</v>
      </c>
      <c r="F125" s="134">
        <v>6</v>
      </c>
      <c r="G125" s="134">
        <v>6</v>
      </c>
      <c r="H125" s="134">
        <v>1</v>
      </c>
      <c r="I125" s="159"/>
      <c r="J125" s="134">
        <v>5.5</v>
      </c>
      <c r="K125" s="134">
        <v>4.5</v>
      </c>
      <c r="L125" s="134">
        <v>6</v>
      </c>
      <c r="M125" s="134">
        <v>6</v>
      </c>
      <c r="N125" s="134">
        <v>5</v>
      </c>
      <c r="O125" s="134">
        <v>1</v>
      </c>
      <c r="P125" s="159"/>
      <c r="Q125" s="134">
        <v>6</v>
      </c>
      <c r="R125" s="134">
        <v>4.5</v>
      </c>
      <c r="S125" s="134">
        <v>7</v>
      </c>
      <c r="T125" s="134">
        <v>6</v>
      </c>
      <c r="U125" s="134">
        <v>5</v>
      </c>
      <c r="V125" s="134">
        <v>4</v>
      </c>
      <c r="W125" s="159"/>
      <c r="X125" s="134">
        <v>6</v>
      </c>
      <c r="Y125" s="134">
        <v>5</v>
      </c>
      <c r="Z125" s="134">
        <v>6</v>
      </c>
      <c r="AA125" s="134">
        <v>6</v>
      </c>
      <c r="AB125" s="134">
        <v>5</v>
      </c>
      <c r="AC125" s="134">
        <v>2</v>
      </c>
      <c r="AD125" s="159"/>
      <c r="AE125" s="134">
        <v>6.5</v>
      </c>
      <c r="AF125" s="134">
        <v>5</v>
      </c>
      <c r="AG125" s="134">
        <v>5.5</v>
      </c>
      <c r="AH125" s="134">
        <v>5.5</v>
      </c>
      <c r="AI125" s="134">
        <v>5</v>
      </c>
      <c r="AJ125" s="134"/>
      <c r="AK125" s="133">
        <f>SUM(F125:AI125)</f>
        <v>131</v>
      </c>
      <c r="AL125" s="134"/>
      <c r="AM125" s="159" t="s">
        <v>202</v>
      </c>
      <c r="AN125" s="134"/>
      <c r="AO125" s="140"/>
      <c r="AP125" s="134" t="s">
        <v>169</v>
      </c>
      <c r="AQ125" s="134">
        <f t="shared" si="80"/>
        <v>19</v>
      </c>
      <c r="AR125" s="134">
        <f t="shared" si="81"/>
        <v>28</v>
      </c>
      <c r="AS125" s="134">
        <f t="shared" si="82"/>
        <v>32.5</v>
      </c>
      <c r="AT125" s="134">
        <f t="shared" si="83"/>
        <v>30</v>
      </c>
      <c r="AU125" s="134">
        <f t="shared" si="84"/>
        <v>27.5</v>
      </c>
      <c r="AV125" s="136">
        <f t="shared" si="69"/>
        <v>137</v>
      </c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75"/>
      <c r="BI125" s="175"/>
      <c r="BJ125" s="147" t="s">
        <v>338</v>
      </c>
      <c r="BK125" s="260"/>
    </row>
    <row r="126" spans="1:63" ht="15" x14ac:dyDescent="0.25">
      <c r="A126" s="140" t="s">
        <v>221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47"/>
      <c r="AG126" s="147"/>
      <c r="AH126" s="147"/>
      <c r="AI126" s="147"/>
      <c r="AJ126" s="147"/>
      <c r="AK126" s="133"/>
      <c r="AL126" s="147"/>
      <c r="AM126" s="147"/>
      <c r="AN126" s="147"/>
      <c r="AO126" s="140" t="s">
        <v>221</v>
      </c>
      <c r="AP126" s="134" t="s">
        <v>109</v>
      </c>
      <c r="AQ126" s="134">
        <f t="shared" si="80"/>
        <v>0</v>
      </c>
      <c r="AR126" s="134">
        <f t="shared" si="81"/>
        <v>0</v>
      </c>
      <c r="AS126" s="134">
        <f t="shared" si="82"/>
        <v>0</v>
      </c>
      <c r="AT126" s="134">
        <f t="shared" si="83"/>
        <v>0</v>
      </c>
      <c r="AU126" s="134">
        <f t="shared" si="84"/>
        <v>0</v>
      </c>
      <c r="AV126" s="136">
        <f t="shared" si="69"/>
        <v>0</v>
      </c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G126" s="147"/>
      <c r="BH126" s="178"/>
      <c r="BI126" s="178"/>
      <c r="BK126" s="260"/>
    </row>
    <row r="127" spans="1:63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4"/>
      <c r="AG127" s="150"/>
      <c r="AH127" s="134"/>
      <c r="AI127" s="152"/>
      <c r="AJ127" s="134"/>
      <c r="AK127" s="133"/>
      <c r="AL127" s="134"/>
      <c r="AM127" s="134"/>
      <c r="AN127" s="134"/>
      <c r="AO127" s="140"/>
      <c r="AP127" s="124" t="s">
        <v>108</v>
      </c>
      <c r="AQ127" s="134">
        <f t="shared" si="80"/>
        <v>0</v>
      </c>
      <c r="AR127" s="134">
        <f t="shared" si="81"/>
        <v>0</v>
      </c>
      <c r="AS127" s="134">
        <f t="shared" si="82"/>
        <v>0</v>
      </c>
      <c r="AT127" s="134">
        <f t="shared" si="83"/>
        <v>0</v>
      </c>
      <c r="AU127" s="134">
        <f t="shared" si="84"/>
        <v>0</v>
      </c>
      <c r="AV127" s="136">
        <f t="shared" si="69"/>
        <v>0</v>
      </c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75"/>
      <c r="BI127" s="175"/>
      <c r="BJ127" s="134"/>
      <c r="BK127" s="260"/>
    </row>
    <row r="128" spans="1:63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4"/>
      <c r="AG128" s="150"/>
      <c r="AH128" s="134"/>
      <c r="AI128" s="152"/>
      <c r="AJ128" s="134"/>
      <c r="AK128" s="133"/>
      <c r="AL128" s="134"/>
      <c r="AM128" s="134"/>
      <c r="AN128" s="134"/>
      <c r="AO128" s="140"/>
      <c r="AP128" s="124" t="s">
        <v>172</v>
      </c>
      <c r="AQ128" s="134">
        <f t="shared" si="80"/>
        <v>0</v>
      </c>
      <c r="AR128" s="134">
        <f t="shared" si="81"/>
        <v>0</v>
      </c>
      <c r="AS128" s="134">
        <f t="shared" si="82"/>
        <v>0</v>
      </c>
      <c r="AT128" s="134">
        <f t="shared" si="83"/>
        <v>0</v>
      </c>
      <c r="AU128" s="134">
        <f t="shared" si="84"/>
        <v>0</v>
      </c>
      <c r="AV128" s="136">
        <f t="shared" si="69"/>
        <v>0</v>
      </c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75"/>
      <c r="BI128" s="175"/>
      <c r="BJ128" s="134"/>
      <c r="BK128" s="260"/>
    </row>
    <row r="129" spans="1:63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4"/>
      <c r="AG129" s="150"/>
      <c r="AH129" s="134"/>
      <c r="AI129" s="152"/>
      <c r="AJ129" s="134"/>
      <c r="AK129" s="133"/>
      <c r="AL129" s="134"/>
      <c r="AM129" s="134"/>
      <c r="AN129" s="134"/>
      <c r="AO129" s="140"/>
      <c r="AP129" s="124" t="s">
        <v>173</v>
      </c>
      <c r="AQ129" s="134">
        <f t="shared" si="80"/>
        <v>0</v>
      </c>
      <c r="AR129" s="134">
        <f t="shared" si="81"/>
        <v>0</v>
      </c>
      <c r="AS129" s="134">
        <f t="shared" si="82"/>
        <v>0</v>
      </c>
      <c r="AT129" s="134">
        <f t="shared" si="83"/>
        <v>0</v>
      </c>
      <c r="AU129" s="134">
        <f t="shared" si="84"/>
        <v>0</v>
      </c>
      <c r="AV129" s="136">
        <f t="shared" si="69"/>
        <v>0</v>
      </c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75"/>
      <c r="BI129" s="175"/>
      <c r="BJ129" s="134"/>
      <c r="BK129" s="260"/>
    </row>
    <row r="130" spans="1:63" ht="15" x14ac:dyDescent="0.25">
      <c r="A130" s="140"/>
      <c r="B130" s="141" t="s">
        <v>174</v>
      </c>
      <c r="C130" s="150"/>
      <c r="D130" s="150"/>
      <c r="E130" s="150"/>
      <c r="F130" s="134"/>
      <c r="G130" s="152"/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4"/>
      <c r="AG130" s="150"/>
      <c r="AH130" s="134"/>
      <c r="AI130" s="152"/>
      <c r="AJ130" s="134"/>
      <c r="AK130" s="133"/>
      <c r="AL130" s="134"/>
      <c r="AM130" s="134"/>
      <c r="AN130" s="134"/>
      <c r="AO130" s="140"/>
      <c r="AP130" s="124" t="s">
        <v>174</v>
      </c>
      <c r="AQ130" s="134">
        <f t="shared" si="80"/>
        <v>0</v>
      </c>
      <c r="AR130" s="134">
        <f t="shared" si="81"/>
        <v>0</v>
      </c>
      <c r="AS130" s="134">
        <f t="shared" si="82"/>
        <v>0</v>
      </c>
      <c r="AT130" s="134">
        <f t="shared" si="83"/>
        <v>0</v>
      </c>
      <c r="AU130" s="134">
        <f t="shared" si="84"/>
        <v>0</v>
      </c>
      <c r="AV130" s="136">
        <f t="shared" si="69"/>
        <v>0</v>
      </c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75"/>
      <c r="BI130" s="175"/>
      <c r="BJ130" s="134"/>
      <c r="BK130" s="260"/>
    </row>
    <row r="131" spans="1:63" ht="15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55"/>
      <c r="AG131" s="155"/>
      <c r="AH131" s="134"/>
      <c r="AI131" s="155"/>
      <c r="AJ131" s="155"/>
      <c r="AK131" s="133">
        <f>SUM(E131:AI131)</f>
        <v>0</v>
      </c>
      <c r="AL131" s="155"/>
      <c r="AM131" s="155"/>
      <c r="AN131" s="155"/>
      <c r="AO131" s="153"/>
      <c r="AP131" s="134" t="s">
        <v>176</v>
      </c>
      <c r="AQ131" s="134">
        <f>SUM(AQ125:AQ130)-AQ124</f>
        <v>-1</v>
      </c>
      <c r="AR131" s="134">
        <f>SUM(AR125:AR130)-AR124</f>
        <v>-2</v>
      </c>
      <c r="AS131" s="134">
        <f>SUM(AS125:AS130)-AS124</f>
        <v>2.5</v>
      </c>
      <c r="AT131" s="134">
        <f>SUM(AT125:AT130)-AT124</f>
        <v>0</v>
      </c>
      <c r="AU131" s="134">
        <f>SUM(AU125:AU130)-AU124</f>
        <v>0.5</v>
      </c>
      <c r="AV131" s="136">
        <f t="shared" si="69"/>
        <v>0</v>
      </c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81"/>
      <c r="BI131" s="181"/>
      <c r="BJ131" s="155"/>
      <c r="BK131" s="260"/>
    </row>
    <row r="132" spans="1:63" ht="15" x14ac:dyDescent="0.25">
      <c r="A132" s="71"/>
      <c r="B132" s="131" t="s">
        <v>166</v>
      </c>
      <c r="C132" s="95"/>
      <c r="D132" s="95"/>
      <c r="E132" s="95">
        <v>5</v>
      </c>
      <c r="F132" s="95">
        <v>6</v>
      </c>
      <c r="G132" s="95">
        <v>6</v>
      </c>
      <c r="H132" s="95">
        <v>3</v>
      </c>
      <c r="I132" s="173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73"/>
      <c r="Q132" s="95"/>
      <c r="R132" s="95"/>
      <c r="S132" s="95"/>
      <c r="T132" s="95"/>
      <c r="U132" s="95"/>
      <c r="V132" s="95"/>
      <c r="W132" s="173"/>
      <c r="X132" s="95"/>
      <c r="Y132" s="95"/>
      <c r="Z132" s="95"/>
      <c r="AA132" s="95"/>
      <c r="AB132" s="95"/>
      <c r="AC132" s="95"/>
      <c r="AD132" s="173"/>
      <c r="AE132" s="95"/>
      <c r="AF132" s="95"/>
      <c r="AG132" s="95"/>
      <c r="AH132" s="95"/>
      <c r="AI132" s="95"/>
      <c r="AJ132" s="95"/>
      <c r="AK132" s="133">
        <f>SUM(F132:AI132)</f>
        <v>45</v>
      </c>
      <c r="AL132" s="134"/>
      <c r="AM132" s="134"/>
      <c r="AN132" s="134"/>
      <c r="AO132" s="71"/>
      <c r="AP132" s="135" t="s">
        <v>167</v>
      </c>
      <c r="AQ132" s="135">
        <f t="shared" ref="AQ132:AQ138" si="85">SUM(C132:H132)</f>
        <v>20</v>
      </c>
      <c r="AR132" s="135">
        <f t="shared" ref="AR132:AR138" si="86">SUM(J132:O132)</f>
        <v>30</v>
      </c>
      <c r="AS132" s="135">
        <f t="shared" ref="AS132:AS138" si="87">SUM(Q132:V132)</f>
        <v>0</v>
      </c>
      <c r="AT132" s="135">
        <f t="shared" ref="AT132:AT138" si="88">SUM(X132:AC132)</f>
        <v>0</v>
      </c>
      <c r="AU132" s="135">
        <f t="shared" ref="AU132:AU138" si="89">SUM(AE132:AJ132)</f>
        <v>0</v>
      </c>
      <c r="AV132" s="136">
        <f t="shared" ref="AV132:AV155" si="90">SUM(AQ132:AU132)</f>
        <v>50</v>
      </c>
      <c r="AW132" s="137">
        <f>AV132-SUM(AV134:AV138)</f>
        <v>47</v>
      </c>
      <c r="AX132" s="137">
        <f>AV139</f>
        <v>4</v>
      </c>
      <c r="AY132" s="138">
        <f>AW132+AX132</f>
        <v>51</v>
      </c>
      <c r="AZ132" s="138">
        <f>AV138</f>
        <v>0</v>
      </c>
      <c r="BA132" s="138">
        <f>AV136</f>
        <v>0</v>
      </c>
      <c r="BB132" s="138">
        <f>AV137</f>
        <v>0</v>
      </c>
      <c r="BC132" s="138">
        <f>AV135</f>
        <v>0</v>
      </c>
      <c r="BD132" s="138">
        <f>AV134</f>
        <v>3</v>
      </c>
      <c r="BE132" s="158" t="str">
        <f>AM133</f>
        <v>no</v>
      </c>
      <c r="BF132" s="134">
        <v>1.1000000000000001</v>
      </c>
      <c r="BG132" s="134">
        <f>BF132*AX132</f>
        <v>4.4000000000000004</v>
      </c>
      <c r="BH132" s="174">
        <f>BG132</f>
        <v>4.4000000000000004</v>
      </c>
      <c r="BI132" s="174"/>
      <c r="BJ132" s="138" t="s">
        <v>339</v>
      </c>
      <c r="BK132" s="261"/>
    </row>
    <row r="133" spans="1:63" ht="15" x14ac:dyDescent="0.25">
      <c r="A133" s="140"/>
      <c r="B133" s="141" t="s">
        <v>168</v>
      </c>
      <c r="C133" s="134"/>
      <c r="D133" s="134"/>
      <c r="E133" s="134">
        <v>6</v>
      </c>
      <c r="F133" s="134">
        <v>7</v>
      </c>
      <c r="G133" s="134">
        <v>6.5</v>
      </c>
      <c r="H133" s="134">
        <v>1</v>
      </c>
      <c r="I133" s="159"/>
      <c r="J133" s="134">
        <v>5.5</v>
      </c>
      <c r="K133" s="134">
        <v>6.5</v>
      </c>
      <c r="L133" s="134">
        <v>6.5</v>
      </c>
      <c r="M133" s="134">
        <v>6.5</v>
      </c>
      <c r="N133" s="134">
        <v>5.5</v>
      </c>
      <c r="O133" s="134"/>
      <c r="P133" s="159"/>
      <c r="Q133" s="134"/>
      <c r="R133" s="134"/>
      <c r="S133" s="134"/>
      <c r="T133" s="134"/>
      <c r="U133" s="134"/>
      <c r="V133" s="134"/>
      <c r="W133" s="159"/>
      <c r="X133" s="134"/>
      <c r="Y133" s="134"/>
      <c r="Z133" s="134"/>
      <c r="AA133" s="134"/>
      <c r="AB133" s="134"/>
      <c r="AC133" s="134"/>
      <c r="AD133" s="159"/>
      <c r="AE133" s="134"/>
      <c r="AF133" s="134"/>
      <c r="AG133" s="134"/>
      <c r="AH133" s="134"/>
      <c r="AI133" s="134"/>
      <c r="AJ133" s="134"/>
      <c r="AK133" s="133">
        <f>SUM(F133:AI133)</f>
        <v>45</v>
      </c>
      <c r="AL133" s="134"/>
      <c r="AM133" s="159" t="s">
        <v>202</v>
      </c>
      <c r="AN133" s="134"/>
      <c r="AO133" s="140"/>
      <c r="AP133" s="134" t="s">
        <v>169</v>
      </c>
      <c r="AQ133" s="134">
        <f t="shared" si="85"/>
        <v>20.5</v>
      </c>
      <c r="AR133" s="134">
        <f t="shared" si="86"/>
        <v>30.5</v>
      </c>
      <c r="AS133" s="134">
        <f t="shared" si="87"/>
        <v>0</v>
      </c>
      <c r="AT133" s="134">
        <f t="shared" si="88"/>
        <v>0</v>
      </c>
      <c r="AU133" s="134">
        <f t="shared" si="89"/>
        <v>0</v>
      </c>
      <c r="AV133" s="136">
        <f t="shared" si="90"/>
        <v>51</v>
      </c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75"/>
      <c r="BI133" s="175"/>
      <c r="BJ133" s="134" t="s">
        <v>340</v>
      </c>
      <c r="BK133" s="260"/>
    </row>
    <row r="134" spans="1:63" ht="15" x14ac:dyDescent="0.25">
      <c r="A134" s="140" t="s">
        <v>322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>
        <v>3</v>
      </c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47"/>
      <c r="AG134" s="147"/>
      <c r="AH134" s="147"/>
      <c r="AI134" s="147"/>
      <c r="AJ134" s="147"/>
      <c r="AK134" s="133"/>
      <c r="AL134" s="147"/>
      <c r="AM134" s="147"/>
      <c r="AN134" s="147"/>
      <c r="AO134" s="161" t="s">
        <v>322</v>
      </c>
      <c r="AP134" s="134" t="s">
        <v>109</v>
      </c>
      <c r="AQ134" s="134">
        <f t="shared" si="85"/>
        <v>0</v>
      </c>
      <c r="AR134" s="134">
        <f t="shared" si="86"/>
        <v>3</v>
      </c>
      <c r="AS134" s="134">
        <f t="shared" si="87"/>
        <v>0</v>
      </c>
      <c r="AT134" s="134">
        <f t="shared" si="88"/>
        <v>0</v>
      </c>
      <c r="AU134" s="134">
        <f t="shared" si="89"/>
        <v>0</v>
      </c>
      <c r="AV134" s="136">
        <f t="shared" si="90"/>
        <v>3</v>
      </c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G134" s="147"/>
      <c r="BH134" s="178"/>
      <c r="BI134" s="178"/>
      <c r="BJ134" s="147"/>
      <c r="BK134" s="260"/>
    </row>
    <row r="135" spans="1:63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4"/>
      <c r="AG135" s="150"/>
      <c r="AH135" s="134"/>
      <c r="AI135" s="152"/>
      <c r="AJ135" s="134"/>
      <c r="AK135" s="133"/>
      <c r="AL135" s="134"/>
      <c r="AM135" s="134"/>
      <c r="AN135" s="134"/>
      <c r="AO135" s="140"/>
      <c r="AP135" s="124" t="s">
        <v>108</v>
      </c>
      <c r="AQ135" s="134">
        <f t="shared" si="85"/>
        <v>0</v>
      </c>
      <c r="AR135" s="134">
        <f t="shared" si="86"/>
        <v>0</v>
      </c>
      <c r="AS135" s="134">
        <f t="shared" si="87"/>
        <v>0</v>
      </c>
      <c r="AT135" s="134">
        <f t="shared" si="88"/>
        <v>0</v>
      </c>
      <c r="AU135" s="134">
        <f t="shared" si="89"/>
        <v>0</v>
      </c>
      <c r="AV135" s="136">
        <f t="shared" si="90"/>
        <v>0</v>
      </c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75"/>
      <c r="BI135" s="175"/>
      <c r="BJ135" s="134"/>
      <c r="BK135" s="260"/>
    </row>
    <row r="136" spans="1:63" ht="15" x14ac:dyDescent="0.25">
      <c r="A136" s="140"/>
      <c r="B136" s="141" t="s">
        <v>160</v>
      </c>
      <c r="C136" s="150"/>
      <c r="D136" s="150"/>
      <c r="E136" s="150"/>
      <c r="F136" s="134"/>
      <c r="G136" s="152"/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/>
      <c r="T136" s="134"/>
      <c r="U136" s="152"/>
      <c r="V136" s="134"/>
      <c r="W136" s="159"/>
      <c r="X136" s="134"/>
      <c r="Y136" s="134"/>
      <c r="Z136" s="150"/>
      <c r="AA136" s="134"/>
      <c r="AB136" s="152"/>
      <c r="AC136" s="134"/>
      <c r="AD136" s="159"/>
      <c r="AE136" s="134"/>
      <c r="AF136" s="134"/>
      <c r="AG136" s="150"/>
      <c r="AH136" s="134"/>
      <c r="AI136" s="152"/>
      <c r="AJ136" s="134"/>
      <c r="AK136" s="133"/>
      <c r="AL136" s="134"/>
      <c r="AM136" s="134"/>
      <c r="AN136" s="134"/>
      <c r="AO136" s="140"/>
      <c r="AP136" s="124" t="s">
        <v>172</v>
      </c>
      <c r="AQ136" s="134">
        <f t="shared" si="85"/>
        <v>0</v>
      </c>
      <c r="AR136" s="134">
        <f t="shared" si="86"/>
        <v>0</v>
      </c>
      <c r="AS136" s="134">
        <f t="shared" si="87"/>
        <v>0</v>
      </c>
      <c r="AT136" s="134">
        <f t="shared" si="88"/>
        <v>0</v>
      </c>
      <c r="AU136" s="134">
        <f t="shared" si="89"/>
        <v>0</v>
      </c>
      <c r="AV136" s="136">
        <f t="shared" si="90"/>
        <v>0</v>
      </c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75"/>
      <c r="BI136" s="175"/>
      <c r="BJ136" s="134"/>
      <c r="BK136" s="260"/>
    </row>
    <row r="137" spans="1:63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4"/>
      <c r="AG137" s="150"/>
      <c r="AH137" s="134"/>
      <c r="AI137" s="152"/>
      <c r="AJ137" s="134"/>
      <c r="AK137" s="133"/>
      <c r="AL137" s="134"/>
      <c r="AM137" s="134"/>
      <c r="AN137" s="134"/>
      <c r="AO137" s="140"/>
      <c r="AP137" s="124" t="s">
        <v>173</v>
      </c>
      <c r="AQ137" s="134">
        <f t="shared" si="85"/>
        <v>0</v>
      </c>
      <c r="AR137" s="134">
        <f t="shared" si="86"/>
        <v>0</v>
      </c>
      <c r="AS137" s="134">
        <f t="shared" si="87"/>
        <v>0</v>
      </c>
      <c r="AT137" s="134">
        <f t="shared" si="88"/>
        <v>0</v>
      </c>
      <c r="AU137" s="134">
        <f t="shared" si="89"/>
        <v>0</v>
      </c>
      <c r="AV137" s="136">
        <f t="shared" si="90"/>
        <v>0</v>
      </c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75"/>
      <c r="BI137" s="175"/>
      <c r="BJ137" s="134"/>
      <c r="BK137" s="260"/>
    </row>
    <row r="138" spans="1:63" ht="15" x14ac:dyDescent="0.25">
      <c r="A138" s="140"/>
      <c r="B138" s="141" t="s">
        <v>174</v>
      </c>
      <c r="C138" s="150"/>
      <c r="D138" s="150"/>
      <c r="E138" s="150"/>
      <c r="F138" s="134"/>
      <c r="G138" s="152"/>
      <c r="H138" s="134"/>
      <c r="I138" s="159"/>
      <c r="J138" s="134"/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59"/>
      <c r="AE138" s="134"/>
      <c r="AF138" s="134"/>
      <c r="AG138" s="150"/>
      <c r="AH138" s="134"/>
      <c r="AI138" s="152"/>
      <c r="AJ138" s="134"/>
      <c r="AK138" s="133"/>
      <c r="AL138" s="134"/>
      <c r="AM138" s="134"/>
      <c r="AN138" s="134"/>
      <c r="AO138" s="140"/>
      <c r="AP138" s="124" t="s">
        <v>174</v>
      </c>
      <c r="AQ138" s="134">
        <f t="shared" si="85"/>
        <v>0</v>
      </c>
      <c r="AR138" s="134">
        <f t="shared" si="86"/>
        <v>0</v>
      </c>
      <c r="AS138" s="134">
        <f t="shared" si="87"/>
        <v>0</v>
      </c>
      <c r="AT138" s="134">
        <f t="shared" si="88"/>
        <v>0</v>
      </c>
      <c r="AU138" s="134">
        <f t="shared" si="89"/>
        <v>0</v>
      </c>
      <c r="AV138" s="136">
        <f t="shared" si="90"/>
        <v>0</v>
      </c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75"/>
      <c r="BI138" s="175"/>
      <c r="BJ138" s="134"/>
      <c r="BK138" s="260"/>
    </row>
    <row r="139" spans="1:63" ht="15" x14ac:dyDescent="0.25">
      <c r="A139" s="153"/>
      <c r="B139" s="154" t="s">
        <v>175</v>
      </c>
      <c r="C139" s="155"/>
      <c r="D139" s="155"/>
      <c r="E139" s="155"/>
      <c r="F139" s="134"/>
      <c r="G139" s="155"/>
      <c r="H139" s="155"/>
      <c r="I139" s="159"/>
      <c r="J139" s="155"/>
      <c r="K139" s="155"/>
      <c r="L139" s="155"/>
      <c r="M139" s="134"/>
      <c r="N139" s="155"/>
      <c r="O139" s="155"/>
      <c r="P139" s="159"/>
      <c r="Q139" s="155"/>
      <c r="R139" s="155"/>
      <c r="S139" s="155"/>
      <c r="T139" s="134"/>
      <c r="U139" s="155"/>
      <c r="V139" s="155"/>
      <c r="W139" s="159"/>
      <c r="X139" s="155"/>
      <c r="Y139" s="155"/>
      <c r="Z139" s="155"/>
      <c r="AA139" s="134"/>
      <c r="AB139" s="155"/>
      <c r="AC139" s="155"/>
      <c r="AD139" s="159"/>
      <c r="AE139" s="155"/>
      <c r="AF139" s="155"/>
      <c r="AG139" s="155"/>
      <c r="AH139" s="134"/>
      <c r="AI139" s="155"/>
      <c r="AJ139" s="155"/>
      <c r="AK139" s="133">
        <f>SUM(E139:AI139)</f>
        <v>0</v>
      </c>
      <c r="AL139" s="155"/>
      <c r="AM139" s="155"/>
      <c r="AN139" s="155"/>
      <c r="AO139" s="153"/>
      <c r="AP139" s="134" t="s">
        <v>176</v>
      </c>
      <c r="AQ139" s="134">
        <f>SUM(AQ133:AQ138)-AQ132</f>
        <v>0.5</v>
      </c>
      <c r="AR139" s="134">
        <f>SUM(AR133:AR138)-AR132</f>
        <v>3.5</v>
      </c>
      <c r="AS139" s="134">
        <f>SUM(AS133:AS138)-AS132</f>
        <v>0</v>
      </c>
      <c r="AT139" s="134">
        <f>SUM(AT133:AT138)-AT132</f>
        <v>0</v>
      </c>
      <c r="AU139" s="134">
        <f>SUM(AU133:AU138)-AU132</f>
        <v>0</v>
      </c>
      <c r="AV139" s="136">
        <f t="shared" si="90"/>
        <v>4</v>
      </c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81"/>
      <c r="BI139" s="181"/>
      <c r="BJ139" s="155"/>
      <c r="BK139" s="260"/>
    </row>
    <row r="140" spans="1:63" ht="15" x14ac:dyDescent="0.25">
      <c r="A140" s="71"/>
      <c r="B140" s="131" t="s">
        <v>166</v>
      </c>
      <c r="C140" s="95"/>
      <c r="D140" s="95"/>
      <c r="E140" s="95">
        <v>5</v>
      </c>
      <c r="F140" s="95">
        <v>6</v>
      </c>
      <c r="G140" s="95">
        <v>6</v>
      </c>
      <c r="H140" s="95">
        <v>3</v>
      </c>
      <c r="I140" s="173"/>
      <c r="J140" s="95">
        <v>5</v>
      </c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73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73"/>
      <c r="X140" s="95">
        <v>5</v>
      </c>
      <c r="Y140" s="95">
        <v>5</v>
      </c>
      <c r="Z140" s="95">
        <v>5</v>
      </c>
      <c r="AA140" s="95">
        <v>6</v>
      </c>
      <c r="AB140" s="95">
        <v>6</v>
      </c>
      <c r="AC140" s="95">
        <v>3</v>
      </c>
      <c r="AD140" s="173"/>
      <c r="AE140" s="95">
        <v>5</v>
      </c>
      <c r="AF140" s="95">
        <v>5</v>
      </c>
      <c r="AG140" s="95">
        <v>5</v>
      </c>
      <c r="AH140" s="95">
        <v>6</v>
      </c>
      <c r="AI140" s="95">
        <v>6</v>
      </c>
      <c r="AJ140" s="95"/>
      <c r="AK140" s="133">
        <f>SUM(F140:AI140)</f>
        <v>132</v>
      </c>
      <c r="AL140" s="134"/>
      <c r="AM140" s="134"/>
      <c r="AN140" s="134"/>
      <c r="AO140" s="71"/>
      <c r="AP140" s="135" t="s">
        <v>167</v>
      </c>
      <c r="AQ140" s="135">
        <f t="shared" ref="AQ140:AQ146" si="91">SUM(C140:H140)</f>
        <v>20</v>
      </c>
      <c r="AR140" s="135">
        <f t="shared" ref="AR140:AR146" si="92">SUM(J140:O140)</f>
        <v>30</v>
      </c>
      <c r="AS140" s="135">
        <f t="shared" ref="AS140:AS146" si="93">SUM(Q140:V140)</f>
        <v>30</v>
      </c>
      <c r="AT140" s="135">
        <f t="shared" ref="AT140:AT146" si="94">SUM(X140:AC140)</f>
        <v>30</v>
      </c>
      <c r="AU140" s="135">
        <f t="shared" ref="AU140:AU146" si="95">SUM(AE140:AJ140)</f>
        <v>27</v>
      </c>
      <c r="AV140" s="136">
        <f t="shared" si="90"/>
        <v>137</v>
      </c>
      <c r="AW140" s="137">
        <f>AV140-SUM(AV142:AV146)</f>
        <v>132</v>
      </c>
      <c r="AX140" s="137">
        <f>AV147</f>
        <v>23</v>
      </c>
      <c r="AY140" s="138">
        <f>AW140+AX140</f>
        <v>155</v>
      </c>
      <c r="AZ140" s="138">
        <f>AV146</f>
        <v>0</v>
      </c>
      <c r="BA140" s="138">
        <f>AV144</f>
        <v>0</v>
      </c>
      <c r="BB140" s="138">
        <f>AV145</f>
        <v>0</v>
      </c>
      <c r="BC140" s="138">
        <f>AV143</f>
        <v>5</v>
      </c>
      <c r="BD140" s="138">
        <f>AV142</f>
        <v>0</v>
      </c>
      <c r="BE140" s="158" t="str">
        <f>AM141</f>
        <v>no</v>
      </c>
      <c r="BF140" s="134">
        <v>1.1000000000000001</v>
      </c>
      <c r="BG140" s="134">
        <f>BF140*AX140</f>
        <v>25.3</v>
      </c>
      <c r="BH140" s="174">
        <f>BG140</f>
        <v>25.3</v>
      </c>
      <c r="BI140" s="174"/>
      <c r="BJ140" s="138" t="s">
        <v>300</v>
      </c>
      <c r="BK140" s="261"/>
    </row>
    <row r="141" spans="1:63" ht="15" x14ac:dyDescent="0.25">
      <c r="A141" s="140"/>
      <c r="B141" s="141" t="s">
        <v>168</v>
      </c>
      <c r="C141" s="134"/>
      <c r="D141" s="134"/>
      <c r="E141" s="134">
        <v>6</v>
      </c>
      <c r="F141" s="134">
        <v>7.5</v>
      </c>
      <c r="G141" s="134">
        <v>8</v>
      </c>
      <c r="H141" s="134">
        <v>3</v>
      </c>
      <c r="I141" s="159"/>
      <c r="J141" s="134">
        <v>6.5</v>
      </c>
      <c r="K141" s="134"/>
      <c r="L141" s="134">
        <v>6</v>
      </c>
      <c r="M141" s="134">
        <v>7.5</v>
      </c>
      <c r="N141" s="134">
        <v>7</v>
      </c>
      <c r="O141" s="134">
        <v>3</v>
      </c>
      <c r="P141" s="159"/>
      <c r="Q141" s="134">
        <v>6</v>
      </c>
      <c r="R141" s="134">
        <v>6.5</v>
      </c>
      <c r="S141" s="134">
        <v>6.5</v>
      </c>
      <c r="T141" s="134">
        <v>7</v>
      </c>
      <c r="U141" s="134">
        <v>7</v>
      </c>
      <c r="V141" s="134">
        <v>2.5</v>
      </c>
      <c r="W141" s="159"/>
      <c r="X141" s="134">
        <v>6</v>
      </c>
      <c r="Y141" s="134">
        <v>6</v>
      </c>
      <c r="Z141" s="134">
        <v>5</v>
      </c>
      <c r="AA141" s="134">
        <v>7</v>
      </c>
      <c r="AB141" s="134">
        <v>6.5</v>
      </c>
      <c r="AC141" s="134">
        <v>3.5</v>
      </c>
      <c r="AD141" s="159"/>
      <c r="AE141" s="134">
        <v>5</v>
      </c>
      <c r="AF141" s="134">
        <v>5.5</v>
      </c>
      <c r="AG141" s="134">
        <v>6.5</v>
      </c>
      <c r="AH141" s="134">
        <v>7</v>
      </c>
      <c r="AI141" s="134">
        <v>7</v>
      </c>
      <c r="AJ141" s="134"/>
      <c r="AK141" s="133">
        <f>SUM(F141:AI141)</f>
        <v>149</v>
      </c>
      <c r="AL141" s="134"/>
      <c r="AM141" s="159" t="s">
        <v>202</v>
      </c>
      <c r="AN141" s="134"/>
      <c r="AO141" s="140"/>
      <c r="AP141" s="134" t="s">
        <v>169</v>
      </c>
      <c r="AQ141" s="134">
        <f t="shared" si="91"/>
        <v>24.5</v>
      </c>
      <c r="AR141" s="134">
        <f t="shared" si="92"/>
        <v>30</v>
      </c>
      <c r="AS141" s="134">
        <f t="shared" si="93"/>
        <v>35.5</v>
      </c>
      <c r="AT141" s="134">
        <f t="shared" si="94"/>
        <v>34</v>
      </c>
      <c r="AU141" s="134">
        <f t="shared" si="95"/>
        <v>31</v>
      </c>
      <c r="AV141" s="136">
        <f t="shared" si="90"/>
        <v>155</v>
      </c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75"/>
      <c r="BI141" s="175"/>
      <c r="BJ141" s="134"/>
      <c r="BK141" s="260"/>
    </row>
    <row r="142" spans="1:63" ht="15" x14ac:dyDescent="0.25">
      <c r="A142" s="161" t="s">
        <v>222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47"/>
      <c r="AG142" s="147"/>
      <c r="AH142" s="147"/>
      <c r="AI142" s="147"/>
      <c r="AJ142" s="147"/>
      <c r="AK142" s="133"/>
      <c r="AL142" s="147"/>
      <c r="AM142" s="147"/>
      <c r="AN142" s="147"/>
      <c r="AO142" s="140" t="s">
        <v>222</v>
      </c>
      <c r="AP142" s="134" t="s">
        <v>109</v>
      </c>
      <c r="AQ142" s="134">
        <f t="shared" si="91"/>
        <v>0</v>
      </c>
      <c r="AR142" s="134">
        <f t="shared" si="92"/>
        <v>0</v>
      </c>
      <c r="AS142" s="134">
        <f t="shared" si="93"/>
        <v>0</v>
      </c>
      <c r="AT142" s="134">
        <f t="shared" si="94"/>
        <v>0</v>
      </c>
      <c r="AU142" s="134">
        <f t="shared" si="95"/>
        <v>0</v>
      </c>
      <c r="AV142" s="136">
        <f t="shared" si="90"/>
        <v>0</v>
      </c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G142" s="147"/>
      <c r="BH142" s="178"/>
      <c r="BI142" s="178"/>
      <c r="BJ142" s="147"/>
      <c r="BK142" s="260"/>
    </row>
    <row r="143" spans="1:63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/>
      <c r="K143" s="134">
        <v>5</v>
      </c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/>
      <c r="AB143" s="152"/>
      <c r="AC143" s="134"/>
      <c r="AD143" s="159"/>
      <c r="AE143" s="134"/>
      <c r="AF143" s="134"/>
      <c r="AG143" s="150"/>
      <c r="AH143" s="134"/>
      <c r="AI143" s="152"/>
      <c r="AJ143" s="134"/>
      <c r="AK143" s="133"/>
      <c r="AL143" s="134"/>
      <c r="AM143" s="134"/>
      <c r="AN143" s="134"/>
      <c r="AO143" s="140"/>
      <c r="AP143" s="124" t="s">
        <v>108</v>
      </c>
      <c r="AQ143" s="134">
        <f t="shared" si="91"/>
        <v>0</v>
      </c>
      <c r="AR143" s="134">
        <f t="shared" si="92"/>
        <v>5</v>
      </c>
      <c r="AS143" s="134">
        <f t="shared" si="93"/>
        <v>0</v>
      </c>
      <c r="AT143" s="134">
        <f t="shared" si="94"/>
        <v>0</v>
      </c>
      <c r="AU143" s="134">
        <f t="shared" si="95"/>
        <v>0</v>
      </c>
      <c r="AV143" s="136">
        <f t="shared" si="90"/>
        <v>5</v>
      </c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75"/>
      <c r="BI143" s="175"/>
      <c r="BJ143" s="134"/>
      <c r="BK143" s="260"/>
    </row>
    <row r="144" spans="1:63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4"/>
      <c r="AG144" s="150"/>
      <c r="AH144" s="134"/>
      <c r="AI144" s="152"/>
      <c r="AJ144" s="134"/>
      <c r="AK144" s="133"/>
      <c r="AL144" s="134"/>
      <c r="AM144" s="134"/>
      <c r="AN144" s="134"/>
      <c r="AO144" s="140"/>
      <c r="AP144" s="124" t="s">
        <v>172</v>
      </c>
      <c r="AQ144" s="134">
        <f t="shared" si="91"/>
        <v>0</v>
      </c>
      <c r="AR144" s="134">
        <f t="shared" si="92"/>
        <v>0</v>
      </c>
      <c r="AS144" s="134">
        <f t="shared" si="93"/>
        <v>0</v>
      </c>
      <c r="AT144" s="134">
        <f t="shared" si="94"/>
        <v>0</v>
      </c>
      <c r="AU144" s="134">
        <f t="shared" si="95"/>
        <v>0</v>
      </c>
      <c r="AV144" s="136">
        <f t="shared" si="90"/>
        <v>0</v>
      </c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75"/>
      <c r="BI144" s="175"/>
      <c r="BJ144" s="134"/>
      <c r="BK144" s="260"/>
    </row>
    <row r="145" spans="1:63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4"/>
      <c r="AG145" s="150"/>
      <c r="AH145" s="134"/>
      <c r="AI145" s="152"/>
      <c r="AJ145" s="134"/>
      <c r="AK145" s="133"/>
      <c r="AL145" s="134"/>
      <c r="AM145" s="134"/>
      <c r="AN145" s="134"/>
      <c r="AO145" s="140"/>
      <c r="AP145" s="124" t="s">
        <v>173</v>
      </c>
      <c r="AQ145" s="134">
        <f t="shared" si="91"/>
        <v>0</v>
      </c>
      <c r="AR145" s="134">
        <f t="shared" si="92"/>
        <v>0</v>
      </c>
      <c r="AS145" s="134">
        <f t="shared" si="93"/>
        <v>0</v>
      </c>
      <c r="AT145" s="134">
        <f t="shared" si="94"/>
        <v>0</v>
      </c>
      <c r="AU145" s="134">
        <f t="shared" si="95"/>
        <v>0</v>
      </c>
      <c r="AV145" s="136">
        <f t="shared" si="90"/>
        <v>0</v>
      </c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75"/>
      <c r="BI145" s="175"/>
      <c r="BJ145" s="134"/>
      <c r="BK145" s="260"/>
    </row>
    <row r="146" spans="1:63" ht="15" x14ac:dyDescent="0.25">
      <c r="A146" s="140"/>
      <c r="B146" s="141" t="s">
        <v>174</v>
      </c>
      <c r="C146" s="150"/>
      <c r="D146" s="150"/>
      <c r="E146" s="150"/>
      <c r="F146" s="134"/>
      <c r="G146" s="152"/>
      <c r="H146" s="134"/>
      <c r="I146" s="159"/>
      <c r="J146" s="134"/>
      <c r="K146" s="134"/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/>
      <c r="AC146" s="134"/>
      <c r="AD146" s="159"/>
      <c r="AE146" s="134"/>
      <c r="AF146" s="134"/>
      <c r="AG146" s="150"/>
      <c r="AH146" s="134"/>
      <c r="AI146" s="152"/>
      <c r="AJ146" s="134"/>
      <c r="AK146" s="133"/>
      <c r="AL146" s="134"/>
      <c r="AM146" s="134"/>
      <c r="AN146" s="134"/>
      <c r="AO146" s="140"/>
      <c r="AP146" s="124" t="s">
        <v>174</v>
      </c>
      <c r="AQ146" s="134">
        <f t="shared" si="91"/>
        <v>0</v>
      </c>
      <c r="AR146" s="134">
        <f t="shared" si="92"/>
        <v>0</v>
      </c>
      <c r="AS146" s="134">
        <f t="shared" si="93"/>
        <v>0</v>
      </c>
      <c r="AT146" s="134">
        <f t="shared" si="94"/>
        <v>0</v>
      </c>
      <c r="AU146" s="134">
        <f t="shared" si="95"/>
        <v>0</v>
      </c>
      <c r="AV146" s="136">
        <f t="shared" si="90"/>
        <v>0</v>
      </c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75"/>
      <c r="BI146" s="175"/>
      <c r="BJ146" s="134"/>
      <c r="BK146" s="260"/>
    </row>
    <row r="147" spans="1:63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/>
      <c r="I147" s="159"/>
      <c r="J147" s="155"/>
      <c r="K147" s="155"/>
      <c r="L147" s="155"/>
      <c r="M147" s="134"/>
      <c r="N147" s="155"/>
      <c r="O147" s="155"/>
      <c r="P147" s="159"/>
      <c r="Q147" s="155"/>
      <c r="R147" s="155"/>
      <c r="S147" s="155"/>
      <c r="T147" s="134"/>
      <c r="U147" s="155"/>
      <c r="V147" s="155"/>
      <c r="W147" s="159"/>
      <c r="X147" s="155"/>
      <c r="Y147" s="155"/>
      <c r="Z147" s="155"/>
      <c r="AA147" s="134"/>
      <c r="AB147" s="155"/>
      <c r="AC147" s="155"/>
      <c r="AD147" s="159"/>
      <c r="AE147" s="155"/>
      <c r="AF147" s="155"/>
      <c r="AG147" s="155"/>
      <c r="AH147" s="134"/>
      <c r="AI147" s="155"/>
      <c r="AJ147" s="155"/>
      <c r="AK147" s="133">
        <f>SUM(E147:AI147)</f>
        <v>0</v>
      </c>
      <c r="AL147" s="155"/>
      <c r="AM147" s="155"/>
      <c r="AN147" s="155"/>
      <c r="AO147" s="153"/>
      <c r="AP147" s="134" t="s">
        <v>176</v>
      </c>
      <c r="AQ147" s="134">
        <f>SUM(AQ141:AQ146)-AQ140</f>
        <v>4.5</v>
      </c>
      <c r="AR147" s="134">
        <f>SUM(AR141:AR146)-AR140</f>
        <v>5</v>
      </c>
      <c r="AS147" s="134">
        <f>SUM(AS141:AS146)-AS140</f>
        <v>5.5</v>
      </c>
      <c r="AT147" s="134">
        <f>SUM(AT141:AT146)-AT140</f>
        <v>4</v>
      </c>
      <c r="AU147" s="134">
        <f>SUM(AU141:AU146)-AU140</f>
        <v>4</v>
      </c>
      <c r="AV147" s="136">
        <f t="shared" si="90"/>
        <v>23</v>
      </c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81"/>
      <c r="BI147" s="181"/>
      <c r="BJ147" s="155"/>
      <c r="BK147" s="260"/>
    </row>
    <row r="148" spans="1:63" ht="15" x14ac:dyDescent="0.25">
      <c r="A148" s="71"/>
      <c r="B148" s="131" t="s">
        <v>166</v>
      </c>
      <c r="C148" s="95"/>
      <c r="D148" s="95"/>
      <c r="E148" s="95"/>
      <c r="F148" s="95"/>
      <c r="G148" s="95"/>
      <c r="H148" s="95"/>
      <c r="I148" s="173"/>
      <c r="J148" s="95">
        <v>5</v>
      </c>
      <c r="K148" s="95">
        <v>5</v>
      </c>
      <c r="L148" s="95">
        <v>5</v>
      </c>
      <c r="M148" s="95">
        <v>6</v>
      </c>
      <c r="N148" s="95">
        <v>6</v>
      </c>
      <c r="O148" s="95">
        <v>3</v>
      </c>
      <c r="P148" s="173"/>
      <c r="Q148" s="95">
        <v>5</v>
      </c>
      <c r="R148" s="95">
        <v>5</v>
      </c>
      <c r="S148" s="95">
        <v>5</v>
      </c>
      <c r="T148" s="95">
        <v>6</v>
      </c>
      <c r="U148" s="95">
        <v>6</v>
      </c>
      <c r="V148" s="95">
        <v>3</v>
      </c>
      <c r="W148" s="173"/>
      <c r="X148" s="95">
        <v>5</v>
      </c>
      <c r="Y148" s="95">
        <v>5</v>
      </c>
      <c r="Z148" s="95">
        <v>5</v>
      </c>
      <c r="AA148" s="95">
        <v>6</v>
      </c>
      <c r="AB148" s="95">
        <v>6</v>
      </c>
      <c r="AC148" s="95">
        <v>3</v>
      </c>
      <c r="AD148" s="173"/>
      <c r="AE148" s="95">
        <v>5</v>
      </c>
      <c r="AF148" s="95">
        <v>5</v>
      </c>
      <c r="AG148" s="95">
        <v>5</v>
      </c>
      <c r="AH148" s="95">
        <v>6</v>
      </c>
      <c r="AI148" s="95">
        <v>6</v>
      </c>
      <c r="AJ148" s="95"/>
      <c r="AK148" s="133">
        <f>SUM(F148:AI148)</f>
        <v>117</v>
      </c>
      <c r="AL148" s="134"/>
      <c r="AM148" s="134"/>
      <c r="AN148" s="134"/>
      <c r="AO148" s="71"/>
      <c r="AP148" s="135" t="s">
        <v>167</v>
      </c>
      <c r="AQ148" s="135">
        <f t="shared" ref="AQ148:AQ154" si="96">SUM(C148:H148)</f>
        <v>0</v>
      </c>
      <c r="AR148" s="135">
        <f t="shared" ref="AR148:AR154" si="97">SUM(J148:O148)</f>
        <v>30</v>
      </c>
      <c r="AS148" s="135">
        <f t="shared" ref="AS148:AS154" si="98">SUM(Q148:V148)</f>
        <v>30</v>
      </c>
      <c r="AT148" s="135">
        <f t="shared" ref="AT148:AT154" si="99">SUM(X148:AC148)</f>
        <v>30</v>
      </c>
      <c r="AU148" s="135">
        <f t="shared" ref="AU148:AU154" si="100">SUM(AE148:AJ148)</f>
        <v>27</v>
      </c>
      <c r="AV148" s="136">
        <f t="shared" si="90"/>
        <v>117</v>
      </c>
      <c r="AW148" s="137">
        <f>AV148-SUM(AV150:AV154)</f>
        <v>117</v>
      </c>
      <c r="AX148" s="137">
        <f>AV155</f>
        <v>12.5</v>
      </c>
      <c r="AY148" s="138">
        <f>AW148+AX148</f>
        <v>129.5</v>
      </c>
      <c r="AZ148" s="138">
        <f>AV154</f>
        <v>0</v>
      </c>
      <c r="BA148" s="138">
        <f>AV152</f>
        <v>0</v>
      </c>
      <c r="BB148" s="138">
        <f>AV153</f>
        <v>0</v>
      </c>
      <c r="BC148" s="138">
        <f>AV151</f>
        <v>0</v>
      </c>
      <c r="BD148" s="138">
        <f>AV150</f>
        <v>0</v>
      </c>
      <c r="BE148" s="158" t="str">
        <f>AM149</f>
        <v>no</v>
      </c>
      <c r="BF148" s="134">
        <v>1.1000000000000001</v>
      </c>
      <c r="BG148" s="134">
        <f>BF148*AX148</f>
        <v>13.750000000000002</v>
      </c>
      <c r="BH148" s="174">
        <f>BG148</f>
        <v>13.750000000000002</v>
      </c>
      <c r="BI148" s="174"/>
      <c r="BJ148" s="138" t="s">
        <v>300</v>
      </c>
      <c r="BK148" s="261"/>
    </row>
    <row r="149" spans="1:63" ht="15" x14ac:dyDescent="0.25">
      <c r="A149" s="140"/>
      <c r="B149" s="141" t="s">
        <v>168</v>
      </c>
      <c r="C149" s="134"/>
      <c r="D149" s="134"/>
      <c r="E149" s="134"/>
      <c r="F149" s="134"/>
      <c r="G149" s="134"/>
      <c r="H149" s="134"/>
      <c r="I149" s="159"/>
      <c r="J149" s="134">
        <v>5.5</v>
      </c>
      <c r="K149" s="134">
        <v>6</v>
      </c>
      <c r="L149" s="134">
        <v>6.5</v>
      </c>
      <c r="M149" s="134">
        <v>7.5</v>
      </c>
      <c r="N149" s="134">
        <v>7</v>
      </c>
      <c r="O149" s="134">
        <v>3.5</v>
      </c>
      <c r="P149" s="159"/>
      <c r="Q149" s="134">
        <v>5</v>
      </c>
      <c r="R149" s="134">
        <v>6</v>
      </c>
      <c r="S149" s="134">
        <v>6</v>
      </c>
      <c r="T149" s="134">
        <v>6.5</v>
      </c>
      <c r="U149" s="134">
        <v>6</v>
      </c>
      <c r="V149" s="134">
        <v>2</v>
      </c>
      <c r="W149" s="159"/>
      <c r="X149" s="134">
        <v>5</v>
      </c>
      <c r="Y149" s="134">
        <v>6</v>
      </c>
      <c r="Z149" s="134">
        <v>6</v>
      </c>
      <c r="AA149" s="134">
        <v>6.5</v>
      </c>
      <c r="AB149" s="134">
        <v>6</v>
      </c>
      <c r="AC149" s="134">
        <v>2</v>
      </c>
      <c r="AD149" s="159"/>
      <c r="AE149" s="134">
        <v>6</v>
      </c>
      <c r="AF149" s="134">
        <v>6</v>
      </c>
      <c r="AG149" s="134">
        <v>6</v>
      </c>
      <c r="AH149" s="134">
        <v>6.5</v>
      </c>
      <c r="AI149" s="134">
        <v>6</v>
      </c>
      <c r="AJ149" s="134"/>
      <c r="AK149" s="133">
        <f>SUM(F149:AI149)</f>
        <v>129.5</v>
      </c>
      <c r="AL149" s="134"/>
      <c r="AM149" s="159" t="s">
        <v>202</v>
      </c>
      <c r="AN149" s="134"/>
      <c r="AO149" s="140"/>
      <c r="AP149" s="134" t="s">
        <v>169</v>
      </c>
      <c r="AQ149" s="134">
        <f t="shared" si="96"/>
        <v>0</v>
      </c>
      <c r="AR149" s="134">
        <f t="shared" si="97"/>
        <v>36</v>
      </c>
      <c r="AS149" s="134">
        <f t="shared" si="98"/>
        <v>31.5</v>
      </c>
      <c r="AT149" s="134">
        <f t="shared" si="99"/>
        <v>31.5</v>
      </c>
      <c r="AU149" s="134">
        <f t="shared" si="100"/>
        <v>30.5</v>
      </c>
      <c r="AV149" s="136">
        <f t="shared" si="90"/>
        <v>129.5</v>
      </c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75"/>
      <c r="BI149" s="175"/>
      <c r="BJ149" s="134"/>
      <c r="BK149" s="260"/>
    </row>
    <row r="150" spans="1:63" ht="15" x14ac:dyDescent="0.25">
      <c r="A150" s="161"/>
      <c r="B150" s="141" t="s">
        <v>109</v>
      </c>
      <c r="C150" s="147"/>
      <c r="D150" s="147"/>
      <c r="E150" s="147"/>
      <c r="F150" s="147"/>
      <c r="G150" s="147"/>
      <c r="H150" s="147"/>
      <c r="I150" s="176"/>
      <c r="J150" s="147"/>
      <c r="K150" s="147"/>
      <c r="L150" s="147"/>
      <c r="M150" s="147"/>
      <c r="N150" s="147"/>
      <c r="O150" s="147"/>
      <c r="P150" s="176"/>
      <c r="Q150" s="147"/>
      <c r="R150" s="147"/>
      <c r="S150" s="147"/>
      <c r="T150" s="147"/>
      <c r="U150" s="147"/>
      <c r="V150" s="147"/>
      <c r="W150" s="176"/>
      <c r="X150" s="147"/>
      <c r="Y150" s="147"/>
      <c r="Z150" s="147"/>
      <c r="AA150" s="147"/>
      <c r="AB150" s="147"/>
      <c r="AC150" s="147"/>
      <c r="AD150" s="176"/>
      <c r="AE150" s="147"/>
      <c r="AF150" s="147"/>
      <c r="AG150" s="147"/>
      <c r="AH150" s="147"/>
      <c r="AI150" s="147"/>
      <c r="AJ150" s="147"/>
      <c r="AK150" s="133"/>
      <c r="AL150" s="147"/>
      <c r="AM150" s="147"/>
      <c r="AN150" s="147"/>
      <c r="AO150" s="140" t="s">
        <v>341</v>
      </c>
      <c r="AP150" s="134" t="s">
        <v>109</v>
      </c>
      <c r="AQ150" s="134">
        <f t="shared" si="96"/>
        <v>0</v>
      </c>
      <c r="AR150" s="134">
        <f t="shared" si="97"/>
        <v>0</v>
      </c>
      <c r="AS150" s="134">
        <f t="shared" si="98"/>
        <v>0</v>
      </c>
      <c r="AT150" s="134">
        <f t="shared" si="99"/>
        <v>0</v>
      </c>
      <c r="AU150" s="134">
        <f t="shared" si="100"/>
        <v>0</v>
      </c>
      <c r="AV150" s="136">
        <f t="shared" si="90"/>
        <v>0</v>
      </c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 s="178"/>
      <c r="BI150" s="178"/>
      <c r="BJ150" s="147"/>
      <c r="BK150" s="260"/>
    </row>
    <row r="151" spans="1:63" ht="15" x14ac:dyDescent="0.25">
      <c r="A151" s="140" t="s">
        <v>341</v>
      </c>
      <c r="B151" s="141" t="s">
        <v>108</v>
      </c>
      <c r="C151" s="150"/>
      <c r="D151" s="150"/>
      <c r="E151" s="150"/>
      <c r="F151" s="134"/>
      <c r="G151" s="152"/>
      <c r="H151" s="134"/>
      <c r="I151" s="159"/>
      <c r="J151" s="134"/>
      <c r="K151" s="134"/>
      <c r="L151" s="150"/>
      <c r="M151" s="134"/>
      <c r="N151" s="152"/>
      <c r="O151" s="134"/>
      <c r="P151" s="159"/>
      <c r="Q151" s="134"/>
      <c r="R151" s="134"/>
      <c r="S151" s="150"/>
      <c r="T151" s="134"/>
      <c r="U151" s="152"/>
      <c r="V151" s="134"/>
      <c r="W151" s="159"/>
      <c r="X151" s="134"/>
      <c r="Y151" s="134"/>
      <c r="Z151" s="150"/>
      <c r="AA151" s="134"/>
      <c r="AB151" s="152"/>
      <c r="AC151" s="134"/>
      <c r="AD151" s="159"/>
      <c r="AE151" s="134"/>
      <c r="AF151" s="134"/>
      <c r="AG151" s="150"/>
      <c r="AH151" s="134"/>
      <c r="AI151" s="152"/>
      <c r="AJ151" s="134"/>
      <c r="AK151" s="133"/>
      <c r="AL151" s="134"/>
      <c r="AM151" s="134"/>
      <c r="AN151" s="134"/>
      <c r="AO151" s="140"/>
      <c r="AP151" s="124" t="s">
        <v>108</v>
      </c>
      <c r="AQ151" s="134">
        <f t="shared" si="96"/>
        <v>0</v>
      </c>
      <c r="AR151" s="134">
        <f t="shared" si="97"/>
        <v>0</v>
      </c>
      <c r="AS151" s="134">
        <f t="shared" si="98"/>
        <v>0</v>
      </c>
      <c r="AT151" s="134">
        <f t="shared" si="99"/>
        <v>0</v>
      </c>
      <c r="AU151" s="134">
        <f t="shared" si="100"/>
        <v>0</v>
      </c>
      <c r="AV151" s="136">
        <f t="shared" si="90"/>
        <v>0</v>
      </c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75"/>
      <c r="BI151" s="175"/>
      <c r="BJ151" s="134"/>
      <c r="BK151" s="260"/>
    </row>
    <row r="152" spans="1:63" ht="15" x14ac:dyDescent="0.25">
      <c r="A152" s="140"/>
      <c r="B152" s="141" t="s">
        <v>160</v>
      </c>
      <c r="C152" s="150"/>
      <c r="D152" s="150"/>
      <c r="E152" s="150"/>
      <c r="F152" s="134"/>
      <c r="G152" s="152"/>
      <c r="H152" s="134"/>
      <c r="I152" s="159"/>
      <c r="J152" s="134"/>
      <c r="K152" s="134"/>
      <c r="L152" s="150"/>
      <c r="M152" s="134"/>
      <c r="N152" s="152"/>
      <c r="O152" s="134"/>
      <c r="P152" s="159"/>
      <c r="Q152" s="134"/>
      <c r="R152" s="134"/>
      <c r="S152" s="150"/>
      <c r="T152" s="134"/>
      <c r="U152" s="152"/>
      <c r="V152" s="134"/>
      <c r="W152" s="159"/>
      <c r="X152" s="134"/>
      <c r="Y152" s="134"/>
      <c r="Z152" s="150"/>
      <c r="AA152" s="134"/>
      <c r="AB152" s="152"/>
      <c r="AC152" s="134"/>
      <c r="AD152" s="159"/>
      <c r="AE152" s="134"/>
      <c r="AF152" s="134"/>
      <c r="AG152" s="150"/>
      <c r="AH152" s="134"/>
      <c r="AI152" s="152"/>
      <c r="AJ152" s="134"/>
      <c r="AK152" s="133"/>
      <c r="AL152" s="134"/>
      <c r="AM152" s="134"/>
      <c r="AN152" s="134"/>
      <c r="AO152" s="140"/>
      <c r="AP152" s="124" t="s">
        <v>172</v>
      </c>
      <c r="AQ152" s="134">
        <f t="shared" si="96"/>
        <v>0</v>
      </c>
      <c r="AR152" s="134">
        <f t="shared" si="97"/>
        <v>0</v>
      </c>
      <c r="AS152" s="134">
        <f t="shared" si="98"/>
        <v>0</v>
      </c>
      <c r="AT152" s="134">
        <f t="shared" si="99"/>
        <v>0</v>
      </c>
      <c r="AU152" s="134">
        <f t="shared" si="100"/>
        <v>0</v>
      </c>
      <c r="AV152" s="136">
        <f t="shared" si="90"/>
        <v>0</v>
      </c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75"/>
      <c r="BI152" s="175"/>
      <c r="BJ152" s="134"/>
      <c r="BK152" s="260"/>
    </row>
    <row r="153" spans="1:63" ht="15" x14ac:dyDescent="0.25">
      <c r="A153" s="140"/>
      <c r="B153" s="141" t="s">
        <v>161</v>
      </c>
      <c r="C153" s="150"/>
      <c r="D153" s="150"/>
      <c r="E153" s="150"/>
      <c r="F153" s="134"/>
      <c r="G153" s="152"/>
      <c r="H153" s="134"/>
      <c r="I153" s="159"/>
      <c r="J153" s="134"/>
      <c r="K153" s="134"/>
      <c r="L153" s="150"/>
      <c r="M153" s="134"/>
      <c r="N153" s="152"/>
      <c r="O153" s="134"/>
      <c r="P153" s="159"/>
      <c r="Q153" s="134"/>
      <c r="R153" s="134"/>
      <c r="S153" s="150"/>
      <c r="T153" s="134"/>
      <c r="U153" s="152"/>
      <c r="V153" s="134"/>
      <c r="W153" s="159"/>
      <c r="X153" s="134"/>
      <c r="Y153" s="134"/>
      <c r="Z153" s="150"/>
      <c r="AA153" s="134"/>
      <c r="AB153" s="152"/>
      <c r="AC153" s="134"/>
      <c r="AD153" s="159"/>
      <c r="AE153" s="134"/>
      <c r="AF153" s="134"/>
      <c r="AG153" s="150"/>
      <c r="AH153" s="134"/>
      <c r="AI153" s="152"/>
      <c r="AJ153" s="134"/>
      <c r="AK153" s="133"/>
      <c r="AL153" s="134"/>
      <c r="AM153" s="134"/>
      <c r="AN153" s="134"/>
      <c r="AO153" s="140"/>
      <c r="AP153" s="124" t="s">
        <v>173</v>
      </c>
      <c r="AQ153" s="134">
        <f t="shared" si="96"/>
        <v>0</v>
      </c>
      <c r="AR153" s="134">
        <f t="shared" si="97"/>
        <v>0</v>
      </c>
      <c r="AS153" s="134">
        <f t="shared" si="98"/>
        <v>0</v>
      </c>
      <c r="AT153" s="134">
        <f t="shared" si="99"/>
        <v>0</v>
      </c>
      <c r="AU153" s="134">
        <f t="shared" si="100"/>
        <v>0</v>
      </c>
      <c r="AV153" s="136">
        <f t="shared" si="90"/>
        <v>0</v>
      </c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75"/>
      <c r="BI153" s="175"/>
      <c r="BJ153" s="134"/>
      <c r="BK153" s="260"/>
    </row>
    <row r="154" spans="1:63" ht="15" x14ac:dyDescent="0.25">
      <c r="A154" s="140"/>
      <c r="B154" s="141" t="s">
        <v>174</v>
      </c>
      <c r="C154" s="150"/>
      <c r="D154" s="150"/>
      <c r="E154" s="150"/>
      <c r="F154" s="134"/>
      <c r="G154" s="152"/>
      <c r="H154" s="134"/>
      <c r="I154" s="159"/>
      <c r="J154" s="134"/>
      <c r="K154" s="134"/>
      <c r="L154" s="150"/>
      <c r="M154" s="134"/>
      <c r="N154" s="152"/>
      <c r="O154" s="134"/>
      <c r="P154" s="159"/>
      <c r="Q154" s="134"/>
      <c r="R154" s="134"/>
      <c r="S154" s="150"/>
      <c r="T154" s="134"/>
      <c r="U154" s="152"/>
      <c r="V154" s="134"/>
      <c r="W154" s="159"/>
      <c r="X154" s="134"/>
      <c r="Y154" s="134"/>
      <c r="Z154" s="150"/>
      <c r="AA154" s="134"/>
      <c r="AB154" s="152"/>
      <c r="AC154" s="134"/>
      <c r="AD154" s="159"/>
      <c r="AE154" s="134"/>
      <c r="AF154" s="134"/>
      <c r="AG154" s="150"/>
      <c r="AH154" s="134"/>
      <c r="AI154" s="152"/>
      <c r="AJ154" s="134"/>
      <c r="AK154" s="133"/>
      <c r="AL154" s="134"/>
      <c r="AM154" s="134"/>
      <c r="AN154" s="134"/>
      <c r="AO154" s="140"/>
      <c r="AP154" s="124" t="s">
        <v>174</v>
      </c>
      <c r="AQ154" s="134">
        <f t="shared" si="96"/>
        <v>0</v>
      </c>
      <c r="AR154" s="134">
        <f t="shared" si="97"/>
        <v>0</v>
      </c>
      <c r="AS154" s="134">
        <f t="shared" si="98"/>
        <v>0</v>
      </c>
      <c r="AT154" s="134">
        <f t="shared" si="99"/>
        <v>0</v>
      </c>
      <c r="AU154" s="134">
        <f t="shared" si="100"/>
        <v>0</v>
      </c>
      <c r="AV154" s="136">
        <f t="shared" si="90"/>
        <v>0</v>
      </c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75"/>
      <c r="BI154" s="175"/>
      <c r="BJ154" s="134"/>
      <c r="BK154" s="260"/>
    </row>
    <row r="155" spans="1:63" ht="15" x14ac:dyDescent="0.25">
      <c r="A155" s="153"/>
      <c r="B155" s="154" t="s">
        <v>175</v>
      </c>
      <c r="C155" s="155"/>
      <c r="D155" s="155"/>
      <c r="E155" s="155"/>
      <c r="F155" s="134"/>
      <c r="G155" s="155"/>
      <c r="H155" s="155"/>
      <c r="I155" s="159"/>
      <c r="J155" s="155"/>
      <c r="K155" s="155"/>
      <c r="L155" s="155"/>
      <c r="M155" s="134" t="s">
        <v>185</v>
      </c>
      <c r="N155" s="155" t="s">
        <v>185</v>
      </c>
      <c r="O155" s="155" t="s">
        <v>185</v>
      </c>
      <c r="P155" s="159"/>
      <c r="Q155" s="155" t="s">
        <v>185</v>
      </c>
      <c r="R155" s="155"/>
      <c r="S155" s="155"/>
      <c r="T155" s="134" t="s">
        <v>284</v>
      </c>
      <c r="U155" s="155" t="s">
        <v>185</v>
      </c>
      <c r="V155" s="155" t="s">
        <v>314</v>
      </c>
      <c r="W155" s="159"/>
      <c r="X155" s="155" t="s">
        <v>185</v>
      </c>
      <c r="Y155" s="155"/>
      <c r="Z155" s="155"/>
      <c r="AA155" s="155" t="s">
        <v>185</v>
      </c>
      <c r="AB155" s="155" t="s">
        <v>185</v>
      </c>
      <c r="AC155" s="155" t="s">
        <v>207</v>
      </c>
      <c r="AD155" s="159"/>
      <c r="AE155" s="155" t="s">
        <v>185</v>
      </c>
      <c r="AF155" s="155"/>
      <c r="AG155" s="155"/>
      <c r="AH155" s="155" t="s">
        <v>185</v>
      </c>
      <c r="AI155" s="155" t="s">
        <v>185</v>
      </c>
      <c r="AJ155" s="155"/>
      <c r="AK155" s="133">
        <f>SUM(E155:AI155)</f>
        <v>0</v>
      </c>
      <c r="AL155" s="155"/>
      <c r="AM155" s="155"/>
      <c r="AN155" s="155"/>
      <c r="AO155" s="153"/>
      <c r="AP155" s="134" t="s">
        <v>176</v>
      </c>
      <c r="AQ155" s="134">
        <f>SUM(AQ149:AQ154)-AQ148</f>
        <v>0</v>
      </c>
      <c r="AR155" s="134">
        <f>SUM(AR149:AR154)-AR148</f>
        <v>6</v>
      </c>
      <c r="AS155" s="134">
        <f>SUM(AS149:AS154)-AS148</f>
        <v>1.5</v>
      </c>
      <c r="AT155" s="134">
        <f>SUM(AT149:AT154)-AT148</f>
        <v>1.5</v>
      </c>
      <c r="AU155" s="134">
        <f>SUM(AU149:AU154)-AU148</f>
        <v>3.5</v>
      </c>
      <c r="AV155" s="136">
        <f t="shared" si="90"/>
        <v>12.5</v>
      </c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81"/>
      <c r="BI155" s="181"/>
      <c r="BJ155" s="155"/>
      <c r="BK155" s="260"/>
    </row>
    <row r="156" spans="1:63" x14ac:dyDescent="0.2">
      <c r="BK156" s="261"/>
    </row>
    <row r="157" spans="1:63" x14ac:dyDescent="0.2">
      <c r="BK157" s="260"/>
    </row>
    <row r="158" spans="1:63" x14ac:dyDescent="0.2">
      <c r="A158" s="100" t="s">
        <v>81</v>
      </c>
      <c r="B158" s="100" t="s">
        <v>303</v>
      </c>
      <c r="BK158" s="260"/>
    </row>
    <row r="159" spans="1:63" x14ac:dyDescent="0.2">
      <c r="A159" s="100" t="s">
        <v>304</v>
      </c>
      <c r="B159" s="100" t="s">
        <v>305</v>
      </c>
      <c r="BK159" s="260"/>
    </row>
    <row r="160" spans="1:63" x14ac:dyDescent="0.2">
      <c r="A160" s="100" t="s">
        <v>306</v>
      </c>
      <c r="B160" s="100" t="s">
        <v>307</v>
      </c>
      <c r="BK160" s="260"/>
    </row>
    <row r="161" spans="63:63" x14ac:dyDescent="0.2">
      <c r="BK161" s="260"/>
    </row>
    <row r="162" spans="63:63" x14ac:dyDescent="0.2">
      <c r="BK162" s="260"/>
    </row>
    <row r="163" spans="63:63" x14ac:dyDescent="0.2">
      <c r="BK163" s="260"/>
    </row>
  </sheetData>
  <mergeCells count="3">
    <mergeCell ref="E1:AI1"/>
    <mergeCell ref="AW2:BJ2"/>
    <mergeCell ref="E85:G85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O1" xr:uid="{00000000-0002-0000-0A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O3" xr:uid="{00000000-0002-0000-0A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J3" xr:uid="{00000000-0002-0000-0A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K3" xr:uid="{00000000-0002-0000-0A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8" scale="75" firstPageNumber="0" orientation="landscape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F187C"/>
  </sheetPr>
  <dimension ref="A1:BM147"/>
  <sheetViews>
    <sheetView zoomScale="60" zoomScaleNormal="60" workbookViewId="0">
      <selection activeCell="BL60" sqref="BL60"/>
    </sheetView>
  </sheetViews>
  <sheetFormatPr defaultRowHeight="14.25" x14ac:dyDescent="0.2"/>
  <cols>
    <col min="1" max="1" width="23.625" customWidth="1"/>
    <col min="2" max="2" width="14.125" customWidth="1"/>
    <col min="3" max="3" width="4.75" customWidth="1"/>
    <col min="4" max="4" width="4.875" customWidth="1"/>
    <col min="5" max="38" width="4.75" customWidth="1"/>
    <col min="39" max="40" width="7.25" customWidth="1"/>
    <col min="41" max="41" width="8.75" customWidth="1"/>
    <col min="42" max="42" width="4.75" customWidth="1"/>
    <col min="43" max="43" width="20.25" customWidth="1"/>
    <col min="44" max="44" width="10.75" customWidth="1"/>
    <col min="45" max="51" width="6.125" customWidth="1"/>
    <col min="52" max="64" width="8.375" customWidth="1"/>
    <col min="65" max="65" width="63" customWidth="1"/>
    <col min="66" max="1025" width="8.625" customWidth="1"/>
  </cols>
  <sheetData>
    <row r="1" spans="1:65" ht="23.25" x14ac:dyDescent="0.35">
      <c r="A1" s="164"/>
      <c r="B1" s="164"/>
      <c r="C1" s="164"/>
      <c r="D1" s="164"/>
      <c r="E1" s="164"/>
      <c r="F1" s="164"/>
      <c r="G1" s="327" t="s">
        <v>235</v>
      </c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164"/>
      <c r="AQ1" s="164"/>
      <c r="BK1" s="109"/>
      <c r="BL1" s="109"/>
    </row>
    <row r="2" spans="1:65" ht="15" x14ac:dyDescent="0.2">
      <c r="A2" s="166"/>
      <c r="B2" s="166"/>
      <c r="C2" s="166" t="s">
        <v>5</v>
      </c>
      <c r="D2" s="166" t="s">
        <v>112</v>
      </c>
      <c r="E2" s="166" t="s">
        <v>0</v>
      </c>
      <c r="F2" s="166" t="s">
        <v>113</v>
      </c>
      <c r="G2" s="167" t="s">
        <v>114</v>
      </c>
      <c r="H2" s="167" t="s">
        <v>3</v>
      </c>
      <c r="I2" s="167" t="s">
        <v>4</v>
      </c>
      <c r="J2" s="167" t="s">
        <v>5</v>
      </c>
      <c r="K2" s="167" t="s">
        <v>112</v>
      </c>
      <c r="L2" s="268" t="s">
        <v>0</v>
      </c>
      <c r="M2" s="268" t="s">
        <v>1</v>
      </c>
      <c r="N2" s="268" t="s">
        <v>114</v>
      </c>
      <c r="O2" s="268" t="s">
        <v>3</v>
      </c>
      <c r="P2" s="268" t="s">
        <v>4</v>
      </c>
      <c r="Q2" s="269" t="s">
        <v>5</v>
      </c>
      <c r="R2" s="167" t="s">
        <v>112</v>
      </c>
      <c r="S2" s="268" t="s">
        <v>0</v>
      </c>
      <c r="T2" s="268" t="s">
        <v>113</v>
      </c>
      <c r="U2" s="268" t="s">
        <v>114</v>
      </c>
      <c r="V2" s="268" t="s">
        <v>3</v>
      </c>
      <c r="W2" s="268" t="s">
        <v>4</v>
      </c>
      <c r="X2" s="268" t="s">
        <v>5</v>
      </c>
      <c r="Y2" s="167" t="s">
        <v>112</v>
      </c>
      <c r="Z2" s="167" t="s">
        <v>0</v>
      </c>
      <c r="AA2" s="167" t="s">
        <v>113</v>
      </c>
      <c r="AB2" s="167" t="s">
        <v>114</v>
      </c>
      <c r="AC2" s="167" t="s">
        <v>3</v>
      </c>
      <c r="AD2" s="167" t="s">
        <v>4</v>
      </c>
      <c r="AE2" s="167" t="s">
        <v>5</v>
      </c>
      <c r="AF2" s="167" t="s">
        <v>112</v>
      </c>
      <c r="AG2" s="167" t="s">
        <v>0</v>
      </c>
      <c r="AH2" s="167"/>
      <c r="AI2" s="167"/>
      <c r="AJ2" s="167"/>
      <c r="AK2" s="167"/>
      <c r="AL2" s="167"/>
      <c r="AM2" s="167"/>
      <c r="AN2" s="167"/>
      <c r="AQ2" s="166"/>
      <c r="AZ2" s="325" t="s">
        <v>115</v>
      </c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</row>
    <row r="3" spans="1:65" ht="30" x14ac:dyDescent="0.2">
      <c r="A3" s="168"/>
      <c r="B3" s="168"/>
      <c r="C3" s="169">
        <v>1</v>
      </c>
      <c r="D3" s="169">
        <v>2</v>
      </c>
      <c r="E3" s="169">
        <v>3</v>
      </c>
      <c r="F3" s="169">
        <f t="shared" ref="F3:AG3" si="0">E3+1</f>
        <v>4</v>
      </c>
      <c r="G3" s="169">
        <f t="shared" si="0"/>
        <v>5</v>
      </c>
      <c r="H3" s="169">
        <f t="shared" si="0"/>
        <v>6</v>
      </c>
      <c r="I3" s="169">
        <f t="shared" si="0"/>
        <v>7</v>
      </c>
      <c r="J3" s="169">
        <f t="shared" si="0"/>
        <v>8</v>
      </c>
      <c r="K3" s="169">
        <f t="shared" si="0"/>
        <v>9</v>
      </c>
      <c r="L3" s="169">
        <f t="shared" si="0"/>
        <v>10</v>
      </c>
      <c r="M3" s="169">
        <f t="shared" si="0"/>
        <v>11</v>
      </c>
      <c r="N3" s="169">
        <f t="shared" si="0"/>
        <v>12</v>
      </c>
      <c r="O3" s="169">
        <f t="shared" si="0"/>
        <v>13</v>
      </c>
      <c r="P3" s="169">
        <f t="shared" si="0"/>
        <v>14</v>
      </c>
      <c r="Q3" s="169">
        <f t="shared" si="0"/>
        <v>15</v>
      </c>
      <c r="R3" s="169">
        <f t="shared" si="0"/>
        <v>16</v>
      </c>
      <c r="S3" s="169">
        <f t="shared" si="0"/>
        <v>17</v>
      </c>
      <c r="T3" s="169">
        <f t="shared" si="0"/>
        <v>18</v>
      </c>
      <c r="U3" s="169">
        <f t="shared" si="0"/>
        <v>19</v>
      </c>
      <c r="V3" s="169">
        <f t="shared" si="0"/>
        <v>20</v>
      </c>
      <c r="W3" s="169">
        <f t="shared" si="0"/>
        <v>21</v>
      </c>
      <c r="X3" s="169">
        <f t="shared" si="0"/>
        <v>22</v>
      </c>
      <c r="Y3" s="169">
        <f t="shared" si="0"/>
        <v>23</v>
      </c>
      <c r="Z3" s="169">
        <f t="shared" si="0"/>
        <v>24</v>
      </c>
      <c r="AA3" s="169">
        <f t="shared" si="0"/>
        <v>25</v>
      </c>
      <c r="AB3" s="169">
        <f t="shared" si="0"/>
        <v>26</v>
      </c>
      <c r="AC3" s="169">
        <f t="shared" si="0"/>
        <v>27</v>
      </c>
      <c r="AD3" s="169">
        <f t="shared" si="0"/>
        <v>28</v>
      </c>
      <c r="AE3" s="169">
        <f t="shared" si="0"/>
        <v>29</v>
      </c>
      <c r="AF3" s="169">
        <f t="shared" si="0"/>
        <v>30</v>
      </c>
      <c r="AG3" s="169">
        <f t="shared" si="0"/>
        <v>31</v>
      </c>
      <c r="AH3" s="169"/>
      <c r="AI3" s="169"/>
      <c r="AJ3" s="169"/>
      <c r="AK3" s="169"/>
      <c r="AL3" s="169"/>
      <c r="AM3" s="170" t="s">
        <v>148</v>
      </c>
      <c r="AN3" s="124" t="s">
        <v>149</v>
      </c>
      <c r="AO3" s="122" t="s">
        <v>150</v>
      </c>
      <c r="AP3" s="122"/>
      <c r="AQ3" s="168" t="s">
        <v>116</v>
      </c>
      <c r="AR3" s="125"/>
      <c r="AS3" s="125"/>
      <c r="AT3" s="126" t="s">
        <v>151</v>
      </c>
      <c r="AU3" s="126" t="s">
        <v>152</v>
      </c>
      <c r="AV3" s="126" t="s">
        <v>153</v>
      </c>
      <c r="AW3" s="126" t="s">
        <v>154</v>
      </c>
      <c r="AX3" s="126" t="s">
        <v>155</v>
      </c>
      <c r="AY3" s="122" t="s">
        <v>148</v>
      </c>
      <c r="AZ3" s="127" t="s">
        <v>156</v>
      </c>
      <c r="BA3" s="127" t="s">
        <v>157</v>
      </c>
      <c r="BB3" s="128" t="s">
        <v>158</v>
      </c>
      <c r="BC3" s="128" t="s">
        <v>159</v>
      </c>
      <c r="BD3" s="128" t="s">
        <v>160</v>
      </c>
      <c r="BE3" s="128" t="s">
        <v>161</v>
      </c>
      <c r="BF3" s="128" t="s">
        <v>108</v>
      </c>
      <c r="BG3" s="128" t="s">
        <v>109</v>
      </c>
      <c r="BH3" s="129" t="s">
        <v>150</v>
      </c>
      <c r="BI3" s="129"/>
      <c r="BJ3" s="129" t="s">
        <v>162</v>
      </c>
      <c r="BK3" s="172" t="s">
        <v>163</v>
      </c>
      <c r="BL3" s="172" t="s">
        <v>164</v>
      </c>
      <c r="BM3" s="128" t="s">
        <v>165</v>
      </c>
    </row>
    <row r="4" spans="1:65" ht="15" x14ac:dyDescent="0.25">
      <c r="A4" s="71"/>
      <c r="B4" s="131" t="s">
        <v>166</v>
      </c>
      <c r="C4" s="131">
        <v>3</v>
      </c>
      <c r="D4" s="270"/>
      <c r="E4" s="95">
        <v>4.5</v>
      </c>
      <c r="F4" s="95">
        <v>5.5</v>
      </c>
      <c r="G4" s="95">
        <v>6</v>
      </c>
      <c r="H4" s="95">
        <v>6</v>
      </c>
      <c r="I4" s="95">
        <v>6</v>
      </c>
      <c r="J4" s="95">
        <v>3</v>
      </c>
      <c r="K4" s="173"/>
      <c r="L4" s="95">
        <v>4.5</v>
      </c>
      <c r="M4" s="95">
        <v>5.5</v>
      </c>
      <c r="N4" s="95">
        <v>6</v>
      </c>
      <c r="O4" s="95">
        <v>6</v>
      </c>
      <c r="P4" s="95">
        <v>6</v>
      </c>
      <c r="Q4" s="95">
        <v>3</v>
      </c>
      <c r="R4" s="173"/>
      <c r="S4" s="95">
        <v>4.5</v>
      </c>
      <c r="T4" s="95">
        <v>5.5</v>
      </c>
      <c r="U4" s="95">
        <v>6</v>
      </c>
      <c r="V4" s="95">
        <v>6</v>
      </c>
      <c r="W4" s="95">
        <v>6</v>
      </c>
      <c r="X4" s="95">
        <v>3</v>
      </c>
      <c r="Y4" s="173"/>
      <c r="Z4" s="95">
        <v>4.5</v>
      </c>
      <c r="AA4" s="95">
        <v>5.5</v>
      </c>
      <c r="AB4" s="95">
        <v>6</v>
      </c>
      <c r="AC4" s="95">
        <v>6</v>
      </c>
      <c r="AD4" s="95">
        <v>6</v>
      </c>
      <c r="AE4" s="95">
        <v>3</v>
      </c>
      <c r="AF4" s="173"/>
      <c r="AG4" s="95">
        <v>4.5</v>
      </c>
      <c r="AH4" s="95"/>
      <c r="AI4" s="95"/>
      <c r="AJ4" s="95"/>
      <c r="AK4" s="95"/>
      <c r="AL4" s="95"/>
      <c r="AM4" s="133">
        <f>SUM(H4:AK4)</f>
        <v>112.5</v>
      </c>
      <c r="AN4" s="134"/>
      <c r="AO4" s="134"/>
      <c r="AP4" s="134"/>
      <c r="AQ4" s="71"/>
      <c r="AR4" s="135" t="s">
        <v>167</v>
      </c>
      <c r="AS4" s="135">
        <f t="shared" ref="AS4:AS10" si="1">C4</f>
        <v>3</v>
      </c>
      <c r="AT4" s="135">
        <f t="shared" ref="AT4:AT10" si="2">SUM(E4:J4)</f>
        <v>31</v>
      </c>
      <c r="AU4" s="135">
        <f t="shared" ref="AU4:AU10" si="3">SUM(L4:Q4)</f>
        <v>31</v>
      </c>
      <c r="AV4" s="135">
        <f t="shared" ref="AV4:AV10" si="4">SUM(S4:X4)</f>
        <v>31</v>
      </c>
      <c r="AW4" s="135">
        <f t="shared" ref="AW4:AW10" si="5">SUM(Z4:AE4)</f>
        <v>31</v>
      </c>
      <c r="AX4" s="135">
        <f t="shared" ref="AX4:AX10" si="6">SUM(AG4:AL4)</f>
        <v>4.5</v>
      </c>
      <c r="AY4" s="136">
        <f t="shared" ref="AY4:AY35" si="7">SUM(AS4:AX4)</f>
        <v>131.5</v>
      </c>
      <c r="AZ4" s="137">
        <f>AY4-SUM(AY6:AY10)</f>
        <v>69.5</v>
      </c>
      <c r="BA4" s="137">
        <f>AY11</f>
        <v>8</v>
      </c>
      <c r="BB4" s="138">
        <f>AZ4+BA4</f>
        <v>77.5</v>
      </c>
      <c r="BC4" s="138">
        <f>AY10</f>
        <v>3</v>
      </c>
      <c r="BD4" s="138">
        <f>AY8</f>
        <v>0</v>
      </c>
      <c r="BE4" s="138">
        <f>AY9</f>
        <v>0</v>
      </c>
      <c r="BF4" s="138">
        <f>AY7</f>
        <v>59</v>
      </c>
      <c r="BG4" s="138">
        <f>AY6</f>
        <v>0</v>
      </c>
      <c r="BH4" s="134">
        <f>AO5</f>
        <v>49</v>
      </c>
      <c r="BI4" s="134">
        <v>1.3</v>
      </c>
      <c r="BJ4" s="134">
        <f>BI4*BA4</f>
        <v>10.4</v>
      </c>
      <c r="BK4" s="174">
        <f>BH4+BJ4</f>
        <v>59.4</v>
      </c>
      <c r="BL4" s="174"/>
      <c r="BM4" s="138" t="s">
        <v>342</v>
      </c>
    </row>
    <row r="5" spans="1:65" ht="15" x14ac:dyDescent="0.25">
      <c r="A5" s="140"/>
      <c r="B5" s="141" t="s">
        <v>168</v>
      </c>
      <c r="C5" s="141">
        <v>3</v>
      </c>
      <c r="D5" s="270"/>
      <c r="E5" s="134">
        <v>5.5</v>
      </c>
      <c r="F5" s="134">
        <v>6.5</v>
      </c>
      <c r="G5" s="134">
        <v>5</v>
      </c>
      <c r="H5" s="134">
        <v>5.5</v>
      </c>
      <c r="I5" s="134">
        <v>5</v>
      </c>
      <c r="J5" s="134">
        <v>3</v>
      </c>
      <c r="K5" s="159"/>
      <c r="L5" s="271"/>
      <c r="M5" s="271"/>
      <c r="N5" s="271"/>
      <c r="O5" s="271"/>
      <c r="P5" s="271"/>
      <c r="Q5" s="271"/>
      <c r="R5" s="159"/>
      <c r="S5" s="271"/>
      <c r="T5" s="271"/>
      <c r="U5" s="271"/>
      <c r="V5" s="271"/>
      <c r="W5" s="271"/>
      <c r="X5" s="271"/>
      <c r="Y5" s="159"/>
      <c r="Z5" s="134">
        <v>7</v>
      </c>
      <c r="AA5" s="134">
        <v>7.5</v>
      </c>
      <c r="AB5" s="134">
        <v>5</v>
      </c>
      <c r="AC5" s="134">
        <v>7</v>
      </c>
      <c r="AD5" s="134">
        <v>6.5</v>
      </c>
      <c r="AE5" s="134">
        <v>3.5</v>
      </c>
      <c r="AF5" s="159"/>
      <c r="AG5" s="134">
        <v>7.5</v>
      </c>
      <c r="AH5" s="134"/>
      <c r="AI5" s="134"/>
      <c r="AJ5" s="134"/>
      <c r="AK5" s="134"/>
      <c r="AL5" s="134"/>
      <c r="AM5" s="133">
        <f>SUM(H5:AK5)</f>
        <v>57.5</v>
      </c>
      <c r="AN5" s="134">
        <f>COUNT(C5:AK5)</f>
        <v>14</v>
      </c>
      <c r="AO5" s="134">
        <f>AN5*3.5</f>
        <v>49</v>
      </c>
      <c r="AP5" s="134"/>
      <c r="AQ5" s="140"/>
      <c r="AR5" s="134" t="s">
        <v>169</v>
      </c>
      <c r="AS5" s="134">
        <f t="shared" si="1"/>
        <v>3</v>
      </c>
      <c r="AT5" s="134">
        <f t="shared" si="2"/>
        <v>30.5</v>
      </c>
      <c r="AU5" s="134">
        <f t="shared" si="3"/>
        <v>0</v>
      </c>
      <c r="AV5" s="134">
        <f t="shared" si="4"/>
        <v>0</v>
      </c>
      <c r="AW5" s="134">
        <f t="shared" si="5"/>
        <v>36.5</v>
      </c>
      <c r="AX5" s="134">
        <f t="shared" si="6"/>
        <v>7.5</v>
      </c>
      <c r="AY5" s="136">
        <f t="shared" si="7"/>
        <v>77.5</v>
      </c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75"/>
      <c r="BL5" s="175"/>
    </row>
    <row r="6" spans="1:65" ht="15" x14ac:dyDescent="0.25">
      <c r="A6" s="272" t="s">
        <v>171</v>
      </c>
      <c r="B6" s="141" t="s">
        <v>109</v>
      </c>
      <c r="C6" s="141"/>
      <c r="D6" s="270"/>
      <c r="E6" s="147"/>
      <c r="F6" s="147"/>
      <c r="G6" s="147"/>
      <c r="H6" s="147"/>
      <c r="I6" s="147"/>
      <c r="J6" s="147"/>
      <c r="K6" s="176"/>
      <c r="L6" s="147"/>
      <c r="M6" s="147"/>
      <c r="N6" s="147"/>
      <c r="O6" s="147"/>
      <c r="P6" s="147"/>
      <c r="Q6" s="147"/>
      <c r="R6" s="176"/>
      <c r="S6" s="147"/>
      <c r="T6" s="147"/>
      <c r="U6" s="147"/>
      <c r="V6" s="147"/>
      <c r="W6" s="147"/>
      <c r="X6" s="147"/>
      <c r="Y6" s="176"/>
      <c r="Z6" s="147"/>
      <c r="AA6" s="147"/>
      <c r="AB6" s="147"/>
      <c r="AC6" s="147"/>
      <c r="AD6" s="147"/>
      <c r="AE6" s="147"/>
      <c r="AF6" s="176"/>
      <c r="AG6" s="147"/>
      <c r="AH6" s="147"/>
      <c r="AI6" s="147"/>
      <c r="AJ6" s="147"/>
      <c r="AK6" s="147"/>
      <c r="AL6" s="147"/>
      <c r="AM6" s="133"/>
      <c r="AN6" s="147"/>
      <c r="AO6" s="147"/>
      <c r="AP6" s="147"/>
      <c r="AQ6" s="140" t="s">
        <v>171</v>
      </c>
      <c r="AR6" s="134" t="s">
        <v>109</v>
      </c>
      <c r="AS6" s="134">
        <f t="shared" si="1"/>
        <v>0</v>
      </c>
      <c r="AT6" s="134">
        <f t="shared" si="2"/>
        <v>0</v>
      </c>
      <c r="AU6" s="134">
        <f t="shared" si="3"/>
        <v>0</v>
      </c>
      <c r="AV6" s="134">
        <f t="shared" si="4"/>
        <v>0</v>
      </c>
      <c r="AW6" s="134">
        <f t="shared" si="5"/>
        <v>0</v>
      </c>
      <c r="AX6" s="134">
        <f t="shared" si="6"/>
        <v>0</v>
      </c>
      <c r="AY6" s="136">
        <f t="shared" si="7"/>
        <v>0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78"/>
      <c r="BL6" s="178"/>
      <c r="BM6" s="147"/>
    </row>
    <row r="7" spans="1:65" ht="15" x14ac:dyDescent="0.25">
      <c r="A7" s="140"/>
      <c r="B7" s="141" t="s">
        <v>108</v>
      </c>
      <c r="C7" s="141"/>
      <c r="D7" s="270"/>
      <c r="E7" s="150"/>
      <c r="F7" s="150"/>
      <c r="G7" s="150"/>
      <c r="H7" s="134"/>
      <c r="I7" s="152"/>
      <c r="J7" s="134"/>
      <c r="K7" s="159"/>
      <c r="L7" s="134">
        <v>4.5</v>
      </c>
      <c r="M7" s="134">
        <v>5.5</v>
      </c>
      <c r="N7" s="150">
        <v>6</v>
      </c>
      <c r="O7" s="134">
        <v>6</v>
      </c>
      <c r="P7" s="152">
        <v>6</v>
      </c>
      <c r="Q7" s="134"/>
      <c r="R7" s="159"/>
      <c r="S7" s="134">
        <v>4.5</v>
      </c>
      <c r="T7" s="134">
        <v>5.5</v>
      </c>
      <c r="U7" s="150">
        <v>6</v>
      </c>
      <c r="V7" s="134">
        <v>6</v>
      </c>
      <c r="W7" s="152">
        <v>6</v>
      </c>
      <c r="X7" s="134">
        <v>3</v>
      </c>
      <c r="Y7" s="159"/>
      <c r="Z7" s="134"/>
      <c r="AA7" s="134"/>
      <c r="AB7" s="150"/>
      <c r="AC7" s="134"/>
      <c r="AD7" s="152"/>
      <c r="AE7" s="134"/>
      <c r="AF7" s="159"/>
      <c r="AG7" s="134"/>
      <c r="AH7" s="134"/>
      <c r="AI7" s="150"/>
      <c r="AJ7" s="134"/>
      <c r="AK7" s="152"/>
      <c r="AL7" s="134"/>
      <c r="AM7" s="133"/>
      <c r="AN7" s="134"/>
      <c r="AO7" s="134"/>
      <c r="AP7" s="134"/>
      <c r="AQ7" s="140"/>
      <c r="AR7" s="124" t="s">
        <v>108</v>
      </c>
      <c r="AS7" s="124">
        <f t="shared" si="1"/>
        <v>0</v>
      </c>
      <c r="AT7" s="134">
        <f t="shared" si="2"/>
        <v>0</v>
      </c>
      <c r="AU7" s="134">
        <f t="shared" si="3"/>
        <v>28</v>
      </c>
      <c r="AV7" s="134">
        <f t="shared" si="4"/>
        <v>31</v>
      </c>
      <c r="AW7" s="134">
        <f t="shared" si="5"/>
        <v>0</v>
      </c>
      <c r="AX7" s="134">
        <f t="shared" si="6"/>
        <v>0</v>
      </c>
      <c r="AY7" s="136">
        <f t="shared" si="7"/>
        <v>59</v>
      </c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75"/>
      <c r="BL7" s="175"/>
      <c r="BM7" s="134"/>
    </row>
    <row r="8" spans="1:65" ht="15" x14ac:dyDescent="0.25">
      <c r="A8" s="140"/>
      <c r="B8" s="141" t="s">
        <v>160</v>
      </c>
      <c r="C8" s="141"/>
      <c r="D8" s="270"/>
      <c r="E8" s="150"/>
      <c r="F8" s="150"/>
      <c r="G8" s="150"/>
      <c r="H8" s="134"/>
      <c r="I8" s="152"/>
      <c r="J8" s="134"/>
      <c r="K8" s="159"/>
      <c r="L8" s="134"/>
      <c r="M8" s="134"/>
      <c r="N8" s="150"/>
      <c r="O8" s="134"/>
      <c r="P8" s="152"/>
      <c r="Q8" s="134"/>
      <c r="R8" s="159"/>
      <c r="S8" s="134"/>
      <c r="T8" s="134"/>
      <c r="U8" s="150"/>
      <c r="V8" s="134"/>
      <c r="W8" s="152"/>
      <c r="X8" s="134"/>
      <c r="Y8" s="159"/>
      <c r="Z8" s="134"/>
      <c r="AA8" s="134"/>
      <c r="AB8" s="150"/>
      <c r="AC8" s="134"/>
      <c r="AD8" s="152"/>
      <c r="AE8" s="134"/>
      <c r="AF8" s="159"/>
      <c r="AG8" s="134"/>
      <c r="AH8" s="134"/>
      <c r="AI8" s="150"/>
      <c r="AJ8" s="134"/>
      <c r="AK8" s="152"/>
      <c r="AL8" s="134"/>
      <c r="AM8" s="133"/>
      <c r="AN8" s="134"/>
      <c r="AO8" s="134"/>
      <c r="AP8" s="134"/>
      <c r="AQ8" s="140"/>
      <c r="AR8" s="124" t="s">
        <v>172</v>
      </c>
      <c r="AS8" s="124">
        <f t="shared" si="1"/>
        <v>0</v>
      </c>
      <c r="AT8" s="134">
        <f t="shared" si="2"/>
        <v>0</v>
      </c>
      <c r="AU8" s="134">
        <f t="shared" si="3"/>
        <v>0</v>
      </c>
      <c r="AV8" s="134">
        <f t="shared" si="4"/>
        <v>0</v>
      </c>
      <c r="AW8" s="134">
        <f t="shared" si="5"/>
        <v>0</v>
      </c>
      <c r="AX8" s="134">
        <f t="shared" si="6"/>
        <v>0</v>
      </c>
      <c r="AY8" s="136">
        <f t="shared" si="7"/>
        <v>0</v>
      </c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75"/>
      <c r="BL8" s="175"/>
      <c r="BM8" s="134"/>
    </row>
    <row r="9" spans="1:65" ht="15" x14ac:dyDescent="0.25">
      <c r="A9" s="140"/>
      <c r="B9" s="141" t="s">
        <v>161</v>
      </c>
      <c r="C9" s="141"/>
      <c r="D9" s="270"/>
      <c r="E9" s="150"/>
      <c r="F9" s="150"/>
      <c r="G9" s="150"/>
      <c r="H9" s="134"/>
      <c r="I9" s="152"/>
      <c r="J9" s="134"/>
      <c r="K9" s="159"/>
      <c r="L9" s="134"/>
      <c r="M9" s="134"/>
      <c r="N9" s="150"/>
      <c r="O9" s="134"/>
      <c r="P9" s="152"/>
      <c r="Q9" s="134"/>
      <c r="R9" s="159"/>
      <c r="S9" s="134"/>
      <c r="T9" s="134"/>
      <c r="U9" s="150"/>
      <c r="V9" s="134"/>
      <c r="W9" s="152"/>
      <c r="X9" s="134"/>
      <c r="Y9" s="159"/>
      <c r="Z9" s="134"/>
      <c r="AA9" s="134"/>
      <c r="AB9" s="150"/>
      <c r="AC9" s="134"/>
      <c r="AD9" s="152"/>
      <c r="AE9" s="134"/>
      <c r="AF9" s="159"/>
      <c r="AG9" s="134"/>
      <c r="AH9" s="134"/>
      <c r="AI9" s="150"/>
      <c r="AJ9" s="134"/>
      <c r="AK9" s="152"/>
      <c r="AL9" s="134"/>
      <c r="AM9" s="133"/>
      <c r="AN9" s="134"/>
      <c r="AO9" s="134"/>
      <c r="AP9" s="134"/>
      <c r="AQ9" s="140"/>
      <c r="AR9" s="124" t="s">
        <v>173</v>
      </c>
      <c r="AS9" s="124">
        <f t="shared" si="1"/>
        <v>0</v>
      </c>
      <c r="AT9" s="134">
        <f t="shared" si="2"/>
        <v>0</v>
      </c>
      <c r="AU9" s="134">
        <f t="shared" si="3"/>
        <v>0</v>
      </c>
      <c r="AV9" s="134">
        <f t="shared" si="4"/>
        <v>0</v>
      </c>
      <c r="AW9" s="134">
        <f t="shared" si="5"/>
        <v>0</v>
      </c>
      <c r="AX9" s="134">
        <f t="shared" si="6"/>
        <v>0</v>
      </c>
      <c r="AY9" s="136">
        <f t="shared" si="7"/>
        <v>0</v>
      </c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75"/>
      <c r="BL9" s="175"/>
      <c r="BM9" s="134"/>
    </row>
    <row r="10" spans="1:65" ht="15" x14ac:dyDescent="0.25">
      <c r="A10" s="140"/>
      <c r="B10" s="141" t="s">
        <v>174</v>
      </c>
      <c r="C10" s="141"/>
      <c r="D10" s="270"/>
      <c r="E10" s="150"/>
      <c r="F10" s="150"/>
      <c r="G10" s="150"/>
      <c r="H10" s="134"/>
      <c r="I10" s="152"/>
      <c r="J10" s="134"/>
      <c r="K10" s="159"/>
      <c r="L10" s="134"/>
      <c r="M10" s="134"/>
      <c r="N10" s="150"/>
      <c r="O10" s="134"/>
      <c r="P10" s="152"/>
      <c r="Q10" s="134">
        <v>3</v>
      </c>
      <c r="R10" s="159"/>
      <c r="S10" s="134"/>
      <c r="T10" s="134"/>
      <c r="U10" s="150"/>
      <c r="V10" s="134"/>
      <c r="W10" s="152"/>
      <c r="X10" s="134"/>
      <c r="Y10" s="159"/>
      <c r="Z10" s="134"/>
      <c r="AA10" s="134"/>
      <c r="AB10" s="150"/>
      <c r="AC10" s="134"/>
      <c r="AD10" s="152"/>
      <c r="AE10" s="134"/>
      <c r="AF10" s="159"/>
      <c r="AG10" s="134"/>
      <c r="AH10" s="134"/>
      <c r="AI10" s="150"/>
      <c r="AJ10" s="134"/>
      <c r="AK10" s="152"/>
      <c r="AL10" s="134"/>
      <c r="AM10" s="133"/>
      <c r="AN10" s="134"/>
      <c r="AO10" s="134"/>
      <c r="AP10" s="134"/>
      <c r="AQ10" s="140"/>
      <c r="AR10" s="124" t="s">
        <v>174</v>
      </c>
      <c r="AS10" s="124">
        <f t="shared" si="1"/>
        <v>0</v>
      </c>
      <c r="AT10" s="134">
        <f t="shared" si="2"/>
        <v>0</v>
      </c>
      <c r="AU10" s="134">
        <f t="shared" si="3"/>
        <v>3</v>
      </c>
      <c r="AV10" s="134">
        <f t="shared" si="4"/>
        <v>0</v>
      </c>
      <c r="AW10" s="134">
        <f t="shared" si="5"/>
        <v>0</v>
      </c>
      <c r="AX10" s="134">
        <f t="shared" si="6"/>
        <v>0</v>
      </c>
      <c r="AY10" s="136">
        <f t="shared" si="7"/>
        <v>3</v>
      </c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75"/>
      <c r="BL10" s="175"/>
      <c r="BM10" s="134"/>
    </row>
    <row r="11" spans="1:65" ht="15" x14ac:dyDescent="0.25">
      <c r="A11" s="153"/>
      <c r="B11" s="154" t="s">
        <v>175</v>
      </c>
      <c r="C11" s="154"/>
      <c r="D11" s="273"/>
      <c r="E11" s="155"/>
      <c r="F11" s="155"/>
      <c r="G11" s="155"/>
      <c r="H11" s="134"/>
      <c r="I11" s="155"/>
      <c r="J11" s="155"/>
      <c r="K11" s="159"/>
      <c r="L11" s="155"/>
      <c r="M11" s="155"/>
      <c r="N11" s="155"/>
      <c r="O11" s="134"/>
      <c r="P11" s="155"/>
      <c r="Q11" s="155"/>
      <c r="R11" s="159"/>
      <c r="S11" s="155"/>
      <c r="T11" s="155"/>
      <c r="U11" s="155"/>
      <c r="V11" s="134"/>
      <c r="W11" s="155"/>
      <c r="X11" s="155"/>
      <c r="Y11" s="159"/>
      <c r="Z11" s="155"/>
      <c r="AA11" s="155"/>
      <c r="AB11" s="155"/>
      <c r="AC11" s="134"/>
      <c r="AD11" s="155"/>
      <c r="AE11" s="155"/>
      <c r="AF11" s="159"/>
      <c r="AG11" s="155"/>
      <c r="AH11" s="155"/>
      <c r="AI11" s="155"/>
      <c r="AJ11" s="134"/>
      <c r="AK11" s="155"/>
      <c r="AL11" s="155"/>
      <c r="AM11" s="133">
        <f>SUM(G11:AK11)</f>
        <v>0</v>
      </c>
      <c r="AN11" s="155"/>
      <c r="AO11" s="155"/>
      <c r="AP11" s="155"/>
      <c r="AQ11" s="153"/>
      <c r="AR11" s="134" t="s">
        <v>176</v>
      </c>
      <c r="AS11" s="134">
        <f t="shared" ref="AS11:AX11" si="8">SUM(AS5:AS10)-AS4</f>
        <v>0</v>
      </c>
      <c r="AT11" s="134">
        <f t="shared" si="8"/>
        <v>-0.5</v>
      </c>
      <c r="AU11" s="134">
        <f t="shared" si="8"/>
        <v>0</v>
      </c>
      <c r="AV11" s="134">
        <f t="shared" si="8"/>
        <v>0</v>
      </c>
      <c r="AW11" s="134">
        <f t="shared" si="8"/>
        <v>5.5</v>
      </c>
      <c r="AX11" s="134">
        <f t="shared" si="8"/>
        <v>3</v>
      </c>
      <c r="AY11" s="136">
        <f t="shared" si="7"/>
        <v>8</v>
      </c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81"/>
      <c r="BL11" s="181"/>
      <c r="BM11" s="155"/>
    </row>
    <row r="12" spans="1:65" ht="15" x14ac:dyDescent="0.25">
      <c r="A12" s="71"/>
      <c r="B12" s="131" t="s">
        <v>166</v>
      </c>
      <c r="C12" s="131">
        <v>3</v>
      </c>
      <c r="D12" s="270"/>
      <c r="E12" s="95">
        <v>5</v>
      </c>
      <c r="F12" s="95">
        <v>5.5</v>
      </c>
      <c r="G12" s="95">
        <v>6</v>
      </c>
      <c r="H12" s="95">
        <v>5.5</v>
      </c>
      <c r="I12" s="95">
        <v>6</v>
      </c>
      <c r="J12" s="95">
        <v>3</v>
      </c>
      <c r="K12" s="173"/>
      <c r="L12" s="95">
        <v>5</v>
      </c>
      <c r="M12" s="95">
        <v>5.5</v>
      </c>
      <c r="N12" s="95">
        <v>6</v>
      </c>
      <c r="O12" s="95">
        <v>5.5</v>
      </c>
      <c r="P12" s="95">
        <v>6</v>
      </c>
      <c r="Q12" s="95">
        <v>3</v>
      </c>
      <c r="R12" s="173"/>
      <c r="S12" s="95">
        <v>5</v>
      </c>
      <c r="T12" s="95">
        <v>5.5</v>
      </c>
      <c r="U12" s="95">
        <v>6</v>
      </c>
      <c r="V12" s="95">
        <v>5.5</v>
      </c>
      <c r="W12" s="95">
        <v>6</v>
      </c>
      <c r="X12" s="95">
        <v>3</v>
      </c>
      <c r="Y12" s="173"/>
      <c r="Z12" s="95">
        <v>5</v>
      </c>
      <c r="AA12" s="95">
        <v>5.5</v>
      </c>
      <c r="AB12" s="95">
        <v>6</v>
      </c>
      <c r="AC12" s="95">
        <v>5.5</v>
      </c>
      <c r="AD12" s="95">
        <v>6</v>
      </c>
      <c r="AE12" s="95">
        <v>3</v>
      </c>
      <c r="AF12" s="173"/>
      <c r="AG12" s="95">
        <v>5</v>
      </c>
      <c r="AH12" s="95"/>
      <c r="AI12" s="95"/>
      <c r="AJ12" s="95"/>
      <c r="AK12" s="95"/>
      <c r="AL12" s="95"/>
      <c r="AM12" s="133">
        <f>SUM(H12:AK12)</f>
        <v>112.5</v>
      </c>
      <c r="AN12" s="134"/>
      <c r="AO12" s="134"/>
      <c r="AP12" s="134"/>
      <c r="AQ12" s="71"/>
      <c r="AR12" s="135" t="s">
        <v>167</v>
      </c>
      <c r="AS12" s="135">
        <f t="shared" ref="AS12:AS18" si="9">C12</f>
        <v>3</v>
      </c>
      <c r="AT12" s="135">
        <f t="shared" ref="AT12:AT18" si="10">SUM(E12:J12)</f>
        <v>31</v>
      </c>
      <c r="AU12" s="135">
        <f t="shared" ref="AU12:AU18" si="11">SUM(L12:Q12)</f>
        <v>31</v>
      </c>
      <c r="AV12" s="135">
        <f t="shared" ref="AV12:AV18" si="12">SUM(S12:X12)</f>
        <v>31</v>
      </c>
      <c r="AW12" s="135">
        <f t="shared" ref="AW12:AW18" si="13">SUM(Z12:AE12)</f>
        <v>31</v>
      </c>
      <c r="AX12" s="135">
        <f t="shared" ref="AX12:AX18" si="14">SUM(AG12:AL12)</f>
        <v>5</v>
      </c>
      <c r="AY12" s="136">
        <f t="shared" si="7"/>
        <v>132</v>
      </c>
      <c r="AZ12" s="137">
        <f>AY12-SUM(AY14:AY18)</f>
        <v>67</v>
      </c>
      <c r="BA12" s="137">
        <f>AY19</f>
        <v>7.5</v>
      </c>
      <c r="BB12" s="138">
        <f>AZ12+BA12</f>
        <v>74.5</v>
      </c>
      <c r="BC12" s="138">
        <f>AY18</f>
        <v>3</v>
      </c>
      <c r="BD12" s="138">
        <f>AY16</f>
        <v>0</v>
      </c>
      <c r="BE12" s="138">
        <f>AY17</f>
        <v>0</v>
      </c>
      <c r="BF12" s="138">
        <f>AY15</f>
        <v>62</v>
      </c>
      <c r="BG12" s="138">
        <f>AY14</f>
        <v>0</v>
      </c>
      <c r="BH12" s="134">
        <f>AO13</f>
        <v>45.5</v>
      </c>
      <c r="BI12" s="134">
        <v>1.3</v>
      </c>
      <c r="BJ12" s="134">
        <f>BI12*BA12</f>
        <v>9.75</v>
      </c>
      <c r="BK12" s="174">
        <f>BH12+BJ12</f>
        <v>55.25</v>
      </c>
      <c r="BL12" s="174"/>
      <c r="BM12" s="138" t="s">
        <v>343</v>
      </c>
    </row>
    <row r="13" spans="1:65" ht="15" x14ac:dyDescent="0.25">
      <c r="A13" s="140"/>
      <c r="B13" s="141" t="s">
        <v>168</v>
      </c>
      <c r="C13" s="274"/>
      <c r="D13" s="270"/>
      <c r="E13" s="134">
        <v>5.5</v>
      </c>
      <c r="F13" s="134">
        <v>6.5</v>
      </c>
      <c r="G13" s="134">
        <v>5</v>
      </c>
      <c r="H13" s="134">
        <v>5.5</v>
      </c>
      <c r="I13" s="134">
        <v>5</v>
      </c>
      <c r="J13" s="134">
        <v>3</v>
      </c>
      <c r="K13" s="159"/>
      <c r="L13" s="271"/>
      <c r="M13" s="271"/>
      <c r="N13" s="271"/>
      <c r="O13" s="271"/>
      <c r="P13" s="271"/>
      <c r="Q13" s="271"/>
      <c r="R13" s="159"/>
      <c r="S13" s="271"/>
      <c r="T13" s="271"/>
      <c r="U13" s="271"/>
      <c r="V13" s="271"/>
      <c r="W13" s="271"/>
      <c r="X13" s="271"/>
      <c r="Y13" s="159"/>
      <c r="Z13" s="134">
        <v>7</v>
      </c>
      <c r="AA13" s="134">
        <v>7.5</v>
      </c>
      <c r="AB13" s="134">
        <v>5</v>
      </c>
      <c r="AC13" s="134">
        <v>7</v>
      </c>
      <c r="AD13" s="134">
        <v>6.5</v>
      </c>
      <c r="AE13" s="134">
        <v>3.5</v>
      </c>
      <c r="AF13" s="159"/>
      <c r="AG13" s="134">
        <v>7.5</v>
      </c>
      <c r="AH13" s="134"/>
      <c r="AI13" s="134"/>
      <c r="AJ13" s="134"/>
      <c r="AK13" s="134"/>
      <c r="AL13" s="134"/>
      <c r="AM13" s="133">
        <f>SUM(H13:AK13)</f>
        <v>57.5</v>
      </c>
      <c r="AN13" s="134">
        <f>COUNT(C13:AK13)</f>
        <v>13</v>
      </c>
      <c r="AO13" s="134">
        <f>AN13*3.5</f>
        <v>45.5</v>
      </c>
      <c r="AP13" s="134"/>
      <c r="AQ13" s="140"/>
      <c r="AR13" s="134" t="s">
        <v>169</v>
      </c>
      <c r="AS13" s="134">
        <f t="shared" si="9"/>
        <v>0</v>
      </c>
      <c r="AT13" s="134">
        <f t="shared" si="10"/>
        <v>30.5</v>
      </c>
      <c r="AU13" s="134">
        <f t="shared" si="11"/>
        <v>0</v>
      </c>
      <c r="AV13" s="134">
        <f t="shared" si="12"/>
        <v>0</v>
      </c>
      <c r="AW13" s="134">
        <f t="shared" si="13"/>
        <v>36.5</v>
      </c>
      <c r="AX13" s="134">
        <f t="shared" si="14"/>
        <v>7.5</v>
      </c>
      <c r="AY13" s="136">
        <f t="shared" si="7"/>
        <v>74.5</v>
      </c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75"/>
      <c r="BL13" s="175"/>
      <c r="BM13" s="134"/>
    </row>
    <row r="14" spans="1:65" ht="15" x14ac:dyDescent="0.25">
      <c r="A14" s="275" t="s">
        <v>178</v>
      </c>
      <c r="B14" s="141" t="s">
        <v>109</v>
      </c>
      <c r="C14" s="141"/>
      <c r="D14" s="270"/>
      <c r="E14" s="147"/>
      <c r="F14" s="147"/>
      <c r="G14" s="147"/>
      <c r="H14" s="147"/>
      <c r="I14" s="147"/>
      <c r="J14" s="147"/>
      <c r="K14" s="176"/>
      <c r="L14" s="147"/>
      <c r="M14" s="147"/>
      <c r="N14" s="147"/>
      <c r="O14" s="147"/>
      <c r="P14" s="147"/>
      <c r="Q14" s="147"/>
      <c r="R14" s="176"/>
      <c r="S14" s="147"/>
      <c r="T14" s="147"/>
      <c r="U14" s="147"/>
      <c r="V14" s="147"/>
      <c r="W14" s="147"/>
      <c r="X14" s="147"/>
      <c r="Y14" s="176"/>
      <c r="Z14" s="147"/>
      <c r="AA14" s="147"/>
      <c r="AB14" s="147"/>
      <c r="AC14" s="147"/>
      <c r="AD14" s="147"/>
      <c r="AE14" s="147"/>
      <c r="AF14" s="176"/>
      <c r="AG14" s="147"/>
      <c r="AH14" s="147"/>
      <c r="AI14" s="147"/>
      <c r="AJ14" s="147"/>
      <c r="AK14" s="147"/>
      <c r="AL14" s="147"/>
      <c r="AM14" s="133"/>
      <c r="AN14" s="147"/>
      <c r="AO14" s="147"/>
      <c r="AP14" s="147"/>
      <c r="AQ14" s="140" t="s">
        <v>178</v>
      </c>
      <c r="AR14" s="134" t="s">
        <v>109</v>
      </c>
      <c r="AS14" s="134">
        <f t="shared" si="9"/>
        <v>0</v>
      </c>
      <c r="AT14" s="134">
        <f t="shared" si="10"/>
        <v>0</v>
      </c>
      <c r="AU14" s="134">
        <f t="shared" si="11"/>
        <v>0</v>
      </c>
      <c r="AV14" s="134">
        <f t="shared" si="12"/>
        <v>0</v>
      </c>
      <c r="AW14" s="134">
        <f t="shared" si="13"/>
        <v>0</v>
      </c>
      <c r="AX14" s="134">
        <f t="shared" si="14"/>
        <v>0</v>
      </c>
      <c r="AY14" s="136">
        <f t="shared" si="7"/>
        <v>0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78"/>
      <c r="BL14" s="178"/>
      <c r="BM14" s="147"/>
    </row>
    <row r="15" spans="1:65" ht="15" x14ac:dyDescent="0.25">
      <c r="A15" s="140"/>
      <c r="B15" s="141" t="s">
        <v>108</v>
      </c>
      <c r="C15" s="141">
        <v>3</v>
      </c>
      <c r="D15" s="270"/>
      <c r="E15" s="150"/>
      <c r="F15" s="150"/>
      <c r="G15" s="150"/>
      <c r="H15" s="134"/>
      <c r="I15" s="152"/>
      <c r="J15" s="134"/>
      <c r="K15" s="159"/>
      <c r="L15" s="134">
        <v>5</v>
      </c>
      <c r="M15" s="134">
        <v>5.5</v>
      </c>
      <c r="N15" s="150">
        <v>6</v>
      </c>
      <c r="O15" s="134">
        <v>5.5</v>
      </c>
      <c r="P15" s="152">
        <v>6</v>
      </c>
      <c r="Q15" s="134"/>
      <c r="R15" s="159"/>
      <c r="S15" s="134">
        <v>5</v>
      </c>
      <c r="T15" s="134">
        <v>5.5</v>
      </c>
      <c r="U15" s="150">
        <v>6</v>
      </c>
      <c r="V15" s="134">
        <v>5.5</v>
      </c>
      <c r="W15" s="152">
        <v>6</v>
      </c>
      <c r="X15" s="134">
        <v>3</v>
      </c>
      <c r="Y15" s="159"/>
      <c r="Z15" s="134"/>
      <c r="AA15" s="134"/>
      <c r="AB15" s="150"/>
      <c r="AC15" s="134"/>
      <c r="AD15" s="152"/>
      <c r="AE15" s="134"/>
      <c r="AF15" s="159"/>
      <c r="AG15" s="134"/>
      <c r="AH15" s="134"/>
      <c r="AI15" s="150"/>
      <c r="AJ15" s="134"/>
      <c r="AK15" s="152"/>
      <c r="AL15" s="134"/>
      <c r="AM15" s="133"/>
      <c r="AN15" s="134"/>
      <c r="AO15" s="134"/>
      <c r="AP15" s="134"/>
      <c r="AQ15" s="140"/>
      <c r="AR15" s="124" t="s">
        <v>108</v>
      </c>
      <c r="AS15" s="124">
        <f t="shared" si="9"/>
        <v>3</v>
      </c>
      <c r="AT15" s="134">
        <f t="shared" si="10"/>
        <v>0</v>
      </c>
      <c r="AU15" s="134">
        <f t="shared" si="11"/>
        <v>28</v>
      </c>
      <c r="AV15" s="134">
        <f t="shared" si="12"/>
        <v>31</v>
      </c>
      <c r="AW15" s="134">
        <f t="shared" si="13"/>
        <v>0</v>
      </c>
      <c r="AX15" s="134">
        <f t="shared" si="14"/>
        <v>0</v>
      </c>
      <c r="AY15" s="136">
        <f t="shared" si="7"/>
        <v>62</v>
      </c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75"/>
      <c r="BL15" s="175"/>
      <c r="BM15" s="134"/>
    </row>
    <row r="16" spans="1:65" ht="15" x14ac:dyDescent="0.25">
      <c r="A16" s="140"/>
      <c r="B16" s="141" t="s">
        <v>160</v>
      </c>
      <c r="C16" s="141"/>
      <c r="D16" s="270"/>
      <c r="E16" s="150"/>
      <c r="F16" s="150"/>
      <c r="G16" s="150"/>
      <c r="H16" s="134"/>
      <c r="I16" s="152"/>
      <c r="J16" s="134"/>
      <c r="K16" s="159"/>
      <c r="L16" s="134"/>
      <c r="M16" s="134"/>
      <c r="N16" s="150"/>
      <c r="O16" s="134"/>
      <c r="P16" s="152"/>
      <c r="Q16" s="134"/>
      <c r="R16" s="159"/>
      <c r="S16" s="134"/>
      <c r="T16" s="134"/>
      <c r="U16" s="150"/>
      <c r="V16" s="134"/>
      <c r="W16" s="152"/>
      <c r="X16" s="134"/>
      <c r="Y16" s="159"/>
      <c r="Z16" s="134"/>
      <c r="AA16" s="134"/>
      <c r="AB16" s="150"/>
      <c r="AC16" s="134"/>
      <c r="AD16" s="152"/>
      <c r="AE16" s="134"/>
      <c r="AF16" s="159"/>
      <c r="AG16" s="134"/>
      <c r="AH16" s="134"/>
      <c r="AI16" s="150"/>
      <c r="AJ16" s="134"/>
      <c r="AK16" s="152"/>
      <c r="AL16" s="134"/>
      <c r="AM16" s="133"/>
      <c r="AN16" s="134"/>
      <c r="AO16" s="134"/>
      <c r="AP16" s="134"/>
      <c r="AQ16" s="140"/>
      <c r="AR16" s="124" t="s">
        <v>172</v>
      </c>
      <c r="AS16" s="124">
        <f t="shared" si="9"/>
        <v>0</v>
      </c>
      <c r="AT16" s="134">
        <f t="shared" si="10"/>
        <v>0</v>
      </c>
      <c r="AU16" s="134">
        <f t="shared" si="11"/>
        <v>0</v>
      </c>
      <c r="AV16" s="134">
        <f t="shared" si="12"/>
        <v>0</v>
      </c>
      <c r="AW16" s="134">
        <f t="shared" si="13"/>
        <v>0</v>
      </c>
      <c r="AX16" s="134">
        <f t="shared" si="14"/>
        <v>0</v>
      </c>
      <c r="AY16" s="136">
        <f t="shared" si="7"/>
        <v>0</v>
      </c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75"/>
      <c r="BL16" s="175"/>
      <c r="BM16" s="134"/>
    </row>
    <row r="17" spans="1:65" ht="15" x14ac:dyDescent="0.25">
      <c r="A17" s="140"/>
      <c r="B17" s="141" t="s">
        <v>161</v>
      </c>
      <c r="C17" s="141"/>
      <c r="D17" s="270"/>
      <c r="E17" s="150"/>
      <c r="F17" s="150"/>
      <c r="G17" s="150"/>
      <c r="H17" s="134"/>
      <c r="I17" s="152"/>
      <c r="J17" s="134"/>
      <c r="K17" s="159"/>
      <c r="L17" s="134"/>
      <c r="M17" s="134"/>
      <c r="N17" s="150"/>
      <c r="O17" s="134"/>
      <c r="P17" s="152"/>
      <c r="Q17" s="134"/>
      <c r="R17" s="159"/>
      <c r="S17" s="134"/>
      <c r="T17" s="134"/>
      <c r="U17" s="150"/>
      <c r="V17" s="134"/>
      <c r="W17" s="152"/>
      <c r="X17" s="134"/>
      <c r="Y17" s="159"/>
      <c r="Z17" s="134"/>
      <c r="AA17" s="134"/>
      <c r="AB17" s="150"/>
      <c r="AC17" s="134"/>
      <c r="AD17" s="152"/>
      <c r="AE17" s="134"/>
      <c r="AF17" s="159"/>
      <c r="AG17" s="134"/>
      <c r="AH17" s="134"/>
      <c r="AI17" s="150"/>
      <c r="AJ17" s="134"/>
      <c r="AK17" s="152"/>
      <c r="AL17" s="134"/>
      <c r="AM17" s="133"/>
      <c r="AN17" s="134"/>
      <c r="AO17" s="134"/>
      <c r="AP17" s="134"/>
      <c r="AQ17" s="140"/>
      <c r="AR17" s="124" t="s">
        <v>173</v>
      </c>
      <c r="AS17" s="124">
        <f t="shared" si="9"/>
        <v>0</v>
      </c>
      <c r="AT17" s="134">
        <f t="shared" si="10"/>
        <v>0</v>
      </c>
      <c r="AU17" s="134">
        <f t="shared" si="11"/>
        <v>0</v>
      </c>
      <c r="AV17" s="134">
        <f t="shared" si="12"/>
        <v>0</v>
      </c>
      <c r="AW17" s="134">
        <f t="shared" si="13"/>
        <v>0</v>
      </c>
      <c r="AX17" s="134">
        <f t="shared" si="14"/>
        <v>0</v>
      </c>
      <c r="AY17" s="136">
        <f t="shared" si="7"/>
        <v>0</v>
      </c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75"/>
      <c r="BL17" s="175"/>
      <c r="BM17" s="134"/>
    </row>
    <row r="18" spans="1:65" ht="15" x14ac:dyDescent="0.25">
      <c r="A18" s="140"/>
      <c r="B18" s="141" t="s">
        <v>174</v>
      </c>
      <c r="C18" s="141"/>
      <c r="D18" s="270"/>
      <c r="E18" s="150"/>
      <c r="F18" s="150"/>
      <c r="G18" s="150"/>
      <c r="H18" s="134"/>
      <c r="I18" s="152"/>
      <c r="J18" s="134"/>
      <c r="K18" s="159"/>
      <c r="L18" s="134"/>
      <c r="M18" s="134"/>
      <c r="N18" s="150"/>
      <c r="O18" s="134"/>
      <c r="P18" s="152"/>
      <c r="Q18" s="134">
        <v>3</v>
      </c>
      <c r="R18" s="159"/>
      <c r="S18" s="134"/>
      <c r="T18" s="134"/>
      <c r="U18" s="150"/>
      <c r="V18" s="134"/>
      <c r="W18" s="152"/>
      <c r="X18" s="134"/>
      <c r="Y18" s="159"/>
      <c r="Z18" s="134"/>
      <c r="AA18" s="134"/>
      <c r="AB18" s="150"/>
      <c r="AC18" s="134"/>
      <c r="AD18" s="152"/>
      <c r="AE18" s="134"/>
      <c r="AF18" s="159"/>
      <c r="AG18" s="134"/>
      <c r="AH18" s="134"/>
      <c r="AI18" s="150"/>
      <c r="AJ18" s="134"/>
      <c r="AK18" s="152"/>
      <c r="AL18" s="134"/>
      <c r="AM18" s="133"/>
      <c r="AN18" s="134"/>
      <c r="AO18" s="134"/>
      <c r="AP18" s="134"/>
      <c r="AQ18" s="140"/>
      <c r="AR18" s="124" t="s">
        <v>174</v>
      </c>
      <c r="AS18" s="124">
        <f t="shared" si="9"/>
        <v>0</v>
      </c>
      <c r="AT18" s="134">
        <f t="shared" si="10"/>
        <v>0</v>
      </c>
      <c r="AU18" s="134">
        <f t="shared" si="11"/>
        <v>3</v>
      </c>
      <c r="AV18" s="134">
        <f t="shared" si="12"/>
        <v>0</v>
      </c>
      <c r="AW18" s="134">
        <f t="shared" si="13"/>
        <v>0</v>
      </c>
      <c r="AX18" s="134">
        <f t="shared" si="14"/>
        <v>0</v>
      </c>
      <c r="AY18" s="136">
        <f t="shared" si="7"/>
        <v>3</v>
      </c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75"/>
      <c r="BL18" s="175"/>
      <c r="BM18" s="134"/>
    </row>
    <row r="19" spans="1:65" ht="15" x14ac:dyDescent="0.25">
      <c r="A19" s="153"/>
      <c r="B19" s="154" t="s">
        <v>175</v>
      </c>
      <c r="C19" s="154"/>
      <c r="D19" s="273"/>
      <c r="E19" s="155"/>
      <c r="F19" s="155"/>
      <c r="G19" s="155"/>
      <c r="H19" s="134"/>
      <c r="I19" s="155"/>
      <c r="J19" s="155"/>
      <c r="K19" s="159"/>
      <c r="L19" s="155"/>
      <c r="M19" s="155"/>
      <c r="N19" s="155"/>
      <c r="O19" s="134"/>
      <c r="P19" s="155"/>
      <c r="Q19" s="155"/>
      <c r="R19" s="159"/>
      <c r="S19" s="155"/>
      <c r="T19" s="155"/>
      <c r="U19" s="155"/>
      <c r="V19" s="134"/>
      <c r="W19" s="155"/>
      <c r="X19" s="155"/>
      <c r="Y19" s="159"/>
      <c r="Z19" s="155"/>
      <c r="AA19" s="155"/>
      <c r="AB19" s="155"/>
      <c r="AC19" s="134"/>
      <c r="AD19" s="155"/>
      <c r="AE19" s="155"/>
      <c r="AF19" s="159"/>
      <c r="AG19" s="155"/>
      <c r="AH19" s="155"/>
      <c r="AI19" s="155"/>
      <c r="AJ19" s="134"/>
      <c r="AK19" s="155"/>
      <c r="AL19" s="155"/>
      <c r="AM19" s="133">
        <f>SUM(G19:AK19)</f>
        <v>0</v>
      </c>
      <c r="AN19" s="155"/>
      <c r="AO19" s="155"/>
      <c r="AP19" s="155"/>
      <c r="AQ19" s="153"/>
      <c r="AR19" s="134" t="s">
        <v>176</v>
      </c>
      <c r="AS19" s="134">
        <f t="shared" ref="AS19:AX19" si="15">SUM(AS13:AS18)-AS12</f>
        <v>0</v>
      </c>
      <c r="AT19" s="134">
        <f t="shared" si="15"/>
        <v>-0.5</v>
      </c>
      <c r="AU19" s="134">
        <f t="shared" si="15"/>
        <v>0</v>
      </c>
      <c r="AV19" s="134">
        <f t="shared" si="15"/>
        <v>0</v>
      </c>
      <c r="AW19" s="134">
        <f t="shared" si="15"/>
        <v>5.5</v>
      </c>
      <c r="AX19" s="134">
        <f t="shared" si="15"/>
        <v>2.5</v>
      </c>
      <c r="AY19" s="136">
        <f t="shared" si="7"/>
        <v>7.5</v>
      </c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81"/>
      <c r="BL19" s="181"/>
      <c r="BM19" s="155"/>
    </row>
    <row r="20" spans="1:65" ht="15" x14ac:dyDescent="0.25">
      <c r="A20" s="71"/>
      <c r="B20" s="131" t="s">
        <v>166</v>
      </c>
      <c r="C20" s="131">
        <v>2</v>
      </c>
      <c r="D20" s="270"/>
      <c r="E20" s="95">
        <v>5.5</v>
      </c>
      <c r="F20" s="95">
        <v>6</v>
      </c>
      <c r="G20" s="95">
        <v>5.5</v>
      </c>
      <c r="H20" s="95">
        <v>6</v>
      </c>
      <c r="I20" s="95">
        <v>6</v>
      </c>
      <c r="J20" s="95">
        <v>2</v>
      </c>
      <c r="K20" s="173"/>
      <c r="L20" s="95">
        <v>5.5</v>
      </c>
      <c r="M20" s="95">
        <v>6</v>
      </c>
      <c r="N20" s="95">
        <v>5.5</v>
      </c>
      <c r="O20" s="95">
        <v>6</v>
      </c>
      <c r="P20" s="95">
        <v>6</v>
      </c>
      <c r="Q20" s="95">
        <v>2</v>
      </c>
      <c r="R20" s="173"/>
      <c r="S20" s="95">
        <v>5.5</v>
      </c>
      <c r="T20" s="95">
        <v>6</v>
      </c>
      <c r="U20" s="95">
        <v>5.5</v>
      </c>
      <c r="V20" s="95">
        <v>6</v>
      </c>
      <c r="W20" s="95">
        <v>6</v>
      </c>
      <c r="X20" s="95">
        <v>2</v>
      </c>
      <c r="Y20" s="173"/>
      <c r="Z20" s="95">
        <v>5.5</v>
      </c>
      <c r="AA20" s="95">
        <v>6</v>
      </c>
      <c r="AB20" s="95">
        <v>5.5</v>
      </c>
      <c r="AC20" s="95">
        <v>6</v>
      </c>
      <c r="AD20" s="95">
        <v>6</v>
      </c>
      <c r="AE20" s="95">
        <v>2</v>
      </c>
      <c r="AF20" s="173"/>
      <c r="AG20" s="95">
        <v>5.5</v>
      </c>
      <c r="AH20" s="95"/>
      <c r="AI20" s="95"/>
      <c r="AJ20" s="95"/>
      <c r="AK20" s="95"/>
      <c r="AL20" s="95"/>
      <c r="AM20" s="133">
        <f>SUM(H20:AK20)</f>
        <v>112.5</v>
      </c>
      <c r="AN20" s="134"/>
      <c r="AO20" s="134"/>
      <c r="AP20" s="134"/>
      <c r="AQ20" s="71"/>
      <c r="AR20" s="135" t="s">
        <v>167</v>
      </c>
      <c r="AS20" s="135">
        <f t="shared" ref="AS20:AS26" si="16">C20</f>
        <v>2</v>
      </c>
      <c r="AT20" s="135">
        <f t="shared" ref="AT20:AT26" si="17">SUM(E20:J20)</f>
        <v>31</v>
      </c>
      <c r="AU20" s="135">
        <f t="shared" ref="AU20:AU26" si="18">SUM(L20:Q20)</f>
        <v>31</v>
      </c>
      <c r="AV20" s="135">
        <f t="shared" ref="AV20:AV26" si="19">SUM(S20:X20)</f>
        <v>31</v>
      </c>
      <c r="AW20" s="135">
        <f t="shared" ref="AW20:AW26" si="20">SUM(Z20:AE20)</f>
        <v>31</v>
      </c>
      <c r="AX20" s="135">
        <f t="shared" ref="AX20:AX26" si="21">SUM(AG20:AL20)</f>
        <v>5.5</v>
      </c>
      <c r="AY20" s="136">
        <f t="shared" si="7"/>
        <v>131.5</v>
      </c>
      <c r="AZ20" s="137">
        <f>AY20-SUM(AY22:AY26)</f>
        <v>65.5</v>
      </c>
      <c r="BA20" s="137">
        <f>AY27</f>
        <v>12</v>
      </c>
      <c r="BB20" s="138">
        <f>AZ20+BA20</f>
        <v>77.5</v>
      </c>
      <c r="BC20" s="138">
        <f>AY26</f>
        <v>2</v>
      </c>
      <c r="BD20" s="138">
        <f>AY24</f>
        <v>0</v>
      </c>
      <c r="BE20" s="138">
        <f>AY25</f>
        <v>0</v>
      </c>
      <c r="BF20" s="138">
        <f>AY23</f>
        <v>60</v>
      </c>
      <c r="BG20" s="138">
        <f>AY22</f>
        <v>4</v>
      </c>
      <c r="BH20" s="134">
        <f>AO21</f>
        <v>42</v>
      </c>
      <c r="BI20" s="134">
        <v>1.3</v>
      </c>
      <c r="BJ20" s="134">
        <f>BI20*BA20</f>
        <v>15.600000000000001</v>
      </c>
      <c r="BK20" s="174">
        <f>BH20+BJ20</f>
        <v>57.6</v>
      </c>
      <c r="BL20" s="174"/>
      <c r="BM20" s="138" t="s">
        <v>344</v>
      </c>
    </row>
    <row r="21" spans="1:65" ht="15" x14ac:dyDescent="0.25">
      <c r="A21" s="140"/>
      <c r="B21" s="141" t="s">
        <v>168</v>
      </c>
      <c r="C21" s="141"/>
      <c r="D21" s="270"/>
      <c r="E21" s="134">
        <v>6</v>
      </c>
      <c r="F21" s="134">
        <v>6</v>
      </c>
      <c r="G21" s="134">
        <v>5.5</v>
      </c>
      <c r="H21" s="134">
        <v>6</v>
      </c>
      <c r="I21" s="134">
        <v>6.5</v>
      </c>
      <c r="J21" s="134"/>
      <c r="K21" s="159"/>
      <c r="L21" s="271"/>
      <c r="M21" s="271"/>
      <c r="N21" s="271"/>
      <c r="O21" s="271"/>
      <c r="P21" s="271"/>
      <c r="Q21" s="271"/>
      <c r="R21" s="159"/>
      <c r="S21" s="271"/>
      <c r="T21" s="271"/>
      <c r="U21" s="271"/>
      <c r="V21" s="271"/>
      <c r="W21" s="271"/>
      <c r="X21" s="271"/>
      <c r="Y21" s="159"/>
      <c r="Z21" s="134">
        <v>7.5</v>
      </c>
      <c r="AA21" s="134">
        <v>7</v>
      </c>
      <c r="AB21" s="134">
        <v>6.5</v>
      </c>
      <c r="AC21" s="134">
        <v>7</v>
      </c>
      <c r="AD21" s="134">
        <v>6.5</v>
      </c>
      <c r="AE21" s="134">
        <v>3.5</v>
      </c>
      <c r="AF21" s="159"/>
      <c r="AG21" s="134">
        <v>9.5</v>
      </c>
      <c r="AH21" s="134"/>
      <c r="AI21" s="134"/>
      <c r="AJ21" s="134"/>
      <c r="AK21" s="134"/>
      <c r="AL21" s="134"/>
      <c r="AM21" s="133">
        <f>SUM(H21:AK21)</f>
        <v>60</v>
      </c>
      <c r="AN21" s="134">
        <f>COUNT(C21:AK21)</f>
        <v>12</v>
      </c>
      <c r="AO21" s="134">
        <f>AN21*3.5</f>
        <v>42</v>
      </c>
      <c r="AP21" s="134"/>
      <c r="AQ21" s="140"/>
      <c r="AR21" s="134" t="s">
        <v>169</v>
      </c>
      <c r="AS21" s="134">
        <f t="shared" si="16"/>
        <v>0</v>
      </c>
      <c r="AT21" s="134">
        <f t="shared" si="17"/>
        <v>30</v>
      </c>
      <c r="AU21" s="134">
        <f t="shared" si="18"/>
        <v>0</v>
      </c>
      <c r="AV21" s="134">
        <f t="shared" si="19"/>
        <v>0</v>
      </c>
      <c r="AW21" s="134">
        <f t="shared" si="20"/>
        <v>38</v>
      </c>
      <c r="AX21" s="134">
        <f t="shared" si="21"/>
        <v>9.5</v>
      </c>
      <c r="AY21" s="136">
        <f t="shared" si="7"/>
        <v>77.5</v>
      </c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75"/>
      <c r="BL21" s="175"/>
      <c r="BM21" s="134" t="s">
        <v>345</v>
      </c>
    </row>
    <row r="22" spans="1:65" ht="15" x14ac:dyDescent="0.25">
      <c r="A22" s="276" t="s">
        <v>179</v>
      </c>
      <c r="B22" s="141" t="s">
        <v>109</v>
      </c>
      <c r="C22" s="141">
        <v>2</v>
      </c>
      <c r="D22" s="270"/>
      <c r="E22" s="147"/>
      <c r="F22" s="147"/>
      <c r="G22" s="147"/>
      <c r="H22" s="147"/>
      <c r="I22" s="147"/>
      <c r="J22" s="147">
        <v>2</v>
      </c>
      <c r="K22" s="176"/>
      <c r="L22" s="147"/>
      <c r="M22" s="147"/>
      <c r="N22" s="147"/>
      <c r="O22" s="147"/>
      <c r="P22" s="147"/>
      <c r="Q22" s="147"/>
      <c r="R22" s="176"/>
      <c r="S22" s="147"/>
      <c r="T22" s="147"/>
      <c r="U22" s="147"/>
      <c r="V22" s="147"/>
      <c r="W22" s="147"/>
      <c r="X22" s="147"/>
      <c r="Y22" s="176"/>
      <c r="Z22" s="147"/>
      <c r="AA22" s="147"/>
      <c r="AB22" s="147"/>
      <c r="AC22" s="147"/>
      <c r="AD22" s="147"/>
      <c r="AE22" s="147"/>
      <c r="AF22" s="176"/>
      <c r="AG22" s="147"/>
      <c r="AH22" s="147"/>
      <c r="AI22" s="147"/>
      <c r="AJ22" s="147"/>
      <c r="AK22" s="147"/>
      <c r="AL22" s="147"/>
      <c r="AM22" s="133"/>
      <c r="AN22" s="147"/>
      <c r="AO22" s="147"/>
      <c r="AP22" s="147"/>
      <c r="AQ22" s="140" t="s">
        <v>179</v>
      </c>
      <c r="AR22" s="134" t="s">
        <v>109</v>
      </c>
      <c r="AS22" s="134">
        <f t="shared" si="16"/>
        <v>2</v>
      </c>
      <c r="AT22" s="134">
        <f t="shared" si="17"/>
        <v>2</v>
      </c>
      <c r="AU22" s="134">
        <f t="shared" si="18"/>
        <v>0</v>
      </c>
      <c r="AV22" s="134">
        <f t="shared" si="19"/>
        <v>0</v>
      </c>
      <c r="AW22" s="134">
        <f t="shared" si="20"/>
        <v>0</v>
      </c>
      <c r="AX22" s="134">
        <f t="shared" si="21"/>
        <v>0</v>
      </c>
      <c r="AY22" s="136">
        <f t="shared" si="7"/>
        <v>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78"/>
      <c r="BL22" s="178"/>
      <c r="BM22" s="134"/>
    </row>
    <row r="23" spans="1:65" ht="15" x14ac:dyDescent="0.25">
      <c r="A23" s="140"/>
      <c r="B23" s="141" t="s">
        <v>108</v>
      </c>
      <c r="C23" s="141"/>
      <c r="D23" s="270"/>
      <c r="E23" s="150"/>
      <c r="F23" s="150"/>
      <c r="G23" s="150"/>
      <c r="H23" s="134"/>
      <c r="I23" s="152"/>
      <c r="J23" s="134"/>
      <c r="K23" s="159"/>
      <c r="L23" s="134">
        <v>5.5</v>
      </c>
      <c r="M23" s="134">
        <v>6</v>
      </c>
      <c r="N23" s="150">
        <v>5.5</v>
      </c>
      <c r="O23" s="134">
        <v>6</v>
      </c>
      <c r="P23" s="152">
        <v>6</v>
      </c>
      <c r="Q23" s="134"/>
      <c r="R23" s="159"/>
      <c r="S23" s="134">
        <v>5.5</v>
      </c>
      <c r="T23" s="134">
        <v>6</v>
      </c>
      <c r="U23" s="150">
        <v>5.5</v>
      </c>
      <c r="V23" s="134">
        <v>6</v>
      </c>
      <c r="W23" s="152">
        <v>6</v>
      </c>
      <c r="X23" s="134">
        <v>2</v>
      </c>
      <c r="Y23" s="159"/>
      <c r="Z23" s="134"/>
      <c r="AA23" s="134"/>
      <c r="AB23" s="150"/>
      <c r="AC23" s="134"/>
      <c r="AD23" s="152"/>
      <c r="AE23" s="134"/>
      <c r="AF23" s="159"/>
      <c r="AG23" s="134"/>
      <c r="AH23" s="134"/>
      <c r="AI23" s="150"/>
      <c r="AJ23" s="134"/>
      <c r="AK23" s="152"/>
      <c r="AL23" s="134"/>
      <c r="AM23" s="133"/>
      <c r="AN23" s="134"/>
      <c r="AO23" s="134"/>
      <c r="AP23" s="134"/>
      <c r="AQ23" s="140"/>
      <c r="AR23" s="124" t="s">
        <v>108</v>
      </c>
      <c r="AS23" s="124">
        <f t="shared" si="16"/>
        <v>0</v>
      </c>
      <c r="AT23" s="134">
        <f t="shared" si="17"/>
        <v>0</v>
      </c>
      <c r="AU23" s="134">
        <f t="shared" si="18"/>
        <v>29</v>
      </c>
      <c r="AV23" s="134">
        <f t="shared" si="19"/>
        <v>31</v>
      </c>
      <c r="AW23" s="134">
        <f t="shared" si="20"/>
        <v>0</v>
      </c>
      <c r="AX23" s="134">
        <f t="shared" si="21"/>
        <v>0</v>
      </c>
      <c r="AY23" s="136">
        <f t="shared" si="7"/>
        <v>60</v>
      </c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75"/>
      <c r="BL23" s="175"/>
      <c r="BM23" s="134"/>
    </row>
    <row r="24" spans="1:65" ht="15" x14ac:dyDescent="0.25">
      <c r="A24" s="140"/>
      <c r="B24" s="141" t="s">
        <v>160</v>
      </c>
      <c r="C24" s="141"/>
      <c r="D24" s="270"/>
      <c r="E24" s="150"/>
      <c r="F24" s="150"/>
      <c r="G24" s="150"/>
      <c r="H24" s="134"/>
      <c r="I24" s="152"/>
      <c r="J24" s="134"/>
      <c r="K24" s="159"/>
      <c r="L24" s="134"/>
      <c r="M24" s="134"/>
      <c r="N24" s="150"/>
      <c r="O24" s="134"/>
      <c r="P24" s="152"/>
      <c r="Q24" s="134"/>
      <c r="R24" s="159"/>
      <c r="S24" s="134"/>
      <c r="T24" s="134"/>
      <c r="U24" s="150"/>
      <c r="V24" s="134"/>
      <c r="W24" s="152"/>
      <c r="X24" s="134"/>
      <c r="Y24" s="159"/>
      <c r="Z24" s="134"/>
      <c r="AA24" s="134"/>
      <c r="AB24" s="150"/>
      <c r="AC24" s="134"/>
      <c r="AD24" s="152"/>
      <c r="AE24" s="134"/>
      <c r="AF24" s="159"/>
      <c r="AG24" s="134"/>
      <c r="AH24" s="134"/>
      <c r="AI24" s="150"/>
      <c r="AJ24" s="134"/>
      <c r="AK24" s="152"/>
      <c r="AL24" s="134"/>
      <c r="AM24" s="133"/>
      <c r="AN24" s="134"/>
      <c r="AO24" s="134"/>
      <c r="AP24" s="134"/>
      <c r="AQ24" s="140"/>
      <c r="AR24" s="124" t="s">
        <v>172</v>
      </c>
      <c r="AS24" s="124">
        <f t="shared" si="16"/>
        <v>0</v>
      </c>
      <c r="AT24" s="134">
        <f t="shared" si="17"/>
        <v>0</v>
      </c>
      <c r="AU24" s="134">
        <f t="shared" si="18"/>
        <v>0</v>
      </c>
      <c r="AV24" s="134">
        <f t="shared" si="19"/>
        <v>0</v>
      </c>
      <c r="AW24" s="134">
        <f t="shared" si="20"/>
        <v>0</v>
      </c>
      <c r="AX24" s="134">
        <f t="shared" si="21"/>
        <v>0</v>
      </c>
      <c r="AY24" s="136">
        <f t="shared" si="7"/>
        <v>0</v>
      </c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75"/>
      <c r="BL24" s="175"/>
      <c r="BM24" s="134"/>
    </row>
    <row r="25" spans="1:65" ht="15" x14ac:dyDescent="0.25">
      <c r="A25" s="140"/>
      <c r="B25" s="141" t="s">
        <v>161</v>
      </c>
      <c r="C25" s="141"/>
      <c r="D25" s="270"/>
      <c r="E25" s="150"/>
      <c r="F25" s="150"/>
      <c r="G25" s="150"/>
      <c r="H25" s="134"/>
      <c r="I25" s="152"/>
      <c r="J25" s="134"/>
      <c r="K25" s="159"/>
      <c r="L25" s="134"/>
      <c r="M25" s="134"/>
      <c r="N25" s="150"/>
      <c r="O25" s="134"/>
      <c r="P25" s="152"/>
      <c r="Q25" s="134"/>
      <c r="R25" s="159"/>
      <c r="S25" s="134"/>
      <c r="T25" s="134"/>
      <c r="U25" s="150"/>
      <c r="V25" s="134"/>
      <c r="W25" s="152"/>
      <c r="X25" s="134"/>
      <c r="Y25" s="159"/>
      <c r="Z25" s="134"/>
      <c r="AA25" s="134"/>
      <c r="AB25" s="150"/>
      <c r="AC25" s="134"/>
      <c r="AD25" s="152"/>
      <c r="AE25" s="134"/>
      <c r="AF25" s="159"/>
      <c r="AG25" s="134"/>
      <c r="AH25" s="134"/>
      <c r="AI25" s="150"/>
      <c r="AJ25" s="134"/>
      <c r="AK25" s="152"/>
      <c r="AL25" s="134"/>
      <c r="AM25" s="133"/>
      <c r="AN25" s="134"/>
      <c r="AO25" s="134"/>
      <c r="AP25" s="134"/>
      <c r="AQ25" s="140"/>
      <c r="AR25" s="124" t="s">
        <v>173</v>
      </c>
      <c r="AS25" s="124">
        <f t="shared" si="16"/>
        <v>0</v>
      </c>
      <c r="AT25" s="134">
        <f t="shared" si="17"/>
        <v>0</v>
      </c>
      <c r="AU25" s="134">
        <f t="shared" si="18"/>
        <v>0</v>
      </c>
      <c r="AV25" s="134">
        <f t="shared" si="19"/>
        <v>0</v>
      </c>
      <c r="AW25" s="134">
        <f t="shared" si="20"/>
        <v>0</v>
      </c>
      <c r="AX25" s="134">
        <f t="shared" si="21"/>
        <v>0</v>
      </c>
      <c r="AY25" s="136">
        <f t="shared" si="7"/>
        <v>0</v>
      </c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75"/>
      <c r="BL25" s="175"/>
      <c r="BM25" s="134"/>
    </row>
    <row r="26" spans="1:65" ht="15" x14ac:dyDescent="0.25">
      <c r="A26" s="140"/>
      <c r="B26" s="141" t="s">
        <v>174</v>
      </c>
      <c r="C26" s="141"/>
      <c r="D26" s="270"/>
      <c r="E26" s="150"/>
      <c r="F26" s="150"/>
      <c r="G26" s="150"/>
      <c r="H26" s="134"/>
      <c r="I26" s="152"/>
      <c r="J26" s="134"/>
      <c r="K26" s="159"/>
      <c r="L26" s="134"/>
      <c r="M26" s="134"/>
      <c r="N26" s="150"/>
      <c r="O26" s="134"/>
      <c r="P26" s="152"/>
      <c r="Q26" s="134">
        <v>2</v>
      </c>
      <c r="R26" s="159"/>
      <c r="S26" s="134"/>
      <c r="T26" s="134"/>
      <c r="U26" s="150"/>
      <c r="V26" s="134"/>
      <c r="W26" s="152"/>
      <c r="X26" s="134"/>
      <c r="Y26" s="159"/>
      <c r="Z26" s="134"/>
      <c r="AA26" s="134"/>
      <c r="AB26" s="150"/>
      <c r="AC26" s="134"/>
      <c r="AD26" s="152"/>
      <c r="AE26" s="134"/>
      <c r="AF26" s="159"/>
      <c r="AG26" s="134"/>
      <c r="AH26" s="134"/>
      <c r="AI26" s="150"/>
      <c r="AJ26" s="134"/>
      <c r="AK26" s="152"/>
      <c r="AL26" s="134"/>
      <c r="AM26" s="133"/>
      <c r="AN26" s="134"/>
      <c r="AO26" s="134"/>
      <c r="AP26" s="134"/>
      <c r="AQ26" s="140"/>
      <c r="AR26" s="124" t="s">
        <v>174</v>
      </c>
      <c r="AS26" s="124">
        <f t="shared" si="16"/>
        <v>0</v>
      </c>
      <c r="AT26" s="134">
        <f t="shared" si="17"/>
        <v>0</v>
      </c>
      <c r="AU26" s="134">
        <f t="shared" si="18"/>
        <v>2</v>
      </c>
      <c r="AV26" s="134">
        <f t="shared" si="19"/>
        <v>0</v>
      </c>
      <c r="AW26" s="134">
        <f t="shared" si="20"/>
        <v>0</v>
      </c>
      <c r="AX26" s="134">
        <f t="shared" si="21"/>
        <v>0</v>
      </c>
      <c r="AY26" s="136">
        <f t="shared" si="7"/>
        <v>2</v>
      </c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75"/>
      <c r="BL26" s="175"/>
      <c r="BM26" s="134"/>
    </row>
    <row r="27" spans="1:65" ht="15" x14ac:dyDescent="0.25">
      <c r="A27" s="153"/>
      <c r="B27" s="154" t="s">
        <v>175</v>
      </c>
      <c r="C27" s="154"/>
      <c r="D27" s="273"/>
      <c r="E27" s="155"/>
      <c r="F27" s="155"/>
      <c r="G27" s="155"/>
      <c r="H27" s="134"/>
      <c r="I27" s="155"/>
      <c r="J27" s="155"/>
      <c r="K27" s="159"/>
      <c r="L27" s="155"/>
      <c r="M27" s="155"/>
      <c r="N27" s="155"/>
      <c r="O27" s="134"/>
      <c r="P27" s="155"/>
      <c r="Q27" s="155"/>
      <c r="R27" s="159"/>
      <c r="S27" s="155"/>
      <c r="T27" s="155"/>
      <c r="U27" s="155"/>
      <c r="V27" s="134"/>
      <c r="W27" s="155"/>
      <c r="X27" s="155"/>
      <c r="Y27" s="159"/>
      <c r="Z27" s="155"/>
      <c r="AA27" s="155"/>
      <c r="AB27" s="155"/>
      <c r="AC27" s="134"/>
      <c r="AD27" s="155"/>
      <c r="AE27" s="155"/>
      <c r="AF27" s="159"/>
      <c r="AG27" s="155"/>
      <c r="AH27" s="155"/>
      <c r="AI27" s="155"/>
      <c r="AJ27" s="134"/>
      <c r="AK27" s="155"/>
      <c r="AL27" s="155"/>
      <c r="AM27" s="133">
        <f>SUM(G27:AK27)</f>
        <v>0</v>
      </c>
      <c r="AN27" s="155"/>
      <c r="AO27" s="155"/>
      <c r="AP27" s="155"/>
      <c r="AQ27" s="153"/>
      <c r="AR27" s="134" t="s">
        <v>176</v>
      </c>
      <c r="AS27" s="134">
        <f t="shared" ref="AS27:AX27" si="22">SUM(AS21:AS26)-AS20</f>
        <v>0</v>
      </c>
      <c r="AT27" s="134">
        <f t="shared" si="22"/>
        <v>1</v>
      </c>
      <c r="AU27" s="134">
        <f t="shared" si="22"/>
        <v>0</v>
      </c>
      <c r="AV27" s="134">
        <f t="shared" si="22"/>
        <v>0</v>
      </c>
      <c r="AW27" s="134">
        <f t="shared" si="22"/>
        <v>7</v>
      </c>
      <c r="AX27" s="134">
        <f t="shared" si="22"/>
        <v>4</v>
      </c>
      <c r="AY27" s="136">
        <f t="shared" si="7"/>
        <v>12</v>
      </c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81"/>
      <c r="BL27" s="181"/>
      <c r="BM27" s="155"/>
    </row>
    <row r="28" spans="1:65" ht="15" x14ac:dyDescent="0.25">
      <c r="A28" s="71"/>
      <c r="B28" s="131" t="s">
        <v>166</v>
      </c>
      <c r="C28" s="131">
        <v>3</v>
      </c>
      <c r="D28" s="270"/>
      <c r="E28" s="95">
        <v>4.5</v>
      </c>
      <c r="F28" s="95">
        <v>5.5</v>
      </c>
      <c r="G28" s="95">
        <v>5</v>
      </c>
      <c r="H28" s="95">
        <v>6</v>
      </c>
      <c r="I28" s="95">
        <v>6</v>
      </c>
      <c r="J28" s="95">
        <v>3</v>
      </c>
      <c r="K28" s="173"/>
      <c r="L28" s="95">
        <v>4.5</v>
      </c>
      <c r="M28" s="95">
        <v>5.5</v>
      </c>
      <c r="N28" s="95">
        <v>5</v>
      </c>
      <c r="O28" s="95">
        <v>6</v>
      </c>
      <c r="P28" s="95">
        <v>6</v>
      </c>
      <c r="Q28" s="95">
        <v>3</v>
      </c>
      <c r="R28" s="173"/>
      <c r="S28" s="95">
        <v>4.5</v>
      </c>
      <c r="T28" s="95">
        <v>5.5</v>
      </c>
      <c r="U28" s="95">
        <v>5</v>
      </c>
      <c r="V28" s="95">
        <v>6</v>
      </c>
      <c r="W28" s="95">
        <v>6</v>
      </c>
      <c r="X28" s="95">
        <v>3</v>
      </c>
      <c r="Y28" s="173"/>
      <c r="Z28" s="95">
        <v>4.5</v>
      </c>
      <c r="AA28" s="95">
        <v>5.5</v>
      </c>
      <c r="AB28" s="95">
        <v>5</v>
      </c>
      <c r="AC28" s="95">
        <v>6</v>
      </c>
      <c r="AD28" s="95">
        <v>6</v>
      </c>
      <c r="AE28" s="95">
        <v>3</v>
      </c>
      <c r="AF28" s="173"/>
      <c r="AG28" s="95">
        <v>4.5</v>
      </c>
      <c r="AH28" s="95"/>
      <c r="AI28" s="95"/>
      <c r="AJ28" s="95"/>
      <c r="AK28" s="95"/>
      <c r="AL28" s="95"/>
      <c r="AM28" s="133">
        <f>SUM(H28:AK28)</f>
        <v>109.5</v>
      </c>
      <c r="AN28" s="134"/>
      <c r="AO28" s="134"/>
      <c r="AP28" s="134"/>
      <c r="AQ28" s="71"/>
      <c r="AR28" s="135" t="s">
        <v>167</v>
      </c>
      <c r="AS28" s="135">
        <f t="shared" ref="AS28:AS34" si="23">C28</f>
        <v>3</v>
      </c>
      <c r="AT28" s="135">
        <f t="shared" ref="AT28:AT34" si="24">SUM(E28:J28)</f>
        <v>30</v>
      </c>
      <c r="AU28" s="135">
        <f t="shared" ref="AU28:AU34" si="25">SUM(L28:Q28)</f>
        <v>30</v>
      </c>
      <c r="AV28" s="135">
        <f t="shared" ref="AV28:AV34" si="26">SUM(S28:X28)</f>
        <v>30</v>
      </c>
      <c r="AW28" s="135">
        <f t="shared" ref="AW28:AW34" si="27">SUM(Z28:AE28)</f>
        <v>30</v>
      </c>
      <c r="AX28" s="135">
        <f t="shared" ref="AX28:AX34" si="28">SUM(AG28:AL28)</f>
        <v>4.5</v>
      </c>
      <c r="AY28" s="136">
        <f t="shared" si="7"/>
        <v>127.5</v>
      </c>
      <c r="AZ28" s="137">
        <f>AY28-SUM(AY30:AY34)</f>
        <v>49.5</v>
      </c>
      <c r="BA28" s="137">
        <f>AY35</f>
        <v>16</v>
      </c>
      <c r="BB28" s="138">
        <f>AZ28+BA28</f>
        <v>65.5</v>
      </c>
      <c r="BC28" s="138">
        <f>AY34</f>
        <v>3</v>
      </c>
      <c r="BD28" s="138">
        <f>AY32</f>
        <v>0</v>
      </c>
      <c r="BE28" s="138">
        <f>AY33</f>
        <v>0</v>
      </c>
      <c r="BF28" s="138">
        <f>AY31</f>
        <v>72</v>
      </c>
      <c r="BG28" s="138">
        <f>AY30</f>
        <v>3</v>
      </c>
      <c r="BH28" s="134">
        <f>AO29</f>
        <v>35</v>
      </c>
      <c r="BI28" s="134">
        <v>1.3</v>
      </c>
      <c r="BJ28" s="134">
        <f>BI28*BA28</f>
        <v>20.8</v>
      </c>
      <c r="BK28" s="174">
        <f>BH28+BJ28</f>
        <v>55.8</v>
      </c>
      <c r="BL28" s="174">
        <v>16.399999999999999</v>
      </c>
      <c r="BM28" s="138"/>
    </row>
    <row r="29" spans="1:65" ht="15" x14ac:dyDescent="0.25">
      <c r="A29" s="140"/>
      <c r="B29" s="141" t="s">
        <v>168</v>
      </c>
      <c r="C29" s="141"/>
      <c r="D29" s="270"/>
      <c r="E29" s="134">
        <v>6</v>
      </c>
      <c r="F29" s="134">
        <v>6.5</v>
      </c>
      <c r="G29" s="134">
        <v>5.5</v>
      </c>
      <c r="H29" s="271"/>
      <c r="I29" s="271"/>
      <c r="J29" s="271"/>
      <c r="K29" s="159"/>
      <c r="L29" s="271"/>
      <c r="M29" s="271"/>
      <c r="N29" s="271"/>
      <c r="O29" s="271"/>
      <c r="P29" s="271"/>
      <c r="Q29" s="271"/>
      <c r="R29" s="159"/>
      <c r="S29" s="271"/>
      <c r="T29" s="271"/>
      <c r="U29" s="271"/>
      <c r="V29" s="271"/>
      <c r="W29" s="271"/>
      <c r="X29" s="271"/>
      <c r="Y29" s="159"/>
      <c r="Z29" s="134">
        <v>7.5</v>
      </c>
      <c r="AA29" s="134">
        <v>7</v>
      </c>
      <c r="AB29" s="134">
        <v>6.5</v>
      </c>
      <c r="AC29" s="134">
        <v>7</v>
      </c>
      <c r="AD29" s="134">
        <v>6.5</v>
      </c>
      <c r="AE29" s="134">
        <v>3.5</v>
      </c>
      <c r="AF29" s="159"/>
      <c r="AG29" s="134">
        <v>9.5</v>
      </c>
      <c r="AH29" s="134"/>
      <c r="AI29" s="134"/>
      <c r="AJ29" s="134"/>
      <c r="AK29" s="134"/>
      <c r="AL29" s="134"/>
      <c r="AM29" s="133">
        <f>SUM(H29:AK29)</f>
        <v>47.5</v>
      </c>
      <c r="AN29" s="134">
        <f>COUNT(C29:AK29)</f>
        <v>10</v>
      </c>
      <c r="AO29" s="134">
        <f>AN29*3.5</f>
        <v>35</v>
      </c>
      <c r="AP29" s="134"/>
      <c r="AQ29" s="140"/>
      <c r="AR29" s="134" t="s">
        <v>169</v>
      </c>
      <c r="AS29" s="134">
        <f t="shared" si="23"/>
        <v>0</v>
      </c>
      <c r="AT29" s="134">
        <f t="shared" si="24"/>
        <v>18</v>
      </c>
      <c r="AU29" s="134">
        <f t="shared" si="25"/>
        <v>0</v>
      </c>
      <c r="AV29" s="134">
        <f t="shared" si="26"/>
        <v>0</v>
      </c>
      <c r="AW29" s="134">
        <f t="shared" si="27"/>
        <v>38</v>
      </c>
      <c r="AX29" s="134">
        <f t="shared" si="28"/>
        <v>9.5</v>
      </c>
      <c r="AY29" s="136">
        <f t="shared" si="7"/>
        <v>65.5</v>
      </c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75"/>
      <c r="BL29" s="175"/>
      <c r="BM29" s="134"/>
    </row>
    <row r="30" spans="1:65" ht="15" x14ac:dyDescent="0.25">
      <c r="A30" s="275" t="s">
        <v>180</v>
      </c>
      <c r="B30" s="141" t="s">
        <v>109</v>
      </c>
      <c r="C30" s="141">
        <v>3</v>
      </c>
      <c r="D30" s="270"/>
      <c r="E30" s="147"/>
      <c r="F30" s="147"/>
      <c r="G30" s="147"/>
      <c r="H30" s="147"/>
      <c r="I30" s="147"/>
      <c r="J30" s="147"/>
      <c r="K30" s="176"/>
      <c r="L30" s="147"/>
      <c r="M30" s="147"/>
      <c r="N30" s="147"/>
      <c r="O30" s="147"/>
      <c r="P30" s="147"/>
      <c r="Q30" s="147"/>
      <c r="R30" s="176"/>
      <c r="S30" s="147"/>
      <c r="T30" s="147"/>
      <c r="U30" s="147"/>
      <c r="V30" s="147"/>
      <c r="W30" s="147"/>
      <c r="X30" s="147"/>
      <c r="Y30" s="176"/>
      <c r="Z30" s="147"/>
      <c r="AA30" s="147"/>
      <c r="AB30" s="147"/>
      <c r="AC30" s="147"/>
      <c r="AD30" s="147"/>
      <c r="AE30" s="147"/>
      <c r="AF30" s="176"/>
      <c r="AG30" s="147"/>
      <c r="AH30" s="147"/>
      <c r="AI30" s="147"/>
      <c r="AJ30" s="147"/>
      <c r="AK30" s="147"/>
      <c r="AL30" s="147"/>
      <c r="AM30" s="133"/>
      <c r="AN30" s="147"/>
      <c r="AO30" s="147"/>
      <c r="AP30" s="147"/>
      <c r="AQ30" s="140" t="s">
        <v>180</v>
      </c>
      <c r="AR30" s="134" t="s">
        <v>109</v>
      </c>
      <c r="AS30" s="134">
        <f t="shared" si="23"/>
        <v>3</v>
      </c>
      <c r="AT30" s="134">
        <f t="shared" si="24"/>
        <v>0</v>
      </c>
      <c r="AU30" s="134">
        <f t="shared" si="25"/>
        <v>0</v>
      </c>
      <c r="AV30" s="134">
        <f t="shared" si="26"/>
        <v>0</v>
      </c>
      <c r="AW30" s="134">
        <f t="shared" si="27"/>
        <v>0</v>
      </c>
      <c r="AX30" s="134">
        <f t="shared" si="28"/>
        <v>0</v>
      </c>
      <c r="AY30" s="136">
        <f t="shared" si="7"/>
        <v>3</v>
      </c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78"/>
      <c r="BL30" s="178"/>
      <c r="BM30" s="147"/>
    </row>
    <row r="31" spans="1:65" ht="15" x14ac:dyDescent="0.25">
      <c r="A31" s="140"/>
      <c r="B31" s="141" t="s">
        <v>108</v>
      </c>
      <c r="C31" s="141"/>
      <c r="D31" s="270"/>
      <c r="E31" s="150"/>
      <c r="F31" s="150"/>
      <c r="G31" s="150"/>
      <c r="H31" s="134">
        <v>6</v>
      </c>
      <c r="I31" s="152">
        <v>6</v>
      </c>
      <c r="J31" s="134">
        <v>3</v>
      </c>
      <c r="K31" s="159"/>
      <c r="L31" s="134">
        <v>4.5</v>
      </c>
      <c r="M31" s="134">
        <v>5.5</v>
      </c>
      <c r="N31" s="150">
        <v>5</v>
      </c>
      <c r="O31" s="134">
        <v>6</v>
      </c>
      <c r="P31" s="152">
        <v>6</v>
      </c>
      <c r="Q31" s="134"/>
      <c r="R31" s="159"/>
      <c r="S31" s="134">
        <v>4.5</v>
      </c>
      <c r="T31" s="134">
        <v>5.5</v>
      </c>
      <c r="U31" s="150">
        <v>5</v>
      </c>
      <c r="V31" s="134">
        <v>6</v>
      </c>
      <c r="W31" s="152">
        <v>6</v>
      </c>
      <c r="X31" s="134">
        <v>3</v>
      </c>
      <c r="Y31" s="159"/>
      <c r="Z31" s="134"/>
      <c r="AA31" s="134"/>
      <c r="AB31" s="150"/>
      <c r="AC31" s="134"/>
      <c r="AD31" s="152"/>
      <c r="AE31" s="134"/>
      <c r="AF31" s="159"/>
      <c r="AG31" s="134"/>
      <c r="AH31" s="134"/>
      <c r="AI31" s="150"/>
      <c r="AJ31" s="134"/>
      <c r="AK31" s="152"/>
      <c r="AL31" s="134"/>
      <c r="AM31" s="133"/>
      <c r="AN31" s="134"/>
      <c r="AO31" s="134"/>
      <c r="AP31" s="134"/>
      <c r="AQ31" s="140"/>
      <c r="AR31" s="124" t="s">
        <v>108</v>
      </c>
      <c r="AS31" s="124">
        <f t="shared" si="23"/>
        <v>0</v>
      </c>
      <c r="AT31" s="134">
        <f t="shared" si="24"/>
        <v>15</v>
      </c>
      <c r="AU31" s="134">
        <f t="shared" si="25"/>
        <v>27</v>
      </c>
      <c r="AV31" s="134">
        <f t="shared" si="26"/>
        <v>30</v>
      </c>
      <c r="AW31" s="134">
        <f t="shared" si="27"/>
        <v>0</v>
      </c>
      <c r="AX31" s="134">
        <f t="shared" si="28"/>
        <v>0</v>
      </c>
      <c r="AY31" s="136">
        <f t="shared" si="7"/>
        <v>72</v>
      </c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75"/>
      <c r="BL31" s="175"/>
      <c r="BM31" s="134"/>
    </row>
    <row r="32" spans="1:65" ht="15" x14ac:dyDescent="0.25">
      <c r="A32" s="140"/>
      <c r="B32" s="141" t="s">
        <v>160</v>
      </c>
      <c r="C32" s="141"/>
      <c r="D32" s="270"/>
      <c r="E32" s="150"/>
      <c r="F32" s="150"/>
      <c r="G32" s="150"/>
      <c r="H32" s="134"/>
      <c r="I32" s="152"/>
      <c r="J32" s="134"/>
      <c r="K32" s="159"/>
      <c r="L32" s="134"/>
      <c r="M32" s="134"/>
      <c r="N32" s="150"/>
      <c r="O32" s="134"/>
      <c r="P32" s="152"/>
      <c r="Q32" s="134"/>
      <c r="R32" s="159"/>
      <c r="S32" s="134"/>
      <c r="T32" s="134"/>
      <c r="U32" s="150"/>
      <c r="V32" s="134"/>
      <c r="W32" s="152"/>
      <c r="X32" s="134"/>
      <c r="Y32" s="159"/>
      <c r="Z32" s="134"/>
      <c r="AA32" s="134"/>
      <c r="AB32" s="150"/>
      <c r="AC32" s="134"/>
      <c r="AD32" s="152"/>
      <c r="AE32" s="134"/>
      <c r="AF32" s="159"/>
      <c r="AG32" s="134"/>
      <c r="AH32" s="134"/>
      <c r="AI32" s="150"/>
      <c r="AJ32" s="134"/>
      <c r="AK32" s="152"/>
      <c r="AL32" s="134"/>
      <c r="AM32" s="133"/>
      <c r="AN32" s="134"/>
      <c r="AO32" s="134"/>
      <c r="AP32" s="134"/>
      <c r="AQ32" s="140"/>
      <c r="AR32" s="124" t="s">
        <v>172</v>
      </c>
      <c r="AS32" s="124">
        <f t="shared" si="23"/>
        <v>0</v>
      </c>
      <c r="AT32" s="134">
        <f t="shared" si="24"/>
        <v>0</v>
      </c>
      <c r="AU32" s="134">
        <f t="shared" si="25"/>
        <v>0</v>
      </c>
      <c r="AV32" s="134">
        <f t="shared" si="26"/>
        <v>0</v>
      </c>
      <c r="AW32" s="134">
        <f t="shared" si="27"/>
        <v>0</v>
      </c>
      <c r="AX32" s="134">
        <f t="shared" si="28"/>
        <v>0</v>
      </c>
      <c r="AY32" s="136">
        <f t="shared" si="7"/>
        <v>0</v>
      </c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75"/>
      <c r="BL32" s="175"/>
      <c r="BM32" s="134"/>
    </row>
    <row r="33" spans="1:65" ht="15" x14ac:dyDescent="0.25">
      <c r="A33" s="140"/>
      <c r="B33" s="141" t="s">
        <v>161</v>
      </c>
      <c r="C33" s="141"/>
      <c r="D33" s="270"/>
      <c r="E33" s="150"/>
      <c r="F33" s="150"/>
      <c r="G33" s="150"/>
      <c r="H33" s="134"/>
      <c r="I33" s="152"/>
      <c r="J33" s="134"/>
      <c r="K33" s="159"/>
      <c r="L33" s="134"/>
      <c r="M33" s="134"/>
      <c r="N33" s="150"/>
      <c r="O33" s="134"/>
      <c r="P33" s="152"/>
      <c r="Q33" s="134"/>
      <c r="R33" s="159"/>
      <c r="S33" s="134"/>
      <c r="T33" s="134"/>
      <c r="U33" s="150"/>
      <c r="V33" s="134"/>
      <c r="W33" s="152"/>
      <c r="X33" s="134"/>
      <c r="Y33" s="159"/>
      <c r="Z33" s="134"/>
      <c r="AA33" s="134"/>
      <c r="AB33" s="150"/>
      <c r="AC33" s="134"/>
      <c r="AD33" s="152"/>
      <c r="AE33" s="134"/>
      <c r="AF33" s="159"/>
      <c r="AG33" s="134"/>
      <c r="AH33" s="134"/>
      <c r="AI33" s="150"/>
      <c r="AJ33" s="134"/>
      <c r="AK33" s="152"/>
      <c r="AL33" s="134"/>
      <c r="AM33" s="133"/>
      <c r="AN33" s="134"/>
      <c r="AO33" s="134"/>
      <c r="AP33" s="134"/>
      <c r="AQ33" s="140"/>
      <c r="AR33" s="124" t="s">
        <v>173</v>
      </c>
      <c r="AS33" s="124">
        <f t="shared" si="23"/>
        <v>0</v>
      </c>
      <c r="AT33" s="134">
        <f t="shared" si="24"/>
        <v>0</v>
      </c>
      <c r="AU33" s="134">
        <f t="shared" si="25"/>
        <v>0</v>
      </c>
      <c r="AV33" s="134">
        <f t="shared" si="26"/>
        <v>0</v>
      </c>
      <c r="AW33" s="134">
        <f t="shared" si="27"/>
        <v>0</v>
      </c>
      <c r="AX33" s="134">
        <f t="shared" si="28"/>
        <v>0</v>
      </c>
      <c r="AY33" s="136">
        <f t="shared" si="7"/>
        <v>0</v>
      </c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75"/>
      <c r="BL33" s="175"/>
      <c r="BM33" s="134"/>
    </row>
    <row r="34" spans="1:65" ht="15" x14ac:dyDescent="0.25">
      <c r="A34" s="140"/>
      <c r="B34" s="141" t="s">
        <v>174</v>
      </c>
      <c r="C34" s="141"/>
      <c r="D34" s="270"/>
      <c r="E34" s="150"/>
      <c r="F34" s="150"/>
      <c r="G34" s="150"/>
      <c r="H34" s="134"/>
      <c r="I34" s="152"/>
      <c r="J34" s="134"/>
      <c r="K34" s="159"/>
      <c r="L34" s="134"/>
      <c r="M34" s="134"/>
      <c r="N34" s="150"/>
      <c r="O34" s="134"/>
      <c r="P34" s="152"/>
      <c r="Q34" s="134">
        <v>3</v>
      </c>
      <c r="R34" s="159"/>
      <c r="S34" s="134"/>
      <c r="T34" s="134"/>
      <c r="U34" s="150"/>
      <c r="V34" s="134"/>
      <c r="W34" s="152"/>
      <c r="X34" s="134"/>
      <c r="Y34" s="159"/>
      <c r="Z34" s="134"/>
      <c r="AA34" s="134"/>
      <c r="AB34" s="150"/>
      <c r="AC34" s="134"/>
      <c r="AD34" s="152"/>
      <c r="AE34" s="134"/>
      <c r="AF34" s="159"/>
      <c r="AG34" s="134"/>
      <c r="AH34" s="134"/>
      <c r="AI34" s="150"/>
      <c r="AJ34" s="134"/>
      <c r="AK34" s="152"/>
      <c r="AL34" s="134"/>
      <c r="AM34" s="133"/>
      <c r="AN34" s="134"/>
      <c r="AO34" s="134"/>
      <c r="AP34" s="134"/>
      <c r="AQ34" s="140"/>
      <c r="AR34" s="124" t="s">
        <v>174</v>
      </c>
      <c r="AS34" s="124">
        <f t="shared" si="23"/>
        <v>0</v>
      </c>
      <c r="AT34" s="134">
        <f t="shared" si="24"/>
        <v>0</v>
      </c>
      <c r="AU34" s="134">
        <f t="shared" si="25"/>
        <v>3</v>
      </c>
      <c r="AV34" s="134">
        <f t="shared" si="26"/>
        <v>0</v>
      </c>
      <c r="AW34" s="134">
        <f t="shared" si="27"/>
        <v>0</v>
      </c>
      <c r="AX34" s="134">
        <f t="shared" si="28"/>
        <v>0</v>
      </c>
      <c r="AY34" s="136">
        <f t="shared" si="7"/>
        <v>3</v>
      </c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75"/>
      <c r="BL34" s="175"/>
      <c r="BM34" s="134"/>
    </row>
    <row r="35" spans="1:65" ht="15" x14ac:dyDescent="0.25">
      <c r="A35" s="153"/>
      <c r="B35" s="154" t="s">
        <v>175</v>
      </c>
      <c r="C35" s="154"/>
      <c r="D35" s="273"/>
      <c r="E35" s="155" t="s">
        <v>327</v>
      </c>
      <c r="F35" s="155" t="s">
        <v>327</v>
      </c>
      <c r="G35" s="155" t="s">
        <v>327</v>
      </c>
      <c r="H35" s="134"/>
      <c r="I35" s="155"/>
      <c r="J35" s="155"/>
      <c r="K35" s="159"/>
      <c r="L35" s="155"/>
      <c r="M35" s="155"/>
      <c r="N35" s="155"/>
      <c r="O35" s="134"/>
      <c r="P35" s="155"/>
      <c r="Q35" s="155"/>
      <c r="R35" s="159"/>
      <c r="S35" s="155"/>
      <c r="T35" s="155"/>
      <c r="U35" s="155"/>
      <c r="V35" s="134"/>
      <c r="W35" s="155"/>
      <c r="X35" s="155"/>
      <c r="Y35" s="159"/>
      <c r="Z35" s="155" t="s">
        <v>327</v>
      </c>
      <c r="AA35" s="155" t="s">
        <v>327</v>
      </c>
      <c r="AB35" s="155" t="s">
        <v>327</v>
      </c>
      <c r="AC35" s="155" t="s">
        <v>327</v>
      </c>
      <c r="AD35" s="155" t="s">
        <v>327</v>
      </c>
      <c r="AE35" s="155" t="s">
        <v>327</v>
      </c>
      <c r="AF35" s="159"/>
      <c r="AG35" s="155" t="s">
        <v>327</v>
      </c>
      <c r="AH35" s="155"/>
      <c r="AI35" s="155"/>
      <c r="AJ35" s="134"/>
      <c r="AK35" s="155"/>
      <c r="AL35" s="155"/>
      <c r="AM35" s="133">
        <f>SUM(G35:AK35)</f>
        <v>0</v>
      </c>
      <c r="AN35" s="155"/>
      <c r="AO35" s="155"/>
      <c r="AP35" s="155"/>
      <c r="AQ35" s="153"/>
      <c r="AR35" s="134" t="s">
        <v>176</v>
      </c>
      <c r="AS35" s="134">
        <f t="shared" ref="AS35:AX35" si="29">SUM(AS29:AS34)-AS28</f>
        <v>0</v>
      </c>
      <c r="AT35" s="134">
        <f t="shared" si="29"/>
        <v>3</v>
      </c>
      <c r="AU35" s="134">
        <f t="shared" si="29"/>
        <v>0</v>
      </c>
      <c r="AV35" s="134">
        <f t="shared" si="29"/>
        <v>0</v>
      </c>
      <c r="AW35" s="134">
        <f t="shared" si="29"/>
        <v>8</v>
      </c>
      <c r="AX35" s="134">
        <f t="shared" si="29"/>
        <v>5</v>
      </c>
      <c r="AY35" s="136">
        <f t="shared" si="7"/>
        <v>16</v>
      </c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81"/>
      <c r="BL35" s="181"/>
      <c r="BM35" s="155"/>
    </row>
    <row r="36" spans="1:65" ht="15" x14ac:dyDescent="0.25">
      <c r="A36" s="71"/>
      <c r="B36" s="131" t="s">
        <v>166</v>
      </c>
      <c r="C36" s="131">
        <v>3</v>
      </c>
      <c r="D36" s="270"/>
      <c r="E36" s="95">
        <v>4</v>
      </c>
      <c r="F36" s="95">
        <v>5.5</v>
      </c>
      <c r="G36" s="95">
        <v>5.5</v>
      </c>
      <c r="H36" s="95">
        <v>6</v>
      </c>
      <c r="I36" s="95">
        <v>6</v>
      </c>
      <c r="J36" s="95">
        <v>3</v>
      </c>
      <c r="K36" s="173"/>
      <c r="L36" s="95">
        <v>4</v>
      </c>
      <c r="M36" s="95">
        <v>5.5</v>
      </c>
      <c r="N36" s="95">
        <v>5.5</v>
      </c>
      <c r="O36" s="95">
        <v>6</v>
      </c>
      <c r="P36" s="95">
        <v>6</v>
      </c>
      <c r="Q36" s="95">
        <v>3</v>
      </c>
      <c r="R36" s="173"/>
      <c r="S36" s="95">
        <v>4</v>
      </c>
      <c r="T36" s="95">
        <v>5.5</v>
      </c>
      <c r="U36" s="95">
        <v>5.5</v>
      </c>
      <c r="V36" s="95">
        <v>6</v>
      </c>
      <c r="W36" s="95">
        <v>6</v>
      </c>
      <c r="X36" s="95">
        <v>3</v>
      </c>
      <c r="Y36" s="173"/>
      <c r="Z36" s="95">
        <v>4</v>
      </c>
      <c r="AA36" s="95">
        <v>5.5</v>
      </c>
      <c r="AB36" s="95">
        <v>5.5</v>
      </c>
      <c r="AC36" s="95">
        <v>6</v>
      </c>
      <c r="AD36" s="95">
        <v>6</v>
      </c>
      <c r="AE36" s="95">
        <v>3</v>
      </c>
      <c r="AF36" s="173"/>
      <c r="AG36" s="95">
        <v>4</v>
      </c>
      <c r="AH36" s="95"/>
      <c r="AI36" s="95"/>
      <c r="AJ36" s="95"/>
      <c r="AK36" s="95"/>
      <c r="AL36" s="95"/>
      <c r="AM36" s="133">
        <f>SUM(H36:AK36)</f>
        <v>109</v>
      </c>
      <c r="AN36" s="134"/>
      <c r="AO36" s="134"/>
      <c r="AP36" s="134"/>
      <c r="AQ36" s="71"/>
      <c r="AR36" s="135" t="s">
        <v>167</v>
      </c>
      <c r="AS36" s="135">
        <f t="shared" ref="AS36:AS42" si="30">C36</f>
        <v>3</v>
      </c>
      <c r="AT36" s="135">
        <f t="shared" ref="AT36:AT42" si="31">SUM(E36:J36)</f>
        <v>30</v>
      </c>
      <c r="AU36" s="135">
        <f t="shared" ref="AU36:AU42" si="32">SUM(L36:Q36)</f>
        <v>30</v>
      </c>
      <c r="AV36" s="135">
        <f t="shared" ref="AV36:AV42" si="33">SUM(S36:X36)</f>
        <v>30</v>
      </c>
      <c r="AW36" s="135">
        <f t="shared" ref="AW36:AW42" si="34">SUM(Z36:AE36)</f>
        <v>30</v>
      </c>
      <c r="AX36" s="135">
        <f t="shared" ref="AX36:AX42" si="35">SUM(AG36:AL36)</f>
        <v>4</v>
      </c>
      <c r="AY36" s="136">
        <f t="shared" ref="AY36:AY67" si="36">SUM(AS36:AX36)</f>
        <v>127</v>
      </c>
      <c r="AZ36" s="137">
        <f>AY36-SUM(AY38:AY42)</f>
        <v>61</v>
      </c>
      <c r="BA36" s="137">
        <f>AY43</f>
        <v>13</v>
      </c>
      <c r="BB36" s="138">
        <f>AZ36+BA36</f>
        <v>74</v>
      </c>
      <c r="BC36" s="138">
        <f>AY42</f>
        <v>3</v>
      </c>
      <c r="BD36" s="138">
        <f>AY40</f>
        <v>0</v>
      </c>
      <c r="BE36" s="138">
        <f>AY41</f>
        <v>0</v>
      </c>
      <c r="BF36" s="138">
        <f>AY39</f>
        <v>60</v>
      </c>
      <c r="BG36" s="138">
        <f>AY38</f>
        <v>3</v>
      </c>
      <c r="BH36" s="134">
        <f>AO37</f>
        <v>42</v>
      </c>
      <c r="BI36" s="134">
        <v>1.3</v>
      </c>
      <c r="BJ36" s="134">
        <f>BI36*BA36</f>
        <v>16.900000000000002</v>
      </c>
      <c r="BK36" s="174">
        <f>BH36+BJ36</f>
        <v>58.900000000000006</v>
      </c>
      <c r="BL36" s="174"/>
      <c r="BM36" s="138" t="s">
        <v>220</v>
      </c>
    </row>
    <row r="37" spans="1:65" ht="15" x14ac:dyDescent="0.25">
      <c r="A37" s="140"/>
      <c r="B37" s="141" t="s">
        <v>168</v>
      </c>
      <c r="C37" s="141">
        <v>2</v>
      </c>
      <c r="D37" s="270"/>
      <c r="E37" s="134">
        <v>5</v>
      </c>
      <c r="F37" s="134">
        <v>6</v>
      </c>
      <c r="G37" s="134">
        <v>7</v>
      </c>
      <c r="H37" s="134">
        <v>6.5</v>
      </c>
      <c r="I37" s="134">
        <v>6.5</v>
      </c>
      <c r="J37" s="271"/>
      <c r="K37" s="159"/>
      <c r="L37" s="271"/>
      <c r="M37" s="271"/>
      <c r="N37" s="271"/>
      <c r="O37" s="271"/>
      <c r="P37" s="271"/>
      <c r="Q37" s="271"/>
      <c r="R37" s="159"/>
      <c r="S37" s="271"/>
      <c r="T37" s="271"/>
      <c r="U37" s="271"/>
      <c r="V37" s="271"/>
      <c r="W37" s="271"/>
      <c r="X37" s="271"/>
      <c r="Y37" s="159"/>
      <c r="Z37" s="134">
        <v>7</v>
      </c>
      <c r="AA37" s="134">
        <v>7</v>
      </c>
      <c r="AB37" s="134">
        <v>7.5</v>
      </c>
      <c r="AC37" s="134">
        <v>7</v>
      </c>
      <c r="AD37" s="134">
        <v>7</v>
      </c>
      <c r="AE37" s="134"/>
      <c r="AF37" s="159"/>
      <c r="AG37" s="134">
        <v>5.5</v>
      </c>
      <c r="AH37" s="134"/>
      <c r="AI37" s="134"/>
      <c r="AJ37" s="134"/>
      <c r="AK37" s="134"/>
      <c r="AL37" s="134"/>
      <c r="AM37" s="133">
        <f>SUM(H37:AK37)</f>
        <v>54</v>
      </c>
      <c r="AN37" s="134">
        <f>COUNT(C37:AK37)</f>
        <v>12</v>
      </c>
      <c r="AO37" s="134">
        <f>AN37*3.5</f>
        <v>42</v>
      </c>
      <c r="AP37" s="134"/>
      <c r="AQ37" s="140"/>
      <c r="AR37" s="134" t="s">
        <v>169</v>
      </c>
      <c r="AS37" s="134">
        <f t="shared" si="30"/>
        <v>2</v>
      </c>
      <c r="AT37" s="134">
        <f t="shared" si="31"/>
        <v>31</v>
      </c>
      <c r="AU37" s="134">
        <f t="shared" si="32"/>
        <v>0</v>
      </c>
      <c r="AV37" s="134">
        <f t="shared" si="33"/>
        <v>0</v>
      </c>
      <c r="AW37" s="134">
        <f t="shared" si="34"/>
        <v>35.5</v>
      </c>
      <c r="AX37" s="134">
        <f t="shared" si="35"/>
        <v>5.5</v>
      </c>
      <c r="AY37" s="136">
        <f t="shared" si="36"/>
        <v>74</v>
      </c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75"/>
      <c r="BL37" s="175"/>
      <c r="BM37" s="134" t="s">
        <v>346</v>
      </c>
    </row>
    <row r="38" spans="1:65" ht="15" x14ac:dyDescent="0.25">
      <c r="A38" s="277" t="s">
        <v>182</v>
      </c>
      <c r="B38" s="141" t="s">
        <v>109</v>
      </c>
      <c r="C38" s="141"/>
      <c r="D38" s="270"/>
      <c r="E38" s="147"/>
      <c r="F38" s="147"/>
      <c r="G38" s="147"/>
      <c r="H38" s="147"/>
      <c r="I38" s="147"/>
      <c r="J38" s="147"/>
      <c r="K38" s="176"/>
      <c r="L38" s="147"/>
      <c r="M38" s="147"/>
      <c r="N38" s="147"/>
      <c r="O38" s="147"/>
      <c r="P38" s="147"/>
      <c r="Q38" s="147"/>
      <c r="R38" s="176"/>
      <c r="S38" s="147"/>
      <c r="T38" s="147"/>
      <c r="U38" s="147"/>
      <c r="V38" s="147"/>
      <c r="W38" s="147"/>
      <c r="X38" s="147"/>
      <c r="Y38" s="176"/>
      <c r="Z38" s="147"/>
      <c r="AA38" s="147"/>
      <c r="AB38" s="147"/>
      <c r="AC38" s="147"/>
      <c r="AD38" s="147"/>
      <c r="AE38" s="147">
        <v>3</v>
      </c>
      <c r="AF38" s="176"/>
      <c r="AG38" s="147"/>
      <c r="AH38" s="147"/>
      <c r="AI38" s="147"/>
      <c r="AJ38" s="147"/>
      <c r="AK38" s="147"/>
      <c r="AL38" s="147"/>
      <c r="AM38" s="133"/>
      <c r="AN38" s="147"/>
      <c r="AO38" s="147"/>
      <c r="AP38" s="147"/>
      <c r="AQ38" s="140" t="s">
        <v>182</v>
      </c>
      <c r="AR38" s="134" t="s">
        <v>109</v>
      </c>
      <c r="AS38" s="134">
        <f t="shared" si="30"/>
        <v>0</v>
      </c>
      <c r="AT38" s="134">
        <f t="shared" si="31"/>
        <v>0</v>
      </c>
      <c r="AU38" s="134">
        <f t="shared" si="32"/>
        <v>0</v>
      </c>
      <c r="AV38" s="134">
        <f t="shared" si="33"/>
        <v>0</v>
      </c>
      <c r="AW38" s="134">
        <f t="shared" si="34"/>
        <v>3</v>
      </c>
      <c r="AX38" s="134">
        <f t="shared" si="35"/>
        <v>0</v>
      </c>
      <c r="AY38" s="136">
        <f t="shared" si="36"/>
        <v>3</v>
      </c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78"/>
      <c r="BL38" s="178"/>
      <c r="BM38" s="134"/>
    </row>
    <row r="39" spans="1:65" ht="15" x14ac:dyDescent="0.25">
      <c r="A39" s="140"/>
      <c r="B39" s="141" t="s">
        <v>108</v>
      </c>
      <c r="C39" s="141"/>
      <c r="D39" s="270"/>
      <c r="E39" s="150"/>
      <c r="F39" s="150"/>
      <c r="G39" s="150"/>
      <c r="H39" s="134"/>
      <c r="I39" s="152"/>
      <c r="J39" s="134">
        <v>3</v>
      </c>
      <c r="K39" s="159"/>
      <c r="L39" s="134">
        <v>4</v>
      </c>
      <c r="M39" s="134">
        <v>5.5</v>
      </c>
      <c r="N39" s="150">
        <v>5.5</v>
      </c>
      <c r="O39" s="134">
        <v>6</v>
      </c>
      <c r="P39" s="152">
        <v>6</v>
      </c>
      <c r="Q39" s="134"/>
      <c r="R39" s="159"/>
      <c r="S39" s="134">
        <v>4</v>
      </c>
      <c r="T39" s="134">
        <v>5.5</v>
      </c>
      <c r="U39" s="150">
        <v>5.5</v>
      </c>
      <c r="V39" s="134">
        <v>6</v>
      </c>
      <c r="W39" s="152">
        <v>6</v>
      </c>
      <c r="X39" s="134">
        <v>3</v>
      </c>
      <c r="Y39" s="159"/>
      <c r="Z39" s="134"/>
      <c r="AA39" s="134"/>
      <c r="AB39" s="150"/>
      <c r="AC39" s="134"/>
      <c r="AD39" s="152"/>
      <c r="AE39" s="134"/>
      <c r="AF39" s="159"/>
      <c r="AG39" s="134"/>
      <c r="AH39" s="134"/>
      <c r="AI39" s="150"/>
      <c r="AJ39" s="134"/>
      <c r="AK39" s="152"/>
      <c r="AL39" s="134"/>
      <c r="AM39" s="133"/>
      <c r="AN39" s="134"/>
      <c r="AO39" s="134"/>
      <c r="AP39" s="134"/>
      <c r="AQ39" s="140"/>
      <c r="AR39" s="124" t="s">
        <v>108</v>
      </c>
      <c r="AS39" s="124">
        <f t="shared" si="30"/>
        <v>0</v>
      </c>
      <c r="AT39" s="134">
        <f t="shared" si="31"/>
        <v>3</v>
      </c>
      <c r="AU39" s="134">
        <f t="shared" si="32"/>
        <v>27</v>
      </c>
      <c r="AV39" s="134">
        <f t="shared" si="33"/>
        <v>30</v>
      </c>
      <c r="AW39" s="134">
        <f t="shared" si="34"/>
        <v>0</v>
      </c>
      <c r="AX39" s="134">
        <f t="shared" si="35"/>
        <v>0</v>
      </c>
      <c r="AY39" s="136">
        <f t="shared" si="36"/>
        <v>60</v>
      </c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75"/>
      <c r="BL39" s="175"/>
      <c r="BM39" s="134"/>
    </row>
    <row r="40" spans="1:65" ht="15" x14ac:dyDescent="0.25">
      <c r="A40" s="140"/>
      <c r="B40" s="141" t="s">
        <v>160</v>
      </c>
      <c r="C40" s="141"/>
      <c r="D40" s="270"/>
      <c r="E40" s="150"/>
      <c r="F40" s="150"/>
      <c r="G40" s="150"/>
      <c r="H40" s="134"/>
      <c r="I40" s="152"/>
      <c r="J40" s="134"/>
      <c r="K40" s="159"/>
      <c r="L40" s="134"/>
      <c r="M40" s="134"/>
      <c r="N40" s="150"/>
      <c r="O40" s="134"/>
      <c r="P40" s="152"/>
      <c r="Q40" s="134"/>
      <c r="R40" s="159"/>
      <c r="S40" s="134"/>
      <c r="T40" s="134"/>
      <c r="U40" s="150"/>
      <c r="V40" s="134"/>
      <c r="W40" s="152"/>
      <c r="X40" s="134"/>
      <c r="Y40" s="159"/>
      <c r="Z40" s="134"/>
      <c r="AA40" s="134"/>
      <c r="AB40" s="150"/>
      <c r="AC40" s="134"/>
      <c r="AD40" s="152"/>
      <c r="AE40" s="134"/>
      <c r="AF40" s="159"/>
      <c r="AG40" s="134"/>
      <c r="AH40" s="134"/>
      <c r="AI40" s="150"/>
      <c r="AJ40" s="134"/>
      <c r="AK40" s="152"/>
      <c r="AL40" s="134"/>
      <c r="AM40" s="133"/>
      <c r="AN40" s="134"/>
      <c r="AO40" s="134"/>
      <c r="AP40" s="134"/>
      <c r="AQ40" s="140"/>
      <c r="AR40" s="124" t="s">
        <v>172</v>
      </c>
      <c r="AS40" s="124">
        <f t="shared" si="30"/>
        <v>0</v>
      </c>
      <c r="AT40" s="134">
        <f t="shared" si="31"/>
        <v>0</v>
      </c>
      <c r="AU40" s="134">
        <f t="shared" si="32"/>
        <v>0</v>
      </c>
      <c r="AV40" s="134">
        <f t="shared" si="33"/>
        <v>0</v>
      </c>
      <c r="AW40" s="134">
        <f t="shared" si="34"/>
        <v>0</v>
      </c>
      <c r="AX40" s="134">
        <f t="shared" si="35"/>
        <v>0</v>
      </c>
      <c r="AY40" s="136">
        <f t="shared" si="36"/>
        <v>0</v>
      </c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75"/>
      <c r="BL40" s="175"/>
      <c r="BM40" s="134"/>
    </row>
    <row r="41" spans="1:65" ht="15" x14ac:dyDescent="0.25">
      <c r="A41" s="140"/>
      <c r="B41" s="141" t="s">
        <v>161</v>
      </c>
      <c r="C41" s="141"/>
      <c r="D41" s="270"/>
      <c r="E41" s="150"/>
      <c r="F41" s="150"/>
      <c r="G41" s="150"/>
      <c r="H41" s="134"/>
      <c r="I41" s="152"/>
      <c r="J41" s="134"/>
      <c r="K41" s="159"/>
      <c r="L41" s="134"/>
      <c r="M41" s="134"/>
      <c r="N41" s="150"/>
      <c r="O41" s="134"/>
      <c r="P41" s="152"/>
      <c r="Q41" s="134"/>
      <c r="R41" s="159"/>
      <c r="S41" s="134"/>
      <c r="T41" s="134"/>
      <c r="U41" s="150"/>
      <c r="V41" s="134"/>
      <c r="W41" s="152"/>
      <c r="X41" s="134"/>
      <c r="Y41" s="159"/>
      <c r="Z41" s="134"/>
      <c r="AA41" s="134"/>
      <c r="AB41" s="150"/>
      <c r="AC41" s="134"/>
      <c r="AD41" s="152"/>
      <c r="AE41" s="134"/>
      <c r="AF41" s="159"/>
      <c r="AG41" s="134"/>
      <c r="AH41" s="134"/>
      <c r="AI41" s="150"/>
      <c r="AJ41" s="134"/>
      <c r="AK41" s="152"/>
      <c r="AL41" s="134"/>
      <c r="AM41" s="133"/>
      <c r="AN41" s="134"/>
      <c r="AO41" s="134"/>
      <c r="AP41" s="134"/>
      <c r="AQ41" s="140"/>
      <c r="AR41" s="124" t="s">
        <v>173</v>
      </c>
      <c r="AS41" s="124">
        <f t="shared" si="30"/>
        <v>0</v>
      </c>
      <c r="AT41" s="134">
        <f t="shared" si="31"/>
        <v>0</v>
      </c>
      <c r="AU41" s="134">
        <f t="shared" si="32"/>
        <v>0</v>
      </c>
      <c r="AV41" s="134">
        <f t="shared" si="33"/>
        <v>0</v>
      </c>
      <c r="AW41" s="134">
        <f t="shared" si="34"/>
        <v>0</v>
      </c>
      <c r="AX41" s="134">
        <f t="shared" si="35"/>
        <v>0</v>
      </c>
      <c r="AY41" s="136">
        <f t="shared" si="36"/>
        <v>0</v>
      </c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75"/>
      <c r="BL41" s="175"/>
      <c r="BM41" s="134"/>
    </row>
    <row r="42" spans="1:65" ht="15" x14ac:dyDescent="0.25">
      <c r="A42" s="140"/>
      <c r="B42" s="141" t="s">
        <v>174</v>
      </c>
      <c r="C42" s="141"/>
      <c r="D42" s="270"/>
      <c r="E42" s="150"/>
      <c r="F42" s="150"/>
      <c r="G42" s="150"/>
      <c r="H42" s="134"/>
      <c r="I42" s="152"/>
      <c r="J42" s="134"/>
      <c r="K42" s="159"/>
      <c r="L42" s="134"/>
      <c r="M42" s="134"/>
      <c r="N42" s="150"/>
      <c r="O42" s="134"/>
      <c r="P42" s="152"/>
      <c r="Q42" s="134">
        <v>3</v>
      </c>
      <c r="R42" s="159"/>
      <c r="S42" s="134"/>
      <c r="T42" s="134"/>
      <c r="U42" s="150"/>
      <c r="V42" s="134"/>
      <c r="W42" s="152"/>
      <c r="X42" s="134"/>
      <c r="Y42" s="159"/>
      <c r="Z42" s="134"/>
      <c r="AA42" s="134"/>
      <c r="AB42" s="150"/>
      <c r="AC42" s="134"/>
      <c r="AD42" s="152"/>
      <c r="AE42" s="134"/>
      <c r="AF42" s="159"/>
      <c r="AG42" s="134"/>
      <c r="AH42" s="134"/>
      <c r="AI42" s="150"/>
      <c r="AJ42" s="134"/>
      <c r="AK42" s="152"/>
      <c r="AL42" s="134"/>
      <c r="AM42" s="133"/>
      <c r="AN42" s="134"/>
      <c r="AO42" s="134"/>
      <c r="AP42" s="134"/>
      <c r="AQ42" s="140"/>
      <c r="AR42" s="124" t="s">
        <v>174</v>
      </c>
      <c r="AS42" s="124">
        <f t="shared" si="30"/>
        <v>0</v>
      </c>
      <c r="AT42" s="134">
        <f t="shared" si="31"/>
        <v>0</v>
      </c>
      <c r="AU42" s="134">
        <f t="shared" si="32"/>
        <v>3</v>
      </c>
      <c r="AV42" s="134">
        <f t="shared" si="33"/>
        <v>0</v>
      </c>
      <c r="AW42" s="134">
        <f t="shared" si="34"/>
        <v>0</v>
      </c>
      <c r="AX42" s="134">
        <f t="shared" si="35"/>
        <v>0</v>
      </c>
      <c r="AY42" s="136">
        <f t="shared" si="36"/>
        <v>3</v>
      </c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75"/>
      <c r="BL42" s="175"/>
      <c r="BM42" s="134"/>
    </row>
    <row r="43" spans="1:65" ht="15" x14ac:dyDescent="0.25">
      <c r="A43" s="153"/>
      <c r="B43" s="154" t="s">
        <v>175</v>
      </c>
      <c r="C43" s="154" t="s">
        <v>101</v>
      </c>
      <c r="D43" s="273"/>
      <c r="E43" s="155" t="s">
        <v>332</v>
      </c>
      <c r="F43" s="155" t="s">
        <v>347</v>
      </c>
      <c r="G43" s="155" t="s">
        <v>347</v>
      </c>
      <c r="H43" s="155" t="s">
        <v>332</v>
      </c>
      <c r="I43" s="155" t="s">
        <v>332</v>
      </c>
      <c r="J43" s="155"/>
      <c r="K43" s="159"/>
      <c r="L43" s="155"/>
      <c r="M43" s="155"/>
      <c r="N43" s="155"/>
      <c r="O43" s="134"/>
      <c r="P43" s="155"/>
      <c r="Q43" s="155"/>
      <c r="R43" s="159"/>
      <c r="S43" s="155"/>
      <c r="T43" s="155"/>
      <c r="U43" s="155"/>
      <c r="V43" s="134"/>
      <c r="W43" s="155"/>
      <c r="X43" s="155"/>
      <c r="Y43" s="159"/>
      <c r="Z43" s="155" t="s">
        <v>332</v>
      </c>
      <c r="AA43" s="155" t="s">
        <v>332</v>
      </c>
      <c r="AB43" s="155" t="s">
        <v>332</v>
      </c>
      <c r="AC43" s="155" t="s">
        <v>332</v>
      </c>
      <c r="AD43" s="155" t="s">
        <v>332</v>
      </c>
      <c r="AE43" s="155" t="s">
        <v>332</v>
      </c>
      <c r="AF43" s="159"/>
      <c r="AG43" s="155" t="s">
        <v>332</v>
      </c>
      <c r="AH43" s="155"/>
      <c r="AI43" s="155"/>
      <c r="AJ43" s="134"/>
      <c r="AK43" s="155"/>
      <c r="AL43" s="155"/>
      <c r="AM43" s="133">
        <f>SUM(G43:AK43)</f>
        <v>0</v>
      </c>
      <c r="AN43" s="155"/>
      <c r="AO43" s="155"/>
      <c r="AP43" s="155"/>
      <c r="AQ43" s="153"/>
      <c r="AR43" s="134" t="s">
        <v>176</v>
      </c>
      <c r="AS43" s="134">
        <f t="shared" ref="AS43:AX43" si="37">SUM(AS37:AS42)-AS36</f>
        <v>-1</v>
      </c>
      <c r="AT43" s="134">
        <f t="shared" si="37"/>
        <v>4</v>
      </c>
      <c r="AU43" s="134">
        <f t="shared" si="37"/>
        <v>0</v>
      </c>
      <c r="AV43" s="134">
        <f t="shared" si="37"/>
        <v>0</v>
      </c>
      <c r="AW43" s="134">
        <f t="shared" si="37"/>
        <v>8.5</v>
      </c>
      <c r="AX43" s="134">
        <f t="shared" si="37"/>
        <v>1.5</v>
      </c>
      <c r="AY43" s="136">
        <f t="shared" si="36"/>
        <v>13</v>
      </c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81"/>
      <c r="BL43" s="181"/>
      <c r="BM43" s="155"/>
    </row>
    <row r="44" spans="1:65" ht="15" x14ac:dyDescent="0.25">
      <c r="A44" s="71"/>
      <c r="B44" s="131" t="s">
        <v>166</v>
      </c>
      <c r="C44" s="131">
        <v>3</v>
      </c>
      <c r="D44" s="270"/>
      <c r="E44" s="95">
        <v>5</v>
      </c>
      <c r="F44" s="95">
        <v>5</v>
      </c>
      <c r="G44" s="95">
        <v>5</v>
      </c>
      <c r="H44" s="95">
        <v>6</v>
      </c>
      <c r="I44" s="95">
        <v>6</v>
      </c>
      <c r="J44" s="95">
        <v>3</v>
      </c>
      <c r="K44" s="173"/>
      <c r="L44" s="95">
        <v>5</v>
      </c>
      <c r="M44" s="95">
        <v>5</v>
      </c>
      <c r="N44" s="95">
        <v>5</v>
      </c>
      <c r="O44" s="95">
        <v>6</v>
      </c>
      <c r="P44" s="95">
        <v>6</v>
      </c>
      <c r="Q44" s="95">
        <v>3</v>
      </c>
      <c r="R44" s="173"/>
      <c r="S44" s="95">
        <v>5</v>
      </c>
      <c r="T44" s="95">
        <v>5</v>
      </c>
      <c r="U44" s="95">
        <v>5</v>
      </c>
      <c r="V44" s="95">
        <v>6</v>
      </c>
      <c r="W44" s="95">
        <v>6</v>
      </c>
      <c r="X44" s="95">
        <v>3</v>
      </c>
      <c r="Y44" s="173"/>
      <c r="Z44" s="95">
        <v>5</v>
      </c>
      <c r="AA44" s="95">
        <v>5</v>
      </c>
      <c r="AB44" s="95">
        <v>5</v>
      </c>
      <c r="AC44" s="95">
        <v>6</v>
      </c>
      <c r="AD44" s="95">
        <v>6</v>
      </c>
      <c r="AE44" s="95">
        <v>3</v>
      </c>
      <c r="AF44" s="173"/>
      <c r="AG44" s="95">
        <v>5</v>
      </c>
      <c r="AH44" s="95"/>
      <c r="AI44" s="95"/>
      <c r="AJ44" s="95"/>
      <c r="AK44" s="95"/>
      <c r="AL44" s="95"/>
      <c r="AM44" s="133">
        <f>SUM(H44:AK44)</f>
        <v>110</v>
      </c>
      <c r="AN44" s="134"/>
      <c r="AO44" s="134"/>
      <c r="AP44" s="134"/>
      <c r="AQ44" s="71"/>
      <c r="AR44" s="135" t="s">
        <v>167</v>
      </c>
      <c r="AS44" s="135">
        <f t="shared" ref="AS44:AS50" si="38">C44</f>
        <v>3</v>
      </c>
      <c r="AT44" s="135">
        <f t="shared" ref="AT44:AT50" si="39">SUM(E44:J44)</f>
        <v>30</v>
      </c>
      <c r="AU44" s="135">
        <f t="shared" ref="AU44:AU50" si="40">SUM(L44:Q44)</f>
        <v>30</v>
      </c>
      <c r="AV44" s="135">
        <f t="shared" ref="AV44:AV50" si="41">SUM(S44:X44)</f>
        <v>30</v>
      </c>
      <c r="AW44" s="135">
        <f t="shared" ref="AW44:AW50" si="42">SUM(Z44:AE44)</f>
        <v>30</v>
      </c>
      <c r="AX44" s="135">
        <f t="shared" ref="AX44:AX50" si="43">SUM(AG44:AL44)</f>
        <v>5</v>
      </c>
      <c r="AY44" s="136">
        <f t="shared" si="36"/>
        <v>128</v>
      </c>
      <c r="AZ44" s="137">
        <f>AY44-SUM(AY46:AY50)</f>
        <v>68</v>
      </c>
      <c r="BA44" s="137">
        <f>AY51</f>
        <v>13</v>
      </c>
      <c r="BB44" s="138">
        <f>AZ44+BA44</f>
        <v>81</v>
      </c>
      <c r="BC44" s="138">
        <f>AY50</f>
        <v>3</v>
      </c>
      <c r="BD44" s="138">
        <f>AY48</f>
        <v>0</v>
      </c>
      <c r="BE44" s="138">
        <f>AY49</f>
        <v>0</v>
      </c>
      <c r="BF44" s="138">
        <f>AY47</f>
        <v>57</v>
      </c>
      <c r="BG44" s="138">
        <f>AY46</f>
        <v>0</v>
      </c>
      <c r="BH44" s="134">
        <f>AO45</f>
        <v>49</v>
      </c>
      <c r="BI44" s="134">
        <v>1.3</v>
      </c>
      <c r="BJ44" s="134">
        <f>BI44*BA44</f>
        <v>16.900000000000002</v>
      </c>
      <c r="BK44" s="174">
        <f>BH44+BJ44</f>
        <v>65.900000000000006</v>
      </c>
      <c r="BL44" s="174"/>
      <c r="BM44" s="138" t="s">
        <v>348</v>
      </c>
    </row>
    <row r="45" spans="1:65" ht="15" x14ac:dyDescent="0.25">
      <c r="A45" s="140"/>
      <c r="B45" s="141" t="s">
        <v>168</v>
      </c>
      <c r="C45" s="141">
        <v>3</v>
      </c>
      <c r="D45" s="270"/>
      <c r="E45" s="134">
        <v>6.5</v>
      </c>
      <c r="F45" s="134">
        <v>6.5</v>
      </c>
      <c r="G45" s="134">
        <v>7</v>
      </c>
      <c r="H45" s="134">
        <v>6</v>
      </c>
      <c r="I45" s="134">
        <v>6</v>
      </c>
      <c r="J45" s="134">
        <v>2</v>
      </c>
      <c r="K45" s="159"/>
      <c r="L45" s="271"/>
      <c r="M45" s="271"/>
      <c r="N45" s="271"/>
      <c r="O45" s="271"/>
      <c r="P45" s="271"/>
      <c r="Q45" s="271"/>
      <c r="R45" s="159"/>
      <c r="S45" s="271"/>
      <c r="T45" s="271"/>
      <c r="U45" s="271"/>
      <c r="V45" s="271"/>
      <c r="W45" s="271"/>
      <c r="X45" s="271"/>
      <c r="Y45" s="159"/>
      <c r="Z45" s="155">
        <v>8.5</v>
      </c>
      <c r="AA45" s="155">
        <v>7</v>
      </c>
      <c r="AB45" s="155">
        <v>7.5</v>
      </c>
      <c r="AC45" s="134">
        <v>6.5</v>
      </c>
      <c r="AD45" s="155">
        <v>6.5</v>
      </c>
      <c r="AE45" s="155">
        <v>2.5</v>
      </c>
      <c r="AF45" s="159"/>
      <c r="AG45" s="134">
        <v>5.5</v>
      </c>
      <c r="AH45" s="134"/>
      <c r="AI45" s="134"/>
      <c r="AJ45" s="134"/>
      <c r="AK45" s="134"/>
      <c r="AL45" s="155"/>
      <c r="AM45" s="133">
        <f>SUM(H45:AK45)</f>
        <v>58</v>
      </c>
      <c r="AN45" s="134">
        <f>COUNT(C45:AK45)</f>
        <v>14</v>
      </c>
      <c r="AO45" s="134">
        <f>AN45*3.5</f>
        <v>49</v>
      </c>
      <c r="AP45" s="134"/>
      <c r="AQ45" s="140"/>
      <c r="AR45" s="134" t="s">
        <v>169</v>
      </c>
      <c r="AS45" s="134">
        <f t="shared" si="38"/>
        <v>3</v>
      </c>
      <c r="AT45" s="134">
        <f t="shared" si="39"/>
        <v>34</v>
      </c>
      <c r="AU45" s="134">
        <f t="shared" si="40"/>
        <v>0</v>
      </c>
      <c r="AV45" s="134">
        <f t="shared" si="41"/>
        <v>0</v>
      </c>
      <c r="AW45" s="134">
        <f t="shared" si="42"/>
        <v>38.5</v>
      </c>
      <c r="AX45" s="134">
        <f t="shared" si="43"/>
        <v>5.5</v>
      </c>
      <c r="AY45" s="136">
        <f t="shared" si="36"/>
        <v>81</v>
      </c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75"/>
      <c r="BL45" s="175"/>
      <c r="BM45" s="134" t="s">
        <v>349</v>
      </c>
    </row>
    <row r="46" spans="1:65" ht="15" x14ac:dyDescent="0.25">
      <c r="A46" s="277" t="s">
        <v>184</v>
      </c>
      <c r="B46" s="141" t="s">
        <v>109</v>
      </c>
      <c r="C46" s="141"/>
      <c r="D46" s="270"/>
      <c r="E46" s="147"/>
      <c r="F46" s="147"/>
      <c r="G46" s="147"/>
      <c r="H46" s="147"/>
      <c r="I46" s="147"/>
      <c r="J46" s="147"/>
      <c r="K46" s="176"/>
      <c r="L46" s="147"/>
      <c r="M46" s="147"/>
      <c r="N46" s="147"/>
      <c r="O46" s="147"/>
      <c r="P46" s="147"/>
      <c r="Q46" s="147"/>
      <c r="R46" s="176"/>
      <c r="S46" s="147"/>
      <c r="T46" s="147"/>
      <c r="U46" s="147"/>
      <c r="V46" s="147"/>
      <c r="W46" s="147"/>
      <c r="X46" s="147"/>
      <c r="Y46" s="176"/>
      <c r="Z46" s="147"/>
      <c r="AA46" s="147"/>
      <c r="AB46" s="147"/>
      <c r="AC46" s="147"/>
      <c r="AD46" s="147"/>
      <c r="AE46" s="147"/>
      <c r="AF46" s="176"/>
      <c r="AG46" s="147"/>
      <c r="AH46" s="147"/>
      <c r="AI46" s="147"/>
      <c r="AJ46" s="147"/>
      <c r="AK46" s="147"/>
      <c r="AL46" s="147"/>
      <c r="AM46" s="133"/>
      <c r="AN46" s="147"/>
      <c r="AO46" s="147"/>
      <c r="AP46" s="147"/>
      <c r="AQ46" s="140" t="s">
        <v>184</v>
      </c>
      <c r="AR46" s="134" t="s">
        <v>109</v>
      </c>
      <c r="AS46" s="134">
        <f t="shared" si="38"/>
        <v>0</v>
      </c>
      <c r="AT46" s="134">
        <f t="shared" si="39"/>
        <v>0</v>
      </c>
      <c r="AU46" s="134">
        <f t="shared" si="40"/>
        <v>0</v>
      </c>
      <c r="AV46" s="134">
        <f t="shared" si="41"/>
        <v>0</v>
      </c>
      <c r="AW46" s="134">
        <f t="shared" si="42"/>
        <v>0</v>
      </c>
      <c r="AX46" s="134">
        <f t="shared" si="43"/>
        <v>0</v>
      </c>
      <c r="AY46" s="136">
        <f t="shared" si="36"/>
        <v>0</v>
      </c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78"/>
      <c r="BL46" s="178"/>
      <c r="BM46" s="134"/>
    </row>
    <row r="47" spans="1:65" ht="15" x14ac:dyDescent="0.25">
      <c r="A47" s="140"/>
      <c r="B47" s="141" t="s">
        <v>108</v>
      </c>
      <c r="C47" s="141"/>
      <c r="D47" s="270"/>
      <c r="E47" s="150"/>
      <c r="F47" s="150"/>
      <c r="G47" s="150"/>
      <c r="H47" s="134"/>
      <c r="I47" s="152"/>
      <c r="J47" s="134"/>
      <c r="K47" s="159"/>
      <c r="L47" s="134">
        <v>5</v>
      </c>
      <c r="M47" s="134">
        <v>5</v>
      </c>
      <c r="N47" s="150">
        <v>5</v>
      </c>
      <c r="O47" s="134">
        <v>6</v>
      </c>
      <c r="P47" s="152">
        <v>6</v>
      </c>
      <c r="Q47" s="134"/>
      <c r="R47" s="159"/>
      <c r="S47" s="134">
        <v>5</v>
      </c>
      <c r="T47" s="134">
        <v>5</v>
      </c>
      <c r="U47" s="150">
        <v>5</v>
      </c>
      <c r="V47" s="134">
        <v>6</v>
      </c>
      <c r="W47" s="152">
        <v>6</v>
      </c>
      <c r="X47" s="134">
        <v>3</v>
      </c>
      <c r="Y47" s="159"/>
      <c r="Z47" s="134"/>
      <c r="AA47" s="134"/>
      <c r="AB47" s="150"/>
      <c r="AC47" s="134"/>
      <c r="AD47" s="152"/>
      <c r="AE47" s="134"/>
      <c r="AF47" s="159"/>
      <c r="AG47" s="134"/>
      <c r="AH47" s="134"/>
      <c r="AI47" s="150"/>
      <c r="AJ47" s="134"/>
      <c r="AK47" s="152"/>
      <c r="AL47" s="134"/>
      <c r="AM47" s="133"/>
      <c r="AN47" s="134"/>
      <c r="AO47" s="134"/>
      <c r="AP47" s="134"/>
      <c r="AQ47" s="140"/>
      <c r="AR47" s="124" t="s">
        <v>108</v>
      </c>
      <c r="AS47" s="124">
        <f t="shared" si="38"/>
        <v>0</v>
      </c>
      <c r="AT47" s="134">
        <f t="shared" si="39"/>
        <v>0</v>
      </c>
      <c r="AU47" s="134">
        <f t="shared" si="40"/>
        <v>27</v>
      </c>
      <c r="AV47" s="134">
        <f t="shared" si="41"/>
        <v>30</v>
      </c>
      <c r="AW47" s="134">
        <f t="shared" si="42"/>
        <v>0</v>
      </c>
      <c r="AX47" s="134">
        <f t="shared" si="43"/>
        <v>0</v>
      </c>
      <c r="AY47" s="136">
        <f t="shared" si="36"/>
        <v>57</v>
      </c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75"/>
      <c r="BL47" s="175"/>
      <c r="BM47" s="134"/>
    </row>
    <row r="48" spans="1:65" ht="15" x14ac:dyDescent="0.25">
      <c r="A48" s="140"/>
      <c r="B48" s="141" t="s">
        <v>160</v>
      </c>
      <c r="C48" s="141"/>
      <c r="D48" s="270"/>
      <c r="E48" s="150"/>
      <c r="F48" s="150"/>
      <c r="G48" s="150"/>
      <c r="H48" s="134"/>
      <c r="I48" s="152"/>
      <c r="J48" s="134"/>
      <c r="K48" s="159"/>
      <c r="L48" s="134"/>
      <c r="M48" s="134"/>
      <c r="N48" s="150"/>
      <c r="O48" s="134"/>
      <c r="P48" s="152"/>
      <c r="Q48" s="134"/>
      <c r="R48" s="159"/>
      <c r="S48" s="134"/>
      <c r="T48" s="134"/>
      <c r="U48" s="150"/>
      <c r="V48" s="134"/>
      <c r="W48" s="152"/>
      <c r="X48" s="134"/>
      <c r="Y48" s="159"/>
      <c r="Z48" s="134"/>
      <c r="AA48" s="134"/>
      <c r="AB48" s="150"/>
      <c r="AC48" s="134"/>
      <c r="AD48" s="152"/>
      <c r="AE48" s="134"/>
      <c r="AF48" s="159"/>
      <c r="AG48" s="134"/>
      <c r="AH48" s="134"/>
      <c r="AI48" s="150"/>
      <c r="AJ48" s="134"/>
      <c r="AK48" s="152"/>
      <c r="AL48" s="134"/>
      <c r="AM48" s="133"/>
      <c r="AN48" s="134"/>
      <c r="AO48" s="134"/>
      <c r="AP48" s="134"/>
      <c r="AQ48" s="140"/>
      <c r="AR48" s="124" t="s">
        <v>172</v>
      </c>
      <c r="AS48" s="124">
        <f t="shared" si="38"/>
        <v>0</v>
      </c>
      <c r="AT48" s="134">
        <f t="shared" si="39"/>
        <v>0</v>
      </c>
      <c r="AU48" s="134">
        <f t="shared" si="40"/>
        <v>0</v>
      </c>
      <c r="AV48" s="134">
        <f t="shared" si="41"/>
        <v>0</v>
      </c>
      <c r="AW48" s="134">
        <f t="shared" si="42"/>
        <v>0</v>
      </c>
      <c r="AX48" s="134">
        <f t="shared" si="43"/>
        <v>0</v>
      </c>
      <c r="AY48" s="136">
        <f t="shared" si="36"/>
        <v>0</v>
      </c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75"/>
      <c r="BL48" s="175"/>
      <c r="BM48" s="134"/>
    </row>
    <row r="49" spans="1:65" ht="15" x14ac:dyDescent="0.25">
      <c r="A49" s="140"/>
      <c r="B49" s="141" t="s">
        <v>161</v>
      </c>
      <c r="C49" s="141"/>
      <c r="D49" s="270"/>
      <c r="E49" s="150"/>
      <c r="F49" s="150"/>
      <c r="G49" s="150"/>
      <c r="H49" s="134"/>
      <c r="I49" s="152"/>
      <c r="J49" s="134"/>
      <c r="K49" s="159"/>
      <c r="L49" s="134"/>
      <c r="M49" s="134"/>
      <c r="N49" s="150"/>
      <c r="O49" s="134"/>
      <c r="P49" s="152"/>
      <c r="Q49" s="134"/>
      <c r="R49" s="159"/>
      <c r="S49" s="134"/>
      <c r="T49" s="134"/>
      <c r="U49" s="150"/>
      <c r="V49" s="134"/>
      <c r="W49" s="152"/>
      <c r="X49" s="134"/>
      <c r="Y49" s="159"/>
      <c r="Z49" s="134"/>
      <c r="AA49" s="134"/>
      <c r="AB49" s="150"/>
      <c r="AC49" s="134"/>
      <c r="AD49" s="152"/>
      <c r="AE49" s="134"/>
      <c r="AF49" s="159"/>
      <c r="AG49" s="134"/>
      <c r="AH49" s="134"/>
      <c r="AI49" s="150"/>
      <c r="AJ49" s="134"/>
      <c r="AK49" s="152"/>
      <c r="AL49" s="134"/>
      <c r="AM49" s="133"/>
      <c r="AN49" s="134"/>
      <c r="AO49" s="134"/>
      <c r="AP49" s="134"/>
      <c r="AQ49" s="140"/>
      <c r="AR49" s="124" t="s">
        <v>173</v>
      </c>
      <c r="AS49" s="124">
        <f t="shared" si="38"/>
        <v>0</v>
      </c>
      <c r="AT49" s="134">
        <f t="shared" si="39"/>
        <v>0</v>
      </c>
      <c r="AU49" s="134">
        <f t="shared" si="40"/>
        <v>0</v>
      </c>
      <c r="AV49" s="134">
        <f t="shared" si="41"/>
        <v>0</v>
      </c>
      <c r="AW49" s="134">
        <f t="shared" si="42"/>
        <v>0</v>
      </c>
      <c r="AX49" s="134">
        <f t="shared" si="43"/>
        <v>0</v>
      </c>
      <c r="AY49" s="136">
        <f t="shared" si="36"/>
        <v>0</v>
      </c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75"/>
      <c r="BL49" s="175"/>
      <c r="BM49" s="134"/>
    </row>
    <row r="50" spans="1:65" ht="15" x14ac:dyDescent="0.25">
      <c r="A50" s="140"/>
      <c r="B50" s="141" t="s">
        <v>174</v>
      </c>
      <c r="C50" s="141"/>
      <c r="D50" s="270"/>
      <c r="E50" s="150"/>
      <c r="F50" s="150"/>
      <c r="G50" s="150"/>
      <c r="H50" s="134"/>
      <c r="I50" s="152"/>
      <c r="J50" s="134"/>
      <c r="K50" s="159"/>
      <c r="L50" s="134"/>
      <c r="M50" s="134"/>
      <c r="N50" s="150"/>
      <c r="O50" s="134"/>
      <c r="P50" s="152"/>
      <c r="Q50" s="134">
        <v>3</v>
      </c>
      <c r="R50" s="159"/>
      <c r="S50" s="134"/>
      <c r="T50" s="134"/>
      <c r="U50" s="150"/>
      <c r="V50" s="134"/>
      <c r="W50" s="152"/>
      <c r="X50" s="134"/>
      <c r="Y50" s="159"/>
      <c r="Z50" s="134"/>
      <c r="AA50" s="134"/>
      <c r="AB50" s="150"/>
      <c r="AC50" s="134"/>
      <c r="AD50" s="152"/>
      <c r="AE50" s="134"/>
      <c r="AF50" s="159"/>
      <c r="AG50" s="134"/>
      <c r="AH50" s="134"/>
      <c r="AI50" s="150"/>
      <c r="AJ50" s="134"/>
      <c r="AK50" s="152"/>
      <c r="AL50" s="134"/>
      <c r="AM50" s="133"/>
      <c r="AN50" s="134"/>
      <c r="AO50" s="134"/>
      <c r="AP50" s="134"/>
      <c r="AQ50" s="140"/>
      <c r="AR50" s="124" t="s">
        <v>174</v>
      </c>
      <c r="AS50" s="124">
        <f t="shared" si="38"/>
        <v>0</v>
      </c>
      <c r="AT50" s="134">
        <f t="shared" si="39"/>
        <v>0</v>
      </c>
      <c r="AU50" s="134">
        <f t="shared" si="40"/>
        <v>3</v>
      </c>
      <c r="AV50" s="134">
        <f t="shared" si="41"/>
        <v>0</v>
      </c>
      <c r="AW50" s="134">
        <f t="shared" si="42"/>
        <v>0</v>
      </c>
      <c r="AX50" s="134">
        <f t="shared" si="43"/>
        <v>0</v>
      </c>
      <c r="AY50" s="136">
        <f t="shared" si="36"/>
        <v>3</v>
      </c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75"/>
      <c r="BL50" s="175"/>
      <c r="BM50" s="134"/>
    </row>
    <row r="51" spans="1:65" ht="15" x14ac:dyDescent="0.25">
      <c r="A51" s="153"/>
      <c r="B51" s="154" t="s">
        <v>175</v>
      </c>
      <c r="C51" s="154" t="s">
        <v>330</v>
      </c>
      <c r="D51" s="273"/>
      <c r="E51" s="155" t="s">
        <v>207</v>
      </c>
      <c r="F51" s="155" t="s">
        <v>207</v>
      </c>
      <c r="G51" s="155" t="s">
        <v>207</v>
      </c>
      <c r="H51" s="134" t="s">
        <v>187</v>
      </c>
      <c r="I51" s="155" t="s">
        <v>187</v>
      </c>
      <c r="J51" s="155" t="s">
        <v>187</v>
      </c>
      <c r="K51" s="159"/>
      <c r="L51" s="155"/>
      <c r="M51" s="155"/>
      <c r="N51" s="155"/>
      <c r="O51" s="134"/>
      <c r="P51" s="155"/>
      <c r="Q51" s="155"/>
      <c r="R51" s="159"/>
      <c r="S51" s="155"/>
      <c r="T51" s="155"/>
      <c r="U51" s="155"/>
      <c r="V51" s="134"/>
      <c r="W51" s="155"/>
      <c r="X51" s="155"/>
      <c r="Y51" s="159"/>
      <c r="Z51" s="155" t="s">
        <v>207</v>
      </c>
      <c r="AA51" s="155" t="s">
        <v>207</v>
      </c>
      <c r="AB51" s="155" t="s">
        <v>207</v>
      </c>
      <c r="AC51" s="155" t="s">
        <v>187</v>
      </c>
      <c r="AD51" s="155" t="s">
        <v>187</v>
      </c>
      <c r="AE51" s="155" t="s">
        <v>187</v>
      </c>
      <c r="AF51" s="159"/>
      <c r="AG51" s="155" t="s">
        <v>207</v>
      </c>
      <c r="AH51" s="155"/>
      <c r="AI51" s="155"/>
      <c r="AJ51" s="134"/>
      <c r="AK51" s="155"/>
      <c r="AL51" s="155"/>
      <c r="AM51" s="133">
        <f>SUM(G51:AK51)</f>
        <v>0</v>
      </c>
      <c r="AN51" s="155"/>
      <c r="AO51" s="155"/>
      <c r="AP51" s="155"/>
      <c r="AQ51" s="153"/>
      <c r="AR51" s="134" t="s">
        <v>176</v>
      </c>
      <c r="AS51" s="134">
        <f t="shared" ref="AS51:AX51" si="44">SUM(AS45:AS50)-AS44</f>
        <v>0</v>
      </c>
      <c r="AT51" s="134">
        <f t="shared" si="44"/>
        <v>4</v>
      </c>
      <c r="AU51" s="134">
        <f t="shared" si="44"/>
        <v>0</v>
      </c>
      <c r="AV51" s="134">
        <f t="shared" si="44"/>
        <v>0</v>
      </c>
      <c r="AW51" s="134">
        <f t="shared" si="44"/>
        <v>8.5</v>
      </c>
      <c r="AX51" s="134">
        <f t="shared" si="44"/>
        <v>0.5</v>
      </c>
      <c r="AY51" s="136">
        <f t="shared" si="36"/>
        <v>13</v>
      </c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81"/>
      <c r="BL51" s="181"/>
      <c r="BM51" s="155"/>
    </row>
    <row r="52" spans="1:65" ht="15" x14ac:dyDescent="0.25">
      <c r="A52" s="71"/>
      <c r="B52" s="131" t="s">
        <v>166</v>
      </c>
      <c r="C52" s="131">
        <v>2</v>
      </c>
      <c r="D52" s="270"/>
      <c r="E52" s="95">
        <v>5</v>
      </c>
      <c r="F52" s="95">
        <v>6</v>
      </c>
      <c r="G52" s="95">
        <v>5.5</v>
      </c>
      <c r="H52" s="95">
        <v>6.5</v>
      </c>
      <c r="I52" s="95">
        <v>6</v>
      </c>
      <c r="J52" s="95">
        <v>2</v>
      </c>
      <c r="K52" s="173"/>
      <c r="L52" s="95">
        <v>5</v>
      </c>
      <c r="M52" s="95">
        <v>6</v>
      </c>
      <c r="N52" s="95">
        <v>5.5</v>
      </c>
      <c r="O52" s="95">
        <v>6.5</v>
      </c>
      <c r="P52" s="95">
        <v>6</v>
      </c>
      <c r="Q52" s="95">
        <v>2</v>
      </c>
      <c r="R52" s="173"/>
      <c r="S52" s="95">
        <v>5</v>
      </c>
      <c r="T52" s="95">
        <v>6</v>
      </c>
      <c r="U52" s="95">
        <v>5.5</v>
      </c>
      <c r="V52" s="95">
        <v>6.5</v>
      </c>
      <c r="W52" s="95">
        <v>6</v>
      </c>
      <c r="X52" s="95">
        <v>2</v>
      </c>
      <c r="Y52" s="173"/>
      <c r="Z52" s="95">
        <v>5</v>
      </c>
      <c r="AA52" s="95">
        <v>6</v>
      </c>
      <c r="AB52" s="95">
        <v>5.5</v>
      </c>
      <c r="AC52" s="95">
        <v>6.5</v>
      </c>
      <c r="AD52" s="95">
        <v>6</v>
      </c>
      <c r="AE52" s="95">
        <v>2</v>
      </c>
      <c r="AF52" s="173"/>
      <c r="AG52" s="95">
        <v>5</v>
      </c>
      <c r="AH52" s="95"/>
      <c r="AI52" s="95"/>
      <c r="AJ52" s="95"/>
      <c r="AK52" s="95"/>
      <c r="AL52" s="95"/>
      <c r="AM52" s="133">
        <f>SUM(H52:AK52)</f>
        <v>112.5</v>
      </c>
      <c r="AN52" s="134"/>
      <c r="AO52" s="134"/>
      <c r="AP52" s="134"/>
      <c r="AQ52" s="71"/>
      <c r="AR52" s="135" t="s">
        <v>167</v>
      </c>
      <c r="AS52" s="135">
        <f t="shared" ref="AS52:AS58" si="45">C52</f>
        <v>2</v>
      </c>
      <c r="AT52" s="135">
        <f t="shared" ref="AT52:AT58" si="46">SUM(E52:J52)</f>
        <v>31</v>
      </c>
      <c r="AU52" s="135">
        <f t="shared" ref="AU52:AU58" si="47">SUM(L52:Q52)</f>
        <v>31</v>
      </c>
      <c r="AV52" s="135">
        <f t="shared" ref="AV52:AV58" si="48">SUM(S52:X52)</f>
        <v>31</v>
      </c>
      <c r="AW52" s="135">
        <f t="shared" ref="AW52:AW58" si="49">SUM(Z52:AE52)</f>
        <v>31</v>
      </c>
      <c r="AX52" s="135">
        <f t="shared" ref="AX52:AX58" si="50">SUM(AG52:AL52)</f>
        <v>5</v>
      </c>
      <c r="AY52" s="136">
        <f t="shared" si="36"/>
        <v>131</v>
      </c>
      <c r="AZ52" s="137">
        <f>AY52-SUM(AY54:AY58)</f>
        <v>69</v>
      </c>
      <c r="BA52" s="137">
        <f>AY59</f>
        <v>15.5</v>
      </c>
      <c r="BB52" s="138">
        <f>AZ52+BA52</f>
        <v>84.5</v>
      </c>
      <c r="BC52" s="138">
        <f>AY58</f>
        <v>2</v>
      </c>
      <c r="BD52" s="138">
        <f>AY56</f>
        <v>0</v>
      </c>
      <c r="BE52" s="138">
        <f>AY57</f>
        <v>0</v>
      </c>
      <c r="BF52" s="138">
        <f>AY55</f>
        <v>60</v>
      </c>
      <c r="BG52" s="138">
        <f>AY54</f>
        <v>0</v>
      </c>
      <c r="BH52" s="134">
        <f>AO53</f>
        <v>49</v>
      </c>
      <c r="BI52" s="134">
        <v>1.3</v>
      </c>
      <c r="BJ52" s="134">
        <f>BI52*BA52</f>
        <v>20.150000000000002</v>
      </c>
      <c r="BK52" s="174">
        <f>BH52+BJ52</f>
        <v>69.150000000000006</v>
      </c>
      <c r="BL52" s="174"/>
      <c r="BM52" s="138" t="s">
        <v>270</v>
      </c>
    </row>
    <row r="53" spans="1:65" ht="15" x14ac:dyDescent="0.25">
      <c r="A53" s="140"/>
      <c r="B53" s="141" t="s">
        <v>168</v>
      </c>
      <c r="C53" s="141">
        <v>3</v>
      </c>
      <c r="D53" s="270"/>
      <c r="E53" s="134">
        <v>6</v>
      </c>
      <c r="F53" s="134">
        <v>6.5</v>
      </c>
      <c r="G53" s="134">
        <v>6</v>
      </c>
      <c r="H53" s="134">
        <v>7.5</v>
      </c>
      <c r="I53" s="134">
        <v>7</v>
      </c>
      <c r="J53" s="134">
        <v>3</v>
      </c>
      <c r="K53" s="159"/>
      <c r="L53" s="271"/>
      <c r="M53" s="271"/>
      <c r="N53" s="271"/>
      <c r="O53" s="271"/>
      <c r="P53" s="271"/>
      <c r="Q53" s="271"/>
      <c r="R53" s="159"/>
      <c r="S53" s="271"/>
      <c r="T53" s="271"/>
      <c r="U53" s="271"/>
      <c r="V53" s="271"/>
      <c r="W53" s="271"/>
      <c r="X53" s="271"/>
      <c r="Y53" s="159"/>
      <c r="Z53" s="134">
        <v>7.5</v>
      </c>
      <c r="AA53" s="134">
        <v>7</v>
      </c>
      <c r="AB53" s="134">
        <v>6.5</v>
      </c>
      <c r="AC53" s="134">
        <v>8</v>
      </c>
      <c r="AD53" s="134">
        <v>7.5</v>
      </c>
      <c r="AE53" s="134">
        <v>3</v>
      </c>
      <c r="AF53" s="159"/>
      <c r="AG53" s="134">
        <v>6</v>
      </c>
      <c r="AH53" s="134"/>
      <c r="AI53" s="134"/>
      <c r="AJ53" s="134"/>
      <c r="AK53" s="134"/>
      <c r="AL53" s="134"/>
      <c r="AM53" s="133">
        <f>SUM(H53:AK53)</f>
        <v>63</v>
      </c>
      <c r="AN53" s="134">
        <f>COUNT(C53:AK53)</f>
        <v>14</v>
      </c>
      <c r="AO53" s="134">
        <f>AN53*3.5</f>
        <v>49</v>
      </c>
      <c r="AP53" s="134"/>
      <c r="AQ53" s="140"/>
      <c r="AR53" s="134" t="s">
        <v>169</v>
      </c>
      <c r="AS53" s="134">
        <f t="shared" si="45"/>
        <v>3</v>
      </c>
      <c r="AT53" s="134">
        <f t="shared" si="46"/>
        <v>36</v>
      </c>
      <c r="AU53" s="134">
        <f t="shared" si="47"/>
        <v>0</v>
      </c>
      <c r="AV53" s="134">
        <f t="shared" si="48"/>
        <v>0</v>
      </c>
      <c r="AW53" s="134">
        <f t="shared" si="49"/>
        <v>39.5</v>
      </c>
      <c r="AX53" s="134">
        <f t="shared" si="50"/>
        <v>6</v>
      </c>
      <c r="AY53" s="136">
        <f t="shared" si="36"/>
        <v>84.5</v>
      </c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75"/>
      <c r="BL53" s="175"/>
      <c r="BM53" s="134"/>
    </row>
    <row r="54" spans="1:65" ht="15" x14ac:dyDescent="0.25">
      <c r="A54" s="277" t="s">
        <v>189</v>
      </c>
      <c r="B54" s="141" t="s">
        <v>109</v>
      </c>
      <c r="C54" s="141"/>
      <c r="D54" s="270"/>
      <c r="E54" s="147"/>
      <c r="F54" s="147"/>
      <c r="G54" s="147"/>
      <c r="H54" s="147"/>
      <c r="I54" s="147"/>
      <c r="J54" s="147"/>
      <c r="K54" s="176"/>
      <c r="L54" s="147"/>
      <c r="M54" s="147"/>
      <c r="N54" s="147"/>
      <c r="O54" s="147"/>
      <c r="P54" s="147"/>
      <c r="Q54" s="147"/>
      <c r="R54" s="176"/>
      <c r="S54" s="147"/>
      <c r="T54" s="147"/>
      <c r="U54" s="147"/>
      <c r="V54" s="147"/>
      <c r="W54" s="147"/>
      <c r="X54" s="147"/>
      <c r="Y54" s="176"/>
      <c r="Z54" s="147"/>
      <c r="AA54" s="147"/>
      <c r="AB54" s="147"/>
      <c r="AC54" s="147"/>
      <c r="AD54" s="147"/>
      <c r="AE54" s="147"/>
      <c r="AF54" s="176"/>
      <c r="AG54" s="147"/>
      <c r="AH54" s="147"/>
      <c r="AI54" s="147"/>
      <c r="AJ54" s="147"/>
      <c r="AK54" s="147"/>
      <c r="AL54" s="147"/>
      <c r="AM54" s="133"/>
      <c r="AN54" s="147"/>
      <c r="AO54" s="147"/>
      <c r="AP54" s="147"/>
      <c r="AQ54" s="140" t="s">
        <v>189</v>
      </c>
      <c r="AR54" s="134" t="s">
        <v>109</v>
      </c>
      <c r="AS54" s="134">
        <f t="shared" si="45"/>
        <v>0</v>
      </c>
      <c r="AT54" s="134">
        <f t="shared" si="46"/>
        <v>0</v>
      </c>
      <c r="AU54" s="134">
        <f t="shared" si="47"/>
        <v>0</v>
      </c>
      <c r="AV54" s="134">
        <f t="shared" si="48"/>
        <v>0</v>
      </c>
      <c r="AW54" s="134">
        <f t="shared" si="49"/>
        <v>0</v>
      </c>
      <c r="AX54" s="134">
        <f t="shared" si="50"/>
        <v>0</v>
      </c>
      <c r="AY54" s="136">
        <f t="shared" si="36"/>
        <v>0</v>
      </c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78"/>
      <c r="BL54" s="178"/>
      <c r="BM54" s="147"/>
    </row>
    <row r="55" spans="1:65" ht="15" x14ac:dyDescent="0.25">
      <c r="A55" s="140"/>
      <c r="B55" s="141" t="s">
        <v>108</v>
      </c>
      <c r="C55" s="141"/>
      <c r="D55" s="270"/>
      <c r="E55" s="150"/>
      <c r="F55" s="150"/>
      <c r="G55" s="150"/>
      <c r="H55" s="134"/>
      <c r="I55" s="152"/>
      <c r="J55" s="134"/>
      <c r="K55" s="159"/>
      <c r="L55" s="134">
        <v>5</v>
      </c>
      <c r="M55" s="134">
        <v>6</v>
      </c>
      <c r="N55" s="150">
        <v>5.5</v>
      </c>
      <c r="O55" s="134">
        <v>6.5</v>
      </c>
      <c r="P55" s="152">
        <v>6</v>
      </c>
      <c r="Q55" s="134"/>
      <c r="R55" s="159"/>
      <c r="S55" s="134">
        <v>5</v>
      </c>
      <c r="T55" s="134">
        <v>6</v>
      </c>
      <c r="U55" s="150">
        <v>5.5</v>
      </c>
      <c r="V55" s="134">
        <v>6.5</v>
      </c>
      <c r="W55" s="152">
        <v>6</v>
      </c>
      <c r="X55" s="134">
        <v>2</v>
      </c>
      <c r="Y55" s="159"/>
      <c r="Z55" s="134"/>
      <c r="AA55" s="134"/>
      <c r="AB55" s="150"/>
      <c r="AC55" s="134"/>
      <c r="AD55" s="152"/>
      <c r="AE55" s="134"/>
      <c r="AF55" s="159"/>
      <c r="AG55" s="134"/>
      <c r="AH55" s="134"/>
      <c r="AI55" s="150"/>
      <c r="AJ55" s="134"/>
      <c r="AK55" s="152"/>
      <c r="AL55" s="134"/>
      <c r="AM55" s="133"/>
      <c r="AN55" s="134"/>
      <c r="AO55" s="134"/>
      <c r="AP55" s="134"/>
      <c r="AQ55" s="140"/>
      <c r="AR55" s="124" t="s">
        <v>108</v>
      </c>
      <c r="AS55" s="124">
        <f t="shared" si="45"/>
        <v>0</v>
      </c>
      <c r="AT55" s="134">
        <f t="shared" si="46"/>
        <v>0</v>
      </c>
      <c r="AU55" s="134">
        <f t="shared" si="47"/>
        <v>29</v>
      </c>
      <c r="AV55" s="134">
        <f t="shared" si="48"/>
        <v>31</v>
      </c>
      <c r="AW55" s="134">
        <f t="shared" si="49"/>
        <v>0</v>
      </c>
      <c r="AX55" s="134">
        <f t="shared" si="50"/>
        <v>0</v>
      </c>
      <c r="AY55" s="136">
        <f t="shared" si="36"/>
        <v>60</v>
      </c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75"/>
      <c r="BL55" s="175"/>
      <c r="BM55" s="134"/>
    </row>
    <row r="56" spans="1:65" ht="15" x14ac:dyDescent="0.25">
      <c r="A56" s="140"/>
      <c r="B56" s="141" t="s">
        <v>160</v>
      </c>
      <c r="C56" s="141"/>
      <c r="D56" s="270"/>
      <c r="E56" s="150"/>
      <c r="F56" s="150"/>
      <c r="G56" s="150"/>
      <c r="H56" s="134"/>
      <c r="I56" s="152"/>
      <c r="J56" s="134"/>
      <c r="K56" s="159"/>
      <c r="L56" s="134"/>
      <c r="M56" s="134"/>
      <c r="N56" s="150"/>
      <c r="O56" s="134"/>
      <c r="P56" s="152"/>
      <c r="Q56" s="134"/>
      <c r="R56" s="159"/>
      <c r="S56" s="134"/>
      <c r="T56" s="134"/>
      <c r="U56" s="150"/>
      <c r="V56" s="134"/>
      <c r="W56" s="152"/>
      <c r="X56" s="134"/>
      <c r="Y56" s="159"/>
      <c r="Z56" s="134"/>
      <c r="AA56" s="134"/>
      <c r="AB56" s="150"/>
      <c r="AC56" s="134"/>
      <c r="AD56" s="152"/>
      <c r="AE56" s="134"/>
      <c r="AF56" s="159"/>
      <c r="AG56" s="134"/>
      <c r="AH56" s="134"/>
      <c r="AI56" s="150"/>
      <c r="AJ56" s="134"/>
      <c r="AK56" s="152"/>
      <c r="AL56" s="134"/>
      <c r="AM56" s="133"/>
      <c r="AN56" s="134"/>
      <c r="AO56" s="134"/>
      <c r="AP56" s="134"/>
      <c r="AQ56" s="140"/>
      <c r="AR56" s="124" t="s">
        <v>172</v>
      </c>
      <c r="AS56" s="124">
        <f t="shared" si="45"/>
        <v>0</v>
      </c>
      <c r="AT56" s="134">
        <f t="shared" si="46"/>
        <v>0</v>
      </c>
      <c r="AU56" s="134">
        <f t="shared" si="47"/>
        <v>0</v>
      </c>
      <c r="AV56" s="134">
        <f t="shared" si="48"/>
        <v>0</v>
      </c>
      <c r="AW56" s="134">
        <f t="shared" si="49"/>
        <v>0</v>
      </c>
      <c r="AX56" s="134">
        <f t="shared" si="50"/>
        <v>0</v>
      </c>
      <c r="AY56" s="136">
        <f t="shared" si="36"/>
        <v>0</v>
      </c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75"/>
      <c r="BL56" s="175"/>
      <c r="BM56" s="134"/>
    </row>
    <row r="57" spans="1:65" ht="15" x14ac:dyDescent="0.25">
      <c r="A57" s="140"/>
      <c r="B57" s="141" t="s">
        <v>161</v>
      </c>
      <c r="C57" s="141"/>
      <c r="D57" s="270"/>
      <c r="E57" s="150"/>
      <c r="F57" s="150"/>
      <c r="G57" s="150"/>
      <c r="H57" s="134"/>
      <c r="I57" s="152"/>
      <c r="J57" s="134"/>
      <c r="K57" s="159"/>
      <c r="L57" s="134"/>
      <c r="M57" s="134"/>
      <c r="N57" s="150"/>
      <c r="O57" s="134"/>
      <c r="P57" s="152"/>
      <c r="Q57" s="134"/>
      <c r="R57" s="159"/>
      <c r="S57" s="134"/>
      <c r="T57" s="134"/>
      <c r="U57" s="150"/>
      <c r="V57" s="134"/>
      <c r="W57" s="152"/>
      <c r="X57" s="134"/>
      <c r="Y57" s="159"/>
      <c r="Z57" s="134"/>
      <c r="AA57" s="134"/>
      <c r="AB57" s="150"/>
      <c r="AC57" s="134"/>
      <c r="AD57" s="152"/>
      <c r="AE57" s="134"/>
      <c r="AF57" s="159"/>
      <c r="AG57" s="134"/>
      <c r="AH57" s="134"/>
      <c r="AI57" s="150"/>
      <c r="AJ57" s="134"/>
      <c r="AK57" s="152"/>
      <c r="AL57" s="134"/>
      <c r="AM57" s="133"/>
      <c r="AN57" s="134"/>
      <c r="AO57" s="134"/>
      <c r="AP57" s="134"/>
      <c r="AQ57" s="140"/>
      <c r="AR57" s="124" t="s">
        <v>173</v>
      </c>
      <c r="AS57" s="124">
        <f t="shared" si="45"/>
        <v>0</v>
      </c>
      <c r="AT57" s="134">
        <f t="shared" si="46"/>
        <v>0</v>
      </c>
      <c r="AU57" s="134">
        <f t="shared" si="47"/>
        <v>0</v>
      </c>
      <c r="AV57" s="134">
        <f t="shared" si="48"/>
        <v>0</v>
      </c>
      <c r="AW57" s="134">
        <f t="shared" si="49"/>
        <v>0</v>
      </c>
      <c r="AX57" s="134">
        <f t="shared" si="50"/>
        <v>0</v>
      </c>
      <c r="AY57" s="136">
        <f t="shared" si="36"/>
        <v>0</v>
      </c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75"/>
      <c r="BL57" s="175"/>
      <c r="BM57" s="134"/>
    </row>
    <row r="58" spans="1:65" ht="15" x14ac:dyDescent="0.25">
      <c r="A58" s="140"/>
      <c r="B58" s="141" t="s">
        <v>174</v>
      </c>
      <c r="C58" s="141"/>
      <c r="D58" s="270"/>
      <c r="E58" s="150"/>
      <c r="F58" s="150"/>
      <c r="G58" s="150"/>
      <c r="H58" s="134"/>
      <c r="I58" s="152"/>
      <c r="J58" s="134"/>
      <c r="K58" s="159"/>
      <c r="L58" s="134"/>
      <c r="M58" s="134"/>
      <c r="N58" s="150"/>
      <c r="O58" s="134"/>
      <c r="P58" s="152"/>
      <c r="Q58" s="134">
        <v>2</v>
      </c>
      <c r="R58" s="159"/>
      <c r="S58" s="134"/>
      <c r="T58" s="134"/>
      <c r="U58" s="150"/>
      <c r="V58" s="134"/>
      <c r="W58" s="152"/>
      <c r="X58" s="134"/>
      <c r="Y58" s="159"/>
      <c r="Z58" s="134"/>
      <c r="AA58" s="134"/>
      <c r="AB58" s="150"/>
      <c r="AC58" s="134"/>
      <c r="AD58" s="152"/>
      <c r="AE58" s="134"/>
      <c r="AF58" s="159"/>
      <c r="AG58" s="134"/>
      <c r="AH58" s="134"/>
      <c r="AI58" s="150"/>
      <c r="AJ58" s="134"/>
      <c r="AK58" s="152"/>
      <c r="AL58" s="134"/>
      <c r="AM58" s="133"/>
      <c r="AN58" s="134"/>
      <c r="AO58" s="134"/>
      <c r="AP58" s="134"/>
      <c r="AQ58" s="140"/>
      <c r="AR58" s="124" t="s">
        <v>174</v>
      </c>
      <c r="AS58" s="124">
        <f t="shared" si="45"/>
        <v>0</v>
      </c>
      <c r="AT58" s="134">
        <f t="shared" si="46"/>
        <v>0</v>
      </c>
      <c r="AU58" s="134">
        <f t="shared" si="47"/>
        <v>2</v>
      </c>
      <c r="AV58" s="134">
        <f t="shared" si="48"/>
        <v>0</v>
      </c>
      <c r="AW58" s="134">
        <f t="shared" si="49"/>
        <v>0</v>
      </c>
      <c r="AX58" s="134">
        <f t="shared" si="50"/>
        <v>0</v>
      </c>
      <c r="AY58" s="136">
        <f t="shared" si="36"/>
        <v>2</v>
      </c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75"/>
      <c r="BL58" s="175"/>
      <c r="BM58" s="134"/>
    </row>
    <row r="59" spans="1:65" ht="15" x14ac:dyDescent="0.25">
      <c r="A59" s="153"/>
      <c r="B59" s="154" t="s">
        <v>175</v>
      </c>
      <c r="C59" s="154" t="s">
        <v>331</v>
      </c>
      <c r="D59" s="273"/>
      <c r="E59" s="154" t="s">
        <v>331</v>
      </c>
      <c r="F59" s="154" t="s">
        <v>331</v>
      </c>
      <c r="G59" s="154" t="s">
        <v>331</v>
      </c>
      <c r="H59" s="154" t="s">
        <v>331</v>
      </c>
      <c r="I59" s="154" t="s">
        <v>331</v>
      </c>
      <c r="J59" s="154" t="s">
        <v>331</v>
      </c>
      <c r="K59" s="159"/>
      <c r="L59" s="155"/>
      <c r="M59" s="155"/>
      <c r="N59" s="155"/>
      <c r="O59" s="155"/>
      <c r="P59" s="155"/>
      <c r="Q59" s="155"/>
      <c r="R59" s="159"/>
      <c r="S59" s="155"/>
      <c r="T59" s="155"/>
      <c r="U59" s="155"/>
      <c r="V59" s="155"/>
      <c r="W59" s="155"/>
      <c r="X59" s="155"/>
      <c r="Y59" s="159"/>
      <c r="Z59" s="154" t="s">
        <v>331</v>
      </c>
      <c r="AA59" s="154" t="s">
        <v>331</v>
      </c>
      <c r="AB59" s="154" t="s">
        <v>331</v>
      </c>
      <c r="AC59" s="154" t="s">
        <v>331</v>
      </c>
      <c r="AD59" s="154" t="s">
        <v>331</v>
      </c>
      <c r="AE59" s="154" t="s">
        <v>331</v>
      </c>
      <c r="AF59" s="159"/>
      <c r="AG59" s="154" t="s">
        <v>331</v>
      </c>
      <c r="AH59" s="155"/>
      <c r="AI59" s="155"/>
      <c r="AJ59" s="155"/>
      <c r="AK59" s="155"/>
      <c r="AL59" s="155"/>
      <c r="AM59" s="133">
        <f>SUM(G59:AK59)</f>
        <v>0</v>
      </c>
      <c r="AN59" s="155"/>
      <c r="AO59" s="155"/>
      <c r="AP59" s="155"/>
      <c r="AQ59" s="153"/>
      <c r="AR59" s="134" t="s">
        <v>176</v>
      </c>
      <c r="AS59" s="134">
        <f t="shared" ref="AS59:AX59" si="51">SUM(AS53:AS58)-AS52</f>
        <v>1</v>
      </c>
      <c r="AT59" s="134">
        <f t="shared" si="51"/>
        <v>5</v>
      </c>
      <c r="AU59" s="134">
        <f t="shared" si="51"/>
        <v>0</v>
      </c>
      <c r="AV59" s="134">
        <f t="shared" si="51"/>
        <v>0</v>
      </c>
      <c r="AW59" s="134">
        <f t="shared" si="51"/>
        <v>8.5</v>
      </c>
      <c r="AX59" s="134">
        <f t="shared" si="51"/>
        <v>1</v>
      </c>
      <c r="AY59" s="136">
        <f t="shared" si="36"/>
        <v>15.5</v>
      </c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81"/>
      <c r="BL59" s="181"/>
      <c r="BM59" s="155"/>
    </row>
    <row r="60" spans="1:65" ht="15" x14ac:dyDescent="0.25">
      <c r="A60" s="71"/>
      <c r="B60" s="131" t="s">
        <v>166</v>
      </c>
      <c r="C60" s="131">
        <v>2</v>
      </c>
      <c r="D60" s="270"/>
      <c r="E60" s="95">
        <v>5</v>
      </c>
      <c r="F60" s="95">
        <v>6</v>
      </c>
      <c r="G60" s="95">
        <v>5.5</v>
      </c>
      <c r="H60" s="95">
        <v>6.5</v>
      </c>
      <c r="I60" s="95">
        <v>6</v>
      </c>
      <c r="J60" s="95">
        <v>2</v>
      </c>
      <c r="K60" s="173"/>
      <c r="L60" s="95">
        <v>5</v>
      </c>
      <c r="M60" s="95">
        <v>6</v>
      </c>
      <c r="N60" s="95">
        <v>5.5</v>
      </c>
      <c r="O60" s="95">
        <v>6.5</v>
      </c>
      <c r="P60" s="95">
        <v>6</v>
      </c>
      <c r="Q60" s="95">
        <v>2</v>
      </c>
      <c r="R60" s="173"/>
      <c r="S60" s="95">
        <v>5</v>
      </c>
      <c r="T60" s="95">
        <v>6</v>
      </c>
      <c r="U60" s="95">
        <v>5.5</v>
      </c>
      <c r="V60" s="95">
        <v>6.5</v>
      </c>
      <c r="W60" s="95">
        <v>6</v>
      </c>
      <c r="X60" s="95">
        <v>2</v>
      </c>
      <c r="Y60" s="173"/>
      <c r="Z60" s="95">
        <v>5</v>
      </c>
      <c r="AA60" s="95">
        <v>6</v>
      </c>
      <c r="AB60" s="95">
        <v>5.5</v>
      </c>
      <c r="AC60" s="95">
        <v>6.5</v>
      </c>
      <c r="AD60" s="95">
        <v>6</v>
      </c>
      <c r="AE60" s="95">
        <v>2</v>
      </c>
      <c r="AF60" s="173"/>
      <c r="AG60" s="95">
        <v>5</v>
      </c>
      <c r="AH60" s="95"/>
      <c r="AI60" s="95"/>
      <c r="AJ60" s="95"/>
      <c r="AK60" s="95"/>
      <c r="AL60" s="95"/>
      <c r="AM60" s="133">
        <f>SUM(H60:AK60)</f>
        <v>112.5</v>
      </c>
      <c r="AN60" s="134"/>
      <c r="AO60" s="134"/>
      <c r="AP60" s="134"/>
      <c r="AQ60" s="71"/>
      <c r="AR60" s="135" t="s">
        <v>167</v>
      </c>
      <c r="AS60" s="135">
        <f t="shared" ref="AS60:AS66" si="52">C60</f>
        <v>2</v>
      </c>
      <c r="AT60" s="135">
        <f t="shared" ref="AT60:AT66" si="53">SUM(E60:J60)</f>
        <v>31</v>
      </c>
      <c r="AU60" s="135">
        <f t="shared" ref="AU60:AU66" si="54">SUM(L60:Q60)</f>
        <v>31</v>
      </c>
      <c r="AV60" s="135">
        <f t="shared" ref="AV60:AV66" si="55">SUM(S60:X60)</f>
        <v>31</v>
      </c>
      <c r="AW60" s="135">
        <f t="shared" ref="AW60:AW66" si="56">SUM(Z60:AE60)</f>
        <v>31</v>
      </c>
      <c r="AX60" s="135">
        <f t="shared" ref="AX60:AX66" si="57">SUM(AG60:AL60)</f>
        <v>5</v>
      </c>
      <c r="AY60" s="136">
        <f t="shared" si="36"/>
        <v>131</v>
      </c>
      <c r="AZ60" s="137">
        <f>AY60-SUM(AY62:AY66)</f>
        <v>38</v>
      </c>
      <c r="BA60" s="137">
        <f>AY67</f>
        <v>6</v>
      </c>
      <c r="BB60" s="138">
        <f>AZ60+BA60</f>
        <v>44</v>
      </c>
      <c r="BC60" s="138">
        <f>AY66</f>
        <v>2</v>
      </c>
      <c r="BD60" s="138">
        <f>AY64</f>
        <v>0</v>
      </c>
      <c r="BE60" s="138">
        <f>AY65</f>
        <v>0</v>
      </c>
      <c r="BF60" s="138">
        <f>AY63</f>
        <v>91</v>
      </c>
      <c r="BG60" s="138">
        <f>AY62</f>
        <v>0</v>
      </c>
      <c r="BH60" s="134">
        <f>AO61</f>
        <v>28</v>
      </c>
      <c r="BI60" s="134">
        <v>1.3</v>
      </c>
      <c r="BJ60" s="134">
        <f>BI60*BA60</f>
        <v>7.8000000000000007</v>
      </c>
      <c r="BK60" s="174">
        <f>BH60+BJ60</f>
        <v>35.799999999999997</v>
      </c>
      <c r="BL60" s="174">
        <v>15.6</v>
      </c>
      <c r="BM60" s="138"/>
    </row>
    <row r="61" spans="1:65" ht="15" x14ac:dyDescent="0.25">
      <c r="A61" s="140"/>
      <c r="B61" s="141" t="s">
        <v>168</v>
      </c>
      <c r="C61" s="141">
        <v>3</v>
      </c>
      <c r="D61" s="270"/>
      <c r="E61" s="134">
        <v>3</v>
      </c>
      <c r="F61" s="134">
        <v>8</v>
      </c>
      <c r="G61" s="134">
        <v>4.5</v>
      </c>
      <c r="H61" s="134">
        <v>6.5</v>
      </c>
      <c r="I61" s="134">
        <v>7</v>
      </c>
      <c r="J61" s="134">
        <v>4.5</v>
      </c>
      <c r="K61" s="159"/>
      <c r="L61" s="271"/>
      <c r="M61" s="271"/>
      <c r="N61" s="271"/>
      <c r="O61" s="271"/>
      <c r="P61" s="271"/>
      <c r="Q61" s="271"/>
      <c r="R61" s="159"/>
      <c r="S61" s="271"/>
      <c r="T61" s="271"/>
      <c r="U61" s="271"/>
      <c r="V61" s="271"/>
      <c r="W61" s="271"/>
      <c r="X61" s="271"/>
      <c r="Y61" s="159"/>
      <c r="Z61" s="271"/>
      <c r="AA61" s="271"/>
      <c r="AB61" s="271"/>
      <c r="AC61" s="271"/>
      <c r="AD61" s="271"/>
      <c r="AE61" s="271"/>
      <c r="AF61" s="159"/>
      <c r="AG61" s="134">
        <v>7.5</v>
      </c>
      <c r="AH61" s="134"/>
      <c r="AI61" s="134"/>
      <c r="AJ61" s="134"/>
      <c r="AK61" s="134"/>
      <c r="AL61" s="134"/>
      <c r="AM61" s="133">
        <f>SUM(H61:AK61)</f>
        <v>25.5</v>
      </c>
      <c r="AN61" s="134">
        <f>COUNT(C61:AK61)</f>
        <v>8</v>
      </c>
      <c r="AO61" s="134">
        <f>AN61*3.5</f>
        <v>28</v>
      </c>
      <c r="AP61" s="134"/>
      <c r="AQ61" s="140"/>
      <c r="AR61" s="134" t="s">
        <v>169</v>
      </c>
      <c r="AS61" s="134">
        <f t="shared" si="52"/>
        <v>3</v>
      </c>
      <c r="AT61" s="134">
        <f t="shared" si="53"/>
        <v>33.5</v>
      </c>
      <c r="AU61" s="134">
        <f t="shared" si="54"/>
        <v>0</v>
      </c>
      <c r="AV61" s="134">
        <f t="shared" si="55"/>
        <v>0</v>
      </c>
      <c r="AW61" s="134">
        <f t="shared" si="56"/>
        <v>0</v>
      </c>
      <c r="AX61" s="134">
        <f t="shared" si="57"/>
        <v>7.5</v>
      </c>
      <c r="AY61" s="136">
        <f t="shared" si="36"/>
        <v>44</v>
      </c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75"/>
      <c r="BL61" s="175"/>
      <c r="BM61" s="134"/>
    </row>
    <row r="62" spans="1:65" ht="15" x14ac:dyDescent="0.25">
      <c r="A62" s="277" t="s">
        <v>193</v>
      </c>
      <c r="B62" s="141" t="s">
        <v>109</v>
      </c>
      <c r="C62" s="141"/>
      <c r="D62" s="270"/>
      <c r="E62" s="147"/>
      <c r="F62" s="147"/>
      <c r="G62" s="147"/>
      <c r="H62" s="147"/>
      <c r="I62" s="147"/>
      <c r="J62" s="147"/>
      <c r="K62" s="176"/>
      <c r="L62" s="147"/>
      <c r="M62" s="147"/>
      <c r="N62" s="147"/>
      <c r="O62" s="147"/>
      <c r="P62" s="147"/>
      <c r="Q62" s="147"/>
      <c r="R62" s="176"/>
      <c r="S62" s="147"/>
      <c r="T62" s="147"/>
      <c r="U62" s="147"/>
      <c r="V62" s="147"/>
      <c r="W62" s="147"/>
      <c r="X62" s="147"/>
      <c r="Y62" s="176"/>
      <c r="Z62" s="147"/>
      <c r="AA62" s="147"/>
      <c r="AB62" s="147"/>
      <c r="AC62" s="147"/>
      <c r="AD62" s="147"/>
      <c r="AE62" s="147"/>
      <c r="AF62" s="176"/>
      <c r="AG62" s="147"/>
      <c r="AH62" s="147"/>
      <c r="AI62" s="147"/>
      <c r="AJ62" s="147"/>
      <c r="AK62" s="147"/>
      <c r="AL62" s="147"/>
      <c r="AM62" s="133"/>
      <c r="AN62" s="147"/>
      <c r="AO62" s="147"/>
      <c r="AP62" s="147"/>
      <c r="AQ62" s="140" t="s">
        <v>193</v>
      </c>
      <c r="AR62" s="134" t="s">
        <v>109</v>
      </c>
      <c r="AS62" s="134">
        <f t="shared" si="52"/>
        <v>0</v>
      </c>
      <c r="AT62" s="134">
        <f t="shared" si="53"/>
        <v>0</v>
      </c>
      <c r="AU62" s="134">
        <f t="shared" si="54"/>
        <v>0</v>
      </c>
      <c r="AV62" s="134">
        <f t="shared" si="55"/>
        <v>0</v>
      </c>
      <c r="AW62" s="134">
        <f t="shared" si="56"/>
        <v>0</v>
      </c>
      <c r="AX62" s="134">
        <f t="shared" si="57"/>
        <v>0</v>
      </c>
      <c r="AY62" s="136">
        <f t="shared" si="36"/>
        <v>0</v>
      </c>
      <c r="AZ62" s="147"/>
      <c r="BA62" s="147"/>
      <c r="BB62" s="147"/>
      <c r="BC62" s="147"/>
      <c r="BD62" s="147"/>
      <c r="BE62" s="147"/>
      <c r="BF62" s="147"/>
      <c r="BG62" s="147"/>
      <c r="BH62" s="147"/>
      <c r="BI62" s="147"/>
      <c r="BJ62" s="147"/>
      <c r="BK62" s="178"/>
      <c r="BL62" s="178"/>
      <c r="BM62" s="147"/>
    </row>
    <row r="63" spans="1:65" ht="15" x14ac:dyDescent="0.25">
      <c r="A63" s="140"/>
      <c r="B63" s="141" t="s">
        <v>108</v>
      </c>
      <c r="C63" s="141"/>
      <c r="D63" s="270"/>
      <c r="E63" s="150"/>
      <c r="F63" s="150"/>
      <c r="G63" s="150"/>
      <c r="H63" s="134"/>
      <c r="I63" s="152"/>
      <c r="J63" s="134"/>
      <c r="K63" s="159"/>
      <c r="L63" s="134">
        <v>5</v>
      </c>
      <c r="M63" s="134">
        <v>6</v>
      </c>
      <c r="N63" s="150">
        <v>5.5</v>
      </c>
      <c r="O63" s="134">
        <v>6.5</v>
      </c>
      <c r="P63" s="152">
        <v>6</v>
      </c>
      <c r="Q63" s="134"/>
      <c r="R63" s="159"/>
      <c r="S63" s="134">
        <v>5</v>
      </c>
      <c r="T63" s="134">
        <v>6</v>
      </c>
      <c r="U63" s="150">
        <v>5.5</v>
      </c>
      <c r="V63" s="134">
        <v>6.5</v>
      </c>
      <c r="W63" s="152">
        <v>6</v>
      </c>
      <c r="X63" s="134">
        <v>2</v>
      </c>
      <c r="Y63" s="159"/>
      <c r="Z63" s="134">
        <v>5</v>
      </c>
      <c r="AA63" s="134">
        <v>6</v>
      </c>
      <c r="AB63" s="150">
        <v>5.5</v>
      </c>
      <c r="AC63" s="134">
        <v>6.5</v>
      </c>
      <c r="AD63" s="152">
        <v>6</v>
      </c>
      <c r="AE63" s="134">
        <v>2</v>
      </c>
      <c r="AF63" s="159"/>
      <c r="AG63" s="134"/>
      <c r="AH63" s="134"/>
      <c r="AI63" s="150"/>
      <c r="AJ63" s="134"/>
      <c r="AK63" s="152"/>
      <c r="AL63" s="134"/>
      <c r="AM63" s="133"/>
      <c r="AN63" s="134"/>
      <c r="AO63" s="134"/>
      <c r="AP63" s="134"/>
      <c r="AQ63" s="140"/>
      <c r="AR63" s="124" t="s">
        <v>108</v>
      </c>
      <c r="AS63" s="124">
        <f t="shared" si="52"/>
        <v>0</v>
      </c>
      <c r="AT63" s="134">
        <f t="shared" si="53"/>
        <v>0</v>
      </c>
      <c r="AU63" s="134">
        <f t="shared" si="54"/>
        <v>29</v>
      </c>
      <c r="AV63" s="134">
        <f t="shared" si="55"/>
        <v>31</v>
      </c>
      <c r="AW63" s="134">
        <f t="shared" si="56"/>
        <v>31</v>
      </c>
      <c r="AX63" s="134">
        <f t="shared" si="57"/>
        <v>0</v>
      </c>
      <c r="AY63" s="136">
        <f t="shared" si="36"/>
        <v>91</v>
      </c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75"/>
      <c r="BL63" s="175"/>
      <c r="BM63" s="134"/>
    </row>
    <row r="64" spans="1:65" ht="15" x14ac:dyDescent="0.25">
      <c r="A64" s="140"/>
      <c r="B64" s="141" t="s">
        <v>160</v>
      </c>
      <c r="C64" s="141"/>
      <c r="D64" s="270"/>
      <c r="E64" s="150"/>
      <c r="F64" s="150"/>
      <c r="G64" s="150"/>
      <c r="H64" s="134"/>
      <c r="I64" s="152"/>
      <c r="J64" s="134"/>
      <c r="K64" s="159"/>
      <c r="L64" s="134"/>
      <c r="M64" s="134"/>
      <c r="N64" s="150"/>
      <c r="O64" s="134"/>
      <c r="P64" s="152"/>
      <c r="Q64" s="134"/>
      <c r="R64" s="159"/>
      <c r="S64" s="134"/>
      <c r="T64" s="134"/>
      <c r="U64" s="150"/>
      <c r="V64" s="134"/>
      <c r="W64" s="152"/>
      <c r="X64" s="134"/>
      <c r="Y64" s="159"/>
      <c r="Z64" s="134"/>
      <c r="AA64" s="134"/>
      <c r="AB64" s="150"/>
      <c r="AC64" s="134"/>
      <c r="AD64" s="152"/>
      <c r="AE64" s="134"/>
      <c r="AF64" s="159"/>
      <c r="AG64" s="134"/>
      <c r="AH64" s="134"/>
      <c r="AI64" s="150"/>
      <c r="AJ64" s="134"/>
      <c r="AK64" s="152"/>
      <c r="AL64" s="134"/>
      <c r="AM64" s="133"/>
      <c r="AN64" s="134"/>
      <c r="AO64" s="134"/>
      <c r="AP64" s="134"/>
      <c r="AQ64" s="140"/>
      <c r="AR64" s="124" t="s">
        <v>172</v>
      </c>
      <c r="AS64" s="124">
        <f t="shared" si="52"/>
        <v>0</v>
      </c>
      <c r="AT64" s="134">
        <f t="shared" si="53"/>
        <v>0</v>
      </c>
      <c r="AU64" s="134">
        <f t="shared" si="54"/>
        <v>0</v>
      </c>
      <c r="AV64" s="134">
        <f t="shared" si="55"/>
        <v>0</v>
      </c>
      <c r="AW64" s="134">
        <f t="shared" si="56"/>
        <v>0</v>
      </c>
      <c r="AX64" s="134">
        <f t="shared" si="57"/>
        <v>0</v>
      </c>
      <c r="AY64" s="136">
        <f t="shared" si="36"/>
        <v>0</v>
      </c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75"/>
      <c r="BL64" s="175"/>
      <c r="BM64" s="134"/>
    </row>
    <row r="65" spans="1:65" ht="15" x14ac:dyDescent="0.25">
      <c r="A65" s="140"/>
      <c r="B65" s="141" t="s">
        <v>161</v>
      </c>
      <c r="C65" s="141"/>
      <c r="D65" s="270"/>
      <c r="E65" s="150"/>
      <c r="F65" s="150"/>
      <c r="G65" s="150"/>
      <c r="H65" s="134"/>
      <c r="I65" s="152"/>
      <c r="J65" s="134"/>
      <c r="K65" s="159"/>
      <c r="L65" s="134"/>
      <c r="M65" s="134"/>
      <c r="N65" s="150"/>
      <c r="O65" s="134"/>
      <c r="P65" s="152"/>
      <c r="Q65" s="134"/>
      <c r="R65" s="159"/>
      <c r="S65" s="134"/>
      <c r="T65" s="134"/>
      <c r="U65" s="150"/>
      <c r="V65" s="134"/>
      <c r="W65" s="152"/>
      <c r="X65" s="134"/>
      <c r="Y65" s="159"/>
      <c r="Z65" s="134"/>
      <c r="AA65" s="134"/>
      <c r="AB65" s="150"/>
      <c r="AC65" s="134"/>
      <c r="AD65" s="152"/>
      <c r="AE65" s="134"/>
      <c r="AF65" s="159"/>
      <c r="AG65" s="134"/>
      <c r="AH65" s="134"/>
      <c r="AI65" s="150"/>
      <c r="AJ65" s="134"/>
      <c r="AK65" s="152"/>
      <c r="AL65" s="134"/>
      <c r="AM65" s="133"/>
      <c r="AN65" s="134"/>
      <c r="AO65" s="134"/>
      <c r="AP65" s="134"/>
      <c r="AQ65" s="140"/>
      <c r="AR65" s="124" t="s">
        <v>173</v>
      </c>
      <c r="AS65" s="124">
        <f t="shared" si="52"/>
        <v>0</v>
      </c>
      <c r="AT65" s="134">
        <f t="shared" si="53"/>
        <v>0</v>
      </c>
      <c r="AU65" s="134">
        <f t="shared" si="54"/>
        <v>0</v>
      </c>
      <c r="AV65" s="134">
        <f t="shared" si="55"/>
        <v>0</v>
      </c>
      <c r="AW65" s="134">
        <f t="shared" si="56"/>
        <v>0</v>
      </c>
      <c r="AX65" s="134">
        <f t="shared" si="57"/>
        <v>0</v>
      </c>
      <c r="AY65" s="136">
        <f t="shared" si="36"/>
        <v>0</v>
      </c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75"/>
      <c r="BL65" s="175"/>
      <c r="BM65" s="134"/>
    </row>
    <row r="66" spans="1:65" ht="15" x14ac:dyDescent="0.25">
      <c r="A66" s="140"/>
      <c r="B66" s="141" t="s">
        <v>174</v>
      </c>
      <c r="C66" s="141"/>
      <c r="D66" s="270"/>
      <c r="E66" s="150"/>
      <c r="F66" s="150"/>
      <c r="G66" s="150"/>
      <c r="H66" s="134"/>
      <c r="I66" s="152"/>
      <c r="J66" s="134"/>
      <c r="K66" s="159"/>
      <c r="L66" s="134"/>
      <c r="M66" s="134"/>
      <c r="N66" s="150"/>
      <c r="O66" s="134"/>
      <c r="P66" s="152"/>
      <c r="Q66" s="134">
        <v>2</v>
      </c>
      <c r="R66" s="159"/>
      <c r="S66" s="134"/>
      <c r="T66" s="134"/>
      <c r="U66" s="150"/>
      <c r="V66" s="134"/>
      <c r="W66" s="152"/>
      <c r="X66" s="134"/>
      <c r="Y66" s="159"/>
      <c r="Z66" s="134"/>
      <c r="AA66" s="134"/>
      <c r="AB66" s="150"/>
      <c r="AC66" s="134"/>
      <c r="AD66" s="152"/>
      <c r="AE66" s="134"/>
      <c r="AF66" s="159"/>
      <c r="AG66" s="134"/>
      <c r="AH66" s="134"/>
      <c r="AI66" s="150"/>
      <c r="AJ66" s="134"/>
      <c r="AK66" s="152"/>
      <c r="AL66" s="134"/>
      <c r="AM66" s="133"/>
      <c r="AN66" s="134"/>
      <c r="AO66" s="134"/>
      <c r="AP66" s="134"/>
      <c r="AQ66" s="140"/>
      <c r="AR66" s="124" t="s">
        <v>174</v>
      </c>
      <c r="AS66" s="124">
        <f t="shared" si="52"/>
        <v>0</v>
      </c>
      <c r="AT66" s="134">
        <f t="shared" si="53"/>
        <v>0</v>
      </c>
      <c r="AU66" s="134">
        <f t="shared" si="54"/>
        <v>2</v>
      </c>
      <c r="AV66" s="134">
        <f t="shared" si="55"/>
        <v>0</v>
      </c>
      <c r="AW66" s="134">
        <f t="shared" si="56"/>
        <v>0</v>
      </c>
      <c r="AX66" s="134">
        <f t="shared" si="57"/>
        <v>0</v>
      </c>
      <c r="AY66" s="136">
        <f t="shared" si="36"/>
        <v>2</v>
      </c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75"/>
      <c r="BL66" s="175"/>
      <c r="BM66" s="134"/>
    </row>
    <row r="67" spans="1:65" ht="15" x14ac:dyDescent="0.25">
      <c r="A67" s="153"/>
      <c r="B67" s="154" t="s">
        <v>175</v>
      </c>
      <c r="C67" s="154"/>
      <c r="D67" s="273"/>
      <c r="E67" s="155"/>
      <c r="F67" s="155"/>
      <c r="G67" s="155"/>
      <c r="H67" s="134"/>
      <c r="I67" s="155"/>
      <c r="J67" s="155"/>
      <c r="K67" s="159"/>
      <c r="L67" s="155"/>
      <c r="M67" s="155"/>
      <c r="N67" s="155"/>
      <c r="O67" s="134"/>
      <c r="P67" s="155"/>
      <c r="Q67" s="155"/>
      <c r="R67" s="159"/>
      <c r="S67" s="155"/>
      <c r="T67" s="155"/>
      <c r="U67" s="155"/>
      <c r="V67" s="134"/>
      <c r="W67" s="155"/>
      <c r="X67" s="155"/>
      <c r="Y67" s="159"/>
      <c r="Z67" s="155"/>
      <c r="AA67" s="155"/>
      <c r="AB67" s="155"/>
      <c r="AC67" s="134"/>
      <c r="AD67" s="155"/>
      <c r="AE67" s="155"/>
      <c r="AF67" s="159"/>
      <c r="AG67" s="155"/>
      <c r="AH67" s="155"/>
      <c r="AI67" s="155"/>
      <c r="AJ67" s="134"/>
      <c r="AK67" s="155"/>
      <c r="AL67" s="155"/>
      <c r="AM67" s="133">
        <f>SUM(G67:AK67)</f>
        <v>0</v>
      </c>
      <c r="AN67" s="155"/>
      <c r="AO67" s="155"/>
      <c r="AP67" s="155"/>
      <c r="AQ67" s="153"/>
      <c r="AR67" s="134" t="s">
        <v>176</v>
      </c>
      <c r="AS67" s="134">
        <f t="shared" ref="AS67:AX67" si="58">SUM(AS61:AS66)-AS60</f>
        <v>1</v>
      </c>
      <c r="AT67" s="134">
        <f t="shared" si="58"/>
        <v>2.5</v>
      </c>
      <c r="AU67" s="134">
        <f t="shared" si="58"/>
        <v>0</v>
      </c>
      <c r="AV67" s="134">
        <f t="shared" si="58"/>
        <v>0</v>
      </c>
      <c r="AW67" s="134">
        <f t="shared" si="58"/>
        <v>0</v>
      </c>
      <c r="AX67" s="134">
        <f t="shared" si="58"/>
        <v>2.5</v>
      </c>
      <c r="AY67" s="136">
        <f t="shared" si="36"/>
        <v>6</v>
      </c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81"/>
      <c r="BL67" s="181"/>
      <c r="BM67" s="155"/>
    </row>
    <row r="68" spans="1:65" ht="15" x14ac:dyDescent="0.25">
      <c r="A68" s="71"/>
      <c r="B68" s="131" t="s">
        <v>166</v>
      </c>
      <c r="C68" s="131">
        <v>2</v>
      </c>
      <c r="D68" s="270"/>
      <c r="E68" s="95">
        <v>5.5</v>
      </c>
      <c r="F68" s="95">
        <v>6</v>
      </c>
      <c r="G68" s="95">
        <v>5.5</v>
      </c>
      <c r="H68" s="95">
        <v>6</v>
      </c>
      <c r="I68" s="95">
        <v>6</v>
      </c>
      <c r="J68" s="95">
        <v>2</v>
      </c>
      <c r="K68" s="173"/>
      <c r="L68" s="95">
        <v>5.5</v>
      </c>
      <c r="M68" s="95">
        <v>6</v>
      </c>
      <c r="N68" s="95">
        <v>5.5</v>
      </c>
      <c r="O68" s="95">
        <v>6</v>
      </c>
      <c r="P68" s="95">
        <v>6</v>
      </c>
      <c r="Q68" s="95">
        <v>2</v>
      </c>
      <c r="R68" s="173"/>
      <c r="S68" s="95">
        <v>5.5</v>
      </c>
      <c r="T68" s="95">
        <v>6</v>
      </c>
      <c r="U68" s="95">
        <v>5.5</v>
      </c>
      <c r="V68" s="95">
        <v>6</v>
      </c>
      <c r="W68" s="95">
        <v>6</v>
      </c>
      <c r="X68" s="95">
        <v>2</v>
      </c>
      <c r="Y68" s="173"/>
      <c r="Z68" s="95">
        <v>5.5</v>
      </c>
      <c r="AA68" s="95">
        <v>6</v>
      </c>
      <c r="AB68" s="95">
        <v>5.5</v>
      </c>
      <c r="AC68" s="95">
        <v>6</v>
      </c>
      <c r="AD68" s="95">
        <v>6</v>
      </c>
      <c r="AE68" s="95">
        <v>2</v>
      </c>
      <c r="AF68" s="173"/>
      <c r="AG68" s="95">
        <v>5.5</v>
      </c>
      <c r="AH68" s="95"/>
      <c r="AI68" s="95"/>
      <c r="AJ68" s="95"/>
      <c r="AK68" s="95"/>
      <c r="AL68" s="95"/>
      <c r="AM68" s="133">
        <f>SUM(H68:AK68)</f>
        <v>112.5</v>
      </c>
      <c r="AN68" s="134"/>
      <c r="AO68" s="134"/>
      <c r="AP68" s="134"/>
      <c r="AQ68" s="71"/>
      <c r="AR68" s="135" t="s">
        <v>167</v>
      </c>
      <c r="AS68" s="135">
        <f t="shared" ref="AS68:AS74" si="59">C68</f>
        <v>2</v>
      </c>
      <c r="AT68" s="135">
        <f t="shared" ref="AT68:AT74" si="60">SUM(E68:J68)</f>
        <v>31</v>
      </c>
      <c r="AU68" s="135">
        <f t="shared" ref="AU68:AU74" si="61">SUM(L68:Q68)</f>
        <v>31</v>
      </c>
      <c r="AV68" s="135">
        <f t="shared" ref="AV68:AV74" si="62">SUM(S68:X68)</f>
        <v>31</v>
      </c>
      <c r="AW68" s="135">
        <f t="shared" ref="AW68:AW74" si="63">SUM(Z68:AE68)</f>
        <v>31</v>
      </c>
      <c r="AX68" s="135">
        <f t="shared" ref="AX68:AX74" si="64">SUM(AG68:AL68)</f>
        <v>5.5</v>
      </c>
      <c r="AY68" s="136">
        <f t="shared" ref="AY68:AY99" si="65">SUM(AS68:AX68)</f>
        <v>131.5</v>
      </c>
      <c r="AZ68" s="137">
        <f>AY68-SUM(AY70:AY74)</f>
        <v>69.5</v>
      </c>
      <c r="BA68" s="137">
        <f>AY75</f>
        <v>13.5</v>
      </c>
      <c r="BB68" s="138">
        <f>AZ68+BA68</f>
        <v>83</v>
      </c>
      <c r="BC68" s="138">
        <f>AY74</f>
        <v>2</v>
      </c>
      <c r="BD68" s="138">
        <f>AY72</f>
        <v>0</v>
      </c>
      <c r="BE68" s="138">
        <f>AY73</f>
        <v>0</v>
      </c>
      <c r="BF68" s="138">
        <f>AY71</f>
        <v>60</v>
      </c>
      <c r="BG68" s="138">
        <f>AY70</f>
        <v>0</v>
      </c>
      <c r="BH68" s="134">
        <f>AO69</f>
        <v>49</v>
      </c>
      <c r="BI68" s="134">
        <v>1.3</v>
      </c>
      <c r="BJ68" s="134">
        <f>BI68*BA68</f>
        <v>17.55</v>
      </c>
      <c r="BK68" s="174">
        <f>BH68+BJ68</f>
        <v>66.55</v>
      </c>
      <c r="BL68" s="174"/>
      <c r="BM68" s="138" t="s">
        <v>350</v>
      </c>
    </row>
    <row r="69" spans="1:65" ht="15" x14ac:dyDescent="0.25">
      <c r="A69" s="140"/>
      <c r="B69" s="141" t="s">
        <v>168</v>
      </c>
      <c r="C69" s="141">
        <v>4</v>
      </c>
      <c r="D69" s="270"/>
      <c r="E69" s="134">
        <v>5</v>
      </c>
      <c r="F69" s="134">
        <v>6</v>
      </c>
      <c r="G69" s="134">
        <v>6</v>
      </c>
      <c r="H69" s="134">
        <v>6</v>
      </c>
      <c r="I69" s="134">
        <v>6.5</v>
      </c>
      <c r="J69" s="134">
        <v>3</v>
      </c>
      <c r="K69" s="159"/>
      <c r="L69" s="271"/>
      <c r="M69" s="271"/>
      <c r="N69" s="271"/>
      <c r="O69" s="271"/>
      <c r="P69" s="271"/>
      <c r="Q69" s="271"/>
      <c r="R69" s="159"/>
      <c r="S69" s="271"/>
      <c r="T69" s="271"/>
      <c r="U69" s="271"/>
      <c r="V69" s="271"/>
      <c r="W69" s="271"/>
      <c r="X69" s="271"/>
      <c r="Y69" s="159"/>
      <c r="Z69" s="134">
        <v>7.5</v>
      </c>
      <c r="AA69" s="134">
        <v>7</v>
      </c>
      <c r="AB69" s="134">
        <v>7</v>
      </c>
      <c r="AC69" s="134">
        <v>6.5</v>
      </c>
      <c r="AD69" s="134">
        <v>7</v>
      </c>
      <c r="AE69" s="134">
        <v>4</v>
      </c>
      <c r="AF69" s="159"/>
      <c r="AG69" s="134">
        <v>7.5</v>
      </c>
      <c r="AH69" s="134"/>
      <c r="AI69" s="134"/>
      <c r="AJ69" s="134"/>
      <c r="AK69" s="134"/>
      <c r="AL69" s="134"/>
      <c r="AM69" s="133">
        <f>SUM(H69:AK69)</f>
        <v>62</v>
      </c>
      <c r="AN69" s="134">
        <f>COUNT(C69:AK69)</f>
        <v>14</v>
      </c>
      <c r="AO69" s="134">
        <f>AN69*3.5</f>
        <v>49</v>
      </c>
      <c r="AP69" s="134"/>
      <c r="AQ69" s="140"/>
      <c r="AR69" s="134" t="s">
        <v>169</v>
      </c>
      <c r="AS69" s="134">
        <f t="shared" si="59"/>
        <v>4</v>
      </c>
      <c r="AT69" s="134">
        <f t="shared" si="60"/>
        <v>32.5</v>
      </c>
      <c r="AU69" s="134">
        <f t="shared" si="61"/>
        <v>0</v>
      </c>
      <c r="AV69" s="134">
        <f t="shared" si="62"/>
        <v>0</v>
      </c>
      <c r="AW69" s="134">
        <f t="shared" si="63"/>
        <v>39</v>
      </c>
      <c r="AX69" s="134">
        <f t="shared" si="64"/>
        <v>7.5</v>
      </c>
      <c r="AY69" s="136">
        <f t="shared" si="65"/>
        <v>83</v>
      </c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75"/>
      <c r="BL69" s="175"/>
      <c r="BM69" s="134"/>
    </row>
    <row r="70" spans="1:65" ht="15" x14ac:dyDescent="0.25">
      <c r="A70" s="277" t="s">
        <v>196</v>
      </c>
      <c r="B70" s="141" t="s">
        <v>109</v>
      </c>
      <c r="C70" s="141"/>
      <c r="D70" s="270"/>
      <c r="E70" s="147"/>
      <c r="F70" s="147"/>
      <c r="G70" s="147"/>
      <c r="H70" s="147"/>
      <c r="I70" s="147"/>
      <c r="J70" s="147"/>
      <c r="K70" s="176"/>
      <c r="L70" s="147"/>
      <c r="M70" s="147"/>
      <c r="N70" s="147"/>
      <c r="O70" s="147"/>
      <c r="P70" s="147"/>
      <c r="Q70" s="147"/>
      <c r="R70" s="176"/>
      <c r="S70" s="147"/>
      <c r="T70" s="147"/>
      <c r="U70" s="147"/>
      <c r="V70" s="147"/>
      <c r="W70" s="147"/>
      <c r="X70" s="147"/>
      <c r="Y70" s="176"/>
      <c r="Z70" s="147"/>
      <c r="AA70" s="147"/>
      <c r="AB70" s="147"/>
      <c r="AC70" s="147"/>
      <c r="AD70" s="147"/>
      <c r="AE70" s="147"/>
      <c r="AF70" s="176"/>
      <c r="AG70" s="147"/>
      <c r="AH70" s="147"/>
      <c r="AI70" s="147"/>
      <c r="AJ70" s="147"/>
      <c r="AK70" s="147"/>
      <c r="AL70" s="147"/>
      <c r="AM70" s="133"/>
      <c r="AN70" s="147"/>
      <c r="AO70" s="147"/>
      <c r="AP70" s="147"/>
      <c r="AQ70" s="140" t="s">
        <v>196</v>
      </c>
      <c r="AR70" s="134" t="s">
        <v>109</v>
      </c>
      <c r="AS70" s="134">
        <f t="shared" si="59"/>
        <v>0</v>
      </c>
      <c r="AT70" s="134">
        <f t="shared" si="60"/>
        <v>0</v>
      </c>
      <c r="AU70" s="134">
        <f t="shared" si="61"/>
        <v>0</v>
      </c>
      <c r="AV70" s="134">
        <f t="shared" si="62"/>
        <v>0</v>
      </c>
      <c r="AW70" s="134">
        <f t="shared" si="63"/>
        <v>0</v>
      </c>
      <c r="AX70" s="134">
        <f t="shared" si="64"/>
        <v>0</v>
      </c>
      <c r="AY70" s="136">
        <f t="shared" si="65"/>
        <v>0</v>
      </c>
      <c r="AZ70" s="147"/>
      <c r="BA70" s="147"/>
      <c r="BB70" s="147"/>
      <c r="BC70" s="147"/>
      <c r="BD70" s="147"/>
      <c r="BE70" s="147"/>
      <c r="BF70" s="147"/>
      <c r="BG70" s="147"/>
      <c r="BH70" s="147"/>
      <c r="BI70" s="147"/>
      <c r="BJ70" s="147"/>
      <c r="BK70" s="178"/>
      <c r="BL70" s="178"/>
      <c r="BM70" s="147"/>
    </row>
    <row r="71" spans="1:65" ht="15" x14ac:dyDescent="0.25">
      <c r="A71" s="140"/>
      <c r="B71" s="141" t="s">
        <v>108</v>
      </c>
      <c r="C71" s="141"/>
      <c r="D71" s="270"/>
      <c r="E71" s="150"/>
      <c r="F71" s="150"/>
      <c r="G71" s="150"/>
      <c r="H71" s="134"/>
      <c r="I71" s="152"/>
      <c r="J71" s="134"/>
      <c r="K71" s="159"/>
      <c r="L71" s="134">
        <v>5.5</v>
      </c>
      <c r="M71" s="134">
        <v>6</v>
      </c>
      <c r="N71" s="150">
        <v>5.5</v>
      </c>
      <c r="O71" s="134">
        <v>6</v>
      </c>
      <c r="P71" s="152">
        <v>6</v>
      </c>
      <c r="Q71" s="134"/>
      <c r="R71" s="159"/>
      <c r="S71" s="134">
        <v>5.5</v>
      </c>
      <c r="T71" s="134">
        <v>6</v>
      </c>
      <c r="U71" s="150">
        <v>5.5</v>
      </c>
      <c r="V71" s="134">
        <v>6</v>
      </c>
      <c r="W71" s="152">
        <v>6</v>
      </c>
      <c r="X71" s="134">
        <v>2</v>
      </c>
      <c r="Y71" s="159"/>
      <c r="Z71" s="134"/>
      <c r="AA71" s="134"/>
      <c r="AB71" s="150"/>
      <c r="AC71" s="134"/>
      <c r="AD71" s="152"/>
      <c r="AE71" s="134"/>
      <c r="AF71" s="159"/>
      <c r="AG71" s="134"/>
      <c r="AH71" s="134"/>
      <c r="AI71" s="150"/>
      <c r="AJ71" s="134"/>
      <c r="AK71" s="152"/>
      <c r="AL71" s="134"/>
      <c r="AM71" s="133"/>
      <c r="AN71" s="134"/>
      <c r="AO71" s="134"/>
      <c r="AP71" s="134"/>
      <c r="AQ71" s="140"/>
      <c r="AR71" s="124" t="s">
        <v>108</v>
      </c>
      <c r="AS71" s="124">
        <f t="shared" si="59"/>
        <v>0</v>
      </c>
      <c r="AT71" s="134">
        <f t="shared" si="60"/>
        <v>0</v>
      </c>
      <c r="AU71" s="134">
        <f t="shared" si="61"/>
        <v>29</v>
      </c>
      <c r="AV71" s="134">
        <f t="shared" si="62"/>
        <v>31</v>
      </c>
      <c r="AW71" s="134">
        <f t="shared" si="63"/>
        <v>0</v>
      </c>
      <c r="AX71" s="134">
        <f t="shared" si="64"/>
        <v>0</v>
      </c>
      <c r="AY71" s="136">
        <f t="shared" si="65"/>
        <v>60</v>
      </c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75"/>
      <c r="BL71" s="175"/>
      <c r="BM71" s="134"/>
    </row>
    <row r="72" spans="1:65" ht="15" x14ac:dyDescent="0.25">
      <c r="A72" s="140"/>
      <c r="B72" s="141" t="s">
        <v>160</v>
      </c>
      <c r="C72" s="141"/>
      <c r="D72" s="270"/>
      <c r="E72" s="150"/>
      <c r="F72" s="150"/>
      <c r="G72" s="150"/>
      <c r="H72" s="134"/>
      <c r="I72" s="152"/>
      <c r="J72" s="134"/>
      <c r="K72" s="159"/>
      <c r="L72" s="134"/>
      <c r="M72" s="134"/>
      <c r="N72" s="150"/>
      <c r="O72" s="134"/>
      <c r="P72" s="152"/>
      <c r="Q72" s="134"/>
      <c r="R72" s="159"/>
      <c r="S72" s="134"/>
      <c r="T72" s="134"/>
      <c r="U72" s="150"/>
      <c r="V72" s="134"/>
      <c r="W72" s="152"/>
      <c r="X72" s="134"/>
      <c r="Y72" s="159"/>
      <c r="Z72" s="134"/>
      <c r="AA72" s="134"/>
      <c r="AB72" s="150"/>
      <c r="AC72" s="134"/>
      <c r="AD72" s="152"/>
      <c r="AE72" s="134"/>
      <c r="AF72" s="159"/>
      <c r="AG72" s="134"/>
      <c r="AH72" s="134"/>
      <c r="AI72" s="150"/>
      <c r="AJ72" s="134"/>
      <c r="AK72" s="152"/>
      <c r="AL72" s="134"/>
      <c r="AM72" s="133"/>
      <c r="AN72" s="134"/>
      <c r="AO72" s="134"/>
      <c r="AP72" s="134"/>
      <c r="AQ72" s="140"/>
      <c r="AR72" s="124" t="s">
        <v>172</v>
      </c>
      <c r="AS72" s="124">
        <f t="shared" si="59"/>
        <v>0</v>
      </c>
      <c r="AT72" s="134">
        <f t="shared" si="60"/>
        <v>0</v>
      </c>
      <c r="AU72" s="134">
        <f t="shared" si="61"/>
        <v>0</v>
      </c>
      <c r="AV72" s="134">
        <f t="shared" si="62"/>
        <v>0</v>
      </c>
      <c r="AW72" s="134">
        <f t="shared" si="63"/>
        <v>0</v>
      </c>
      <c r="AX72" s="134">
        <f t="shared" si="64"/>
        <v>0</v>
      </c>
      <c r="AY72" s="136">
        <f t="shared" si="65"/>
        <v>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75"/>
      <c r="BL72" s="175"/>
      <c r="BM72" s="134"/>
    </row>
    <row r="73" spans="1:65" ht="15" x14ac:dyDescent="0.25">
      <c r="A73" s="140"/>
      <c r="B73" s="141" t="s">
        <v>161</v>
      </c>
      <c r="C73" s="141"/>
      <c r="D73" s="270"/>
      <c r="E73" s="150"/>
      <c r="F73" s="150"/>
      <c r="G73" s="150"/>
      <c r="H73" s="134"/>
      <c r="I73" s="152"/>
      <c r="J73" s="134"/>
      <c r="K73" s="159"/>
      <c r="L73" s="134"/>
      <c r="M73" s="134"/>
      <c r="N73" s="150"/>
      <c r="O73" s="134"/>
      <c r="P73" s="152"/>
      <c r="Q73" s="134"/>
      <c r="R73" s="159"/>
      <c r="S73" s="134"/>
      <c r="T73" s="134"/>
      <c r="U73" s="150"/>
      <c r="V73" s="134"/>
      <c r="W73" s="152"/>
      <c r="X73" s="134"/>
      <c r="Y73" s="159"/>
      <c r="Z73" s="134"/>
      <c r="AA73" s="134"/>
      <c r="AB73" s="150"/>
      <c r="AC73" s="134"/>
      <c r="AD73" s="152"/>
      <c r="AE73" s="134"/>
      <c r="AF73" s="159"/>
      <c r="AG73" s="134"/>
      <c r="AH73" s="134"/>
      <c r="AI73" s="150"/>
      <c r="AJ73" s="134"/>
      <c r="AK73" s="152"/>
      <c r="AL73" s="134"/>
      <c r="AM73" s="133"/>
      <c r="AN73" s="134"/>
      <c r="AO73" s="134"/>
      <c r="AP73" s="134"/>
      <c r="AQ73" s="140"/>
      <c r="AR73" s="124" t="s">
        <v>173</v>
      </c>
      <c r="AS73" s="124">
        <f t="shared" si="59"/>
        <v>0</v>
      </c>
      <c r="AT73" s="134">
        <f t="shared" si="60"/>
        <v>0</v>
      </c>
      <c r="AU73" s="134">
        <f t="shared" si="61"/>
        <v>0</v>
      </c>
      <c r="AV73" s="134">
        <f t="shared" si="62"/>
        <v>0</v>
      </c>
      <c r="AW73" s="134">
        <f t="shared" si="63"/>
        <v>0</v>
      </c>
      <c r="AX73" s="134">
        <f t="shared" si="64"/>
        <v>0</v>
      </c>
      <c r="AY73" s="136">
        <f t="shared" si="65"/>
        <v>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75"/>
      <c r="BL73" s="175"/>
      <c r="BM73" s="134"/>
    </row>
    <row r="74" spans="1:65" ht="15" x14ac:dyDescent="0.25">
      <c r="A74" s="140"/>
      <c r="B74" s="141" t="s">
        <v>174</v>
      </c>
      <c r="C74" s="141"/>
      <c r="D74" s="270"/>
      <c r="E74" s="150"/>
      <c r="F74" s="150"/>
      <c r="G74" s="150"/>
      <c r="H74" s="134"/>
      <c r="I74" s="152"/>
      <c r="J74" s="134"/>
      <c r="K74" s="159"/>
      <c r="L74" s="134"/>
      <c r="M74" s="134"/>
      <c r="N74" s="150"/>
      <c r="O74" s="134"/>
      <c r="P74" s="152"/>
      <c r="Q74" s="134">
        <v>2</v>
      </c>
      <c r="R74" s="159"/>
      <c r="S74" s="134"/>
      <c r="T74" s="134"/>
      <c r="U74" s="150"/>
      <c r="V74" s="134"/>
      <c r="W74" s="152"/>
      <c r="X74" s="134"/>
      <c r="Y74" s="159"/>
      <c r="Z74" s="134"/>
      <c r="AA74" s="134"/>
      <c r="AB74" s="150"/>
      <c r="AC74" s="134"/>
      <c r="AD74" s="152"/>
      <c r="AE74" s="134"/>
      <c r="AF74" s="159"/>
      <c r="AG74" s="134"/>
      <c r="AH74" s="134"/>
      <c r="AI74" s="150"/>
      <c r="AJ74" s="134"/>
      <c r="AK74" s="152"/>
      <c r="AL74" s="134"/>
      <c r="AM74" s="133"/>
      <c r="AN74" s="134"/>
      <c r="AO74" s="134"/>
      <c r="AP74" s="134"/>
      <c r="AQ74" s="140"/>
      <c r="AR74" s="124" t="s">
        <v>174</v>
      </c>
      <c r="AS74" s="124">
        <f t="shared" si="59"/>
        <v>0</v>
      </c>
      <c r="AT74" s="134">
        <f t="shared" si="60"/>
        <v>0</v>
      </c>
      <c r="AU74" s="134">
        <f t="shared" si="61"/>
        <v>2</v>
      </c>
      <c r="AV74" s="134">
        <f t="shared" si="62"/>
        <v>0</v>
      </c>
      <c r="AW74" s="134">
        <f t="shared" si="63"/>
        <v>0</v>
      </c>
      <c r="AX74" s="134">
        <f t="shared" si="64"/>
        <v>0</v>
      </c>
      <c r="AY74" s="136">
        <f t="shared" si="65"/>
        <v>2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75"/>
      <c r="BL74" s="175"/>
      <c r="BM74" s="134"/>
    </row>
    <row r="75" spans="1:65" ht="15" x14ac:dyDescent="0.25">
      <c r="A75" s="153"/>
      <c r="B75" s="154" t="s">
        <v>175</v>
      </c>
      <c r="C75" s="154"/>
      <c r="D75" s="273"/>
      <c r="E75" s="155"/>
      <c r="F75" s="155"/>
      <c r="G75" s="155"/>
      <c r="H75" s="134"/>
      <c r="I75" s="155"/>
      <c r="J75" s="155" t="s">
        <v>199</v>
      </c>
      <c r="K75" s="159"/>
      <c r="L75" s="155"/>
      <c r="M75" s="155"/>
      <c r="N75" s="155"/>
      <c r="O75" s="134"/>
      <c r="P75" s="155"/>
      <c r="Q75" s="155"/>
      <c r="R75" s="159"/>
      <c r="S75" s="155"/>
      <c r="T75" s="155"/>
      <c r="U75" s="155"/>
      <c r="V75" s="134"/>
      <c r="W75" s="155"/>
      <c r="X75" s="155"/>
      <c r="Y75" s="159"/>
      <c r="Z75" s="155"/>
      <c r="AA75" s="155"/>
      <c r="AB75" s="155"/>
      <c r="AC75" s="134"/>
      <c r="AD75" s="155"/>
      <c r="AE75" s="155"/>
      <c r="AF75" s="159"/>
      <c r="AG75" s="155"/>
      <c r="AH75" s="155"/>
      <c r="AI75" s="155"/>
      <c r="AJ75" s="134"/>
      <c r="AK75" s="155"/>
      <c r="AL75" s="155"/>
      <c r="AM75" s="133">
        <f>SUM(G75:AK75)</f>
        <v>0</v>
      </c>
      <c r="AN75" s="155"/>
      <c r="AO75" s="155"/>
      <c r="AP75" s="155"/>
      <c r="AQ75" s="153"/>
      <c r="AR75" s="134" t="s">
        <v>176</v>
      </c>
      <c r="AS75" s="134">
        <f t="shared" ref="AS75:AX75" si="66">SUM(AS69:AS74)-AS68</f>
        <v>2</v>
      </c>
      <c r="AT75" s="134">
        <f t="shared" si="66"/>
        <v>1.5</v>
      </c>
      <c r="AU75" s="134">
        <f t="shared" si="66"/>
        <v>0</v>
      </c>
      <c r="AV75" s="134">
        <f t="shared" si="66"/>
        <v>0</v>
      </c>
      <c r="AW75" s="134">
        <f t="shared" si="66"/>
        <v>8</v>
      </c>
      <c r="AX75" s="134">
        <f t="shared" si="66"/>
        <v>2</v>
      </c>
      <c r="AY75" s="136">
        <f t="shared" si="65"/>
        <v>13.5</v>
      </c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81"/>
      <c r="BL75" s="181"/>
      <c r="BM75" s="155"/>
    </row>
    <row r="76" spans="1:65" ht="15" x14ac:dyDescent="0.25">
      <c r="A76" s="71"/>
      <c r="B76" s="131" t="s">
        <v>166</v>
      </c>
      <c r="C76" s="131">
        <v>3</v>
      </c>
      <c r="D76" s="270"/>
      <c r="E76" s="95">
        <v>5</v>
      </c>
      <c r="F76" s="95">
        <v>5</v>
      </c>
      <c r="G76" s="95">
        <v>5</v>
      </c>
      <c r="H76" s="95">
        <v>6</v>
      </c>
      <c r="I76" s="95">
        <v>6</v>
      </c>
      <c r="J76" s="95">
        <v>3</v>
      </c>
      <c r="K76" s="173"/>
      <c r="L76" s="95">
        <v>5</v>
      </c>
      <c r="M76" s="95">
        <v>5</v>
      </c>
      <c r="N76" s="95">
        <v>5</v>
      </c>
      <c r="O76" s="95">
        <v>6</v>
      </c>
      <c r="P76" s="95">
        <v>6</v>
      </c>
      <c r="Q76" s="95">
        <v>3</v>
      </c>
      <c r="R76" s="173"/>
      <c r="S76" s="95">
        <v>5</v>
      </c>
      <c r="T76" s="95">
        <v>5</v>
      </c>
      <c r="U76" s="95">
        <v>5</v>
      </c>
      <c r="V76" s="95">
        <v>6</v>
      </c>
      <c r="W76" s="95">
        <v>6</v>
      </c>
      <c r="X76" s="95">
        <v>3</v>
      </c>
      <c r="Y76" s="173"/>
      <c r="Z76" s="95">
        <v>5</v>
      </c>
      <c r="AA76" s="95">
        <v>5</v>
      </c>
      <c r="AB76" s="95">
        <v>5</v>
      </c>
      <c r="AC76" s="95">
        <v>6</v>
      </c>
      <c r="AD76" s="95">
        <v>6</v>
      </c>
      <c r="AE76" s="95">
        <v>3</v>
      </c>
      <c r="AF76" s="173"/>
      <c r="AG76" s="95">
        <v>5</v>
      </c>
      <c r="AH76" s="135"/>
      <c r="AI76" s="135"/>
      <c r="AJ76" s="135"/>
      <c r="AK76" s="135"/>
      <c r="AL76" s="135"/>
      <c r="AM76" s="133">
        <f>SUM(H76:AK76)</f>
        <v>110</v>
      </c>
      <c r="AN76" s="134"/>
      <c r="AO76" s="134"/>
      <c r="AP76" s="134"/>
      <c r="AQ76" s="71"/>
      <c r="AR76" s="135"/>
      <c r="AS76" s="135">
        <f t="shared" ref="AS76:AS82" si="67">C76</f>
        <v>3</v>
      </c>
      <c r="AT76" s="135">
        <f t="shared" ref="AT76:AT82" si="68">SUM(E76:J76)</f>
        <v>30</v>
      </c>
      <c r="AU76" s="135">
        <f t="shared" ref="AU76:AU82" si="69">SUM(L76:Q76)</f>
        <v>30</v>
      </c>
      <c r="AV76" s="135">
        <f t="shared" ref="AV76:AV82" si="70">SUM(S76:X76)</f>
        <v>30</v>
      </c>
      <c r="AW76" s="135">
        <f t="shared" ref="AW76:AW82" si="71">SUM(Z76:AE76)</f>
        <v>30</v>
      </c>
      <c r="AX76" s="135">
        <f t="shared" ref="AX76:AX82" si="72">SUM(AG76:AL76)</f>
        <v>5</v>
      </c>
      <c r="AY76" s="136">
        <f t="shared" si="65"/>
        <v>128</v>
      </c>
      <c r="AZ76" s="137">
        <f>AY76-SUM(AY78:AY82)</f>
        <v>65</v>
      </c>
      <c r="BA76" s="137">
        <f>AY83</f>
        <v>22.5</v>
      </c>
      <c r="BB76" s="138">
        <f>AZ76+BA76</f>
        <v>87.5</v>
      </c>
      <c r="BC76" s="138">
        <f>AY82</f>
        <v>3</v>
      </c>
      <c r="BD76" s="138">
        <f>AY80</f>
        <v>0</v>
      </c>
      <c r="BE76" s="138">
        <f>AY81</f>
        <v>0</v>
      </c>
      <c r="BF76" s="138">
        <f>AY79</f>
        <v>60</v>
      </c>
      <c r="BG76" s="138">
        <f>AY78</f>
        <v>0</v>
      </c>
      <c r="BH76" s="134">
        <f>AO77</f>
        <v>45.5</v>
      </c>
      <c r="BI76" s="134">
        <v>1.3</v>
      </c>
      <c r="BJ76" s="134">
        <f>BI76*BA76</f>
        <v>29.25</v>
      </c>
      <c r="BK76" s="174">
        <f>BH76+BJ76</f>
        <v>74.75</v>
      </c>
      <c r="BL76" s="174"/>
      <c r="BM76" s="138" t="s">
        <v>351</v>
      </c>
    </row>
    <row r="77" spans="1:65" ht="15" x14ac:dyDescent="0.25">
      <c r="A77" s="140"/>
      <c r="B77" s="141" t="s">
        <v>168</v>
      </c>
      <c r="C77" s="141">
        <v>2.5</v>
      </c>
      <c r="D77" s="270"/>
      <c r="E77" s="134">
        <v>6.5</v>
      </c>
      <c r="F77" s="134">
        <v>6.5</v>
      </c>
      <c r="G77" s="134">
        <v>7</v>
      </c>
      <c r="H77" s="134">
        <v>7.5</v>
      </c>
      <c r="I77" s="134">
        <v>7</v>
      </c>
      <c r="J77" s="271"/>
      <c r="K77" s="159"/>
      <c r="L77" s="271"/>
      <c r="M77" s="271"/>
      <c r="N77" s="271"/>
      <c r="O77" s="271"/>
      <c r="P77" s="271"/>
      <c r="Q77" s="271"/>
      <c r="R77" s="159"/>
      <c r="S77" s="271"/>
      <c r="T77" s="271"/>
      <c r="U77" s="271"/>
      <c r="V77" s="271"/>
      <c r="W77" s="271"/>
      <c r="X77" s="271"/>
      <c r="Y77" s="159"/>
      <c r="Z77" s="134">
        <v>8.5</v>
      </c>
      <c r="AA77" s="134">
        <v>7</v>
      </c>
      <c r="AB77" s="134">
        <v>7.5</v>
      </c>
      <c r="AC77" s="134">
        <v>7.5</v>
      </c>
      <c r="AD77" s="134">
        <v>8</v>
      </c>
      <c r="AE77" s="134">
        <v>2.5</v>
      </c>
      <c r="AF77" s="159"/>
      <c r="AG77" s="134">
        <v>9.5</v>
      </c>
      <c r="AH77" s="134"/>
      <c r="AI77" s="134"/>
      <c r="AJ77" s="134"/>
      <c r="AK77" s="134"/>
      <c r="AL77" s="134"/>
      <c r="AM77" s="133">
        <f>SUM(H77:AK77)</f>
        <v>65</v>
      </c>
      <c r="AN77" s="134">
        <f>COUNT(C77:AK77)</f>
        <v>13</v>
      </c>
      <c r="AO77" s="134">
        <f>AN77*3.5</f>
        <v>45.5</v>
      </c>
      <c r="AP77" s="134"/>
      <c r="AQ77" s="140"/>
      <c r="AR77" s="134" t="s">
        <v>169</v>
      </c>
      <c r="AS77" s="134">
        <f t="shared" si="67"/>
        <v>2.5</v>
      </c>
      <c r="AT77" s="134">
        <f t="shared" si="68"/>
        <v>34.5</v>
      </c>
      <c r="AU77" s="134">
        <f t="shared" si="69"/>
        <v>0</v>
      </c>
      <c r="AV77" s="134">
        <f t="shared" si="70"/>
        <v>0</v>
      </c>
      <c r="AW77" s="134">
        <f t="shared" si="71"/>
        <v>41</v>
      </c>
      <c r="AX77" s="134">
        <f t="shared" si="72"/>
        <v>9.5</v>
      </c>
      <c r="AY77" s="136">
        <f t="shared" si="65"/>
        <v>87.5</v>
      </c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75"/>
      <c r="BL77" s="175"/>
      <c r="BM77" s="134"/>
    </row>
    <row r="78" spans="1:65" ht="15" x14ac:dyDescent="0.25">
      <c r="A78" s="277" t="s">
        <v>197</v>
      </c>
      <c r="B78" s="141" t="s">
        <v>109</v>
      </c>
      <c r="C78" s="141"/>
      <c r="D78" s="270"/>
      <c r="E78" s="147"/>
      <c r="F78" s="147"/>
      <c r="G78" s="147"/>
      <c r="H78" s="147"/>
      <c r="I78" s="147"/>
      <c r="J78" s="147"/>
      <c r="K78" s="176"/>
      <c r="L78" s="147"/>
      <c r="M78" s="147"/>
      <c r="N78" s="147"/>
      <c r="O78" s="147"/>
      <c r="P78" s="147"/>
      <c r="Q78" s="147"/>
      <c r="R78" s="176"/>
      <c r="S78" s="147"/>
      <c r="T78" s="147"/>
      <c r="U78" s="147"/>
      <c r="V78" s="147"/>
      <c r="W78" s="147"/>
      <c r="X78" s="147"/>
      <c r="Y78" s="176"/>
      <c r="Z78" s="147"/>
      <c r="AA78" s="147"/>
      <c r="AB78" s="147"/>
      <c r="AC78" s="147"/>
      <c r="AD78" s="147"/>
      <c r="AE78" s="147"/>
      <c r="AF78" s="176"/>
      <c r="AG78" s="147"/>
      <c r="AH78" s="147"/>
      <c r="AI78" s="147"/>
      <c r="AJ78" s="147"/>
      <c r="AK78" s="147"/>
      <c r="AL78" s="147"/>
      <c r="AM78" s="133"/>
      <c r="AN78" s="147"/>
      <c r="AO78" s="147"/>
      <c r="AP78" s="147"/>
      <c r="AQ78" s="140" t="s">
        <v>197</v>
      </c>
      <c r="AR78" s="134" t="s">
        <v>109</v>
      </c>
      <c r="AS78" s="134">
        <f t="shared" si="67"/>
        <v>0</v>
      </c>
      <c r="AT78" s="134">
        <f t="shared" si="68"/>
        <v>0</v>
      </c>
      <c r="AU78" s="134">
        <f t="shared" si="69"/>
        <v>0</v>
      </c>
      <c r="AV78" s="134">
        <f t="shared" si="70"/>
        <v>0</v>
      </c>
      <c r="AW78" s="134">
        <f t="shared" si="71"/>
        <v>0</v>
      </c>
      <c r="AX78" s="134">
        <f t="shared" si="72"/>
        <v>0</v>
      </c>
      <c r="AY78" s="136">
        <f t="shared" si="65"/>
        <v>0</v>
      </c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78"/>
      <c r="BL78" s="178"/>
      <c r="BM78" s="147"/>
    </row>
    <row r="79" spans="1:65" ht="15" x14ac:dyDescent="0.25">
      <c r="A79" s="140"/>
      <c r="B79" s="141" t="s">
        <v>108</v>
      </c>
      <c r="C79" s="141"/>
      <c r="D79" s="270"/>
      <c r="E79" s="150"/>
      <c r="F79" s="150"/>
      <c r="G79" s="150"/>
      <c r="H79" s="134"/>
      <c r="I79" s="152"/>
      <c r="J79" s="134">
        <v>3</v>
      </c>
      <c r="K79" s="159"/>
      <c r="L79" s="134">
        <v>5</v>
      </c>
      <c r="M79" s="134">
        <v>5</v>
      </c>
      <c r="N79" s="150">
        <v>5</v>
      </c>
      <c r="O79" s="134">
        <v>6</v>
      </c>
      <c r="P79" s="152">
        <v>6</v>
      </c>
      <c r="Q79" s="134"/>
      <c r="R79" s="159"/>
      <c r="S79" s="134">
        <v>5</v>
      </c>
      <c r="T79" s="134">
        <v>5</v>
      </c>
      <c r="U79" s="150">
        <v>5</v>
      </c>
      <c r="V79" s="134">
        <v>6</v>
      </c>
      <c r="W79" s="152">
        <v>6</v>
      </c>
      <c r="X79" s="134">
        <v>3</v>
      </c>
      <c r="Y79" s="159"/>
      <c r="Z79" s="134"/>
      <c r="AA79" s="134"/>
      <c r="AB79" s="150"/>
      <c r="AC79" s="134"/>
      <c r="AD79" s="152"/>
      <c r="AE79" s="134"/>
      <c r="AF79" s="159"/>
      <c r="AG79" s="134"/>
      <c r="AH79" s="134"/>
      <c r="AI79" s="150"/>
      <c r="AJ79" s="134"/>
      <c r="AK79" s="152"/>
      <c r="AL79" s="134"/>
      <c r="AM79" s="133"/>
      <c r="AN79" s="134"/>
      <c r="AO79" s="134"/>
      <c r="AP79" s="134"/>
      <c r="AQ79" s="140"/>
      <c r="AR79" s="124" t="s">
        <v>108</v>
      </c>
      <c r="AS79" s="124">
        <f t="shared" si="67"/>
        <v>0</v>
      </c>
      <c r="AT79" s="134">
        <f t="shared" si="68"/>
        <v>3</v>
      </c>
      <c r="AU79" s="134">
        <f t="shared" si="69"/>
        <v>27</v>
      </c>
      <c r="AV79" s="134">
        <f t="shared" si="70"/>
        <v>30</v>
      </c>
      <c r="AW79" s="134">
        <f t="shared" si="71"/>
        <v>0</v>
      </c>
      <c r="AX79" s="134">
        <f t="shared" si="72"/>
        <v>0</v>
      </c>
      <c r="AY79" s="136">
        <f t="shared" si="65"/>
        <v>60</v>
      </c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75"/>
      <c r="BL79" s="175"/>
      <c r="BM79" s="134"/>
    </row>
    <row r="80" spans="1:65" ht="15" x14ac:dyDescent="0.25">
      <c r="A80" s="140"/>
      <c r="B80" s="141" t="s">
        <v>160</v>
      </c>
      <c r="C80" s="141"/>
      <c r="D80" s="270"/>
      <c r="E80" s="150"/>
      <c r="F80" s="150"/>
      <c r="G80" s="150"/>
      <c r="H80" s="134"/>
      <c r="I80" s="152"/>
      <c r="J80" s="134"/>
      <c r="K80" s="159"/>
      <c r="L80" s="134"/>
      <c r="M80" s="134"/>
      <c r="N80" s="150"/>
      <c r="O80" s="134"/>
      <c r="P80" s="152"/>
      <c r="Q80" s="134"/>
      <c r="R80" s="159"/>
      <c r="S80" s="134"/>
      <c r="T80" s="134"/>
      <c r="U80" s="150"/>
      <c r="V80" s="134"/>
      <c r="W80" s="152"/>
      <c r="X80" s="134"/>
      <c r="Y80" s="159"/>
      <c r="Z80" s="134"/>
      <c r="AA80" s="134"/>
      <c r="AB80" s="150"/>
      <c r="AC80" s="134"/>
      <c r="AD80" s="152"/>
      <c r="AE80" s="134"/>
      <c r="AF80" s="159"/>
      <c r="AG80" s="134"/>
      <c r="AH80" s="134"/>
      <c r="AI80" s="150"/>
      <c r="AJ80" s="134"/>
      <c r="AK80" s="152"/>
      <c r="AL80" s="134"/>
      <c r="AM80" s="133"/>
      <c r="AN80" s="134"/>
      <c r="AO80" s="134"/>
      <c r="AP80" s="134"/>
      <c r="AQ80" s="140"/>
      <c r="AR80" s="124" t="s">
        <v>172</v>
      </c>
      <c r="AS80" s="124">
        <f t="shared" si="67"/>
        <v>0</v>
      </c>
      <c r="AT80" s="134">
        <f t="shared" si="68"/>
        <v>0</v>
      </c>
      <c r="AU80" s="134">
        <f t="shared" si="69"/>
        <v>0</v>
      </c>
      <c r="AV80" s="134">
        <f t="shared" si="70"/>
        <v>0</v>
      </c>
      <c r="AW80" s="134">
        <f t="shared" si="71"/>
        <v>0</v>
      </c>
      <c r="AX80" s="134">
        <f t="shared" si="72"/>
        <v>0</v>
      </c>
      <c r="AY80" s="136">
        <f t="shared" si="65"/>
        <v>0</v>
      </c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75"/>
      <c r="BL80" s="175"/>
      <c r="BM80" s="134"/>
    </row>
    <row r="81" spans="1:65" ht="15" x14ac:dyDescent="0.25">
      <c r="A81" s="140"/>
      <c r="B81" s="141" t="s">
        <v>161</v>
      </c>
      <c r="C81" s="141"/>
      <c r="D81" s="270"/>
      <c r="E81" s="150"/>
      <c r="F81" s="150"/>
      <c r="G81" s="150"/>
      <c r="H81" s="134"/>
      <c r="I81" s="152"/>
      <c r="J81" s="134"/>
      <c r="K81" s="159"/>
      <c r="L81" s="134"/>
      <c r="M81" s="134"/>
      <c r="N81" s="150"/>
      <c r="O81" s="134"/>
      <c r="P81" s="152"/>
      <c r="Q81" s="134"/>
      <c r="R81" s="159"/>
      <c r="S81" s="134"/>
      <c r="T81" s="134"/>
      <c r="U81" s="150"/>
      <c r="V81" s="134"/>
      <c r="W81" s="152"/>
      <c r="X81" s="134"/>
      <c r="Y81" s="159"/>
      <c r="Z81" s="134"/>
      <c r="AA81" s="134"/>
      <c r="AB81" s="150"/>
      <c r="AC81" s="134"/>
      <c r="AD81" s="152"/>
      <c r="AE81" s="134"/>
      <c r="AF81" s="159"/>
      <c r="AG81" s="134"/>
      <c r="AH81" s="134"/>
      <c r="AI81" s="150"/>
      <c r="AJ81" s="134"/>
      <c r="AK81" s="152"/>
      <c r="AL81" s="134"/>
      <c r="AM81" s="133"/>
      <c r="AN81" s="134"/>
      <c r="AO81" s="134"/>
      <c r="AP81" s="134"/>
      <c r="AQ81" s="140"/>
      <c r="AR81" s="124" t="s">
        <v>173</v>
      </c>
      <c r="AS81" s="124">
        <f t="shared" si="67"/>
        <v>0</v>
      </c>
      <c r="AT81" s="134">
        <f t="shared" si="68"/>
        <v>0</v>
      </c>
      <c r="AU81" s="134">
        <f t="shared" si="69"/>
        <v>0</v>
      </c>
      <c r="AV81" s="134">
        <f t="shared" si="70"/>
        <v>0</v>
      </c>
      <c r="AW81" s="134">
        <f t="shared" si="71"/>
        <v>0</v>
      </c>
      <c r="AX81" s="134">
        <f t="shared" si="72"/>
        <v>0</v>
      </c>
      <c r="AY81" s="136">
        <f t="shared" si="65"/>
        <v>0</v>
      </c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75"/>
      <c r="BL81" s="175"/>
      <c r="BM81" s="134"/>
    </row>
    <row r="82" spans="1:65" ht="15" x14ac:dyDescent="0.25">
      <c r="A82" s="140"/>
      <c r="B82" s="141" t="s">
        <v>174</v>
      </c>
      <c r="C82" s="141"/>
      <c r="D82" s="270"/>
      <c r="E82" s="150"/>
      <c r="F82" s="150"/>
      <c r="G82" s="150"/>
      <c r="H82" s="134"/>
      <c r="I82" s="152"/>
      <c r="J82" s="134"/>
      <c r="K82" s="159"/>
      <c r="L82" s="134"/>
      <c r="M82" s="134"/>
      <c r="N82" s="150"/>
      <c r="O82" s="134"/>
      <c r="P82" s="152"/>
      <c r="Q82" s="134">
        <v>3</v>
      </c>
      <c r="R82" s="159"/>
      <c r="S82" s="134"/>
      <c r="T82" s="134"/>
      <c r="U82" s="150"/>
      <c r="V82" s="134"/>
      <c r="W82" s="152"/>
      <c r="X82" s="134"/>
      <c r="Y82" s="159"/>
      <c r="Z82" s="134"/>
      <c r="AA82" s="134"/>
      <c r="AB82" s="150"/>
      <c r="AC82" s="134"/>
      <c r="AD82" s="152"/>
      <c r="AE82" s="134"/>
      <c r="AF82" s="159"/>
      <c r="AG82" s="134"/>
      <c r="AH82" s="134"/>
      <c r="AI82" s="150"/>
      <c r="AJ82" s="134"/>
      <c r="AK82" s="152"/>
      <c r="AL82" s="134"/>
      <c r="AM82" s="133"/>
      <c r="AN82" s="134"/>
      <c r="AO82" s="134"/>
      <c r="AP82" s="134"/>
      <c r="AQ82" s="140"/>
      <c r="AR82" s="124" t="s">
        <v>174</v>
      </c>
      <c r="AS82" s="124">
        <f t="shared" si="67"/>
        <v>0</v>
      </c>
      <c r="AT82" s="134">
        <f t="shared" si="68"/>
        <v>0</v>
      </c>
      <c r="AU82" s="134">
        <f t="shared" si="69"/>
        <v>3</v>
      </c>
      <c r="AV82" s="134">
        <f t="shared" si="70"/>
        <v>0</v>
      </c>
      <c r="AW82" s="134">
        <f t="shared" si="71"/>
        <v>0</v>
      </c>
      <c r="AX82" s="134">
        <f t="shared" si="72"/>
        <v>0</v>
      </c>
      <c r="AY82" s="136">
        <f t="shared" si="65"/>
        <v>3</v>
      </c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75"/>
      <c r="BL82" s="175"/>
      <c r="BM82" s="134"/>
    </row>
    <row r="83" spans="1:65" ht="15" x14ac:dyDescent="0.25">
      <c r="A83" s="153"/>
      <c r="B83" s="154" t="s">
        <v>175</v>
      </c>
      <c r="C83" s="154" t="s">
        <v>329</v>
      </c>
      <c r="D83" s="273"/>
      <c r="E83" s="155" t="s">
        <v>216</v>
      </c>
      <c r="F83" s="155" t="s">
        <v>216</v>
      </c>
      <c r="G83" s="155" t="s">
        <v>216</v>
      </c>
      <c r="H83" s="134" t="s">
        <v>198</v>
      </c>
      <c r="I83" s="155" t="s">
        <v>198</v>
      </c>
      <c r="J83" s="155"/>
      <c r="K83" s="159"/>
      <c r="L83" s="155"/>
      <c r="M83" s="155"/>
      <c r="N83" s="155"/>
      <c r="O83" s="134"/>
      <c r="P83" s="155"/>
      <c r="Q83" s="155"/>
      <c r="R83" s="159"/>
      <c r="S83" s="155"/>
      <c r="T83" s="155"/>
      <c r="U83" s="155"/>
      <c r="V83" s="134"/>
      <c r="W83" s="155"/>
      <c r="X83" s="155"/>
      <c r="Y83" s="159"/>
      <c r="Z83" s="155" t="s">
        <v>216</v>
      </c>
      <c r="AA83" s="155" t="s">
        <v>216</v>
      </c>
      <c r="AB83" s="155" t="s">
        <v>216</v>
      </c>
      <c r="AC83" s="134"/>
      <c r="AD83" s="155" t="s">
        <v>198</v>
      </c>
      <c r="AE83" s="155" t="s">
        <v>329</v>
      </c>
      <c r="AF83" s="159"/>
      <c r="AG83" s="155"/>
      <c r="AH83" s="155"/>
      <c r="AI83" s="155"/>
      <c r="AJ83" s="134"/>
      <c r="AK83" s="155"/>
      <c r="AL83" s="155"/>
      <c r="AM83" s="133">
        <f>SUM(G83:AK83)</f>
        <v>0</v>
      </c>
      <c r="AN83" s="155"/>
      <c r="AO83" s="155"/>
      <c r="AP83" s="155"/>
      <c r="AQ83" s="153"/>
      <c r="AR83" s="134" t="s">
        <v>176</v>
      </c>
      <c r="AS83" s="134">
        <f t="shared" ref="AS83:AX83" si="73">SUM(AS77:AS82)-AS76</f>
        <v>-0.5</v>
      </c>
      <c r="AT83" s="134">
        <f t="shared" si="73"/>
        <v>7.5</v>
      </c>
      <c r="AU83" s="134">
        <f t="shared" si="73"/>
        <v>0</v>
      </c>
      <c r="AV83" s="134">
        <f t="shared" si="73"/>
        <v>0</v>
      </c>
      <c r="AW83" s="134">
        <f t="shared" si="73"/>
        <v>11</v>
      </c>
      <c r="AX83" s="134">
        <f t="shared" si="73"/>
        <v>4.5</v>
      </c>
      <c r="AY83" s="136">
        <f t="shared" si="65"/>
        <v>22.5</v>
      </c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81"/>
      <c r="BL83" s="181"/>
      <c r="BM83" s="155"/>
    </row>
    <row r="84" spans="1:65" ht="15" x14ac:dyDescent="0.25">
      <c r="A84" s="71"/>
      <c r="B84" s="131" t="s">
        <v>166</v>
      </c>
      <c r="C84" s="131">
        <v>3</v>
      </c>
      <c r="D84" s="270"/>
      <c r="E84" s="95">
        <v>5</v>
      </c>
      <c r="F84" s="95">
        <v>4.5</v>
      </c>
      <c r="G84" s="95">
        <v>5.5</v>
      </c>
      <c r="H84" s="95">
        <v>6</v>
      </c>
      <c r="I84" s="95">
        <v>6</v>
      </c>
      <c r="J84" s="95">
        <v>3</v>
      </c>
      <c r="K84" s="173"/>
      <c r="L84" s="95">
        <v>5</v>
      </c>
      <c r="M84" s="95">
        <v>4.5</v>
      </c>
      <c r="N84" s="95">
        <v>5.5</v>
      </c>
      <c r="O84" s="95">
        <v>6</v>
      </c>
      <c r="P84" s="95">
        <v>6</v>
      </c>
      <c r="Q84" s="95">
        <v>3</v>
      </c>
      <c r="R84" s="173"/>
      <c r="S84" s="95">
        <v>5</v>
      </c>
      <c r="T84" s="95">
        <v>4.5</v>
      </c>
      <c r="U84" s="95">
        <v>5.5</v>
      </c>
      <c r="V84" s="95">
        <v>6</v>
      </c>
      <c r="W84" s="95">
        <v>6</v>
      </c>
      <c r="X84" s="95">
        <v>3</v>
      </c>
      <c r="Y84" s="173"/>
      <c r="Z84" s="95">
        <v>5</v>
      </c>
      <c r="AA84" s="95">
        <v>4.5</v>
      </c>
      <c r="AB84" s="95">
        <v>5.5</v>
      </c>
      <c r="AC84" s="95">
        <v>6</v>
      </c>
      <c r="AD84" s="95">
        <v>6</v>
      </c>
      <c r="AE84" s="95">
        <v>3</v>
      </c>
      <c r="AF84" s="173"/>
      <c r="AG84" s="95">
        <v>5</v>
      </c>
      <c r="AH84" s="95"/>
      <c r="AI84" s="95"/>
      <c r="AJ84" s="95"/>
      <c r="AK84" s="95"/>
      <c r="AL84" s="95"/>
      <c r="AM84" s="133">
        <f>SUM(H84:AK84)</f>
        <v>110</v>
      </c>
      <c r="AN84" s="134"/>
      <c r="AO84" s="134"/>
      <c r="AP84" s="134"/>
      <c r="AQ84" s="71"/>
      <c r="AR84" s="135" t="s">
        <v>167</v>
      </c>
      <c r="AS84" s="135">
        <f t="shared" ref="AS84:AS90" si="74">C84</f>
        <v>3</v>
      </c>
      <c r="AT84" s="135">
        <f t="shared" ref="AT84:AT90" si="75">SUM(E84:J84)</f>
        <v>30</v>
      </c>
      <c r="AU84" s="135">
        <f t="shared" ref="AU84:AU90" si="76">SUM(L84:Q84)</f>
        <v>30</v>
      </c>
      <c r="AV84" s="135">
        <f t="shared" ref="AV84:AV90" si="77">SUM(S84:X84)</f>
        <v>30</v>
      </c>
      <c r="AW84" s="135">
        <f t="shared" ref="AW84:AW90" si="78">SUM(Z84:AE84)</f>
        <v>30</v>
      </c>
      <c r="AX84" s="135">
        <f t="shared" ref="AX84:AX90" si="79">SUM(AG84:AL84)</f>
        <v>5</v>
      </c>
      <c r="AY84" s="136">
        <f t="shared" si="65"/>
        <v>128</v>
      </c>
      <c r="AZ84" s="137">
        <f>AY84-SUM(AY86:AY90)</f>
        <v>38</v>
      </c>
      <c r="BA84" s="137">
        <f>AY91</f>
        <v>9.5</v>
      </c>
      <c r="BB84" s="138">
        <f>AZ84+BA84</f>
        <v>47.5</v>
      </c>
      <c r="BC84" s="138">
        <f>AY90</f>
        <v>3</v>
      </c>
      <c r="BD84" s="138">
        <f>AY88</f>
        <v>0</v>
      </c>
      <c r="BE84" s="138">
        <f>AY89</f>
        <v>0</v>
      </c>
      <c r="BF84" s="138">
        <f>AY87</f>
        <v>87</v>
      </c>
      <c r="BG84" s="138">
        <f>AY86</f>
        <v>0</v>
      </c>
      <c r="BH84" s="134">
        <f>AO85</f>
        <v>28</v>
      </c>
      <c r="BI84" s="134">
        <v>1.3</v>
      </c>
      <c r="BJ84" s="134">
        <f>BI84*BA84</f>
        <v>12.35</v>
      </c>
      <c r="BK84" s="174">
        <f>BH84+BJ84</f>
        <v>40.35</v>
      </c>
      <c r="BL84" s="174"/>
      <c r="BM84" s="138" t="s">
        <v>352</v>
      </c>
    </row>
    <row r="85" spans="1:65" ht="15" x14ac:dyDescent="0.25">
      <c r="A85" s="140"/>
      <c r="B85" s="141" t="s">
        <v>168</v>
      </c>
      <c r="C85" s="141">
        <v>3</v>
      </c>
      <c r="D85" s="270"/>
      <c r="E85" s="271"/>
      <c r="F85" s="271"/>
      <c r="G85" s="271"/>
      <c r="H85" s="271"/>
      <c r="I85" s="271"/>
      <c r="J85" s="271"/>
      <c r="K85" s="159"/>
      <c r="L85" s="271"/>
      <c r="M85" s="271"/>
      <c r="N85" s="271"/>
      <c r="O85" s="271"/>
      <c r="P85" s="271"/>
      <c r="Q85" s="271"/>
      <c r="R85" s="159"/>
      <c r="S85" s="271"/>
      <c r="T85" s="271"/>
      <c r="U85" s="271"/>
      <c r="V85" s="271"/>
      <c r="W85" s="271"/>
      <c r="X85" s="271"/>
      <c r="Y85" s="159"/>
      <c r="Z85" s="134">
        <v>6</v>
      </c>
      <c r="AA85" s="134">
        <v>6.5</v>
      </c>
      <c r="AB85" s="134">
        <v>5.5</v>
      </c>
      <c r="AC85" s="134">
        <v>7.5</v>
      </c>
      <c r="AD85" s="134">
        <v>6.5</v>
      </c>
      <c r="AE85" s="134">
        <v>5</v>
      </c>
      <c r="AF85" s="159"/>
      <c r="AG85" s="134">
        <v>7.5</v>
      </c>
      <c r="AH85" s="134"/>
      <c r="AI85" s="134"/>
      <c r="AJ85" s="134"/>
      <c r="AK85" s="134"/>
      <c r="AL85" s="134"/>
      <c r="AM85" s="133">
        <f>SUM(H85:AK85)</f>
        <v>44.5</v>
      </c>
      <c r="AN85" s="134">
        <f>COUNT(C85:AK85)</f>
        <v>8</v>
      </c>
      <c r="AO85" s="134">
        <f>AN85*3.5</f>
        <v>28</v>
      </c>
      <c r="AP85" s="134"/>
      <c r="AQ85" s="140"/>
      <c r="AR85" s="134" t="s">
        <v>169</v>
      </c>
      <c r="AS85" s="134">
        <f t="shared" si="74"/>
        <v>3</v>
      </c>
      <c r="AT85" s="134">
        <f t="shared" si="75"/>
        <v>0</v>
      </c>
      <c r="AU85" s="134">
        <f t="shared" si="76"/>
        <v>0</v>
      </c>
      <c r="AV85" s="134">
        <f t="shared" si="77"/>
        <v>0</v>
      </c>
      <c r="AW85" s="134">
        <f t="shared" si="78"/>
        <v>37</v>
      </c>
      <c r="AX85" s="134">
        <f t="shared" si="79"/>
        <v>7.5</v>
      </c>
      <c r="AY85" s="136">
        <f t="shared" si="65"/>
        <v>47.5</v>
      </c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75"/>
      <c r="BL85" s="175"/>
      <c r="BM85" s="134"/>
    </row>
    <row r="86" spans="1:65" ht="15" x14ac:dyDescent="0.25">
      <c r="A86" s="277" t="s">
        <v>201</v>
      </c>
      <c r="B86" s="141" t="s">
        <v>109</v>
      </c>
      <c r="C86" s="141"/>
      <c r="D86" s="270"/>
      <c r="E86" s="147"/>
      <c r="F86" s="147"/>
      <c r="G86" s="147"/>
      <c r="H86" s="147"/>
      <c r="I86" s="147"/>
      <c r="J86" s="147"/>
      <c r="K86" s="176"/>
      <c r="L86" s="147"/>
      <c r="M86" s="147"/>
      <c r="N86" s="147"/>
      <c r="O86" s="147"/>
      <c r="P86" s="147"/>
      <c r="Q86" s="147"/>
      <c r="R86" s="176"/>
      <c r="S86" s="147"/>
      <c r="T86" s="147"/>
      <c r="U86" s="147"/>
      <c r="V86" s="147"/>
      <c r="W86" s="147"/>
      <c r="X86" s="147"/>
      <c r="Y86" s="176"/>
      <c r="Z86" s="147"/>
      <c r="AA86" s="147"/>
      <c r="AB86" s="147"/>
      <c r="AC86" s="147"/>
      <c r="AD86" s="147"/>
      <c r="AE86" s="147"/>
      <c r="AF86" s="176"/>
      <c r="AG86" s="147"/>
      <c r="AH86" s="147"/>
      <c r="AI86" s="147"/>
      <c r="AJ86" s="147"/>
      <c r="AK86" s="147"/>
      <c r="AL86" s="147"/>
      <c r="AM86" s="133"/>
      <c r="AN86" s="147"/>
      <c r="AO86" s="147"/>
      <c r="AP86" s="147"/>
      <c r="AQ86" s="140" t="s">
        <v>201</v>
      </c>
      <c r="AR86" s="134" t="s">
        <v>109</v>
      </c>
      <c r="AS86" s="134">
        <f t="shared" si="74"/>
        <v>0</v>
      </c>
      <c r="AT86" s="134">
        <f t="shared" si="75"/>
        <v>0</v>
      </c>
      <c r="AU86" s="134">
        <f t="shared" si="76"/>
        <v>0</v>
      </c>
      <c r="AV86" s="134">
        <f t="shared" si="77"/>
        <v>0</v>
      </c>
      <c r="AW86" s="134">
        <f t="shared" si="78"/>
        <v>0</v>
      </c>
      <c r="AX86" s="134">
        <f t="shared" si="79"/>
        <v>0</v>
      </c>
      <c r="AY86" s="136">
        <f t="shared" si="65"/>
        <v>0</v>
      </c>
      <c r="AZ86" s="147"/>
      <c r="BA86" s="147"/>
      <c r="BB86" s="147"/>
      <c r="BC86" s="147"/>
      <c r="BD86" s="147"/>
      <c r="BE86" s="147"/>
      <c r="BF86" s="147"/>
      <c r="BG86" s="147"/>
      <c r="BH86" s="147"/>
      <c r="BI86" s="147"/>
      <c r="BJ86" s="147"/>
      <c r="BK86" s="178"/>
      <c r="BL86" s="178"/>
      <c r="BM86" s="147"/>
    </row>
    <row r="87" spans="1:65" ht="15" x14ac:dyDescent="0.25">
      <c r="A87" s="140"/>
      <c r="B87" s="141" t="s">
        <v>108</v>
      </c>
      <c r="C87" s="141"/>
      <c r="D87" s="270"/>
      <c r="E87" s="150">
        <v>5</v>
      </c>
      <c r="F87" s="150">
        <v>4.5</v>
      </c>
      <c r="G87" s="150">
        <v>5.5</v>
      </c>
      <c r="H87" s="134">
        <v>6</v>
      </c>
      <c r="I87" s="152">
        <v>6</v>
      </c>
      <c r="J87" s="134">
        <v>3</v>
      </c>
      <c r="K87" s="159"/>
      <c r="L87" s="134">
        <v>5</v>
      </c>
      <c r="M87" s="134">
        <v>4.5</v>
      </c>
      <c r="N87" s="150">
        <v>5.5</v>
      </c>
      <c r="O87" s="134">
        <v>6</v>
      </c>
      <c r="P87" s="152">
        <v>6</v>
      </c>
      <c r="Q87" s="134"/>
      <c r="R87" s="159"/>
      <c r="S87" s="134">
        <v>5</v>
      </c>
      <c r="T87" s="134">
        <v>4.5</v>
      </c>
      <c r="U87" s="150">
        <v>5.5</v>
      </c>
      <c r="V87" s="134">
        <v>6</v>
      </c>
      <c r="W87" s="152">
        <v>6</v>
      </c>
      <c r="X87" s="134">
        <v>3</v>
      </c>
      <c r="Y87" s="159"/>
      <c r="Z87" s="134"/>
      <c r="AA87" s="134"/>
      <c r="AB87" s="150"/>
      <c r="AC87" s="134"/>
      <c r="AD87" s="152"/>
      <c r="AE87" s="134"/>
      <c r="AF87" s="159"/>
      <c r="AG87" s="134"/>
      <c r="AH87" s="134"/>
      <c r="AI87" s="150"/>
      <c r="AJ87" s="134"/>
      <c r="AK87" s="152"/>
      <c r="AL87" s="134"/>
      <c r="AM87" s="133"/>
      <c r="AN87" s="134"/>
      <c r="AO87" s="134"/>
      <c r="AP87" s="134"/>
      <c r="AQ87" s="140"/>
      <c r="AR87" s="124" t="s">
        <v>108</v>
      </c>
      <c r="AS87" s="124">
        <f t="shared" si="74"/>
        <v>0</v>
      </c>
      <c r="AT87" s="134">
        <f t="shared" si="75"/>
        <v>30</v>
      </c>
      <c r="AU87" s="134">
        <f t="shared" si="76"/>
        <v>27</v>
      </c>
      <c r="AV87" s="134">
        <f t="shared" si="77"/>
        <v>30</v>
      </c>
      <c r="AW87" s="134">
        <f t="shared" si="78"/>
        <v>0</v>
      </c>
      <c r="AX87" s="134">
        <f t="shared" si="79"/>
        <v>0</v>
      </c>
      <c r="AY87" s="136">
        <f t="shared" si="65"/>
        <v>87</v>
      </c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75"/>
      <c r="BL87" s="175"/>
      <c r="BM87" s="134"/>
    </row>
    <row r="88" spans="1:65" ht="15" x14ac:dyDescent="0.25">
      <c r="A88" s="140"/>
      <c r="B88" s="141" t="s">
        <v>160</v>
      </c>
      <c r="C88" s="141"/>
      <c r="D88" s="270"/>
      <c r="E88" s="150"/>
      <c r="F88" s="150"/>
      <c r="G88" s="150"/>
      <c r="H88" s="134"/>
      <c r="I88" s="152"/>
      <c r="J88" s="134"/>
      <c r="K88" s="159"/>
      <c r="L88" s="134"/>
      <c r="M88" s="134"/>
      <c r="N88" s="150"/>
      <c r="O88" s="134"/>
      <c r="P88" s="152"/>
      <c r="Q88" s="134"/>
      <c r="R88" s="159"/>
      <c r="S88" s="134"/>
      <c r="T88" s="134"/>
      <c r="U88" s="150"/>
      <c r="V88" s="134"/>
      <c r="W88" s="152"/>
      <c r="X88" s="134"/>
      <c r="Y88" s="159"/>
      <c r="Z88" s="134"/>
      <c r="AA88" s="134"/>
      <c r="AB88" s="150"/>
      <c r="AC88" s="134"/>
      <c r="AD88" s="152"/>
      <c r="AE88" s="134"/>
      <c r="AF88" s="159"/>
      <c r="AG88" s="134"/>
      <c r="AH88" s="134"/>
      <c r="AI88" s="150"/>
      <c r="AJ88" s="134"/>
      <c r="AK88" s="152"/>
      <c r="AL88" s="134"/>
      <c r="AM88" s="133"/>
      <c r="AN88" s="134"/>
      <c r="AO88" s="134"/>
      <c r="AP88" s="134"/>
      <c r="AQ88" s="140"/>
      <c r="AR88" s="124" t="s">
        <v>172</v>
      </c>
      <c r="AS88" s="124">
        <f t="shared" si="74"/>
        <v>0</v>
      </c>
      <c r="AT88" s="134">
        <f t="shared" si="75"/>
        <v>0</v>
      </c>
      <c r="AU88" s="134">
        <f t="shared" si="76"/>
        <v>0</v>
      </c>
      <c r="AV88" s="134">
        <f t="shared" si="77"/>
        <v>0</v>
      </c>
      <c r="AW88" s="134">
        <f t="shared" si="78"/>
        <v>0</v>
      </c>
      <c r="AX88" s="134">
        <f t="shared" si="79"/>
        <v>0</v>
      </c>
      <c r="AY88" s="136">
        <f t="shared" si="65"/>
        <v>0</v>
      </c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75"/>
      <c r="BL88" s="175"/>
      <c r="BM88" s="134"/>
    </row>
    <row r="89" spans="1:65" ht="15" x14ac:dyDescent="0.25">
      <c r="A89" s="140"/>
      <c r="B89" s="141" t="s">
        <v>161</v>
      </c>
      <c r="C89" s="141"/>
      <c r="D89" s="270"/>
      <c r="E89" s="150"/>
      <c r="F89" s="150"/>
      <c r="G89" s="150"/>
      <c r="H89" s="134"/>
      <c r="I89" s="152"/>
      <c r="J89" s="134"/>
      <c r="K89" s="159"/>
      <c r="L89" s="134"/>
      <c r="M89" s="134"/>
      <c r="N89" s="150"/>
      <c r="O89" s="134"/>
      <c r="P89" s="152"/>
      <c r="Q89" s="134"/>
      <c r="R89" s="159"/>
      <c r="S89" s="134"/>
      <c r="T89" s="134"/>
      <c r="U89" s="150"/>
      <c r="V89" s="134"/>
      <c r="W89" s="152"/>
      <c r="X89" s="134"/>
      <c r="Y89" s="159"/>
      <c r="Z89" s="134"/>
      <c r="AA89" s="134"/>
      <c r="AB89" s="150"/>
      <c r="AC89" s="134"/>
      <c r="AD89" s="152"/>
      <c r="AE89" s="134"/>
      <c r="AF89" s="159"/>
      <c r="AG89" s="134"/>
      <c r="AH89" s="134"/>
      <c r="AI89" s="150"/>
      <c r="AJ89" s="134"/>
      <c r="AK89" s="152"/>
      <c r="AL89" s="134"/>
      <c r="AM89" s="133"/>
      <c r="AN89" s="134"/>
      <c r="AO89" s="134"/>
      <c r="AP89" s="134"/>
      <c r="AQ89" s="140"/>
      <c r="AR89" s="124" t="s">
        <v>173</v>
      </c>
      <c r="AS89" s="124">
        <f t="shared" si="74"/>
        <v>0</v>
      </c>
      <c r="AT89" s="134">
        <f t="shared" si="75"/>
        <v>0</v>
      </c>
      <c r="AU89" s="134">
        <f t="shared" si="76"/>
        <v>0</v>
      </c>
      <c r="AV89" s="134">
        <f t="shared" si="77"/>
        <v>0</v>
      </c>
      <c r="AW89" s="134">
        <f t="shared" si="78"/>
        <v>0</v>
      </c>
      <c r="AX89" s="134">
        <f t="shared" si="79"/>
        <v>0</v>
      </c>
      <c r="AY89" s="136">
        <f t="shared" si="65"/>
        <v>0</v>
      </c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75"/>
      <c r="BL89" s="175"/>
      <c r="BM89" s="134"/>
    </row>
    <row r="90" spans="1:65" ht="15" x14ac:dyDescent="0.25">
      <c r="A90" s="140"/>
      <c r="B90" s="141" t="s">
        <v>174</v>
      </c>
      <c r="C90" s="141"/>
      <c r="D90" s="270"/>
      <c r="E90" s="150"/>
      <c r="F90" s="150"/>
      <c r="G90" s="150"/>
      <c r="H90" s="134"/>
      <c r="I90" s="152"/>
      <c r="J90" s="134"/>
      <c r="K90" s="159"/>
      <c r="L90" s="134"/>
      <c r="M90" s="134"/>
      <c r="N90" s="150"/>
      <c r="O90" s="134"/>
      <c r="P90" s="152"/>
      <c r="Q90" s="134">
        <v>3</v>
      </c>
      <c r="R90" s="159"/>
      <c r="S90" s="134"/>
      <c r="T90" s="134"/>
      <c r="U90" s="150"/>
      <c r="V90" s="134"/>
      <c r="W90" s="152"/>
      <c r="X90" s="134"/>
      <c r="Y90" s="159"/>
      <c r="Z90" s="134"/>
      <c r="AA90" s="134"/>
      <c r="AB90" s="150"/>
      <c r="AC90" s="134"/>
      <c r="AD90" s="152"/>
      <c r="AE90" s="134"/>
      <c r="AF90" s="159"/>
      <c r="AG90" s="134"/>
      <c r="AH90" s="134"/>
      <c r="AI90" s="150"/>
      <c r="AJ90" s="134"/>
      <c r="AK90" s="152"/>
      <c r="AL90" s="134"/>
      <c r="AM90" s="133"/>
      <c r="AN90" s="134"/>
      <c r="AO90" s="134"/>
      <c r="AP90" s="134"/>
      <c r="AQ90" s="140"/>
      <c r="AR90" s="124" t="s">
        <v>174</v>
      </c>
      <c r="AS90" s="124">
        <f t="shared" si="74"/>
        <v>0</v>
      </c>
      <c r="AT90" s="134">
        <f t="shared" si="75"/>
        <v>0</v>
      </c>
      <c r="AU90" s="134">
        <f t="shared" si="76"/>
        <v>3</v>
      </c>
      <c r="AV90" s="134">
        <f t="shared" si="77"/>
        <v>0</v>
      </c>
      <c r="AW90" s="134">
        <f t="shared" si="78"/>
        <v>0</v>
      </c>
      <c r="AX90" s="134">
        <f t="shared" si="79"/>
        <v>0</v>
      </c>
      <c r="AY90" s="136">
        <f t="shared" si="65"/>
        <v>3</v>
      </c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75"/>
      <c r="BL90" s="175"/>
      <c r="BM90" s="134"/>
    </row>
    <row r="91" spans="1:65" ht="15" x14ac:dyDescent="0.25">
      <c r="A91" s="153"/>
      <c r="B91" s="154" t="s">
        <v>175</v>
      </c>
      <c r="C91" s="154" t="s">
        <v>353</v>
      </c>
      <c r="D91" s="273"/>
      <c r="E91" s="155"/>
      <c r="F91" s="155"/>
      <c r="G91" s="155"/>
      <c r="H91" s="134"/>
      <c r="I91" s="155"/>
      <c r="J91" s="155"/>
      <c r="K91" s="159"/>
      <c r="L91" s="155"/>
      <c r="M91" s="155"/>
      <c r="N91" s="155"/>
      <c r="O91" s="134"/>
      <c r="P91" s="155"/>
      <c r="Q91" s="155"/>
      <c r="R91" s="159"/>
      <c r="S91" s="155"/>
      <c r="T91" s="155"/>
      <c r="U91" s="155"/>
      <c r="V91" s="134"/>
      <c r="W91" s="155"/>
      <c r="X91" s="155"/>
      <c r="Y91" s="159"/>
      <c r="Z91" s="155"/>
      <c r="AA91" s="155" t="s">
        <v>199</v>
      </c>
      <c r="AB91" s="155" t="s">
        <v>199</v>
      </c>
      <c r="AC91" s="155" t="s">
        <v>199</v>
      </c>
      <c r="AD91" s="155" t="s">
        <v>199</v>
      </c>
      <c r="AE91" s="155"/>
      <c r="AF91" s="159"/>
      <c r="AG91" s="155" t="s">
        <v>353</v>
      </c>
      <c r="AH91" s="155"/>
      <c r="AI91" s="155"/>
      <c r="AJ91" s="134"/>
      <c r="AK91" s="155"/>
      <c r="AL91" s="155"/>
      <c r="AM91" s="133">
        <f>SUM(G91:AK91)</f>
        <v>0</v>
      </c>
      <c r="AN91" s="155"/>
      <c r="AO91" s="155"/>
      <c r="AP91" s="155"/>
      <c r="AQ91" s="153"/>
      <c r="AR91" s="134" t="s">
        <v>176</v>
      </c>
      <c r="AS91" s="134">
        <f t="shared" ref="AS91:AX91" si="80">SUM(AS85:AS90)-AS84</f>
        <v>0</v>
      </c>
      <c r="AT91" s="134">
        <f t="shared" si="80"/>
        <v>0</v>
      </c>
      <c r="AU91" s="134">
        <f t="shared" si="80"/>
        <v>0</v>
      </c>
      <c r="AV91" s="134">
        <f t="shared" si="80"/>
        <v>0</v>
      </c>
      <c r="AW91" s="134">
        <f t="shared" si="80"/>
        <v>7</v>
      </c>
      <c r="AX91" s="134">
        <f t="shared" si="80"/>
        <v>2.5</v>
      </c>
      <c r="AY91" s="136">
        <f t="shared" si="65"/>
        <v>9.5</v>
      </c>
      <c r="AZ91" s="155"/>
      <c r="BA91" s="155"/>
      <c r="BB91" s="155"/>
      <c r="BC91" s="155"/>
      <c r="BD91" s="155"/>
      <c r="BE91" s="155"/>
      <c r="BF91" s="155"/>
      <c r="BG91" s="155"/>
      <c r="BH91" s="155"/>
      <c r="BI91" s="155"/>
      <c r="BJ91" s="155"/>
      <c r="BK91" s="181"/>
      <c r="BL91" s="181"/>
      <c r="BM91" s="155"/>
    </row>
    <row r="92" spans="1:65" ht="15" x14ac:dyDescent="0.25">
      <c r="A92" s="71"/>
      <c r="B92" s="131" t="s">
        <v>166</v>
      </c>
      <c r="C92" s="131">
        <v>3</v>
      </c>
      <c r="D92" s="270"/>
      <c r="E92" s="95">
        <v>5</v>
      </c>
      <c r="F92" s="95">
        <v>5</v>
      </c>
      <c r="G92" s="95">
        <v>5</v>
      </c>
      <c r="H92" s="95">
        <v>6</v>
      </c>
      <c r="I92" s="95">
        <v>6</v>
      </c>
      <c r="J92" s="95">
        <v>3</v>
      </c>
      <c r="K92" s="173"/>
      <c r="L92" s="95">
        <v>5</v>
      </c>
      <c r="M92" s="95">
        <v>5</v>
      </c>
      <c r="N92" s="95">
        <v>5</v>
      </c>
      <c r="O92" s="95">
        <v>6</v>
      </c>
      <c r="P92" s="95">
        <v>6</v>
      </c>
      <c r="Q92" s="95">
        <v>3</v>
      </c>
      <c r="R92" s="173"/>
      <c r="S92" s="95">
        <v>5</v>
      </c>
      <c r="T92" s="95">
        <v>5</v>
      </c>
      <c r="U92" s="95">
        <v>5</v>
      </c>
      <c r="V92" s="95">
        <v>6</v>
      </c>
      <c r="W92" s="95">
        <v>6</v>
      </c>
      <c r="X92" s="95">
        <v>3</v>
      </c>
      <c r="Y92" s="173"/>
      <c r="Z92" s="95">
        <v>5</v>
      </c>
      <c r="AA92" s="95">
        <v>5</v>
      </c>
      <c r="AB92" s="95">
        <v>5</v>
      </c>
      <c r="AC92" s="95">
        <v>6</v>
      </c>
      <c r="AD92" s="95">
        <v>6</v>
      </c>
      <c r="AE92" s="95">
        <v>3</v>
      </c>
      <c r="AF92" s="173"/>
      <c r="AG92" s="95">
        <v>5</v>
      </c>
      <c r="AH92" s="95"/>
      <c r="AI92" s="95"/>
      <c r="AJ92" s="95"/>
      <c r="AK92" s="95"/>
      <c r="AL92" s="95"/>
      <c r="AM92" s="133">
        <f>SUM(H92:AK92)</f>
        <v>110</v>
      </c>
      <c r="AN92" s="134"/>
      <c r="AO92" s="134"/>
      <c r="AP92" s="134"/>
      <c r="AQ92" s="71"/>
      <c r="AR92" s="135" t="s">
        <v>167</v>
      </c>
      <c r="AS92" s="135">
        <f t="shared" ref="AS92:AS98" si="81">C92</f>
        <v>3</v>
      </c>
      <c r="AT92" s="135">
        <f t="shared" ref="AT92:AT98" si="82">SUM(E92:J92)</f>
        <v>30</v>
      </c>
      <c r="AU92" s="135">
        <f t="shared" ref="AU92:AU98" si="83">SUM(L92:Q92)</f>
        <v>30</v>
      </c>
      <c r="AV92" s="135">
        <f t="shared" ref="AV92:AV98" si="84">SUM(S92:X92)</f>
        <v>30</v>
      </c>
      <c r="AW92" s="135">
        <f t="shared" ref="AW92:AW98" si="85">SUM(Z92:AE92)</f>
        <v>30</v>
      </c>
      <c r="AX92" s="135">
        <f t="shared" ref="AX92:AX98" si="86">SUM(AG92:AL92)</f>
        <v>5</v>
      </c>
      <c r="AY92" s="136">
        <f t="shared" si="65"/>
        <v>128</v>
      </c>
      <c r="AZ92" s="137">
        <f>AY92-SUM(AY94:AY98)</f>
        <v>68</v>
      </c>
      <c r="BA92" s="137">
        <f>AY99</f>
        <v>7.5</v>
      </c>
      <c r="BB92" s="138">
        <f>AZ92+BA92</f>
        <v>75.5</v>
      </c>
      <c r="BC92" s="138">
        <f>AY98</f>
        <v>3</v>
      </c>
      <c r="BD92" s="138">
        <f>AY96</f>
        <v>0</v>
      </c>
      <c r="BE92" s="138">
        <f>AY97</f>
        <v>0</v>
      </c>
      <c r="BF92" s="138">
        <f>AY95</f>
        <v>57</v>
      </c>
      <c r="BG92" s="138">
        <f>AY94</f>
        <v>0</v>
      </c>
      <c r="BH92" s="158" t="str">
        <f>AO93</f>
        <v>no</v>
      </c>
      <c r="BI92" s="134">
        <v>1.3</v>
      </c>
      <c r="BJ92" s="134">
        <f>BI92*BA92</f>
        <v>9.75</v>
      </c>
      <c r="BK92" s="174">
        <f>BJ92</f>
        <v>9.75</v>
      </c>
      <c r="BL92" s="174">
        <v>2.6</v>
      </c>
      <c r="BM92" s="138"/>
    </row>
    <row r="93" spans="1:65" ht="15" x14ac:dyDescent="0.25">
      <c r="A93" s="140"/>
      <c r="B93" s="141" t="s">
        <v>168</v>
      </c>
      <c r="C93" s="141">
        <v>3</v>
      </c>
      <c r="D93" s="270"/>
      <c r="E93" s="134">
        <v>4.5</v>
      </c>
      <c r="F93" s="134">
        <v>6</v>
      </c>
      <c r="G93" s="134">
        <v>7</v>
      </c>
      <c r="H93" s="134">
        <v>6</v>
      </c>
      <c r="I93" s="134">
        <v>6</v>
      </c>
      <c r="J93" s="134">
        <v>2</v>
      </c>
      <c r="K93" s="159"/>
      <c r="L93" s="271"/>
      <c r="M93" s="271"/>
      <c r="N93" s="271"/>
      <c r="O93" s="271"/>
      <c r="P93" s="271"/>
      <c r="Q93" s="271"/>
      <c r="R93" s="159"/>
      <c r="S93" s="271"/>
      <c r="T93" s="271"/>
      <c r="U93" s="271"/>
      <c r="V93" s="271"/>
      <c r="W93" s="271"/>
      <c r="X93" s="271"/>
      <c r="Y93" s="159"/>
      <c r="Z93" s="134">
        <v>6</v>
      </c>
      <c r="AA93" s="134">
        <v>7</v>
      </c>
      <c r="AB93" s="134">
        <v>7.5</v>
      </c>
      <c r="AC93" s="134">
        <v>6.5</v>
      </c>
      <c r="AD93" s="134">
        <v>6.5</v>
      </c>
      <c r="AE93" s="134">
        <v>2.5</v>
      </c>
      <c r="AF93" s="159"/>
      <c r="AG93" s="134">
        <v>5</v>
      </c>
      <c r="AH93" s="134"/>
      <c r="AI93" s="134"/>
      <c r="AJ93" s="134"/>
      <c r="AK93" s="134"/>
      <c r="AL93" s="134"/>
      <c r="AM93" s="133">
        <f>SUM(H93:AK93)</f>
        <v>55</v>
      </c>
      <c r="AN93" s="134">
        <f>COUNT(C93:AK93)</f>
        <v>14</v>
      </c>
      <c r="AO93" s="159" t="s">
        <v>202</v>
      </c>
      <c r="AP93" s="134"/>
      <c r="AQ93" s="140"/>
      <c r="AR93" s="134" t="s">
        <v>169</v>
      </c>
      <c r="AS93" s="134">
        <f t="shared" si="81"/>
        <v>3</v>
      </c>
      <c r="AT93" s="134">
        <f t="shared" si="82"/>
        <v>31.5</v>
      </c>
      <c r="AU93" s="134">
        <f t="shared" si="83"/>
        <v>0</v>
      </c>
      <c r="AV93" s="134">
        <f t="shared" si="84"/>
        <v>0</v>
      </c>
      <c r="AW93" s="134">
        <f t="shared" si="85"/>
        <v>36</v>
      </c>
      <c r="AX93" s="134">
        <f t="shared" si="86"/>
        <v>5</v>
      </c>
      <c r="AY93" s="136">
        <f t="shared" si="65"/>
        <v>75.5</v>
      </c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75"/>
      <c r="BL93" s="175"/>
      <c r="BM93" s="134"/>
    </row>
    <row r="94" spans="1:65" ht="15" x14ac:dyDescent="0.25">
      <c r="A94" s="277" t="s">
        <v>203</v>
      </c>
      <c r="B94" s="141" t="s">
        <v>109</v>
      </c>
      <c r="C94" s="141"/>
      <c r="D94" s="270"/>
      <c r="E94" s="147"/>
      <c r="F94" s="147"/>
      <c r="G94" s="147"/>
      <c r="H94" s="278" t="s">
        <v>316</v>
      </c>
      <c r="I94" s="147"/>
      <c r="J94" s="147"/>
      <c r="K94" s="176"/>
      <c r="L94" s="147"/>
      <c r="M94" s="147"/>
      <c r="N94" s="147"/>
      <c r="O94" s="147"/>
      <c r="P94" s="147"/>
      <c r="Q94" s="147"/>
      <c r="R94" s="176"/>
      <c r="S94" s="147"/>
      <c r="T94" s="147"/>
      <c r="U94" s="147"/>
      <c r="V94" s="147"/>
      <c r="W94" s="147"/>
      <c r="X94" s="147"/>
      <c r="Y94" s="176"/>
      <c r="Z94" s="147"/>
      <c r="AA94" s="147"/>
      <c r="AB94" s="147"/>
      <c r="AC94" s="278" t="s">
        <v>316</v>
      </c>
      <c r="AD94" s="278" t="s">
        <v>316</v>
      </c>
      <c r="AE94" s="147"/>
      <c r="AF94" s="176"/>
      <c r="AG94" s="147"/>
      <c r="AH94" s="147"/>
      <c r="AI94" s="147"/>
      <c r="AJ94" s="147"/>
      <c r="AK94" s="147"/>
      <c r="AL94" s="147"/>
      <c r="AM94" s="133"/>
      <c r="AN94" s="147"/>
      <c r="AO94" s="147"/>
      <c r="AP94" s="147"/>
      <c r="AQ94" s="140" t="s">
        <v>203</v>
      </c>
      <c r="AR94" s="134" t="s">
        <v>109</v>
      </c>
      <c r="AS94" s="134">
        <f t="shared" si="81"/>
        <v>0</v>
      </c>
      <c r="AT94" s="134">
        <f t="shared" si="82"/>
        <v>0</v>
      </c>
      <c r="AU94" s="134">
        <f t="shared" si="83"/>
        <v>0</v>
      </c>
      <c r="AV94" s="134">
        <f t="shared" si="84"/>
        <v>0</v>
      </c>
      <c r="AW94" s="134">
        <f t="shared" si="85"/>
        <v>0</v>
      </c>
      <c r="AX94" s="134">
        <f t="shared" si="86"/>
        <v>0</v>
      </c>
      <c r="AY94" s="136">
        <f t="shared" si="65"/>
        <v>0</v>
      </c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78"/>
      <c r="BL94" s="178"/>
      <c r="BM94" s="147"/>
    </row>
    <row r="95" spans="1:65" ht="15" x14ac:dyDescent="0.25">
      <c r="A95" s="140"/>
      <c r="B95" s="141" t="s">
        <v>108</v>
      </c>
      <c r="C95" s="141"/>
      <c r="D95" s="270"/>
      <c r="E95" s="150"/>
      <c r="F95" s="150"/>
      <c r="G95" s="150"/>
      <c r="H95" s="134"/>
      <c r="I95" s="152"/>
      <c r="J95" s="134"/>
      <c r="K95" s="159"/>
      <c r="L95" s="134">
        <v>5</v>
      </c>
      <c r="M95" s="134">
        <v>5</v>
      </c>
      <c r="N95" s="150">
        <v>5</v>
      </c>
      <c r="O95" s="134">
        <v>6</v>
      </c>
      <c r="P95" s="152">
        <v>6</v>
      </c>
      <c r="Q95" s="134"/>
      <c r="R95" s="159"/>
      <c r="S95" s="134">
        <v>5</v>
      </c>
      <c r="T95" s="134">
        <v>5</v>
      </c>
      <c r="U95" s="150">
        <v>5</v>
      </c>
      <c r="V95" s="134">
        <v>6</v>
      </c>
      <c r="W95" s="152">
        <v>6</v>
      </c>
      <c r="X95" s="134">
        <v>3</v>
      </c>
      <c r="Y95" s="159"/>
      <c r="Z95" s="134"/>
      <c r="AA95" s="134"/>
      <c r="AB95" s="150"/>
      <c r="AC95" s="134"/>
      <c r="AD95" s="152"/>
      <c r="AE95" s="134"/>
      <c r="AF95" s="159"/>
      <c r="AG95" s="134"/>
      <c r="AH95" s="134"/>
      <c r="AI95" s="150"/>
      <c r="AJ95" s="134"/>
      <c r="AK95" s="152"/>
      <c r="AL95" s="134"/>
      <c r="AM95" s="133"/>
      <c r="AN95" s="134"/>
      <c r="AO95" s="134"/>
      <c r="AP95" s="134"/>
      <c r="AQ95" s="140"/>
      <c r="AR95" s="124" t="s">
        <v>108</v>
      </c>
      <c r="AS95" s="124">
        <f t="shared" si="81"/>
        <v>0</v>
      </c>
      <c r="AT95" s="134">
        <f t="shared" si="82"/>
        <v>0</v>
      </c>
      <c r="AU95" s="134">
        <f t="shared" si="83"/>
        <v>27</v>
      </c>
      <c r="AV95" s="134">
        <f t="shared" si="84"/>
        <v>30</v>
      </c>
      <c r="AW95" s="134">
        <f t="shared" si="85"/>
        <v>0</v>
      </c>
      <c r="AX95" s="134">
        <f t="shared" si="86"/>
        <v>0</v>
      </c>
      <c r="AY95" s="136">
        <f t="shared" si="65"/>
        <v>57</v>
      </c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75"/>
      <c r="BL95" s="175"/>
      <c r="BM95" s="134"/>
    </row>
    <row r="96" spans="1:65" ht="15" x14ac:dyDescent="0.25">
      <c r="A96" s="140"/>
      <c r="B96" s="141" t="s">
        <v>160</v>
      </c>
      <c r="C96" s="141"/>
      <c r="D96" s="270"/>
      <c r="E96" s="150"/>
      <c r="F96" s="150"/>
      <c r="G96" s="150"/>
      <c r="H96" s="134"/>
      <c r="I96" s="152"/>
      <c r="J96" s="134"/>
      <c r="K96" s="159"/>
      <c r="L96" s="134"/>
      <c r="M96" s="134"/>
      <c r="N96" s="150"/>
      <c r="O96" s="134"/>
      <c r="P96" s="152"/>
      <c r="Q96" s="134"/>
      <c r="R96" s="159"/>
      <c r="S96" s="134"/>
      <c r="T96" s="134"/>
      <c r="U96" s="150"/>
      <c r="V96" s="134"/>
      <c r="W96" s="152"/>
      <c r="X96" s="134"/>
      <c r="Y96" s="159"/>
      <c r="Z96" s="134"/>
      <c r="AA96" s="134"/>
      <c r="AB96" s="150"/>
      <c r="AC96" s="134"/>
      <c r="AD96" s="152"/>
      <c r="AE96" s="134"/>
      <c r="AF96" s="159"/>
      <c r="AG96" s="134"/>
      <c r="AH96" s="134"/>
      <c r="AI96" s="150"/>
      <c r="AJ96" s="134"/>
      <c r="AK96" s="152"/>
      <c r="AL96" s="134"/>
      <c r="AM96" s="133"/>
      <c r="AN96" s="134"/>
      <c r="AO96" s="134"/>
      <c r="AP96" s="134"/>
      <c r="AQ96" s="140"/>
      <c r="AR96" s="124" t="s">
        <v>172</v>
      </c>
      <c r="AS96" s="124">
        <f t="shared" si="81"/>
        <v>0</v>
      </c>
      <c r="AT96" s="134">
        <f t="shared" si="82"/>
        <v>0</v>
      </c>
      <c r="AU96" s="134">
        <f t="shared" si="83"/>
        <v>0</v>
      </c>
      <c r="AV96" s="134">
        <f t="shared" si="84"/>
        <v>0</v>
      </c>
      <c r="AW96" s="134">
        <f t="shared" si="85"/>
        <v>0</v>
      </c>
      <c r="AX96" s="134">
        <f t="shared" si="86"/>
        <v>0</v>
      </c>
      <c r="AY96" s="136">
        <f t="shared" si="65"/>
        <v>0</v>
      </c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75"/>
      <c r="BL96" s="175"/>
      <c r="BM96" s="134"/>
    </row>
    <row r="97" spans="1:65" ht="15" x14ac:dyDescent="0.25">
      <c r="A97" s="140"/>
      <c r="B97" s="141" t="s">
        <v>161</v>
      </c>
      <c r="C97" s="141"/>
      <c r="D97" s="270"/>
      <c r="E97" s="150"/>
      <c r="F97" s="150"/>
      <c r="G97" s="150"/>
      <c r="H97" s="134"/>
      <c r="I97" s="152"/>
      <c r="J97" s="134"/>
      <c r="K97" s="159"/>
      <c r="L97" s="134"/>
      <c r="M97" s="134"/>
      <c r="N97" s="150"/>
      <c r="O97" s="134"/>
      <c r="P97" s="152"/>
      <c r="Q97" s="134"/>
      <c r="R97" s="159"/>
      <c r="S97" s="134"/>
      <c r="T97" s="134"/>
      <c r="U97" s="150"/>
      <c r="V97" s="134"/>
      <c r="W97" s="152"/>
      <c r="X97" s="134"/>
      <c r="Y97" s="159"/>
      <c r="Z97" s="134"/>
      <c r="AA97" s="134"/>
      <c r="AB97" s="150"/>
      <c r="AC97" s="134"/>
      <c r="AD97" s="152"/>
      <c r="AE97" s="134"/>
      <c r="AF97" s="159"/>
      <c r="AG97" s="134"/>
      <c r="AH97" s="134"/>
      <c r="AI97" s="150"/>
      <c r="AJ97" s="134"/>
      <c r="AK97" s="152"/>
      <c r="AL97" s="134"/>
      <c r="AM97" s="133"/>
      <c r="AN97" s="134"/>
      <c r="AO97" s="134"/>
      <c r="AP97" s="134"/>
      <c r="AQ97" s="140"/>
      <c r="AR97" s="124" t="s">
        <v>173</v>
      </c>
      <c r="AS97" s="124">
        <f t="shared" si="81"/>
        <v>0</v>
      </c>
      <c r="AT97" s="134">
        <f t="shared" si="82"/>
        <v>0</v>
      </c>
      <c r="AU97" s="134">
        <f t="shared" si="83"/>
        <v>0</v>
      </c>
      <c r="AV97" s="134">
        <f t="shared" si="84"/>
        <v>0</v>
      </c>
      <c r="AW97" s="134">
        <f t="shared" si="85"/>
        <v>0</v>
      </c>
      <c r="AX97" s="134">
        <f t="shared" si="86"/>
        <v>0</v>
      </c>
      <c r="AY97" s="136">
        <f t="shared" si="65"/>
        <v>0</v>
      </c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75"/>
      <c r="BL97" s="175"/>
      <c r="BM97" s="134"/>
    </row>
    <row r="98" spans="1:65" ht="15" x14ac:dyDescent="0.25">
      <c r="A98" s="140"/>
      <c r="B98" s="141" t="s">
        <v>174</v>
      </c>
      <c r="C98" s="141"/>
      <c r="D98" s="270"/>
      <c r="E98" s="150"/>
      <c r="F98" s="150"/>
      <c r="G98" s="150"/>
      <c r="H98" s="134"/>
      <c r="I98" s="152"/>
      <c r="J98" s="134"/>
      <c r="K98" s="159"/>
      <c r="L98" s="134"/>
      <c r="M98" s="134"/>
      <c r="N98" s="150"/>
      <c r="O98" s="134"/>
      <c r="P98" s="152"/>
      <c r="Q98" s="134">
        <v>3</v>
      </c>
      <c r="R98" s="159"/>
      <c r="S98" s="134"/>
      <c r="T98" s="134"/>
      <c r="U98" s="150"/>
      <c r="V98" s="134"/>
      <c r="W98" s="152"/>
      <c r="X98" s="134"/>
      <c r="Y98" s="159"/>
      <c r="Z98" s="134"/>
      <c r="AA98" s="134"/>
      <c r="AB98" s="150"/>
      <c r="AC98" s="134"/>
      <c r="AD98" s="152"/>
      <c r="AE98" s="134"/>
      <c r="AF98" s="159"/>
      <c r="AG98" s="134"/>
      <c r="AH98" s="134"/>
      <c r="AI98" s="150"/>
      <c r="AJ98" s="134"/>
      <c r="AK98" s="152"/>
      <c r="AL98" s="134"/>
      <c r="AM98" s="133"/>
      <c r="AN98" s="134"/>
      <c r="AO98" s="134"/>
      <c r="AP98" s="134"/>
      <c r="AQ98" s="140"/>
      <c r="AR98" s="124" t="s">
        <v>174</v>
      </c>
      <c r="AS98" s="124">
        <f t="shared" si="81"/>
        <v>0</v>
      </c>
      <c r="AT98" s="134">
        <f t="shared" si="82"/>
        <v>0</v>
      </c>
      <c r="AU98" s="134">
        <f t="shared" si="83"/>
        <v>3</v>
      </c>
      <c r="AV98" s="134">
        <f t="shared" si="84"/>
        <v>0</v>
      </c>
      <c r="AW98" s="134">
        <f t="shared" si="85"/>
        <v>0</v>
      </c>
      <c r="AX98" s="134">
        <f t="shared" si="86"/>
        <v>0</v>
      </c>
      <c r="AY98" s="136">
        <f t="shared" si="65"/>
        <v>3</v>
      </c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75"/>
      <c r="BL98" s="175"/>
      <c r="BM98" s="134"/>
    </row>
    <row r="99" spans="1:65" ht="15" x14ac:dyDescent="0.25">
      <c r="A99" s="153"/>
      <c r="B99" s="154" t="s">
        <v>175</v>
      </c>
      <c r="C99" s="154" t="s">
        <v>216</v>
      </c>
      <c r="D99" s="273"/>
      <c r="E99" s="155" t="s">
        <v>333</v>
      </c>
      <c r="F99" s="155"/>
      <c r="G99" s="155"/>
      <c r="H99" s="134" t="s">
        <v>216</v>
      </c>
      <c r="I99" s="155" t="s">
        <v>216</v>
      </c>
      <c r="J99" s="155" t="s">
        <v>216</v>
      </c>
      <c r="K99" s="159"/>
      <c r="L99" s="155"/>
      <c r="M99" s="155"/>
      <c r="N99" s="155"/>
      <c r="O99" s="134"/>
      <c r="P99" s="155"/>
      <c r="Q99" s="155"/>
      <c r="R99" s="159"/>
      <c r="S99" s="155"/>
      <c r="T99" s="155"/>
      <c r="U99" s="155"/>
      <c r="V99" s="134"/>
      <c r="W99" s="155"/>
      <c r="X99" s="155"/>
      <c r="Y99" s="159"/>
      <c r="Z99" s="155"/>
      <c r="AA99" s="155"/>
      <c r="AB99" s="155"/>
      <c r="AC99" s="155" t="s">
        <v>216</v>
      </c>
      <c r="AD99" s="155" t="s">
        <v>216</v>
      </c>
      <c r="AE99" s="155" t="s">
        <v>216</v>
      </c>
      <c r="AF99" s="159"/>
      <c r="AG99" s="155"/>
      <c r="AH99" s="155"/>
      <c r="AI99" s="155"/>
      <c r="AJ99" s="155"/>
      <c r="AK99" s="155"/>
      <c r="AL99" s="155"/>
      <c r="AM99" s="133">
        <f>SUM(G99:AK99)</f>
        <v>0</v>
      </c>
      <c r="AN99" s="155"/>
      <c r="AO99" s="155"/>
      <c r="AP99" s="155"/>
      <c r="AQ99" s="153"/>
      <c r="AR99" s="134" t="s">
        <v>176</v>
      </c>
      <c r="AS99" s="134">
        <f t="shared" ref="AS99:AX99" si="87">SUM(AS93:AS98)-AS92</f>
        <v>0</v>
      </c>
      <c r="AT99" s="134">
        <f t="shared" si="87"/>
        <v>1.5</v>
      </c>
      <c r="AU99" s="134">
        <f t="shared" si="87"/>
        <v>0</v>
      </c>
      <c r="AV99" s="134">
        <f t="shared" si="87"/>
        <v>0</v>
      </c>
      <c r="AW99" s="134">
        <f t="shared" si="87"/>
        <v>6</v>
      </c>
      <c r="AX99" s="134">
        <f t="shared" si="87"/>
        <v>0</v>
      </c>
      <c r="AY99" s="136">
        <f t="shared" si="65"/>
        <v>7.5</v>
      </c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81"/>
      <c r="BL99" s="181"/>
      <c r="BM99" s="155"/>
    </row>
    <row r="100" spans="1:65" ht="15" x14ac:dyDescent="0.25">
      <c r="A100" s="71"/>
      <c r="B100" s="131" t="s">
        <v>166</v>
      </c>
      <c r="C100" s="131">
        <v>3</v>
      </c>
      <c r="D100" s="270"/>
      <c r="E100" s="95">
        <v>5</v>
      </c>
      <c r="F100" s="95">
        <v>5</v>
      </c>
      <c r="G100" s="95">
        <v>5</v>
      </c>
      <c r="H100" s="95">
        <v>6</v>
      </c>
      <c r="I100" s="95">
        <v>6</v>
      </c>
      <c r="J100" s="95">
        <v>3</v>
      </c>
      <c r="K100" s="173"/>
      <c r="L100" s="95">
        <v>5</v>
      </c>
      <c r="M100" s="95">
        <v>5</v>
      </c>
      <c r="N100" s="95">
        <v>5</v>
      </c>
      <c r="O100" s="95">
        <v>6</v>
      </c>
      <c r="P100" s="95">
        <v>6</v>
      </c>
      <c r="Q100" s="95">
        <v>3</v>
      </c>
      <c r="R100" s="173"/>
      <c r="S100" s="95">
        <v>5</v>
      </c>
      <c r="T100" s="95">
        <v>5</v>
      </c>
      <c r="U100" s="95">
        <v>5</v>
      </c>
      <c r="V100" s="95">
        <v>6</v>
      </c>
      <c r="W100" s="95">
        <v>6</v>
      </c>
      <c r="X100" s="95">
        <v>3</v>
      </c>
      <c r="Y100" s="173"/>
      <c r="Z100" s="95">
        <v>5</v>
      </c>
      <c r="AA100" s="95">
        <v>5</v>
      </c>
      <c r="AB100" s="95">
        <v>5</v>
      </c>
      <c r="AC100" s="95">
        <v>6</v>
      </c>
      <c r="AD100" s="95">
        <v>6</v>
      </c>
      <c r="AE100" s="95">
        <v>3</v>
      </c>
      <c r="AF100" s="173"/>
      <c r="AG100" s="95">
        <v>5</v>
      </c>
      <c r="AH100" s="95"/>
      <c r="AI100" s="95"/>
      <c r="AJ100" s="95"/>
      <c r="AK100" s="95"/>
      <c r="AL100" s="95"/>
      <c r="AM100" s="133">
        <f>SUM(H100:AK100)</f>
        <v>110</v>
      </c>
      <c r="AN100" s="134"/>
      <c r="AO100" s="134"/>
      <c r="AP100" s="134"/>
      <c r="AQ100" s="71"/>
      <c r="AR100" s="135" t="s">
        <v>167</v>
      </c>
      <c r="AS100" s="135">
        <f t="shared" ref="AS100:AS106" si="88">C100</f>
        <v>3</v>
      </c>
      <c r="AT100" s="135">
        <f t="shared" ref="AT100:AT106" si="89">SUM(E100:J100)</f>
        <v>30</v>
      </c>
      <c r="AU100" s="135">
        <f t="shared" ref="AU100:AU106" si="90">SUM(L100:Q100)</f>
        <v>30</v>
      </c>
      <c r="AV100" s="135">
        <f t="shared" ref="AV100:AV106" si="91">SUM(S100:X100)</f>
        <v>30</v>
      </c>
      <c r="AW100" s="135">
        <f t="shared" ref="AW100:AW106" si="92">SUM(Z100:AE100)</f>
        <v>30</v>
      </c>
      <c r="AX100" s="135">
        <f t="shared" ref="AX100:AX106" si="93">SUM(AG100:AL100)</f>
        <v>5</v>
      </c>
      <c r="AY100" s="136">
        <f t="shared" ref="AY100:AY131" si="94">SUM(AS100:AX100)</f>
        <v>128</v>
      </c>
      <c r="AZ100" s="137">
        <f>AY100-SUM(AY102:AY106)</f>
        <v>65</v>
      </c>
      <c r="BA100" s="137">
        <f>AY107</f>
        <v>19</v>
      </c>
      <c r="BB100" s="138">
        <f>AZ100+BA100</f>
        <v>84</v>
      </c>
      <c r="BC100" s="138">
        <f>AY106</f>
        <v>3</v>
      </c>
      <c r="BD100" s="138">
        <f>AY104</f>
        <v>0</v>
      </c>
      <c r="BE100" s="138">
        <f>AY105</f>
        <v>0</v>
      </c>
      <c r="BF100" s="138">
        <f>AY103</f>
        <v>60</v>
      </c>
      <c r="BG100" s="138">
        <f>AY102</f>
        <v>0</v>
      </c>
      <c r="BH100" s="158" t="str">
        <f>AO101</f>
        <v>no</v>
      </c>
      <c r="BI100" s="134">
        <v>1.2</v>
      </c>
      <c r="BJ100" s="134">
        <f>BI100*BA100</f>
        <v>22.8</v>
      </c>
      <c r="BK100" s="174">
        <f>BJ100</f>
        <v>22.8</v>
      </c>
      <c r="BL100" s="174"/>
      <c r="BM100" s="138"/>
    </row>
    <row r="101" spans="1:65" ht="15" x14ac:dyDescent="0.25">
      <c r="A101" s="140"/>
      <c r="B101" s="141" t="s">
        <v>168</v>
      </c>
      <c r="C101" s="141">
        <v>4</v>
      </c>
      <c r="D101" s="270"/>
      <c r="E101" s="134">
        <v>5</v>
      </c>
      <c r="F101" s="134">
        <v>6</v>
      </c>
      <c r="G101" s="134">
        <v>6</v>
      </c>
      <c r="H101" s="134">
        <v>7.5</v>
      </c>
      <c r="I101" s="134">
        <v>7</v>
      </c>
      <c r="J101" s="271"/>
      <c r="K101" s="159"/>
      <c r="L101" s="271"/>
      <c r="M101" s="279"/>
      <c r="N101" s="279"/>
      <c r="O101" s="271"/>
      <c r="P101" s="279"/>
      <c r="Q101" s="271"/>
      <c r="R101" s="159"/>
      <c r="S101" s="271"/>
      <c r="T101" s="271"/>
      <c r="U101" s="271"/>
      <c r="V101" s="271"/>
      <c r="W101" s="271"/>
      <c r="X101" s="271"/>
      <c r="Y101" s="159"/>
      <c r="Z101" s="134">
        <v>7.5</v>
      </c>
      <c r="AA101" s="134">
        <v>7</v>
      </c>
      <c r="AB101" s="134">
        <v>7</v>
      </c>
      <c r="AC101" s="134">
        <v>7.5</v>
      </c>
      <c r="AD101" s="134">
        <v>8</v>
      </c>
      <c r="AE101" s="134">
        <v>4</v>
      </c>
      <c r="AF101" s="159"/>
      <c r="AG101" s="155">
        <v>7.5</v>
      </c>
      <c r="AH101" s="155"/>
      <c r="AI101" s="155"/>
      <c r="AJ101" s="134"/>
      <c r="AK101" s="155"/>
      <c r="AL101" s="134"/>
      <c r="AM101" s="133">
        <f>SUM(H101:AK101)</f>
        <v>63</v>
      </c>
      <c r="AN101" s="134">
        <f>COUNT(C101:AK101)</f>
        <v>13</v>
      </c>
      <c r="AO101" s="159" t="s">
        <v>202</v>
      </c>
      <c r="AP101" s="134"/>
      <c r="AQ101" s="140"/>
      <c r="AR101" s="134" t="s">
        <v>169</v>
      </c>
      <c r="AS101" s="134">
        <f t="shared" si="88"/>
        <v>4</v>
      </c>
      <c r="AT101" s="134">
        <f t="shared" si="89"/>
        <v>31.5</v>
      </c>
      <c r="AU101" s="134">
        <f t="shared" si="90"/>
        <v>0</v>
      </c>
      <c r="AV101" s="134">
        <f t="shared" si="91"/>
        <v>0</v>
      </c>
      <c r="AW101" s="134">
        <f t="shared" si="92"/>
        <v>41</v>
      </c>
      <c r="AX101" s="134">
        <f t="shared" si="93"/>
        <v>7.5</v>
      </c>
      <c r="AY101" s="136">
        <f t="shared" si="94"/>
        <v>84</v>
      </c>
      <c r="AZ101" s="134"/>
      <c r="BA101" s="134"/>
      <c r="BB101" s="134"/>
      <c r="BC101" s="134"/>
      <c r="BD101" s="134"/>
      <c r="BE101" s="134"/>
      <c r="BF101" s="134"/>
      <c r="BG101" s="134"/>
      <c r="BH101" s="134"/>
      <c r="BI101" s="134"/>
      <c r="BJ101" s="134"/>
      <c r="BK101" s="175"/>
      <c r="BL101" s="175"/>
      <c r="BM101" s="134"/>
    </row>
    <row r="102" spans="1:65" ht="15" x14ac:dyDescent="0.25">
      <c r="A102" s="277" t="s">
        <v>205</v>
      </c>
      <c r="B102" s="141" t="s">
        <v>109</v>
      </c>
      <c r="C102" s="141"/>
      <c r="D102" s="270"/>
      <c r="E102" s="147"/>
      <c r="F102" s="147"/>
      <c r="G102" s="147"/>
      <c r="H102" s="147"/>
      <c r="I102" s="147"/>
      <c r="J102" s="147"/>
      <c r="K102" s="176"/>
      <c r="L102" s="147"/>
      <c r="M102" s="147"/>
      <c r="N102" s="147"/>
      <c r="O102" s="147"/>
      <c r="P102" s="147"/>
      <c r="Q102" s="147"/>
      <c r="R102" s="176"/>
      <c r="S102" s="147"/>
      <c r="T102" s="147"/>
      <c r="U102" s="147"/>
      <c r="V102" s="147"/>
      <c r="W102" s="147"/>
      <c r="X102" s="147"/>
      <c r="Y102" s="176"/>
      <c r="Z102" s="147"/>
      <c r="AA102" s="147"/>
      <c r="AB102" s="147"/>
      <c r="AC102" s="147"/>
      <c r="AD102" s="147"/>
      <c r="AE102" s="147"/>
      <c r="AF102" s="176"/>
      <c r="AG102" s="147"/>
      <c r="AH102" s="147"/>
      <c r="AI102" s="147"/>
      <c r="AJ102" s="147"/>
      <c r="AK102" s="147"/>
      <c r="AL102" s="147"/>
      <c r="AM102" s="133"/>
      <c r="AN102" s="147"/>
      <c r="AO102" s="147"/>
      <c r="AP102" s="147"/>
      <c r="AQ102" s="140" t="s">
        <v>205</v>
      </c>
      <c r="AR102" s="134" t="s">
        <v>109</v>
      </c>
      <c r="AS102" s="134">
        <f t="shared" si="88"/>
        <v>0</v>
      </c>
      <c r="AT102" s="134">
        <f t="shared" si="89"/>
        <v>0</v>
      </c>
      <c r="AU102" s="134">
        <f t="shared" si="90"/>
        <v>0</v>
      </c>
      <c r="AV102" s="134">
        <f t="shared" si="91"/>
        <v>0</v>
      </c>
      <c r="AW102" s="134">
        <f t="shared" si="92"/>
        <v>0</v>
      </c>
      <c r="AX102" s="134">
        <f t="shared" si="93"/>
        <v>0</v>
      </c>
      <c r="AY102" s="136">
        <f t="shared" si="94"/>
        <v>0</v>
      </c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78"/>
      <c r="BL102" s="178"/>
      <c r="BM102" s="147"/>
    </row>
    <row r="103" spans="1:65" ht="15" x14ac:dyDescent="0.25">
      <c r="A103" s="140"/>
      <c r="B103" s="141" t="s">
        <v>108</v>
      </c>
      <c r="C103" s="141"/>
      <c r="D103" s="270"/>
      <c r="E103" s="150"/>
      <c r="F103" s="150"/>
      <c r="G103" s="150"/>
      <c r="H103" s="134"/>
      <c r="I103" s="152"/>
      <c r="J103" s="134">
        <v>3</v>
      </c>
      <c r="K103" s="159"/>
      <c r="L103" s="134">
        <v>5</v>
      </c>
      <c r="M103" s="134">
        <v>5</v>
      </c>
      <c r="N103" s="150">
        <v>5</v>
      </c>
      <c r="O103" s="134">
        <v>6</v>
      </c>
      <c r="P103" s="152">
        <v>6</v>
      </c>
      <c r="Q103" s="134"/>
      <c r="R103" s="159"/>
      <c r="S103" s="134">
        <v>5</v>
      </c>
      <c r="T103" s="134">
        <v>5</v>
      </c>
      <c r="U103" s="150">
        <v>5</v>
      </c>
      <c r="V103" s="134">
        <v>6</v>
      </c>
      <c r="W103" s="152">
        <v>6</v>
      </c>
      <c r="X103" s="134">
        <v>3</v>
      </c>
      <c r="Y103" s="159"/>
      <c r="Z103" s="134"/>
      <c r="AA103" s="134"/>
      <c r="AB103" s="150"/>
      <c r="AC103" s="134"/>
      <c r="AD103" s="152"/>
      <c r="AE103" s="134"/>
      <c r="AF103" s="159"/>
      <c r="AG103" s="134"/>
      <c r="AH103" s="134"/>
      <c r="AI103" s="150"/>
      <c r="AJ103" s="134"/>
      <c r="AK103" s="152"/>
      <c r="AL103" s="134"/>
      <c r="AM103" s="133"/>
      <c r="AN103" s="134"/>
      <c r="AO103" s="134"/>
      <c r="AP103" s="134"/>
      <c r="AQ103" s="140"/>
      <c r="AR103" s="124" t="s">
        <v>108</v>
      </c>
      <c r="AS103" s="124">
        <f t="shared" si="88"/>
        <v>0</v>
      </c>
      <c r="AT103" s="134">
        <f t="shared" si="89"/>
        <v>3</v>
      </c>
      <c r="AU103" s="134">
        <f t="shared" si="90"/>
        <v>27</v>
      </c>
      <c r="AV103" s="134">
        <f t="shared" si="91"/>
        <v>30</v>
      </c>
      <c r="AW103" s="134">
        <f t="shared" si="92"/>
        <v>0</v>
      </c>
      <c r="AX103" s="134">
        <f t="shared" si="93"/>
        <v>0</v>
      </c>
      <c r="AY103" s="136">
        <f t="shared" si="94"/>
        <v>60</v>
      </c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75"/>
      <c r="BL103" s="175"/>
      <c r="BM103" s="134"/>
    </row>
    <row r="104" spans="1:65" ht="15" x14ac:dyDescent="0.25">
      <c r="A104" s="140"/>
      <c r="B104" s="141" t="s">
        <v>160</v>
      </c>
      <c r="C104" s="141"/>
      <c r="D104" s="270"/>
      <c r="E104" s="150"/>
      <c r="F104" s="150"/>
      <c r="G104" s="150"/>
      <c r="H104" s="134"/>
      <c r="I104" s="152"/>
      <c r="J104" s="134"/>
      <c r="K104" s="159"/>
      <c r="L104" s="134"/>
      <c r="M104" s="134"/>
      <c r="N104" s="150"/>
      <c r="O104" s="134"/>
      <c r="P104" s="152"/>
      <c r="Q104" s="134"/>
      <c r="R104" s="159"/>
      <c r="S104" s="134"/>
      <c r="T104" s="134"/>
      <c r="U104" s="150"/>
      <c r="V104" s="134"/>
      <c r="W104" s="152"/>
      <c r="X104" s="134"/>
      <c r="Y104" s="159"/>
      <c r="Z104" s="134"/>
      <c r="AA104" s="134"/>
      <c r="AB104" s="150"/>
      <c r="AC104" s="134"/>
      <c r="AD104" s="152"/>
      <c r="AE104" s="134"/>
      <c r="AF104" s="159"/>
      <c r="AG104" s="134"/>
      <c r="AH104" s="134"/>
      <c r="AI104" s="150"/>
      <c r="AJ104" s="134"/>
      <c r="AK104" s="152"/>
      <c r="AL104" s="134"/>
      <c r="AM104" s="133"/>
      <c r="AN104" s="134"/>
      <c r="AO104" s="134"/>
      <c r="AP104" s="134"/>
      <c r="AQ104" s="140"/>
      <c r="AR104" s="124" t="s">
        <v>172</v>
      </c>
      <c r="AS104" s="124">
        <f t="shared" si="88"/>
        <v>0</v>
      </c>
      <c r="AT104" s="134">
        <f t="shared" si="89"/>
        <v>0</v>
      </c>
      <c r="AU104" s="134">
        <f t="shared" si="90"/>
        <v>0</v>
      </c>
      <c r="AV104" s="134">
        <f t="shared" si="91"/>
        <v>0</v>
      </c>
      <c r="AW104" s="134">
        <f t="shared" si="92"/>
        <v>0</v>
      </c>
      <c r="AX104" s="134">
        <f t="shared" si="93"/>
        <v>0</v>
      </c>
      <c r="AY104" s="136">
        <f t="shared" si="94"/>
        <v>0</v>
      </c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75"/>
      <c r="BL104" s="175"/>
      <c r="BM104" s="134"/>
    </row>
    <row r="105" spans="1:65" ht="15" x14ac:dyDescent="0.25">
      <c r="A105" s="140"/>
      <c r="B105" s="141" t="s">
        <v>161</v>
      </c>
      <c r="C105" s="141"/>
      <c r="D105" s="270"/>
      <c r="E105" s="150"/>
      <c r="F105" s="150"/>
      <c r="G105" s="150"/>
      <c r="H105" s="134"/>
      <c r="I105" s="152"/>
      <c r="J105" s="134"/>
      <c r="K105" s="159"/>
      <c r="L105" s="134"/>
      <c r="M105" s="134"/>
      <c r="N105" s="150"/>
      <c r="O105" s="134"/>
      <c r="P105" s="152"/>
      <c r="Q105" s="134"/>
      <c r="R105" s="159"/>
      <c r="S105" s="134"/>
      <c r="T105" s="134"/>
      <c r="U105" s="150"/>
      <c r="V105" s="134"/>
      <c r="W105" s="152"/>
      <c r="X105" s="134"/>
      <c r="Y105" s="159"/>
      <c r="Z105" s="134"/>
      <c r="AA105" s="134"/>
      <c r="AB105" s="150"/>
      <c r="AC105" s="134"/>
      <c r="AD105" s="152"/>
      <c r="AE105" s="134"/>
      <c r="AF105" s="159"/>
      <c r="AG105" s="134"/>
      <c r="AH105" s="134"/>
      <c r="AI105" s="150"/>
      <c r="AJ105" s="134"/>
      <c r="AK105" s="152"/>
      <c r="AL105" s="134"/>
      <c r="AM105" s="133"/>
      <c r="AN105" s="134"/>
      <c r="AO105" s="134"/>
      <c r="AP105" s="134"/>
      <c r="AQ105" s="140"/>
      <c r="AR105" s="124" t="s">
        <v>173</v>
      </c>
      <c r="AS105" s="124">
        <f t="shared" si="88"/>
        <v>0</v>
      </c>
      <c r="AT105" s="134">
        <f t="shared" si="89"/>
        <v>0</v>
      </c>
      <c r="AU105" s="134">
        <f t="shared" si="90"/>
        <v>0</v>
      </c>
      <c r="AV105" s="134">
        <f t="shared" si="91"/>
        <v>0</v>
      </c>
      <c r="AW105" s="134">
        <f t="shared" si="92"/>
        <v>0</v>
      </c>
      <c r="AX105" s="134">
        <f t="shared" si="93"/>
        <v>0</v>
      </c>
      <c r="AY105" s="136">
        <f t="shared" si="94"/>
        <v>0</v>
      </c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75"/>
      <c r="BL105" s="175"/>
      <c r="BM105" s="134"/>
    </row>
    <row r="106" spans="1:65" ht="15" x14ac:dyDescent="0.25">
      <c r="A106" s="140"/>
      <c r="B106" s="141" t="s">
        <v>174</v>
      </c>
      <c r="C106" s="141"/>
      <c r="D106" s="270"/>
      <c r="E106" s="150"/>
      <c r="F106" s="150"/>
      <c r="G106" s="150"/>
      <c r="H106" s="134"/>
      <c r="I106" s="152"/>
      <c r="J106" s="134"/>
      <c r="K106" s="159"/>
      <c r="L106" s="134"/>
      <c r="M106" s="134"/>
      <c r="N106" s="150"/>
      <c r="O106" s="134"/>
      <c r="P106" s="152"/>
      <c r="Q106" s="134">
        <v>3</v>
      </c>
      <c r="R106" s="159"/>
      <c r="S106" s="134"/>
      <c r="T106" s="134"/>
      <c r="U106" s="150"/>
      <c r="V106" s="134"/>
      <c r="W106" s="152"/>
      <c r="X106" s="134"/>
      <c r="Y106" s="159"/>
      <c r="Z106" s="134"/>
      <c r="AA106" s="134"/>
      <c r="AB106" s="150"/>
      <c r="AC106" s="134"/>
      <c r="AD106" s="152"/>
      <c r="AE106" s="134"/>
      <c r="AF106" s="159"/>
      <c r="AG106" s="134"/>
      <c r="AH106" s="134"/>
      <c r="AI106" s="150"/>
      <c r="AJ106" s="134"/>
      <c r="AK106" s="152"/>
      <c r="AL106" s="134"/>
      <c r="AM106" s="133"/>
      <c r="AN106" s="134"/>
      <c r="AO106" s="134"/>
      <c r="AP106" s="134"/>
      <c r="AQ106" s="140"/>
      <c r="AR106" s="124" t="s">
        <v>174</v>
      </c>
      <c r="AS106" s="124">
        <f t="shared" si="88"/>
        <v>0</v>
      </c>
      <c r="AT106" s="134">
        <f t="shared" si="89"/>
        <v>0</v>
      </c>
      <c r="AU106" s="134">
        <f t="shared" si="90"/>
        <v>3</v>
      </c>
      <c r="AV106" s="134">
        <f t="shared" si="91"/>
        <v>0</v>
      </c>
      <c r="AW106" s="134">
        <f t="shared" si="92"/>
        <v>0</v>
      </c>
      <c r="AX106" s="134">
        <f t="shared" si="93"/>
        <v>0</v>
      </c>
      <c r="AY106" s="136">
        <f t="shared" si="94"/>
        <v>3</v>
      </c>
      <c r="AZ106" s="134"/>
      <c r="BA106" s="134"/>
      <c r="BB106" s="134"/>
      <c r="BC106" s="134"/>
      <c r="BD106" s="134"/>
      <c r="BE106" s="134"/>
      <c r="BF106" s="134"/>
      <c r="BG106" s="134"/>
      <c r="BH106" s="134"/>
      <c r="BI106" s="134"/>
      <c r="BJ106" s="134"/>
      <c r="BK106" s="175"/>
      <c r="BL106" s="175"/>
      <c r="BM106" s="134"/>
    </row>
    <row r="107" spans="1:65" ht="15" x14ac:dyDescent="0.25">
      <c r="A107" s="153"/>
      <c r="B107" s="154" t="s">
        <v>175</v>
      </c>
      <c r="C107" s="154" t="s">
        <v>206</v>
      </c>
      <c r="D107" s="273"/>
      <c r="E107" s="155"/>
      <c r="F107" s="155"/>
      <c r="G107" s="155"/>
      <c r="H107" s="134"/>
      <c r="I107" s="155"/>
      <c r="J107" s="155"/>
      <c r="K107" s="159"/>
      <c r="L107" s="155"/>
      <c r="M107" s="155"/>
      <c r="N107" s="155"/>
      <c r="O107" s="134"/>
      <c r="P107" s="155"/>
      <c r="Q107" s="155"/>
      <c r="R107" s="159"/>
      <c r="S107" s="155"/>
      <c r="T107" s="155"/>
      <c r="U107" s="155"/>
      <c r="V107" s="134"/>
      <c r="W107" s="155"/>
      <c r="X107" s="155"/>
      <c r="Y107" s="159"/>
      <c r="Z107" s="155" t="s">
        <v>206</v>
      </c>
      <c r="AA107" s="155" t="s">
        <v>206</v>
      </c>
      <c r="AB107" s="155" t="s">
        <v>206</v>
      </c>
      <c r="AC107" s="155" t="s">
        <v>206</v>
      </c>
      <c r="AD107" s="155" t="s">
        <v>207</v>
      </c>
      <c r="AE107" s="155" t="s">
        <v>206</v>
      </c>
      <c r="AF107" s="159"/>
      <c r="AG107" s="155"/>
      <c r="AH107" s="155"/>
      <c r="AI107" s="155"/>
      <c r="AJ107" s="134"/>
      <c r="AK107" s="155"/>
      <c r="AL107" s="155"/>
      <c r="AM107" s="133">
        <f>SUM(G107:AK107)</f>
        <v>0</v>
      </c>
      <c r="AN107" s="155"/>
      <c r="AO107" s="155"/>
      <c r="AP107" s="155"/>
      <c r="AQ107" s="153"/>
      <c r="AR107" s="134" t="s">
        <v>176</v>
      </c>
      <c r="AS107" s="134">
        <f t="shared" ref="AS107:AX107" si="95">SUM(AS101:AS106)-AS100</f>
        <v>1</v>
      </c>
      <c r="AT107" s="134">
        <f t="shared" si="95"/>
        <v>4.5</v>
      </c>
      <c r="AU107" s="134">
        <f t="shared" si="95"/>
        <v>0</v>
      </c>
      <c r="AV107" s="134">
        <f t="shared" si="95"/>
        <v>0</v>
      </c>
      <c r="AW107" s="134">
        <f t="shared" si="95"/>
        <v>11</v>
      </c>
      <c r="AX107" s="134">
        <f t="shared" si="95"/>
        <v>2.5</v>
      </c>
      <c r="AY107" s="136">
        <f t="shared" si="94"/>
        <v>19</v>
      </c>
      <c r="AZ107" s="155"/>
      <c r="BA107" s="155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81"/>
      <c r="BL107" s="181"/>
      <c r="BM107" s="155"/>
    </row>
    <row r="108" spans="1:65" ht="15" x14ac:dyDescent="0.25">
      <c r="A108" s="71"/>
      <c r="B108" s="131" t="s">
        <v>166</v>
      </c>
      <c r="C108" s="131">
        <v>3</v>
      </c>
      <c r="D108" s="270"/>
      <c r="E108" s="95">
        <v>5</v>
      </c>
      <c r="F108" s="95">
        <v>5</v>
      </c>
      <c r="G108" s="95">
        <v>5</v>
      </c>
      <c r="H108" s="95">
        <v>6</v>
      </c>
      <c r="I108" s="95">
        <v>6</v>
      </c>
      <c r="J108" s="95">
        <v>3</v>
      </c>
      <c r="K108" s="173"/>
      <c r="L108" s="95">
        <v>5</v>
      </c>
      <c r="M108" s="95">
        <v>5</v>
      </c>
      <c r="N108" s="95">
        <v>5</v>
      </c>
      <c r="O108" s="95">
        <v>6</v>
      </c>
      <c r="P108" s="95">
        <v>6</v>
      </c>
      <c r="Q108" s="95">
        <v>3</v>
      </c>
      <c r="R108" s="173"/>
      <c r="S108" s="95">
        <v>5</v>
      </c>
      <c r="T108" s="95">
        <v>5</v>
      </c>
      <c r="U108" s="95">
        <v>5</v>
      </c>
      <c r="V108" s="95">
        <v>6</v>
      </c>
      <c r="W108" s="95">
        <v>6</v>
      </c>
      <c r="X108" s="95">
        <v>3</v>
      </c>
      <c r="Y108" s="173"/>
      <c r="Z108" s="95">
        <v>5</v>
      </c>
      <c r="AA108" s="95">
        <v>5</v>
      </c>
      <c r="AB108" s="95">
        <v>5</v>
      </c>
      <c r="AC108" s="95">
        <v>6</v>
      </c>
      <c r="AD108" s="95">
        <v>6</v>
      </c>
      <c r="AE108" s="95">
        <v>3</v>
      </c>
      <c r="AF108" s="173"/>
      <c r="AG108" s="95">
        <v>5</v>
      </c>
      <c r="AH108" s="95"/>
      <c r="AI108" s="95"/>
      <c r="AJ108" s="95"/>
      <c r="AK108" s="95"/>
      <c r="AL108" s="95"/>
      <c r="AM108" s="133">
        <f>SUM(H108:AK108)</f>
        <v>110</v>
      </c>
      <c r="AN108" s="134"/>
      <c r="AO108" s="134"/>
      <c r="AP108" s="134"/>
      <c r="AQ108" s="71"/>
      <c r="AR108" s="135" t="s">
        <v>167</v>
      </c>
      <c r="AS108" s="135">
        <f t="shared" ref="AS108:AS114" si="96">C108</f>
        <v>3</v>
      </c>
      <c r="AT108" s="135">
        <f t="shared" ref="AT108:AT114" si="97">SUM(E108:J108)</f>
        <v>30</v>
      </c>
      <c r="AU108" s="135">
        <f t="shared" ref="AU108:AU114" si="98">SUM(L108:Q108)</f>
        <v>30</v>
      </c>
      <c r="AV108" s="135">
        <f t="shared" ref="AV108:AV114" si="99">SUM(S108:X108)</f>
        <v>30</v>
      </c>
      <c r="AW108" s="135">
        <f t="shared" ref="AW108:AW114" si="100">SUM(Z108:AE108)</f>
        <v>30</v>
      </c>
      <c r="AX108" s="135">
        <f t="shared" ref="AX108:AX114" si="101">SUM(AG108:AL108)</f>
        <v>5</v>
      </c>
      <c r="AY108" s="136">
        <f t="shared" si="94"/>
        <v>128</v>
      </c>
      <c r="AZ108" s="137">
        <f>AY108-SUM(AY110:AY114)</f>
        <v>68</v>
      </c>
      <c r="BA108" s="137">
        <f>AY115</f>
        <v>7</v>
      </c>
      <c r="BB108" s="138">
        <f>AZ108+BA108</f>
        <v>75</v>
      </c>
      <c r="BC108" s="138">
        <f>AY114</f>
        <v>3</v>
      </c>
      <c r="BD108" s="138">
        <f>AY112</f>
        <v>0</v>
      </c>
      <c r="BE108" s="138">
        <f>AY113</f>
        <v>0</v>
      </c>
      <c r="BF108" s="138">
        <f>AY111</f>
        <v>57</v>
      </c>
      <c r="BG108" s="138">
        <f>AY110</f>
        <v>0</v>
      </c>
      <c r="BH108" s="158" t="str">
        <f>AO109</f>
        <v>no</v>
      </c>
      <c r="BI108" s="134">
        <v>1.2</v>
      </c>
      <c r="BJ108" s="134">
        <f>BI108*BA108</f>
        <v>8.4</v>
      </c>
      <c r="BK108" s="174">
        <f>BJ108</f>
        <v>8.4</v>
      </c>
      <c r="BL108" s="174"/>
      <c r="BM108" s="138"/>
    </row>
    <row r="109" spans="1:65" ht="15" x14ac:dyDescent="0.25">
      <c r="A109" s="140"/>
      <c r="B109" s="141" t="s">
        <v>168</v>
      </c>
      <c r="C109" s="141">
        <v>3</v>
      </c>
      <c r="D109" s="270"/>
      <c r="E109" s="134">
        <v>6.5</v>
      </c>
      <c r="F109" s="134">
        <v>5</v>
      </c>
      <c r="G109" s="134">
        <v>5</v>
      </c>
      <c r="H109" s="134">
        <v>6</v>
      </c>
      <c r="I109" s="134">
        <v>5.5</v>
      </c>
      <c r="J109" s="134">
        <v>2.5</v>
      </c>
      <c r="K109" s="159"/>
      <c r="L109" s="271"/>
      <c r="M109" s="271"/>
      <c r="N109" s="271"/>
      <c r="O109" s="271"/>
      <c r="P109" s="271"/>
      <c r="Q109" s="271"/>
      <c r="R109" s="159"/>
      <c r="S109" s="271"/>
      <c r="T109" s="271"/>
      <c r="U109" s="271"/>
      <c r="V109" s="271"/>
      <c r="W109" s="271"/>
      <c r="X109" s="271"/>
      <c r="Y109" s="159"/>
      <c r="Z109" s="134">
        <v>6.5</v>
      </c>
      <c r="AA109" s="134">
        <v>6.5</v>
      </c>
      <c r="AB109" s="134">
        <v>6</v>
      </c>
      <c r="AC109" s="134">
        <v>5.5</v>
      </c>
      <c r="AD109" s="134">
        <v>5</v>
      </c>
      <c r="AE109" s="134">
        <v>3.5</v>
      </c>
      <c r="AF109" s="159"/>
      <c r="AG109" s="134">
        <v>8.5</v>
      </c>
      <c r="AH109" s="134"/>
      <c r="AI109" s="134"/>
      <c r="AJ109" s="134"/>
      <c r="AK109" s="134"/>
      <c r="AL109" s="134"/>
      <c r="AM109" s="133">
        <f>SUM(H109:AK109)</f>
        <v>55.5</v>
      </c>
      <c r="AN109" s="134">
        <f>COUNT(C109:AK109)</f>
        <v>14</v>
      </c>
      <c r="AO109" s="159" t="s">
        <v>202</v>
      </c>
      <c r="AP109" s="134"/>
      <c r="AQ109" s="140"/>
      <c r="AR109" s="134" t="s">
        <v>169</v>
      </c>
      <c r="AS109" s="134">
        <f t="shared" si="96"/>
        <v>3</v>
      </c>
      <c r="AT109" s="134">
        <f t="shared" si="97"/>
        <v>30.5</v>
      </c>
      <c r="AU109" s="134">
        <f t="shared" si="98"/>
        <v>0</v>
      </c>
      <c r="AV109" s="134">
        <f t="shared" si="99"/>
        <v>0</v>
      </c>
      <c r="AW109" s="134">
        <f t="shared" si="100"/>
        <v>33</v>
      </c>
      <c r="AX109" s="134">
        <f t="shared" si="101"/>
        <v>8.5</v>
      </c>
      <c r="AY109" s="136">
        <f t="shared" si="94"/>
        <v>75</v>
      </c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75"/>
      <c r="BL109" s="175"/>
      <c r="BM109" s="134"/>
    </row>
    <row r="110" spans="1:65" ht="15" x14ac:dyDescent="0.25">
      <c r="A110" s="275" t="s">
        <v>208</v>
      </c>
      <c r="B110" s="141" t="s">
        <v>109</v>
      </c>
      <c r="C110" s="141"/>
      <c r="D110" s="270"/>
      <c r="E110" s="147"/>
      <c r="F110" s="147"/>
      <c r="G110" s="147"/>
      <c r="H110" s="147"/>
      <c r="I110" s="147"/>
      <c r="J110" s="147"/>
      <c r="K110" s="176"/>
      <c r="L110" s="147"/>
      <c r="M110" s="147"/>
      <c r="N110" s="147"/>
      <c r="O110" s="147"/>
      <c r="P110" s="147"/>
      <c r="Q110" s="147"/>
      <c r="R110" s="176"/>
      <c r="S110" s="147"/>
      <c r="T110" s="147"/>
      <c r="U110" s="147"/>
      <c r="V110" s="147"/>
      <c r="W110" s="147"/>
      <c r="X110" s="147"/>
      <c r="Y110" s="176"/>
      <c r="Z110" s="147"/>
      <c r="AA110" s="147"/>
      <c r="AB110" s="147"/>
      <c r="AC110" s="147"/>
      <c r="AD110" s="147"/>
      <c r="AE110" s="147"/>
      <c r="AF110" s="176"/>
      <c r="AG110" s="147"/>
      <c r="AH110" s="147"/>
      <c r="AI110" s="147"/>
      <c r="AJ110" s="147"/>
      <c r="AK110" s="147"/>
      <c r="AL110" s="147"/>
      <c r="AM110" s="133"/>
      <c r="AN110" s="147"/>
      <c r="AO110" s="147"/>
      <c r="AP110" s="147"/>
      <c r="AQ110" s="140" t="s">
        <v>208</v>
      </c>
      <c r="AR110" s="134" t="s">
        <v>109</v>
      </c>
      <c r="AS110" s="134">
        <f t="shared" si="96"/>
        <v>0</v>
      </c>
      <c r="AT110" s="134">
        <f t="shared" si="97"/>
        <v>0</v>
      </c>
      <c r="AU110" s="134">
        <f t="shared" si="98"/>
        <v>0</v>
      </c>
      <c r="AV110" s="134">
        <f t="shared" si="99"/>
        <v>0</v>
      </c>
      <c r="AW110" s="134">
        <f t="shared" si="100"/>
        <v>0</v>
      </c>
      <c r="AX110" s="134">
        <f t="shared" si="101"/>
        <v>0</v>
      </c>
      <c r="AY110" s="136">
        <f t="shared" si="94"/>
        <v>0</v>
      </c>
      <c r="AZ110" s="147"/>
      <c r="BA110" s="147"/>
      <c r="BB110" s="147"/>
      <c r="BC110" s="147"/>
      <c r="BD110" s="147"/>
      <c r="BE110" s="147"/>
      <c r="BF110" s="147"/>
      <c r="BG110" s="147"/>
      <c r="BH110" s="147"/>
      <c r="BI110" s="147"/>
      <c r="BJ110" s="147"/>
      <c r="BK110" s="178"/>
      <c r="BL110" s="178"/>
      <c r="BM110" s="147"/>
    </row>
    <row r="111" spans="1:65" ht="15" x14ac:dyDescent="0.25">
      <c r="A111" s="140"/>
      <c r="B111" s="141" t="s">
        <v>108</v>
      </c>
      <c r="C111" s="141"/>
      <c r="D111" s="270"/>
      <c r="E111" s="150"/>
      <c r="F111" s="150"/>
      <c r="G111" s="150"/>
      <c r="H111" s="134"/>
      <c r="I111" s="152"/>
      <c r="J111" s="134"/>
      <c r="K111" s="159"/>
      <c r="L111" s="134">
        <v>5</v>
      </c>
      <c r="M111" s="134">
        <v>5</v>
      </c>
      <c r="N111" s="150">
        <v>5</v>
      </c>
      <c r="O111" s="134">
        <v>6</v>
      </c>
      <c r="P111" s="152">
        <v>6</v>
      </c>
      <c r="Q111" s="134"/>
      <c r="R111" s="159"/>
      <c r="S111" s="134">
        <v>5</v>
      </c>
      <c r="T111" s="134">
        <v>5</v>
      </c>
      <c r="U111" s="150">
        <v>5</v>
      </c>
      <c r="V111" s="134">
        <v>6</v>
      </c>
      <c r="W111" s="152">
        <v>6</v>
      </c>
      <c r="X111" s="134">
        <v>3</v>
      </c>
      <c r="Y111" s="159"/>
      <c r="Z111" s="134"/>
      <c r="AA111" s="134"/>
      <c r="AB111" s="150"/>
      <c r="AC111" s="134"/>
      <c r="AD111" s="152"/>
      <c r="AE111" s="134"/>
      <c r="AF111" s="159"/>
      <c r="AG111" s="134"/>
      <c r="AH111" s="134"/>
      <c r="AI111" s="150"/>
      <c r="AJ111" s="134"/>
      <c r="AK111" s="152"/>
      <c r="AL111" s="134"/>
      <c r="AM111" s="133"/>
      <c r="AN111" s="134"/>
      <c r="AO111" s="134"/>
      <c r="AP111" s="134"/>
      <c r="AQ111" s="140"/>
      <c r="AR111" s="124" t="s">
        <v>108</v>
      </c>
      <c r="AS111" s="124">
        <f t="shared" si="96"/>
        <v>0</v>
      </c>
      <c r="AT111" s="134">
        <f t="shared" si="97"/>
        <v>0</v>
      </c>
      <c r="AU111" s="134">
        <f t="shared" si="98"/>
        <v>27</v>
      </c>
      <c r="AV111" s="134">
        <f t="shared" si="99"/>
        <v>30</v>
      </c>
      <c r="AW111" s="134">
        <f t="shared" si="100"/>
        <v>0</v>
      </c>
      <c r="AX111" s="134">
        <f t="shared" si="101"/>
        <v>0</v>
      </c>
      <c r="AY111" s="136">
        <f t="shared" si="94"/>
        <v>57</v>
      </c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75"/>
      <c r="BL111" s="175"/>
      <c r="BM111" s="134"/>
    </row>
    <row r="112" spans="1:65" ht="15" x14ac:dyDescent="0.25">
      <c r="A112" s="140"/>
      <c r="B112" s="141" t="s">
        <v>160</v>
      </c>
      <c r="C112" s="141"/>
      <c r="D112" s="270"/>
      <c r="E112" s="150"/>
      <c r="F112" s="150"/>
      <c r="G112" s="150"/>
      <c r="H112" s="134"/>
      <c r="I112" s="152"/>
      <c r="J112" s="134"/>
      <c r="K112" s="159"/>
      <c r="L112" s="134"/>
      <c r="M112" s="134"/>
      <c r="N112" s="150"/>
      <c r="O112" s="134"/>
      <c r="P112" s="152"/>
      <c r="Q112" s="134"/>
      <c r="R112" s="159"/>
      <c r="S112" s="134"/>
      <c r="T112" s="134"/>
      <c r="U112" s="150"/>
      <c r="V112" s="134"/>
      <c r="W112" s="152"/>
      <c r="X112" s="134"/>
      <c r="Y112" s="159"/>
      <c r="Z112" s="134"/>
      <c r="AA112" s="134"/>
      <c r="AB112" s="150"/>
      <c r="AC112" s="134"/>
      <c r="AD112" s="152"/>
      <c r="AE112" s="134"/>
      <c r="AF112" s="159"/>
      <c r="AG112" s="134"/>
      <c r="AH112" s="134"/>
      <c r="AI112" s="150"/>
      <c r="AJ112" s="134"/>
      <c r="AK112" s="152"/>
      <c r="AL112" s="134"/>
      <c r="AM112" s="133"/>
      <c r="AN112" s="134"/>
      <c r="AO112" s="134"/>
      <c r="AP112" s="134"/>
      <c r="AQ112" s="140"/>
      <c r="AR112" s="124" t="s">
        <v>172</v>
      </c>
      <c r="AS112" s="124">
        <f t="shared" si="96"/>
        <v>0</v>
      </c>
      <c r="AT112" s="134">
        <f t="shared" si="97"/>
        <v>0</v>
      </c>
      <c r="AU112" s="134">
        <f t="shared" si="98"/>
        <v>0</v>
      </c>
      <c r="AV112" s="134">
        <f t="shared" si="99"/>
        <v>0</v>
      </c>
      <c r="AW112" s="134">
        <f t="shared" si="100"/>
        <v>0</v>
      </c>
      <c r="AX112" s="134">
        <f t="shared" si="101"/>
        <v>0</v>
      </c>
      <c r="AY112" s="136">
        <f t="shared" si="94"/>
        <v>0</v>
      </c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75"/>
      <c r="BL112" s="175"/>
      <c r="BM112" s="134"/>
    </row>
    <row r="113" spans="1:65" ht="15" x14ac:dyDescent="0.25">
      <c r="A113" s="140"/>
      <c r="B113" s="141" t="s">
        <v>161</v>
      </c>
      <c r="C113" s="141"/>
      <c r="D113" s="270"/>
      <c r="E113" s="150"/>
      <c r="F113" s="150"/>
      <c r="G113" s="150"/>
      <c r="H113" s="134"/>
      <c r="I113" s="152"/>
      <c r="J113" s="134"/>
      <c r="K113" s="159"/>
      <c r="L113" s="134"/>
      <c r="M113" s="134"/>
      <c r="N113" s="150"/>
      <c r="O113" s="134"/>
      <c r="P113" s="152"/>
      <c r="Q113" s="134"/>
      <c r="R113" s="159"/>
      <c r="S113" s="134"/>
      <c r="T113" s="134"/>
      <c r="U113" s="150"/>
      <c r="V113" s="134"/>
      <c r="W113" s="152"/>
      <c r="X113" s="134"/>
      <c r="Y113" s="159"/>
      <c r="Z113" s="134"/>
      <c r="AA113" s="134"/>
      <c r="AB113" s="150"/>
      <c r="AC113" s="134"/>
      <c r="AD113" s="152"/>
      <c r="AE113" s="134"/>
      <c r="AF113" s="159"/>
      <c r="AG113" s="134"/>
      <c r="AH113" s="134"/>
      <c r="AI113" s="150"/>
      <c r="AJ113" s="134"/>
      <c r="AK113" s="152"/>
      <c r="AL113" s="134"/>
      <c r="AM113" s="133"/>
      <c r="AN113" s="134"/>
      <c r="AO113" s="134"/>
      <c r="AP113" s="134"/>
      <c r="AQ113" s="140"/>
      <c r="AR113" s="124" t="s">
        <v>173</v>
      </c>
      <c r="AS113" s="124">
        <f t="shared" si="96"/>
        <v>0</v>
      </c>
      <c r="AT113" s="134">
        <f t="shared" si="97"/>
        <v>0</v>
      </c>
      <c r="AU113" s="134">
        <f t="shared" si="98"/>
        <v>0</v>
      </c>
      <c r="AV113" s="134">
        <f t="shared" si="99"/>
        <v>0</v>
      </c>
      <c r="AW113" s="134">
        <f t="shared" si="100"/>
        <v>0</v>
      </c>
      <c r="AX113" s="134">
        <f t="shared" si="101"/>
        <v>0</v>
      </c>
      <c r="AY113" s="136">
        <f t="shared" si="94"/>
        <v>0</v>
      </c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75"/>
      <c r="BL113" s="175"/>
      <c r="BM113" s="134"/>
    </row>
    <row r="114" spans="1:65" ht="15" x14ac:dyDescent="0.25">
      <c r="A114" s="140"/>
      <c r="B114" s="141" t="s">
        <v>174</v>
      </c>
      <c r="C114" s="141"/>
      <c r="D114" s="270"/>
      <c r="E114" s="150"/>
      <c r="F114" s="150"/>
      <c r="G114" s="150"/>
      <c r="H114" s="134"/>
      <c r="I114" s="152"/>
      <c r="J114" s="134"/>
      <c r="K114" s="159"/>
      <c r="L114" s="134"/>
      <c r="M114" s="134"/>
      <c r="N114" s="150"/>
      <c r="O114" s="134"/>
      <c r="P114" s="152"/>
      <c r="Q114" s="134">
        <v>3</v>
      </c>
      <c r="R114" s="159"/>
      <c r="S114" s="134"/>
      <c r="T114" s="134"/>
      <c r="U114" s="150"/>
      <c r="V114" s="134"/>
      <c r="W114" s="152"/>
      <c r="X114" s="134"/>
      <c r="Y114" s="159"/>
      <c r="Z114" s="134"/>
      <c r="AA114" s="134"/>
      <c r="AB114" s="150"/>
      <c r="AC114" s="134"/>
      <c r="AD114" s="152"/>
      <c r="AE114" s="134"/>
      <c r="AF114" s="159"/>
      <c r="AG114" s="134"/>
      <c r="AH114" s="134"/>
      <c r="AI114" s="150"/>
      <c r="AJ114" s="134"/>
      <c r="AK114" s="152"/>
      <c r="AL114" s="134"/>
      <c r="AM114" s="133"/>
      <c r="AN114" s="134"/>
      <c r="AO114" s="134"/>
      <c r="AP114" s="134"/>
      <c r="AQ114" s="140"/>
      <c r="AR114" s="124" t="s">
        <v>174</v>
      </c>
      <c r="AS114" s="124">
        <f t="shared" si="96"/>
        <v>0</v>
      </c>
      <c r="AT114" s="134">
        <f t="shared" si="97"/>
        <v>0</v>
      </c>
      <c r="AU114" s="134">
        <f t="shared" si="98"/>
        <v>3</v>
      </c>
      <c r="AV114" s="134">
        <f t="shared" si="99"/>
        <v>0</v>
      </c>
      <c r="AW114" s="134">
        <f t="shared" si="100"/>
        <v>0</v>
      </c>
      <c r="AX114" s="134">
        <f t="shared" si="101"/>
        <v>0</v>
      </c>
      <c r="AY114" s="136">
        <f t="shared" si="94"/>
        <v>3</v>
      </c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75"/>
      <c r="BL114" s="175"/>
      <c r="BM114" s="134"/>
    </row>
    <row r="115" spans="1:65" ht="15" x14ac:dyDescent="0.25">
      <c r="A115" s="153"/>
      <c r="B115" s="154" t="s">
        <v>175</v>
      </c>
      <c r="C115" s="154"/>
      <c r="D115" s="273"/>
      <c r="E115" s="155"/>
      <c r="F115" s="155"/>
      <c r="G115" s="155"/>
      <c r="H115" s="134"/>
      <c r="I115" s="155"/>
      <c r="J115" s="155"/>
      <c r="K115" s="159"/>
      <c r="L115" s="155"/>
      <c r="M115" s="155"/>
      <c r="N115" s="155"/>
      <c r="O115" s="134"/>
      <c r="P115" s="155"/>
      <c r="Q115" s="155"/>
      <c r="R115" s="159"/>
      <c r="S115" s="155"/>
      <c r="T115" s="155"/>
      <c r="U115" s="155"/>
      <c r="V115" s="134"/>
      <c r="W115" s="155"/>
      <c r="X115" s="155"/>
      <c r="Y115" s="159"/>
      <c r="Z115" s="155"/>
      <c r="AA115" s="155"/>
      <c r="AB115" s="155"/>
      <c r="AC115" s="134"/>
      <c r="AD115" s="155"/>
      <c r="AE115" s="155"/>
      <c r="AF115" s="159"/>
      <c r="AG115" s="155"/>
      <c r="AH115" s="155"/>
      <c r="AI115" s="155"/>
      <c r="AJ115" s="134"/>
      <c r="AK115" s="155"/>
      <c r="AL115" s="155"/>
      <c r="AM115" s="133">
        <f>SUM(G115:AK115)</f>
        <v>0</v>
      </c>
      <c r="AN115" s="155"/>
      <c r="AO115" s="155"/>
      <c r="AP115" s="155"/>
      <c r="AQ115" s="153"/>
      <c r="AR115" s="134" t="s">
        <v>176</v>
      </c>
      <c r="AS115" s="134">
        <f t="shared" ref="AS115:AX115" si="102">SUM(AS109:AS114)-AS108</f>
        <v>0</v>
      </c>
      <c r="AT115" s="134">
        <f t="shared" si="102"/>
        <v>0.5</v>
      </c>
      <c r="AU115" s="134">
        <f t="shared" si="102"/>
        <v>0</v>
      </c>
      <c r="AV115" s="134">
        <f t="shared" si="102"/>
        <v>0</v>
      </c>
      <c r="AW115" s="134">
        <f t="shared" si="102"/>
        <v>3</v>
      </c>
      <c r="AX115" s="134">
        <f t="shared" si="102"/>
        <v>3.5</v>
      </c>
      <c r="AY115" s="136">
        <f t="shared" si="94"/>
        <v>7</v>
      </c>
      <c r="AZ115" s="155"/>
      <c r="BA115" s="155"/>
      <c r="BB115" s="155"/>
      <c r="BC115" s="155"/>
      <c r="BD115" s="155"/>
      <c r="BE115" s="155"/>
      <c r="BF115" s="155"/>
      <c r="BG115" s="155"/>
      <c r="BH115" s="155"/>
      <c r="BI115" s="155"/>
      <c r="BJ115" s="155"/>
      <c r="BK115" s="181"/>
      <c r="BL115" s="181"/>
      <c r="BM115" s="155"/>
    </row>
    <row r="116" spans="1:65" ht="15" x14ac:dyDescent="0.25">
      <c r="A116" s="71"/>
      <c r="B116" s="131" t="s">
        <v>166</v>
      </c>
      <c r="C116" s="131">
        <v>3</v>
      </c>
      <c r="D116" s="270"/>
      <c r="E116" s="95">
        <v>5</v>
      </c>
      <c r="F116" s="95">
        <v>5</v>
      </c>
      <c r="G116" s="95">
        <v>5</v>
      </c>
      <c r="H116" s="95">
        <v>6</v>
      </c>
      <c r="I116" s="95">
        <v>6</v>
      </c>
      <c r="J116" s="95">
        <v>3</v>
      </c>
      <c r="K116" s="173"/>
      <c r="L116" s="95">
        <v>5</v>
      </c>
      <c r="M116" s="95">
        <v>5</v>
      </c>
      <c r="N116" s="95">
        <v>5</v>
      </c>
      <c r="O116" s="95">
        <v>6</v>
      </c>
      <c r="P116" s="95">
        <v>6</v>
      </c>
      <c r="Q116" s="95">
        <v>3</v>
      </c>
      <c r="R116" s="173"/>
      <c r="S116" s="95">
        <v>5</v>
      </c>
      <c r="T116" s="95">
        <v>5</v>
      </c>
      <c r="U116" s="95">
        <v>5</v>
      </c>
      <c r="V116" s="95">
        <v>6</v>
      </c>
      <c r="W116" s="95">
        <v>6</v>
      </c>
      <c r="X116" s="95">
        <v>3</v>
      </c>
      <c r="Y116" s="173"/>
      <c r="Z116" s="95">
        <v>5</v>
      </c>
      <c r="AA116" s="95">
        <v>5</v>
      </c>
      <c r="AB116" s="95">
        <v>5</v>
      </c>
      <c r="AC116" s="95">
        <v>6</v>
      </c>
      <c r="AD116" s="95">
        <v>6</v>
      </c>
      <c r="AE116" s="95">
        <v>3</v>
      </c>
      <c r="AF116" s="173"/>
      <c r="AG116" s="95">
        <v>5</v>
      </c>
      <c r="AH116" s="95"/>
      <c r="AI116" s="95"/>
      <c r="AJ116" s="95"/>
      <c r="AK116" s="95"/>
      <c r="AL116" s="95"/>
      <c r="AM116" s="133">
        <f>SUM(H116:AK116)</f>
        <v>110</v>
      </c>
      <c r="AN116" s="134"/>
      <c r="AO116" s="134"/>
      <c r="AP116" s="134"/>
      <c r="AQ116" s="71"/>
      <c r="AR116" s="135" t="s">
        <v>167</v>
      </c>
      <c r="AS116" s="135">
        <f t="shared" ref="AS116:AS122" si="103">C116</f>
        <v>3</v>
      </c>
      <c r="AT116" s="135">
        <f t="shared" ref="AT116:AT122" si="104">SUM(E116:J116)</f>
        <v>30</v>
      </c>
      <c r="AU116" s="135">
        <f t="shared" ref="AU116:AU122" si="105">SUM(L116:Q116)</f>
        <v>30</v>
      </c>
      <c r="AV116" s="135">
        <f t="shared" ref="AV116:AV122" si="106">SUM(S116:X116)</f>
        <v>30</v>
      </c>
      <c r="AW116" s="135">
        <f t="shared" ref="AW116:AW122" si="107">SUM(Z116:AE116)</f>
        <v>30</v>
      </c>
      <c r="AX116" s="135">
        <f t="shared" ref="AX116:AX122" si="108">SUM(AG116:AL116)</f>
        <v>5</v>
      </c>
      <c r="AY116" s="136">
        <f t="shared" si="94"/>
        <v>128</v>
      </c>
      <c r="AZ116" s="137">
        <f>AY116-SUM(AY118:AY122)</f>
        <v>68</v>
      </c>
      <c r="BA116" s="137">
        <f>AY123</f>
        <v>11.5</v>
      </c>
      <c r="BB116" s="138">
        <f>AZ116+BA116</f>
        <v>79.5</v>
      </c>
      <c r="BC116" s="138">
        <f>AY122</f>
        <v>3</v>
      </c>
      <c r="BD116" s="138">
        <f>AY120</f>
        <v>0</v>
      </c>
      <c r="BE116" s="138">
        <f>AY121</f>
        <v>0</v>
      </c>
      <c r="BF116" s="138">
        <f>AY119</f>
        <v>57</v>
      </c>
      <c r="BG116" s="138">
        <f>AY118</f>
        <v>0</v>
      </c>
      <c r="BH116" s="158" t="str">
        <f>AO117</f>
        <v>no</v>
      </c>
      <c r="BI116" s="134">
        <v>1.1000000000000001</v>
      </c>
      <c r="BJ116" s="134">
        <f>BI116*BA116</f>
        <v>12.65</v>
      </c>
      <c r="BK116" s="174">
        <f>BJ116</f>
        <v>12.65</v>
      </c>
      <c r="BL116" s="174"/>
      <c r="BM116" s="138"/>
    </row>
    <row r="117" spans="1:65" ht="15" x14ac:dyDescent="0.25">
      <c r="A117" s="140"/>
      <c r="B117" s="141" t="s">
        <v>168</v>
      </c>
      <c r="C117" s="141">
        <v>2.5</v>
      </c>
      <c r="D117" s="270"/>
      <c r="E117" s="134">
        <v>6.5</v>
      </c>
      <c r="F117" s="134">
        <v>6</v>
      </c>
      <c r="G117" s="134">
        <v>4.5</v>
      </c>
      <c r="H117" s="134">
        <v>6</v>
      </c>
      <c r="I117" s="134">
        <v>7.5</v>
      </c>
      <c r="J117" s="134">
        <v>3</v>
      </c>
      <c r="K117" s="159"/>
      <c r="L117" s="271"/>
      <c r="M117" s="271"/>
      <c r="N117" s="271"/>
      <c r="O117" s="271"/>
      <c r="P117" s="271"/>
      <c r="Q117" s="271"/>
      <c r="R117" s="159"/>
      <c r="S117" s="271"/>
      <c r="T117" s="271"/>
      <c r="U117" s="271"/>
      <c r="V117" s="271"/>
      <c r="W117" s="271"/>
      <c r="X117" s="271"/>
      <c r="Y117" s="159"/>
      <c r="Z117" s="134">
        <v>7.5</v>
      </c>
      <c r="AA117" s="134">
        <v>6.5</v>
      </c>
      <c r="AB117" s="134">
        <v>5.5</v>
      </c>
      <c r="AC117" s="134">
        <v>8</v>
      </c>
      <c r="AD117" s="134">
        <v>6.5</v>
      </c>
      <c r="AE117" s="134">
        <v>3</v>
      </c>
      <c r="AF117" s="159"/>
      <c r="AG117" s="134">
        <v>6.5</v>
      </c>
      <c r="AH117" s="134"/>
      <c r="AI117" s="134"/>
      <c r="AJ117" s="134"/>
      <c r="AK117" s="134"/>
      <c r="AL117" s="134"/>
      <c r="AM117" s="133">
        <f>SUM(H117:AK117)</f>
        <v>60</v>
      </c>
      <c r="AN117" s="134">
        <f>COUNT(C117:AK117)</f>
        <v>14</v>
      </c>
      <c r="AO117" s="159" t="s">
        <v>202</v>
      </c>
      <c r="AP117" s="134"/>
      <c r="AQ117" s="140"/>
      <c r="AR117" s="134" t="s">
        <v>169</v>
      </c>
      <c r="AS117" s="134">
        <f t="shared" si="103"/>
        <v>2.5</v>
      </c>
      <c r="AT117" s="134">
        <f t="shared" si="104"/>
        <v>33.5</v>
      </c>
      <c r="AU117" s="134">
        <f t="shared" si="105"/>
        <v>0</v>
      </c>
      <c r="AV117" s="134">
        <f t="shared" si="106"/>
        <v>0</v>
      </c>
      <c r="AW117" s="134">
        <f t="shared" si="107"/>
        <v>37</v>
      </c>
      <c r="AX117" s="134">
        <f t="shared" si="108"/>
        <v>6.5</v>
      </c>
      <c r="AY117" s="136">
        <f t="shared" si="94"/>
        <v>79.5</v>
      </c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75"/>
      <c r="BL117" s="175"/>
      <c r="BM117" s="134"/>
    </row>
    <row r="118" spans="1:65" ht="15" x14ac:dyDescent="0.25">
      <c r="A118" s="277" t="s">
        <v>209</v>
      </c>
      <c r="B118" s="141" t="s">
        <v>109</v>
      </c>
      <c r="C118" s="141"/>
      <c r="D118" s="270"/>
      <c r="E118" s="147"/>
      <c r="F118" s="147"/>
      <c r="G118" s="147"/>
      <c r="H118" s="147"/>
      <c r="I118" s="147"/>
      <c r="J118" s="147"/>
      <c r="K118" s="176"/>
      <c r="L118" s="147"/>
      <c r="M118" s="147"/>
      <c r="N118" s="147"/>
      <c r="O118" s="147"/>
      <c r="P118" s="147"/>
      <c r="Q118" s="147"/>
      <c r="R118" s="176"/>
      <c r="S118" s="147"/>
      <c r="T118" s="147"/>
      <c r="U118" s="147"/>
      <c r="V118" s="147"/>
      <c r="W118" s="147"/>
      <c r="X118" s="147"/>
      <c r="Y118" s="176"/>
      <c r="Z118" s="147"/>
      <c r="AA118" s="147"/>
      <c r="AB118" s="147"/>
      <c r="AC118" s="147"/>
      <c r="AD118" s="147"/>
      <c r="AE118" s="147"/>
      <c r="AF118" s="176"/>
      <c r="AG118" s="147"/>
      <c r="AH118" s="147"/>
      <c r="AI118" s="147"/>
      <c r="AJ118" s="147"/>
      <c r="AK118" s="147"/>
      <c r="AL118" s="147"/>
      <c r="AM118" s="133"/>
      <c r="AN118" s="147"/>
      <c r="AO118" s="147"/>
      <c r="AP118" s="147"/>
      <c r="AQ118" s="140" t="s">
        <v>209</v>
      </c>
      <c r="AR118" s="134" t="s">
        <v>109</v>
      </c>
      <c r="AS118" s="134">
        <f t="shared" si="103"/>
        <v>0</v>
      </c>
      <c r="AT118" s="134">
        <f t="shared" si="104"/>
        <v>0</v>
      </c>
      <c r="AU118" s="134">
        <f t="shared" si="105"/>
        <v>0</v>
      </c>
      <c r="AV118" s="134">
        <f t="shared" si="106"/>
        <v>0</v>
      </c>
      <c r="AW118" s="134">
        <f t="shared" si="107"/>
        <v>0</v>
      </c>
      <c r="AX118" s="134">
        <f t="shared" si="108"/>
        <v>0</v>
      </c>
      <c r="AY118" s="136">
        <f t="shared" si="94"/>
        <v>0</v>
      </c>
      <c r="AZ118" s="147"/>
      <c r="BA118" s="147"/>
      <c r="BB118" s="147"/>
      <c r="BC118" s="147"/>
      <c r="BD118" s="147"/>
      <c r="BE118" s="147"/>
      <c r="BF118" s="147"/>
      <c r="BG118" s="147"/>
      <c r="BH118" s="147"/>
      <c r="BI118" s="147"/>
      <c r="BJ118" s="147"/>
      <c r="BK118" s="178"/>
      <c r="BL118" s="178"/>
      <c r="BM118" s="147"/>
    </row>
    <row r="119" spans="1:65" ht="15" x14ac:dyDescent="0.25">
      <c r="A119" s="140"/>
      <c r="B119" s="141" t="s">
        <v>108</v>
      </c>
      <c r="C119" s="141"/>
      <c r="D119" s="270"/>
      <c r="E119" s="150"/>
      <c r="F119" s="150"/>
      <c r="G119" s="150"/>
      <c r="H119" s="134"/>
      <c r="I119" s="152"/>
      <c r="J119" s="134"/>
      <c r="K119" s="159"/>
      <c r="L119" s="134">
        <v>5</v>
      </c>
      <c r="M119" s="134">
        <v>5</v>
      </c>
      <c r="N119" s="150">
        <v>5</v>
      </c>
      <c r="O119" s="134">
        <v>6</v>
      </c>
      <c r="P119" s="152">
        <v>6</v>
      </c>
      <c r="Q119" s="134"/>
      <c r="R119" s="159"/>
      <c r="S119" s="134">
        <v>5</v>
      </c>
      <c r="T119" s="134">
        <v>5</v>
      </c>
      <c r="U119" s="150">
        <v>5</v>
      </c>
      <c r="V119" s="134">
        <v>6</v>
      </c>
      <c r="W119" s="152">
        <v>6</v>
      </c>
      <c r="X119" s="134">
        <v>3</v>
      </c>
      <c r="Y119" s="159"/>
      <c r="Z119" s="134"/>
      <c r="AA119" s="134"/>
      <c r="AB119" s="150"/>
      <c r="AC119" s="134"/>
      <c r="AD119" s="152"/>
      <c r="AE119" s="134"/>
      <c r="AF119" s="159"/>
      <c r="AG119" s="134"/>
      <c r="AH119" s="134"/>
      <c r="AI119" s="150"/>
      <c r="AJ119" s="134"/>
      <c r="AK119" s="152"/>
      <c r="AL119" s="134"/>
      <c r="AM119" s="133"/>
      <c r="AN119" s="134"/>
      <c r="AO119" s="134"/>
      <c r="AP119" s="134"/>
      <c r="AQ119" s="140"/>
      <c r="AR119" s="124" t="s">
        <v>108</v>
      </c>
      <c r="AS119" s="124">
        <f t="shared" si="103"/>
        <v>0</v>
      </c>
      <c r="AT119" s="134">
        <f t="shared" si="104"/>
        <v>0</v>
      </c>
      <c r="AU119" s="134">
        <f t="shared" si="105"/>
        <v>27</v>
      </c>
      <c r="AV119" s="134">
        <f t="shared" si="106"/>
        <v>30</v>
      </c>
      <c r="AW119" s="134">
        <f t="shared" si="107"/>
        <v>0</v>
      </c>
      <c r="AX119" s="134">
        <f t="shared" si="108"/>
        <v>0</v>
      </c>
      <c r="AY119" s="136">
        <f t="shared" si="94"/>
        <v>57</v>
      </c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75"/>
      <c r="BL119" s="175"/>
      <c r="BM119" s="134"/>
    </row>
    <row r="120" spans="1:65" ht="15" x14ac:dyDescent="0.25">
      <c r="A120" s="140"/>
      <c r="B120" s="141" t="s">
        <v>160</v>
      </c>
      <c r="C120" s="141"/>
      <c r="D120" s="270"/>
      <c r="E120" s="150"/>
      <c r="F120" s="150"/>
      <c r="G120" s="150"/>
      <c r="H120" s="134"/>
      <c r="I120" s="152"/>
      <c r="J120" s="134"/>
      <c r="K120" s="159"/>
      <c r="L120" s="134"/>
      <c r="M120" s="134"/>
      <c r="N120" s="150"/>
      <c r="O120" s="134"/>
      <c r="P120" s="152"/>
      <c r="Q120" s="134"/>
      <c r="R120" s="159"/>
      <c r="S120" s="134"/>
      <c r="T120" s="134"/>
      <c r="U120" s="150"/>
      <c r="V120" s="134"/>
      <c r="W120" s="152"/>
      <c r="X120" s="134"/>
      <c r="Y120" s="159"/>
      <c r="Z120" s="134"/>
      <c r="AA120" s="134"/>
      <c r="AB120" s="150"/>
      <c r="AC120" s="134"/>
      <c r="AD120" s="152"/>
      <c r="AE120" s="134"/>
      <c r="AF120" s="159"/>
      <c r="AG120" s="134"/>
      <c r="AH120" s="134"/>
      <c r="AI120" s="150"/>
      <c r="AJ120" s="134"/>
      <c r="AK120" s="152"/>
      <c r="AL120" s="134"/>
      <c r="AM120" s="133"/>
      <c r="AN120" s="134"/>
      <c r="AO120" s="134"/>
      <c r="AP120" s="134"/>
      <c r="AQ120" s="140"/>
      <c r="AR120" s="124" t="s">
        <v>172</v>
      </c>
      <c r="AS120" s="124">
        <f t="shared" si="103"/>
        <v>0</v>
      </c>
      <c r="AT120" s="134">
        <f t="shared" si="104"/>
        <v>0</v>
      </c>
      <c r="AU120" s="134">
        <f t="shared" si="105"/>
        <v>0</v>
      </c>
      <c r="AV120" s="134">
        <f t="shared" si="106"/>
        <v>0</v>
      </c>
      <c r="AW120" s="134">
        <f t="shared" si="107"/>
        <v>0</v>
      </c>
      <c r="AX120" s="134">
        <f t="shared" si="108"/>
        <v>0</v>
      </c>
      <c r="AY120" s="136">
        <f t="shared" si="94"/>
        <v>0</v>
      </c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75"/>
      <c r="BL120" s="175"/>
      <c r="BM120" s="134"/>
    </row>
    <row r="121" spans="1:65" ht="15" x14ac:dyDescent="0.25">
      <c r="A121" s="140"/>
      <c r="B121" s="141" t="s">
        <v>161</v>
      </c>
      <c r="C121" s="141"/>
      <c r="D121" s="270"/>
      <c r="E121" s="150"/>
      <c r="F121" s="150"/>
      <c r="G121" s="150"/>
      <c r="H121" s="134"/>
      <c r="I121" s="152"/>
      <c r="J121" s="134"/>
      <c r="K121" s="159"/>
      <c r="L121" s="134"/>
      <c r="M121" s="134"/>
      <c r="N121" s="150"/>
      <c r="O121" s="134"/>
      <c r="P121" s="152"/>
      <c r="Q121" s="134"/>
      <c r="R121" s="159"/>
      <c r="S121" s="134"/>
      <c r="T121" s="134"/>
      <c r="U121" s="150"/>
      <c r="V121" s="134"/>
      <c r="W121" s="152"/>
      <c r="X121" s="134"/>
      <c r="Y121" s="159"/>
      <c r="Z121" s="134"/>
      <c r="AA121" s="134"/>
      <c r="AB121" s="150"/>
      <c r="AC121" s="134"/>
      <c r="AD121" s="152"/>
      <c r="AE121" s="134"/>
      <c r="AF121" s="159"/>
      <c r="AG121" s="134"/>
      <c r="AH121" s="134"/>
      <c r="AI121" s="150"/>
      <c r="AJ121" s="134"/>
      <c r="AK121" s="152"/>
      <c r="AL121" s="134"/>
      <c r="AM121" s="133"/>
      <c r="AN121" s="134"/>
      <c r="AO121" s="134"/>
      <c r="AP121" s="134"/>
      <c r="AQ121" s="140"/>
      <c r="AR121" s="124" t="s">
        <v>173</v>
      </c>
      <c r="AS121" s="124">
        <f t="shared" si="103"/>
        <v>0</v>
      </c>
      <c r="AT121" s="134">
        <f t="shared" si="104"/>
        <v>0</v>
      </c>
      <c r="AU121" s="134">
        <f t="shared" si="105"/>
        <v>0</v>
      </c>
      <c r="AV121" s="134">
        <f t="shared" si="106"/>
        <v>0</v>
      </c>
      <c r="AW121" s="134">
        <f t="shared" si="107"/>
        <v>0</v>
      </c>
      <c r="AX121" s="134">
        <f t="shared" si="108"/>
        <v>0</v>
      </c>
      <c r="AY121" s="136">
        <f t="shared" si="94"/>
        <v>0</v>
      </c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75"/>
      <c r="BL121" s="175"/>
      <c r="BM121" s="134"/>
    </row>
    <row r="122" spans="1:65" ht="15" x14ac:dyDescent="0.25">
      <c r="A122" s="140"/>
      <c r="B122" s="141" t="s">
        <v>174</v>
      </c>
      <c r="C122" s="141"/>
      <c r="D122" s="270"/>
      <c r="E122" s="150"/>
      <c r="F122" s="150"/>
      <c r="G122" s="150"/>
      <c r="H122" s="134"/>
      <c r="I122" s="152"/>
      <c r="J122" s="134"/>
      <c r="K122" s="159"/>
      <c r="L122" s="134"/>
      <c r="M122" s="134"/>
      <c r="N122" s="150"/>
      <c r="O122" s="134"/>
      <c r="P122" s="152"/>
      <c r="Q122" s="134">
        <v>3</v>
      </c>
      <c r="R122" s="159"/>
      <c r="S122" s="134"/>
      <c r="T122" s="134"/>
      <c r="U122" s="150"/>
      <c r="V122" s="134"/>
      <c r="W122" s="152"/>
      <c r="X122" s="134"/>
      <c r="Y122" s="159"/>
      <c r="Z122" s="134"/>
      <c r="AA122" s="134"/>
      <c r="AB122" s="150"/>
      <c r="AC122" s="134"/>
      <c r="AD122" s="152"/>
      <c r="AE122" s="134"/>
      <c r="AF122" s="159"/>
      <c r="AG122" s="134"/>
      <c r="AH122" s="134"/>
      <c r="AI122" s="150"/>
      <c r="AJ122" s="134"/>
      <c r="AK122" s="152"/>
      <c r="AL122" s="134"/>
      <c r="AM122" s="133"/>
      <c r="AN122" s="134"/>
      <c r="AO122" s="134"/>
      <c r="AP122" s="134"/>
      <c r="AQ122" s="140"/>
      <c r="AR122" s="124" t="s">
        <v>174</v>
      </c>
      <c r="AS122" s="124">
        <f t="shared" si="103"/>
        <v>0</v>
      </c>
      <c r="AT122" s="134">
        <f t="shared" si="104"/>
        <v>0</v>
      </c>
      <c r="AU122" s="134">
        <f t="shared" si="105"/>
        <v>3</v>
      </c>
      <c r="AV122" s="134">
        <f t="shared" si="106"/>
        <v>0</v>
      </c>
      <c r="AW122" s="134">
        <f t="shared" si="107"/>
        <v>0</v>
      </c>
      <c r="AX122" s="134">
        <f t="shared" si="108"/>
        <v>0</v>
      </c>
      <c r="AY122" s="136">
        <f t="shared" si="94"/>
        <v>3</v>
      </c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75"/>
      <c r="BL122" s="175"/>
      <c r="BM122" s="134"/>
    </row>
    <row r="123" spans="1:65" ht="15" x14ac:dyDescent="0.25">
      <c r="A123" s="153"/>
      <c r="B123" s="154" t="s">
        <v>175</v>
      </c>
      <c r="C123" s="154" t="s">
        <v>308</v>
      </c>
      <c r="D123" s="273"/>
      <c r="E123" s="155"/>
      <c r="F123" s="155"/>
      <c r="G123" s="134" t="s">
        <v>353</v>
      </c>
      <c r="H123" s="134" t="s">
        <v>353</v>
      </c>
      <c r="I123" s="155"/>
      <c r="J123" s="134" t="s">
        <v>353</v>
      </c>
      <c r="K123" s="159"/>
      <c r="L123" s="155"/>
      <c r="M123" s="155"/>
      <c r="N123" s="155"/>
      <c r="O123" s="134"/>
      <c r="P123" s="155"/>
      <c r="Q123" s="155"/>
      <c r="R123" s="159"/>
      <c r="S123" s="155"/>
      <c r="T123" s="155"/>
      <c r="U123" s="155"/>
      <c r="V123" s="134"/>
      <c r="W123" s="155"/>
      <c r="X123" s="155"/>
      <c r="Y123" s="159"/>
      <c r="Z123" s="155"/>
      <c r="AA123" s="155" t="s">
        <v>354</v>
      </c>
      <c r="AB123" s="155" t="s">
        <v>354</v>
      </c>
      <c r="AC123" s="134"/>
      <c r="AD123" s="155"/>
      <c r="AE123" s="155"/>
      <c r="AF123" s="159"/>
      <c r="AG123" s="155"/>
      <c r="AH123" s="155"/>
      <c r="AI123" s="155"/>
      <c r="AJ123" s="134"/>
      <c r="AK123" s="155"/>
      <c r="AL123" s="155"/>
      <c r="AM123" s="133">
        <f>SUM(G123:AK123)</f>
        <v>0</v>
      </c>
      <c r="AN123" s="155"/>
      <c r="AO123" s="155"/>
      <c r="AP123" s="155"/>
      <c r="AQ123" s="153"/>
      <c r="AR123" s="134" t="s">
        <v>176</v>
      </c>
      <c r="AS123" s="134">
        <f t="shared" ref="AS123:AX123" si="109">SUM(AS117:AS122)-AS116</f>
        <v>-0.5</v>
      </c>
      <c r="AT123" s="134">
        <f t="shared" si="109"/>
        <v>3.5</v>
      </c>
      <c r="AU123" s="134">
        <f t="shared" si="109"/>
        <v>0</v>
      </c>
      <c r="AV123" s="134">
        <f t="shared" si="109"/>
        <v>0</v>
      </c>
      <c r="AW123" s="134">
        <f t="shared" si="109"/>
        <v>7</v>
      </c>
      <c r="AX123" s="134">
        <f t="shared" si="109"/>
        <v>1.5</v>
      </c>
      <c r="AY123" s="136">
        <f t="shared" si="94"/>
        <v>11.5</v>
      </c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81"/>
      <c r="BL123" s="181"/>
      <c r="BM123" s="155"/>
    </row>
    <row r="124" spans="1:65" ht="15" x14ac:dyDescent="0.25">
      <c r="A124" s="71"/>
      <c r="B124" s="131" t="s">
        <v>166</v>
      </c>
      <c r="C124" s="131">
        <v>3</v>
      </c>
      <c r="D124" s="270"/>
      <c r="E124" s="95">
        <v>5</v>
      </c>
      <c r="F124" s="95">
        <v>5</v>
      </c>
      <c r="G124" s="95">
        <v>5</v>
      </c>
      <c r="H124" s="95">
        <v>6</v>
      </c>
      <c r="I124" s="95">
        <v>6</v>
      </c>
      <c r="J124" s="95">
        <v>3</v>
      </c>
      <c r="K124" s="173"/>
      <c r="L124" s="95">
        <v>5</v>
      </c>
      <c r="M124" s="95">
        <v>5</v>
      </c>
      <c r="N124" s="95">
        <v>5</v>
      </c>
      <c r="O124" s="95">
        <v>6</v>
      </c>
      <c r="P124" s="95">
        <v>6</v>
      </c>
      <c r="Q124" s="95">
        <v>3</v>
      </c>
      <c r="R124" s="173"/>
      <c r="S124" s="95">
        <v>5</v>
      </c>
      <c r="T124" s="95">
        <v>5</v>
      </c>
      <c r="U124" s="95">
        <v>5</v>
      </c>
      <c r="V124" s="95">
        <v>6</v>
      </c>
      <c r="W124" s="95">
        <v>6</v>
      </c>
      <c r="X124" s="95">
        <v>3</v>
      </c>
      <c r="Y124" s="173"/>
      <c r="Z124" s="95">
        <v>5</v>
      </c>
      <c r="AA124" s="95">
        <v>5</v>
      </c>
      <c r="AB124" s="95">
        <v>5</v>
      </c>
      <c r="AC124" s="95">
        <v>6</v>
      </c>
      <c r="AD124" s="95">
        <v>6</v>
      </c>
      <c r="AE124" s="95">
        <v>3</v>
      </c>
      <c r="AF124" s="173"/>
      <c r="AG124" s="95">
        <v>5</v>
      </c>
      <c r="AH124" s="95"/>
      <c r="AI124" s="95"/>
      <c r="AJ124" s="95"/>
      <c r="AK124" s="95"/>
      <c r="AL124" s="95"/>
      <c r="AM124" s="133">
        <f>SUM(H124:AK124)</f>
        <v>110</v>
      </c>
      <c r="AN124" s="134"/>
      <c r="AO124" s="134"/>
      <c r="AP124" s="134"/>
      <c r="AQ124" s="71"/>
      <c r="AR124" s="135" t="s">
        <v>167</v>
      </c>
      <c r="AS124" s="135">
        <f t="shared" ref="AS124:AS130" si="110">C124</f>
        <v>3</v>
      </c>
      <c r="AT124" s="135">
        <f t="shared" ref="AT124:AT130" si="111">SUM(E124:J124)</f>
        <v>30</v>
      </c>
      <c r="AU124" s="135">
        <f t="shared" ref="AU124:AU130" si="112">SUM(L124:Q124)</f>
        <v>30</v>
      </c>
      <c r="AV124" s="135">
        <f t="shared" ref="AV124:AV130" si="113">SUM(S124:X124)</f>
        <v>30</v>
      </c>
      <c r="AW124" s="135">
        <f t="shared" ref="AW124:AW130" si="114">SUM(Z124:AE124)</f>
        <v>30</v>
      </c>
      <c r="AX124" s="135">
        <f t="shared" ref="AX124:AX130" si="115">SUM(AG124:AL124)</f>
        <v>5</v>
      </c>
      <c r="AY124" s="136">
        <f t="shared" si="94"/>
        <v>128</v>
      </c>
      <c r="AZ124" s="137">
        <f>AY124-SUM(AY126:AY130)</f>
        <v>68</v>
      </c>
      <c r="BA124" s="137">
        <f>AY131</f>
        <v>7</v>
      </c>
      <c r="BB124" s="138">
        <f>AZ124+BA124</f>
        <v>75</v>
      </c>
      <c r="BC124" s="138">
        <f>AY130</f>
        <v>3</v>
      </c>
      <c r="BD124" s="138">
        <f>AY128</f>
        <v>0</v>
      </c>
      <c r="BE124" s="138">
        <f>AY129</f>
        <v>0</v>
      </c>
      <c r="BF124" s="138">
        <f>AY127</f>
        <v>57</v>
      </c>
      <c r="BG124" s="138">
        <f>AY126</f>
        <v>0</v>
      </c>
      <c r="BH124" s="158" t="str">
        <f>AO125</f>
        <v>no</v>
      </c>
      <c r="BI124" s="134">
        <v>1.1000000000000001</v>
      </c>
      <c r="BJ124" s="134">
        <f>BI124*BA124</f>
        <v>7.7000000000000011</v>
      </c>
      <c r="BK124" s="174">
        <f>BJ124</f>
        <v>7.7000000000000011</v>
      </c>
      <c r="BL124" s="174">
        <v>21.84</v>
      </c>
      <c r="BM124" s="138" t="s">
        <v>355</v>
      </c>
    </row>
    <row r="125" spans="1:65" ht="15" x14ac:dyDescent="0.25">
      <c r="A125" s="140"/>
      <c r="B125" s="141" t="s">
        <v>168</v>
      </c>
      <c r="C125" s="141">
        <v>3</v>
      </c>
      <c r="D125" s="270"/>
      <c r="E125" s="134">
        <v>6.5</v>
      </c>
      <c r="F125" s="134">
        <v>5</v>
      </c>
      <c r="G125" s="134">
        <v>5</v>
      </c>
      <c r="H125" s="134">
        <v>6</v>
      </c>
      <c r="I125" s="134">
        <v>5.5</v>
      </c>
      <c r="J125" s="134">
        <v>2.5</v>
      </c>
      <c r="K125" s="159"/>
      <c r="L125" s="271"/>
      <c r="M125" s="271"/>
      <c r="N125" s="271"/>
      <c r="O125" s="271"/>
      <c r="P125" s="271"/>
      <c r="Q125" s="271"/>
      <c r="R125" s="159"/>
      <c r="S125" s="271"/>
      <c r="T125" s="271"/>
      <c r="U125" s="271"/>
      <c r="V125" s="271"/>
      <c r="W125" s="271"/>
      <c r="X125" s="271"/>
      <c r="Y125" s="159"/>
      <c r="Z125" s="134">
        <v>6.5</v>
      </c>
      <c r="AA125" s="134">
        <v>6.5</v>
      </c>
      <c r="AB125" s="134">
        <v>6</v>
      </c>
      <c r="AC125" s="134">
        <v>5.5</v>
      </c>
      <c r="AD125" s="134">
        <v>5</v>
      </c>
      <c r="AE125" s="134">
        <v>3.5</v>
      </c>
      <c r="AF125" s="159"/>
      <c r="AG125" s="134">
        <v>8.5</v>
      </c>
      <c r="AH125" s="258"/>
      <c r="AI125" s="134"/>
      <c r="AJ125" s="134"/>
      <c r="AK125" s="134"/>
      <c r="AL125" s="134"/>
      <c r="AM125" s="133">
        <f>SUM(H125:AK125)</f>
        <v>55.5</v>
      </c>
      <c r="AN125" s="134">
        <f>COUNT(C125:AK125)</f>
        <v>14</v>
      </c>
      <c r="AO125" s="159" t="s">
        <v>202</v>
      </c>
      <c r="AP125" s="134"/>
      <c r="AQ125" s="140"/>
      <c r="AR125" s="134" t="s">
        <v>169</v>
      </c>
      <c r="AS125" s="134">
        <f t="shared" si="110"/>
        <v>3</v>
      </c>
      <c r="AT125" s="134">
        <f t="shared" si="111"/>
        <v>30.5</v>
      </c>
      <c r="AU125" s="134">
        <f t="shared" si="112"/>
        <v>0</v>
      </c>
      <c r="AV125" s="134">
        <f t="shared" si="113"/>
        <v>0</v>
      </c>
      <c r="AW125" s="134">
        <f t="shared" si="114"/>
        <v>33</v>
      </c>
      <c r="AX125" s="134">
        <f t="shared" si="115"/>
        <v>8.5</v>
      </c>
      <c r="AY125" s="136">
        <f t="shared" si="94"/>
        <v>75</v>
      </c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75"/>
      <c r="BL125" s="175"/>
      <c r="BM125" s="134"/>
    </row>
    <row r="126" spans="1:65" ht="15" x14ac:dyDescent="0.25">
      <c r="A126" s="277" t="s">
        <v>221</v>
      </c>
      <c r="B126" s="141" t="s">
        <v>109</v>
      </c>
      <c r="C126" s="141"/>
      <c r="D126" s="270"/>
      <c r="E126" s="147"/>
      <c r="F126" s="147"/>
      <c r="G126" s="147"/>
      <c r="H126" s="147"/>
      <c r="I126" s="147"/>
      <c r="J126" s="147"/>
      <c r="K126" s="176"/>
      <c r="L126" s="147"/>
      <c r="M126" s="147"/>
      <c r="N126" s="147"/>
      <c r="O126" s="147"/>
      <c r="P126" s="147"/>
      <c r="Q126" s="147"/>
      <c r="R126" s="176"/>
      <c r="S126" s="147"/>
      <c r="T126" s="147"/>
      <c r="U126" s="147"/>
      <c r="V126" s="147"/>
      <c r="W126" s="147"/>
      <c r="X126" s="147"/>
      <c r="Y126" s="176"/>
      <c r="Z126" s="147"/>
      <c r="AA126" s="147"/>
      <c r="AB126" s="147"/>
      <c r="AC126" s="147"/>
      <c r="AD126" s="147"/>
      <c r="AE126" s="147"/>
      <c r="AF126" s="176"/>
      <c r="AG126" s="147"/>
      <c r="AH126" s="147"/>
      <c r="AI126" s="147"/>
      <c r="AJ126" s="147"/>
      <c r="AK126" s="147"/>
      <c r="AL126" s="147"/>
      <c r="AM126" s="133"/>
      <c r="AN126" s="147"/>
      <c r="AO126" s="147"/>
      <c r="AP126" s="147"/>
      <c r="AQ126" s="140" t="s">
        <v>221</v>
      </c>
      <c r="AR126" s="134" t="s">
        <v>109</v>
      </c>
      <c r="AS126" s="134">
        <f t="shared" si="110"/>
        <v>0</v>
      </c>
      <c r="AT126" s="134">
        <f t="shared" si="111"/>
        <v>0</v>
      </c>
      <c r="AU126" s="134">
        <f t="shared" si="112"/>
        <v>0</v>
      </c>
      <c r="AV126" s="134">
        <f t="shared" si="113"/>
        <v>0</v>
      </c>
      <c r="AW126" s="134">
        <f t="shared" si="114"/>
        <v>0</v>
      </c>
      <c r="AX126" s="134">
        <f t="shared" si="115"/>
        <v>0</v>
      </c>
      <c r="AY126" s="136">
        <f t="shared" si="94"/>
        <v>0</v>
      </c>
      <c r="AZ126" s="147"/>
      <c r="BA126" s="147"/>
      <c r="BB126" s="147"/>
      <c r="BC126" s="147"/>
      <c r="BD126" s="147"/>
      <c r="BE126" s="147"/>
      <c r="BF126" s="147"/>
      <c r="BG126" s="147"/>
      <c r="BH126" s="147"/>
      <c r="BI126" s="147"/>
      <c r="BJ126" s="147"/>
      <c r="BK126" s="178"/>
      <c r="BL126" s="178"/>
      <c r="BM126" s="147"/>
    </row>
    <row r="127" spans="1:65" ht="15" x14ac:dyDescent="0.25">
      <c r="A127" s="140"/>
      <c r="B127" s="141" t="s">
        <v>108</v>
      </c>
      <c r="C127" s="141"/>
      <c r="D127" s="270"/>
      <c r="E127" s="150"/>
      <c r="F127" s="150"/>
      <c r="G127" s="150"/>
      <c r="H127" s="134"/>
      <c r="I127" s="152"/>
      <c r="J127" s="134"/>
      <c r="K127" s="159"/>
      <c r="L127" s="134">
        <v>5</v>
      </c>
      <c r="M127" s="134">
        <v>5</v>
      </c>
      <c r="N127" s="150">
        <v>5</v>
      </c>
      <c r="O127" s="134">
        <v>6</v>
      </c>
      <c r="P127" s="152">
        <v>6</v>
      </c>
      <c r="Q127" s="134"/>
      <c r="R127" s="159"/>
      <c r="S127" s="134">
        <v>5</v>
      </c>
      <c r="T127" s="134">
        <v>5</v>
      </c>
      <c r="U127" s="150">
        <v>5</v>
      </c>
      <c r="V127" s="134">
        <v>6</v>
      </c>
      <c r="W127" s="152">
        <v>6</v>
      </c>
      <c r="X127" s="134">
        <v>3</v>
      </c>
      <c r="Y127" s="159"/>
      <c r="Z127" s="134"/>
      <c r="AA127" s="134"/>
      <c r="AB127" s="150"/>
      <c r="AC127" s="134"/>
      <c r="AD127" s="152"/>
      <c r="AE127" s="134"/>
      <c r="AF127" s="159"/>
      <c r="AG127" s="134"/>
      <c r="AH127" s="134"/>
      <c r="AI127" s="150"/>
      <c r="AJ127" s="134"/>
      <c r="AK127" s="152"/>
      <c r="AL127" s="134"/>
      <c r="AM127" s="133"/>
      <c r="AN127" s="134"/>
      <c r="AO127" s="134"/>
      <c r="AP127" s="134"/>
      <c r="AQ127" s="140"/>
      <c r="AR127" s="124" t="s">
        <v>108</v>
      </c>
      <c r="AS127" s="124">
        <f t="shared" si="110"/>
        <v>0</v>
      </c>
      <c r="AT127" s="134">
        <f t="shared" si="111"/>
        <v>0</v>
      </c>
      <c r="AU127" s="134">
        <f t="shared" si="112"/>
        <v>27</v>
      </c>
      <c r="AV127" s="134">
        <f t="shared" si="113"/>
        <v>30</v>
      </c>
      <c r="AW127" s="134">
        <f t="shared" si="114"/>
        <v>0</v>
      </c>
      <c r="AX127" s="134">
        <f t="shared" si="115"/>
        <v>0</v>
      </c>
      <c r="AY127" s="136">
        <f t="shared" si="94"/>
        <v>57</v>
      </c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75"/>
      <c r="BL127" s="175"/>
      <c r="BM127" s="134"/>
    </row>
    <row r="128" spans="1:65" ht="15" x14ac:dyDescent="0.25">
      <c r="A128" s="140"/>
      <c r="B128" s="141" t="s">
        <v>160</v>
      </c>
      <c r="C128" s="141"/>
      <c r="D128" s="270"/>
      <c r="E128" s="150"/>
      <c r="F128" s="150"/>
      <c r="G128" s="150"/>
      <c r="H128" s="134"/>
      <c r="I128" s="152"/>
      <c r="J128" s="134"/>
      <c r="K128" s="159"/>
      <c r="L128" s="134"/>
      <c r="M128" s="134"/>
      <c r="N128" s="150"/>
      <c r="O128" s="134"/>
      <c r="P128" s="152"/>
      <c r="Q128" s="134"/>
      <c r="R128" s="159"/>
      <c r="S128" s="134"/>
      <c r="T128" s="134"/>
      <c r="U128" s="150"/>
      <c r="V128" s="134"/>
      <c r="W128" s="152"/>
      <c r="X128" s="134"/>
      <c r="Y128" s="159"/>
      <c r="Z128" s="134"/>
      <c r="AA128" s="134"/>
      <c r="AB128" s="150"/>
      <c r="AC128" s="134"/>
      <c r="AD128" s="152"/>
      <c r="AE128" s="134"/>
      <c r="AF128" s="159"/>
      <c r="AG128" s="134"/>
      <c r="AH128" s="134"/>
      <c r="AI128" s="150"/>
      <c r="AJ128" s="134"/>
      <c r="AK128" s="152"/>
      <c r="AL128" s="134"/>
      <c r="AM128" s="133"/>
      <c r="AN128" s="134"/>
      <c r="AO128" s="134"/>
      <c r="AP128" s="134"/>
      <c r="AQ128" s="140"/>
      <c r="AR128" s="124" t="s">
        <v>172</v>
      </c>
      <c r="AS128" s="124">
        <f t="shared" si="110"/>
        <v>0</v>
      </c>
      <c r="AT128" s="134">
        <f t="shared" si="111"/>
        <v>0</v>
      </c>
      <c r="AU128" s="134">
        <f t="shared" si="112"/>
        <v>0</v>
      </c>
      <c r="AV128" s="134">
        <f t="shared" si="113"/>
        <v>0</v>
      </c>
      <c r="AW128" s="134">
        <f t="shared" si="114"/>
        <v>0</v>
      </c>
      <c r="AX128" s="134">
        <f t="shared" si="115"/>
        <v>0</v>
      </c>
      <c r="AY128" s="136">
        <f t="shared" si="94"/>
        <v>0</v>
      </c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75"/>
      <c r="BL128" s="175"/>
      <c r="BM128" s="134"/>
    </row>
    <row r="129" spans="1:65" ht="15" x14ac:dyDescent="0.25">
      <c r="A129" s="140"/>
      <c r="B129" s="141" t="s">
        <v>161</v>
      </c>
      <c r="C129" s="141"/>
      <c r="D129" s="270"/>
      <c r="E129" s="150"/>
      <c r="F129" s="150"/>
      <c r="G129" s="150"/>
      <c r="H129" s="134"/>
      <c r="I129" s="152"/>
      <c r="J129" s="134"/>
      <c r="K129" s="159"/>
      <c r="L129" s="134"/>
      <c r="M129" s="134"/>
      <c r="N129" s="150"/>
      <c r="O129" s="134"/>
      <c r="P129" s="152"/>
      <c r="Q129" s="134"/>
      <c r="R129" s="159"/>
      <c r="S129" s="134"/>
      <c r="T129" s="134"/>
      <c r="U129" s="150"/>
      <c r="V129" s="134"/>
      <c r="W129" s="152"/>
      <c r="X129" s="134"/>
      <c r="Y129" s="159"/>
      <c r="Z129" s="134"/>
      <c r="AA129" s="134"/>
      <c r="AB129" s="150"/>
      <c r="AC129" s="134"/>
      <c r="AD129" s="152"/>
      <c r="AE129" s="134"/>
      <c r="AF129" s="159"/>
      <c r="AG129" s="134"/>
      <c r="AH129" s="134"/>
      <c r="AI129" s="150"/>
      <c r="AJ129" s="134"/>
      <c r="AK129" s="152"/>
      <c r="AL129" s="134"/>
      <c r="AM129" s="133"/>
      <c r="AN129" s="134"/>
      <c r="AO129" s="134"/>
      <c r="AP129" s="134"/>
      <c r="AQ129" s="140"/>
      <c r="AR129" s="124" t="s">
        <v>173</v>
      </c>
      <c r="AS129" s="124">
        <f t="shared" si="110"/>
        <v>0</v>
      </c>
      <c r="AT129" s="134">
        <f t="shared" si="111"/>
        <v>0</v>
      </c>
      <c r="AU129" s="134">
        <f t="shared" si="112"/>
        <v>0</v>
      </c>
      <c r="AV129" s="134">
        <f t="shared" si="113"/>
        <v>0</v>
      </c>
      <c r="AW129" s="134">
        <f t="shared" si="114"/>
        <v>0</v>
      </c>
      <c r="AX129" s="134">
        <f t="shared" si="115"/>
        <v>0</v>
      </c>
      <c r="AY129" s="136">
        <f t="shared" si="94"/>
        <v>0</v>
      </c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75"/>
      <c r="BL129" s="175"/>
      <c r="BM129" s="134"/>
    </row>
    <row r="130" spans="1:65" ht="15" x14ac:dyDescent="0.25">
      <c r="A130" s="140"/>
      <c r="B130" s="141" t="s">
        <v>174</v>
      </c>
      <c r="C130" s="141"/>
      <c r="D130" s="270"/>
      <c r="E130" s="150"/>
      <c r="F130" s="150"/>
      <c r="G130" s="150"/>
      <c r="H130" s="134"/>
      <c r="I130" s="152"/>
      <c r="J130" s="134"/>
      <c r="K130" s="159"/>
      <c r="L130" s="134"/>
      <c r="M130" s="134"/>
      <c r="N130" s="150"/>
      <c r="O130" s="134"/>
      <c r="P130" s="152"/>
      <c r="Q130" s="134">
        <v>3</v>
      </c>
      <c r="R130" s="159"/>
      <c r="S130" s="134"/>
      <c r="T130" s="134"/>
      <c r="U130" s="150"/>
      <c r="V130" s="134"/>
      <c r="W130" s="152"/>
      <c r="X130" s="134"/>
      <c r="Y130" s="159"/>
      <c r="Z130" s="134"/>
      <c r="AA130" s="134"/>
      <c r="AB130" s="150"/>
      <c r="AC130" s="134"/>
      <c r="AD130" s="152"/>
      <c r="AE130" s="134"/>
      <c r="AF130" s="159"/>
      <c r="AG130" s="134"/>
      <c r="AH130" s="134"/>
      <c r="AI130" s="150"/>
      <c r="AJ130" s="134"/>
      <c r="AK130" s="152"/>
      <c r="AL130" s="134"/>
      <c r="AM130" s="133"/>
      <c r="AN130" s="134"/>
      <c r="AO130" s="134"/>
      <c r="AP130" s="134"/>
      <c r="AQ130" s="140"/>
      <c r="AR130" s="124" t="s">
        <v>174</v>
      </c>
      <c r="AS130" s="124">
        <f t="shared" si="110"/>
        <v>0</v>
      </c>
      <c r="AT130" s="134">
        <f t="shared" si="111"/>
        <v>0</v>
      </c>
      <c r="AU130" s="134">
        <f t="shared" si="112"/>
        <v>3</v>
      </c>
      <c r="AV130" s="134">
        <f t="shared" si="113"/>
        <v>0</v>
      </c>
      <c r="AW130" s="134">
        <f t="shared" si="114"/>
        <v>0</v>
      </c>
      <c r="AX130" s="134">
        <f t="shared" si="115"/>
        <v>0</v>
      </c>
      <c r="AY130" s="136">
        <f t="shared" si="94"/>
        <v>3</v>
      </c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75"/>
      <c r="BL130" s="175"/>
      <c r="BM130" s="134"/>
    </row>
    <row r="131" spans="1:65" ht="15" x14ac:dyDescent="0.25">
      <c r="A131" s="153"/>
      <c r="B131" s="154" t="s">
        <v>175</v>
      </c>
      <c r="C131" s="154"/>
      <c r="D131" s="273"/>
      <c r="E131" s="155"/>
      <c r="F131" s="155"/>
      <c r="G131" s="155"/>
      <c r="H131" s="134"/>
      <c r="I131" s="155"/>
      <c r="J131" s="155"/>
      <c r="K131" s="159"/>
      <c r="L131" s="155"/>
      <c r="M131" s="155"/>
      <c r="N131" s="155"/>
      <c r="O131" s="134"/>
      <c r="P131" s="155"/>
      <c r="Q131" s="155"/>
      <c r="R131" s="159"/>
      <c r="S131" s="155"/>
      <c r="T131" s="155"/>
      <c r="U131" s="155"/>
      <c r="V131" s="134"/>
      <c r="W131" s="155"/>
      <c r="X131" s="155"/>
      <c r="Y131" s="159"/>
      <c r="Z131" s="155"/>
      <c r="AA131" s="155"/>
      <c r="AB131" s="155"/>
      <c r="AC131" s="134"/>
      <c r="AD131" s="155"/>
      <c r="AE131" s="155"/>
      <c r="AF131" s="159"/>
      <c r="AG131" s="155"/>
      <c r="AH131" s="155"/>
      <c r="AI131" s="155"/>
      <c r="AJ131" s="134"/>
      <c r="AK131" s="155"/>
      <c r="AL131" s="155"/>
      <c r="AM131" s="133">
        <f>SUM(G131:AK131)</f>
        <v>0</v>
      </c>
      <c r="AN131" s="155"/>
      <c r="AO131" s="155"/>
      <c r="AP131" s="155"/>
      <c r="AQ131" s="153"/>
      <c r="AR131" s="134" t="s">
        <v>176</v>
      </c>
      <c r="AS131" s="134">
        <f t="shared" ref="AS131:AX131" si="116">SUM(AS125:AS130)-AS124</f>
        <v>0</v>
      </c>
      <c r="AT131" s="134">
        <f t="shared" si="116"/>
        <v>0.5</v>
      </c>
      <c r="AU131" s="134">
        <f t="shared" si="116"/>
        <v>0</v>
      </c>
      <c r="AV131" s="134">
        <f t="shared" si="116"/>
        <v>0</v>
      </c>
      <c r="AW131" s="134">
        <f t="shared" si="116"/>
        <v>3</v>
      </c>
      <c r="AX131" s="134">
        <f t="shared" si="116"/>
        <v>3.5</v>
      </c>
      <c r="AY131" s="136">
        <f t="shared" si="94"/>
        <v>7</v>
      </c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81"/>
      <c r="BL131" s="181"/>
      <c r="BM131" s="155"/>
    </row>
    <row r="132" spans="1:65" ht="15" x14ac:dyDescent="0.25">
      <c r="A132" s="71"/>
      <c r="B132" s="131" t="s">
        <v>166</v>
      </c>
      <c r="C132" s="131">
        <v>3</v>
      </c>
      <c r="D132" s="270"/>
      <c r="E132" s="95">
        <v>5</v>
      </c>
      <c r="F132" s="95">
        <v>5</v>
      </c>
      <c r="G132" s="95">
        <v>5</v>
      </c>
      <c r="H132" s="95">
        <v>6</v>
      </c>
      <c r="I132" s="95">
        <v>6</v>
      </c>
      <c r="J132" s="95">
        <v>3</v>
      </c>
      <c r="K132" s="173"/>
      <c r="L132" s="95">
        <v>5</v>
      </c>
      <c r="M132" s="95">
        <v>5</v>
      </c>
      <c r="N132" s="95">
        <v>5</v>
      </c>
      <c r="O132" s="95">
        <v>6</v>
      </c>
      <c r="P132" s="95">
        <v>6</v>
      </c>
      <c r="Q132" s="95">
        <v>3</v>
      </c>
      <c r="R132" s="173"/>
      <c r="S132" s="95">
        <v>5</v>
      </c>
      <c r="T132" s="95">
        <v>5</v>
      </c>
      <c r="U132" s="95">
        <v>5</v>
      </c>
      <c r="V132" s="95">
        <v>6</v>
      </c>
      <c r="W132" s="95">
        <v>6</v>
      </c>
      <c r="X132" s="95">
        <v>3</v>
      </c>
      <c r="Y132" s="173"/>
      <c r="Z132" s="95">
        <v>5</v>
      </c>
      <c r="AA132" s="95">
        <v>5</v>
      </c>
      <c r="AB132" s="95">
        <v>5</v>
      </c>
      <c r="AC132" s="95">
        <v>6</v>
      </c>
      <c r="AD132" s="95">
        <v>6</v>
      </c>
      <c r="AE132" s="95">
        <v>3</v>
      </c>
      <c r="AF132" s="173"/>
      <c r="AG132" s="95">
        <v>5</v>
      </c>
      <c r="AH132" s="95"/>
      <c r="AI132" s="95"/>
      <c r="AJ132" s="95"/>
      <c r="AK132" s="95"/>
      <c r="AL132" s="95"/>
      <c r="AM132" s="133">
        <f>SUM(H132:AK132)</f>
        <v>110</v>
      </c>
      <c r="AN132" s="134"/>
      <c r="AO132" s="134"/>
      <c r="AP132" s="134"/>
      <c r="AQ132" s="71"/>
      <c r="AR132" s="135" t="s">
        <v>167</v>
      </c>
      <c r="AS132" s="135">
        <f t="shared" ref="AS132:AS138" si="117">C132</f>
        <v>3</v>
      </c>
      <c r="AT132" s="135">
        <f t="shared" ref="AT132:AT138" si="118">SUM(E132:J132)</f>
        <v>30</v>
      </c>
      <c r="AU132" s="135">
        <f t="shared" ref="AU132:AU138" si="119">SUM(L132:Q132)</f>
        <v>30</v>
      </c>
      <c r="AV132" s="135">
        <f t="shared" ref="AV132:AV138" si="120">SUM(S132:X132)</f>
        <v>30</v>
      </c>
      <c r="AW132" s="135">
        <f t="shared" ref="AW132:AW138" si="121">SUM(Z132:AE132)</f>
        <v>30</v>
      </c>
      <c r="AX132" s="135">
        <f t="shared" ref="AX132:AX138" si="122">SUM(AG132:AL132)</f>
        <v>5</v>
      </c>
      <c r="AY132" s="136">
        <f t="shared" ref="AY132:AY147" si="123">SUM(AS132:AX132)</f>
        <v>128</v>
      </c>
      <c r="AZ132" s="137">
        <f>AY132-SUM(AY134:AY138)</f>
        <v>68</v>
      </c>
      <c r="BA132" s="137">
        <f>AY139</f>
        <v>16.5</v>
      </c>
      <c r="BB132" s="138">
        <f>AZ132+BA132</f>
        <v>84.5</v>
      </c>
      <c r="BC132" s="138">
        <f>AY138</f>
        <v>3</v>
      </c>
      <c r="BD132" s="138">
        <f>AY136</f>
        <v>0</v>
      </c>
      <c r="BE132" s="138">
        <f>AY137</f>
        <v>0</v>
      </c>
      <c r="BF132" s="138">
        <f>AY135</f>
        <v>57</v>
      </c>
      <c r="BG132" s="138">
        <f>AY134</f>
        <v>0</v>
      </c>
      <c r="BH132" s="158" t="str">
        <f>AO133</f>
        <v>no</v>
      </c>
      <c r="BI132" s="134">
        <v>1.1000000000000001</v>
      </c>
      <c r="BJ132" s="134">
        <f>BI132*BA132</f>
        <v>18.150000000000002</v>
      </c>
      <c r="BK132" s="174">
        <f>BJ132</f>
        <v>18.150000000000002</v>
      </c>
      <c r="BL132" s="174"/>
      <c r="BM132" s="138" t="s">
        <v>300</v>
      </c>
    </row>
    <row r="133" spans="1:65" ht="15" x14ac:dyDescent="0.25">
      <c r="A133" s="140"/>
      <c r="B133" s="141" t="s">
        <v>168</v>
      </c>
      <c r="C133" s="141">
        <v>3</v>
      </c>
      <c r="D133" s="270"/>
      <c r="E133" s="134">
        <v>6</v>
      </c>
      <c r="F133" s="134">
        <v>6.5</v>
      </c>
      <c r="G133" s="134">
        <v>6</v>
      </c>
      <c r="H133" s="134">
        <v>7.5</v>
      </c>
      <c r="I133" s="134">
        <v>7</v>
      </c>
      <c r="J133" s="134">
        <v>3</v>
      </c>
      <c r="K133" s="159"/>
      <c r="L133" s="271"/>
      <c r="M133" s="271"/>
      <c r="N133" s="271"/>
      <c r="O133" s="271"/>
      <c r="P133" s="271"/>
      <c r="Q133" s="271"/>
      <c r="R133" s="159"/>
      <c r="S133" s="271"/>
      <c r="T133" s="271"/>
      <c r="U133" s="271"/>
      <c r="V133" s="271"/>
      <c r="W133" s="271"/>
      <c r="X133" s="271"/>
      <c r="Y133" s="159"/>
      <c r="Z133" s="134">
        <v>7.5</v>
      </c>
      <c r="AA133" s="134">
        <v>7</v>
      </c>
      <c r="AB133" s="134">
        <v>6.5</v>
      </c>
      <c r="AC133" s="134">
        <v>8</v>
      </c>
      <c r="AD133" s="134">
        <v>7.5</v>
      </c>
      <c r="AE133" s="134">
        <v>3</v>
      </c>
      <c r="AF133" s="159"/>
      <c r="AG133" s="134">
        <v>6</v>
      </c>
      <c r="AH133" s="258"/>
      <c r="AI133" s="134"/>
      <c r="AJ133" s="134"/>
      <c r="AK133" s="134"/>
      <c r="AL133" s="134"/>
      <c r="AM133" s="133">
        <f>SUM(H133:AK133)</f>
        <v>63</v>
      </c>
      <c r="AN133" s="134">
        <f>COUNT(C133:AK133)</f>
        <v>14</v>
      </c>
      <c r="AO133" s="159" t="s">
        <v>202</v>
      </c>
      <c r="AP133" s="134"/>
      <c r="AQ133" s="140"/>
      <c r="AR133" s="134" t="s">
        <v>169</v>
      </c>
      <c r="AS133" s="134">
        <f t="shared" si="117"/>
        <v>3</v>
      </c>
      <c r="AT133" s="134">
        <f t="shared" si="118"/>
        <v>36</v>
      </c>
      <c r="AU133" s="134">
        <f t="shared" si="119"/>
        <v>0</v>
      </c>
      <c r="AV133" s="134">
        <f t="shared" si="120"/>
        <v>0</v>
      </c>
      <c r="AW133" s="134">
        <f t="shared" si="121"/>
        <v>39.5</v>
      </c>
      <c r="AX133" s="134">
        <f t="shared" si="122"/>
        <v>6</v>
      </c>
      <c r="AY133" s="136">
        <f t="shared" si="123"/>
        <v>84.5</v>
      </c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75"/>
      <c r="BL133" s="175"/>
      <c r="BM133" s="134"/>
    </row>
    <row r="134" spans="1:65" ht="15" x14ac:dyDescent="0.25">
      <c r="A134" s="280" t="s">
        <v>222</v>
      </c>
      <c r="B134" s="141" t="s">
        <v>109</v>
      </c>
      <c r="C134" s="141"/>
      <c r="D134" s="270"/>
      <c r="E134" s="147"/>
      <c r="F134" s="147"/>
      <c r="G134" s="147"/>
      <c r="H134" s="147"/>
      <c r="I134" s="147"/>
      <c r="J134" s="147"/>
      <c r="K134" s="176"/>
      <c r="L134" s="147"/>
      <c r="M134" s="147"/>
      <c r="N134" s="147"/>
      <c r="O134" s="147"/>
      <c r="P134" s="147"/>
      <c r="Q134" s="147"/>
      <c r="R134" s="176"/>
      <c r="S134" s="147"/>
      <c r="T134" s="147"/>
      <c r="U134" s="147"/>
      <c r="V134" s="147"/>
      <c r="W134" s="147"/>
      <c r="X134" s="147"/>
      <c r="Y134" s="176"/>
      <c r="Z134" s="147"/>
      <c r="AA134" s="147"/>
      <c r="AB134" s="147"/>
      <c r="AC134" s="147"/>
      <c r="AD134" s="147"/>
      <c r="AE134" s="147"/>
      <c r="AF134" s="176"/>
      <c r="AG134" s="147"/>
      <c r="AH134" s="147"/>
      <c r="AI134" s="147"/>
      <c r="AJ134" s="147"/>
      <c r="AK134" s="147"/>
      <c r="AL134" s="147"/>
      <c r="AM134" s="133"/>
      <c r="AN134" s="147"/>
      <c r="AO134" s="147"/>
      <c r="AP134" s="147"/>
      <c r="AQ134" s="140" t="s">
        <v>222</v>
      </c>
      <c r="AR134" s="134" t="s">
        <v>109</v>
      </c>
      <c r="AS134" s="134">
        <f t="shared" si="117"/>
        <v>0</v>
      </c>
      <c r="AT134" s="134">
        <f t="shared" si="118"/>
        <v>0</v>
      </c>
      <c r="AU134" s="134">
        <f t="shared" si="119"/>
        <v>0</v>
      </c>
      <c r="AV134" s="134">
        <f t="shared" si="120"/>
        <v>0</v>
      </c>
      <c r="AW134" s="134">
        <f t="shared" si="121"/>
        <v>0</v>
      </c>
      <c r="AX134" s="134">
        <f t="shared" si="122"/>
        <v>0</v>
      </c>
      <c r="AY134" s="136">
        <f t="shared" si="123"/>
        <v>0</v>
      </c>
      <c r="AZ134" s="147"/>
      <c r="BA134" s="147"/>
      <c r="BB134" s="147"/>
      <c r="BC134" s="147"/>
      <c r="BD134" s="147"/>
      <c r="BE134" s="147"/>
      <c r="BF134" s="147"/>
      <c r="BG134" s="147"/>
      <c r="BH134" s="147"/>
      <c r="BI134" s="147"/>
      <c r="BJ134" s="147"/>
      <c r="BK134" s="178"/>
      <c r="BL134" s="178"/>
      <c r="BM134" s="147"/>
    </row>
    <row r="135" spans="1:65" ht="15" x14ac:dyDescent="0.25">
      <c r="A135" s="140"/>
      <c r="B135" s="141" t="s">
        <v>108</v>
      </c>
      <c r="C135" s="141"/>
      <c r="D135" s="270"/>
      <c r="E135" s="150"/>
      <c r="F135" s="150"/>
      <c r="G135" s="150"/>
      <c r="H135" s="134"/>
      <c r="I135" s="152"/>
      <c r="J135" s="134"/>
      <c r="K135" s="159"/>
      <c r="L135" s="134">
        <v>5</v>
      </c>
      <c r="M135" s="134">
        <v>5</v>
      </c>
      <c r="N135" s="150">
        <v>5</v>
      </c>
      <c r="O135" s="134">
        <v>6</v>
      </c>
      <c r="P135" s="152">
        <v>6</v>
      </c>
      <c r="Q135" s="134"/>
      <c r="R135" s="159"/>
      <c r="S135" s="134">
        <v>5</v>
      </c>
      <c r="T135" s="134">
        <v>5</v>
      </c>
      <c r="U135" s="150">
        <v>5</v>
      </c>
      <c r="V135" s="134">
        <v>6</v>
      </c>
      <c r="W135" s="152">
        <v>6</v>
      </c>
      <c r="X135" s="134">
        <v>3</v>
      </c>
      <c r="Y135" s="159"/>
      <c r="Z135" s="134"/>
      <c r="AA135" s="134"/>
      <c r="AB135" s="150"/>
      <c r="AC135" s="134"/>
      <c r="AD135" s="152"/>
      <c r="AE135" s="134"/>
      <c r="AF135" s="159"/>
      <c r="AG135" s="134"/>
      <c r="AH135" s="134"/>
      <c r="AI135" s="150"/>
      <c r="AJ135" s="134"/>
      <c r="AK135" s="152"/>
      <c r="AL135" s="134"/>
      <c r="AM135" s="133"/>
      <c r="AN135" s="134"/>
      <c r="AO135" s="134"/>
      <c r="AP135" s="134"/>
      <c r="AQ135" s="140"/>
      <c r="AR135" s="124" t="s">
        <v>108</v>
      </c>
      <c r="AS135" s="124">
        <f t="shared" si="117"/>
        <v>0</v>
      </c>
      <c r="AT135" s="134">
        <f t="shared" si="118"/>
        <v>0</v>
      </c>
      <c r="AU135" s="134">
        <f t="shared" si="119"/>
        <v>27</v>
      </c>
      <c r="AV135" s="134">
        <f t="shared" si="120"/>
        <v>30</v>
      </c>
      <c r="AW135" s="134">
        <f t="shared" si="121"/>
        <v>0</v>
      </c>
      <c r="AX135" s="134">
        <f t="shared" si="122"/>
        <v>0</v>
      </c>
      <c r="AY135" s="136">
        <f t="shared" si="123"/>
        <v>57</v>
      </c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75"/>
      <c r="BL135" s="175"/>
      <c r="BM135" s="134"/>
    </row>
    <row r="136" spans="1:65" ht="15" x14ac:dyDescent="0.25">
      <c r="A136" s="140"/>
      <c r="B136" s="141" t="s">
        <v>160</v>
      </c>
      <c r="C136" s="141"/>
      <c r="D136" s="270"/>
      <c r="E136" s="150"/>
      <c r="F136" s="150"/>
      <c r="G136" s="150"/>
      <c r="H136" s="134"/>
      <c r="I136" s="152"/>
      <c r="J136" s="134"/>
      <c r="K136" s="159"/>
      <c r="L136" s="134"/>
      <c r="M136" s="134"/>
      <c r="N136" s="150"/>
      <c r="O136" s="134"/>
      <c r="P136" s="152"/>
      <c r="Q136" s="134"/>
      <c r="R136" s="159"/>
      <c r="S136" s="134"/>
      <c r="T136" s="134"/>
      <c r="U136" s="150"/>
      <c r="V136" s="134"/>
      <c r="W136" s="152"/>
      <c r="X136" s="134"/>
      <c r="Y136" s="159"/>
      <c r="Z136" s="134"/>
      <c r="AA136" s="134"/>
      <c r="AB136" s="150"/>
      <c r="AC136" s="134"/>
      <c r="AD136" s="152"/>
      <c r="AE136" s="134"/>
      <c r="AF136" s="159"/>
      <c r="AG136" s="134"/>
      <c r="AH136" s="134"/>
      <c r="AI136" s="150"/>
      <c r="AJ136" s="134"/>
      <c r="AK136" s="152"/>
      <c r="AL136" s="134"/>
      <c r="AM136" s="133"/>
      <c r="AN136" s="134"/>
      <c r="AO136" s="134"/>
      <c r="AP136" s="134"/>
      <c r="AQ136" s="140"/>
      <c r="AR136" s="124" t="s">
        <v>172</v>
      </c>
      <c r="AS136" s="124">
        <f t="shared" si="117"/>
        <v>0</v>
      </c>
      <c r="AT136" s="134">
        <f t="shared" si="118"/>
        <v>0</v>
      </c>
      <c r="AU136" s="134">
        <f t="shared" si="119"/>
        <v>0</v>
      </c>
      <c r="AV136" s="134">
        <f t="shared" si="120"/>
        <v>0</v>
      </c>
      <c r="AW136" s="134">
        <f t="shared" si="121"/>
        <v>0</v>
      </c>
      <c r="AX136" s="134">
        <f t="shared" si="122"/>
        <v>0</v>
      </c>
      <c r="AY136" s="136">
        <f t="shared" si="123"/>
        <v>0</v>
      </c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75"/>
      <c r="BL136" s="175"/>
      <c r="BM136" s="134"/>
    </row>
    <row r="137" spans="1:65" ht="15" x14ac:dyDescent="0.25">
      <c r="A137" s="140"/>
      <c r="B137" s="141" t="s">
        <v>161</v>
      </c>
      <c r="C137" s="141"/>
      <c r="D137" s="270"/>
      <c r="E137" s="150"/>
      <c r="F137" s="150"/>
      <c r="G137" s="150"/>
      <c r="H137" s="134"/>
      <c r="I137" s="152"/>
      <c r="J137" s="134"/>
      <c r="K137" s="159"/>
      <c r="L137" s="134"/>
      <c r="M137" s="134"/>
      <c r="N137" s="150"/>
      <c r="O137" s="134"/>
      <c r="P137" s="152"/>
      <c r="Q137" s="134"/>
      <c r="R137" s="159"/>
      <c r="S137" s="134"/>
      <c r="T137" s="134"/>
      <c r="U137" s="150"/>
      <c r="V137" s="134"/>
      <c r="W137" s="152"/>
      <c r="X137" s="134"/>
      <c r="Y137" s="159"/>
      <c r="Z137" s="134"/>
      <c r="AA137" s="134"/>
      <c r="AB137" s="150"/>
      <c r="AC137" s="134"/>
      <c r="AD137" s="152"/>
      <c r="AE137" s="134"/>
      <c r="AF137" s="159"/>
      <c r="AG137" s="134"/>
      <c r="AH137" s="134"/>
      <c r="AI137" s="150"/>
      <c r="AJ137" s="134"/>
      <c r="AK137" s="152"/>
      <c r="AL137" s="134"/>
      <c r="AM137" s="133"/>
      <c r="AN137" s="134"/>
      <c r="AO137" s="134"/>
      <c r="AP137" s="134"/>
      <c r="AQ137" s="140"/>
      <c r="AR137" s="124" t="s">
        <v>173</v>
      </c>
      <c r="AS137" s="124">
        <f t="shared" si="117"/>
        <v>0</v>
      </c>
      <c r="AT137" s="134">
        <f t="shared" si="118"/>
        <v>0</v>
      </c>
      <c r="AU137" s="134">
        <f t="shared" si="119"/>
        <v>0</v>
      </c>
      <c r="AV137" s="134">
        <f t="shared" si="120"/>
        <v>0</v>
      </c>
      <c r="AW137" s="134">
        <f t="shared" si="121"/>
        <v>0</v>
      </c>
      <c r="AX137" s="134">
        <f t="shared" si="122"/>
        <v>0</v>
      </c>
      <c r="AY137" s="136">
        <f t="shared" si="123"/>
        <v>0</v>
      </c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75"/>
      <c r="BL137" s="175"/>
      <c r="BM137" s="134"/>
    </row>
    <row r="138" spans="1:65" ht="15" x14ac:dyDescent="0.25">
      <c r="A138" s="140"/>
      <c r="B138" s="141" t="s">
        <v>174</v>
      </c>
      <c r="C138" s="141"/>
      <c r="D138" s="270"/>
      <c r="E138" s="150"/>
      <c r="F138" s="150"/>
      <c r="G138" s="150"/>
      <c r="H138" s="134"/>
      <c r="I138" s="152"/>
      <c r="J138" s="134"/>
      <c r="K138" s="159"/>
      <c r="L138" s="134"/>
      <c r="M138" s="134"/>
      <c r="N138" s="150"/>
      <c r="O138" s="134"/>
      <c r="P138" s="152"/>
      <c r="Q138" s="134">
        <v>3</v>
      </c>
      <c r="R138" s="159"/>
      <c r="S138" s="134"/>
      <c r="T138" s="134"/>
      <c r="U138" s="150"/>
      <c r="V138" s="134"/>
      <c r="W138" s="152"/>
      <c r="X138" s="134"/>
      <c r="Y138" s="159"/>
      <c r="Z138" s="134"/>
      <c r="AA138" s="134"/>
      <c r="AB138" s="150"/>
      <c r="AC138" s="134"/>
      <c r="AD138" s="152"/>
      <c r="AE138" s="134"/>
      <c r="AF138" s="159"/>
      <c r="AG138" s="134"/>
      <c r="AH138" s="134"/>
      <c r="AI138" s="150"/>
      <c r="AJ138" s="134"/>
      <c r="AK138" s="152"/>
      <c r="AL138" s="134"/>
      <c r="AM138" s="133"/>
      <c r="AN138" s="134"/>
      <c r="AO138" s="134"/>
      <c r="AP138" s="134"/>
      <c r="AQ138" s="140"/>
      <c r="AR138" s="124" t="s">
        <v>174</v>
      </c>
      <c r="AS138" s="124">
        <f t="shared" si="117"/>
        <v>0</v>
      </c>
      <c r="AT138" s="134">
        <f t="shared" si="118"/>
        <v>0</v>
      </c>
      <c r="AU138" s="134">
        <f t="shared" si="119"/>
        <v>3</v>
      </c>
      <c r="AV138" s="134">
        <f t="shared" si="120"/>
        <v>0</v>
      </c>
      <c r="AW138" s="134">
        <f t="shared" si="121"/>
        <v>0</v>
      </c>
      <c r="AX138" s="134">
        <f t="shared" si="122"/>
        <v>0</v>
      </c>
      <c r="AY138" s="136">
        <f t="shared" si="123"/>
        <v>3</v>
      </c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75"/>
      <c r="BL138" s="175"/>
      <c r="BM138" s="134"/>
    </row>
    <row r="139" spans="1:65" ht="15" x14ac:dyDescent="0.25">
      <c r="A139" s="153"/>
      <c r="B139" s="154" t="s">
        <v>175</v>
      </c>
      <c r="C139" s="154"/>
      <c r="D139" s="273"/>
      <c r="E139" s="155"/>
      <c r="F139" s="155"/>
      <c r="G139" s="155"/>
      <c r="H139" s="134"/>
      <c r="I139" s="155"/>
      <c r="J139" s="155"/>
      <c r="K139" s="159"/>
      <c r="L139" s="155"/>
      <c r="M139" s="155"/>
      <c r="N139" s="155"/>
      <c r="O139" s="134"/>
      <c r="P139" s="155"/>
      <c r="Q139" s="155"/>
      <c r="R139" s="159"/>
      <c r="S139" s="155"/>
      <c r="T139" s="155"/>
      <c r="U139" s="155"/>
      <c r="V139" s="134"/>
      <c r="W139" s="155"/>
      <c r="X139" s="155"/>
      <c r="Y139" s="159"/>
      <c r="Z139" s="155"/>
      <c r="AA139" s="155"/>
      <c r="AB139" s="155"/>
      <c r="AC139" s="134"/>
      <c r="AD139" s="155"/>
      <c r="AE139" s="155"/>
      <c r="AF139" s="159"/>
      <c r="AG139" s="155"/>
      <c r="AH139" s="155"/>
      <c r="AI139" s="155"/>
      <c r="AJ139" s="134"/>
      <c r="AK139" s="155"/>
      <c r="AL139" s="155"/>
      <c r="AM139" s="133">
        <f>SUM(G139:AK139)</f>
        <v>0</v>
      </c>
      <c r="AN139" s="155"/>
      <c r="AO139" s="155"/>
      <c r="AP139" s="155"/>
      <c r="AQ139" s="153"/>
      <c r="AR139" s="134" t="s">
        <v>176</v>
      </c>
      <c r="AS139" s="134">
        <f t="shared" ref="AS139:AX139" si="124">SUM(AS133:AS138)-AS132</f>
        <v>0</v>
      </c>
      <c r="AT139" s="134">
        <f t="shared" si="124"/>
        <v>6</v>
      </c>
      <c r="AU139" s="134">
        <f t="shared" si="124"/>
        <v>0</v>
      </c>
      <c r="AV139" s="134">
        <f t="shared" si="124"/>
        <v>0</v>
      </c>
      <c r="AW139" s="134">
        <f t="shared" si="124"/>
        <v>9.5</v>
      </c>
      <c r="AX139" s="134">
        <f t="shared" si="124"/>
        <v>1</v>
      </c>
      <c r="AY139" s="136">
        <f t="shared" si="123"/>
        <v>16.5</v>
      </c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81"/>
      <c r="BL139" s="181"/>
      <c r="BM139" s="155"/>
    </row>
    <row r="140" spans="1:65" ht="15" x14ac:dyDescent="0.25">
      <c r="A140" s="71"/>
      <c r="B140" s="131" t="s">
        <v>166</v>
      </c>
      <c r="C140" s="131">
        <v>3</v>
      </c>
      <c r="D140" s="270"/>
      <c r="E140" s="95">
        <v>5</v>
      </c>
      <c r="F140" s="95">
        <v>5</v>
      </c>
      <c r="G140" s="95">
        <v>5</v>
      </c>
      <c r="H140" s="95">
        <v>6</v>
      </c>
      <c r="I140" s="95">
        <v>6</v>
      </c>
      <c r="J140" s="95">
        <v>3</v>
      </c>
      <c r="K140" s="173"/>
      <c r="L140" s="95">
        <v>5</v>
      </c>
      <c r="M140" s="95">
        <v>5</v>
      </c>
      <c r="N140" s="95">
        <v>5</v>
      </c>
      <c r="O140" s="95">
        <v>6</v>
      </c>
      <c r="P140" s="95">
        <v>6</v>
      </c>
      <c r="Q140" s="95">
        <v>3</v>
      </c>
      <c r="R140" s="173"/>
      <c r="S140" s="95">
        <v>5</v>
      </c>
      <c r="T140" s="95">
        <v>5</v>
      </c>
      <c r="U140" s="95">
        <v>5</v>
      </c>
      <c r="V140" s="95">
        <v>6</v>
      </c>
      <c r="W140" s="95">
        <v>6</v>
      </c>
      <c r="X140" s="95">
        <v>3</v>
      </c>
      <c r="Y140" s="173"/>
      <c r="Z140" s="95">
        <v>5</v>
      </c>
      <c r="AA140" s="95">
        <v>5</v>
      </c>
      <c r="AB140" s="95">
        <v>5</v>
      </c>
      <c r="AC140" s="95">
        <v>6</v>
      </c>
      <c r="AD140" s="95">
        <v>6</v>
      </c>
      <c r="AE140" s="95">
        <v>3</v>
      </c>
      <c r="AF140" s="173"/>
      <c r="AG140" s="95">
        <v>5</v>
      </c>
      <c r="AH140" s="95"/>
      <c r="AI140" s="95"/>
      <c r="AJ140" s="95"/>
      <c r="AK140" s="95"/>
      <c r="AL140" s="95"/>
      <c r="AM140" s="133">
        <f>SUM(H140:AK140)</f>
        <v>110</v>
      </c>
      <c r="AN140" s="134"/>
      <c r="AO140" s="134"/>
      <c r="AP140" s="134"/>
      <c r="AQ140" s="71"/>
      <c r="AR140" s="135" t="s">
        <v>167</v>
      </c>
      <c r="AS140" s="135">
        <f t="shared" ref="AS140:AS146" si="125">C140</f>
        <v>3</v>
      </c>
      <c r="AT140" s="135">
        <f t="shared" ref="AT140:AT146" si="126">SUM(E140:J140)</f>
        <v>30</v>
      </c>
      <c r="AU140" s="135">
        <f t="shared" ref="AU140:AU146" si="127">SUM(L140:Q140)</f>
        <v>30</v>
      </c>
      <c r="AV140" s="135">
        <f t="shared" ref="AV140:AV146" si="128">SUM(S140:X140)</f>
        <v>30</v>
      </c>
      <c r="AW140" s="135">
        <f t="shared" ref="AW140:AW146" si="129">SUM(Z140:AE140)</f>
        <v>30</v>
      </c>
      <c r="AX140" s="135">
        <f t="shared" ref="AX140:AX146" si="130">SUM(AG140:AL140)</f>
        <v>5</v>
      </c>
      <c r="AY140" s="136">
        <f t="shared" si="123"/>
        <v>128</v>
      </c>
      <c r="AZ140" s="137">
        <f>AY140-SUM(AY142:AY146)</f>
        <v>65</v>
      </c>
      <c r="BA140" s="137">
        <f>AY147</f>
        <v>12</v>
      </c>
      <c r="BB140" s="138">
        <f>AZ140+BA140</f>
        <v>77</v>
      </c>
      <c r="BC140" s="138">
        <f>AY146</f>
        <v>3</v>
      </c>
      <c r="BD140" s="138">
        <f>AY144</f>
        <v>0</v>
      </c>
      <c r="BE140" s="138">
        <f>AY145</f>
        <v>0</v>
      </c>
      <c r="BF140" s="138">
        <f>AY143</f>
        <v>60</v>
      </c>
      <c r="BG140" s="138">
        <f>AY142</f>
        <v>0</v>
      </c>
      <c r="BH140" s="158" t="str">
        <f>AO141</f>
        <v>no</v>
      </c>
      <c r="BI140" s="134">
        <v>1.1000000000000001</v>
      </c>
      <c r="BJ140" s="134">
        <f>BI140*BA140</f>
        <v>13.200000000000001</v>
      </c>
      <c r="BK140" s="174">
        <f>BJ140</f>
        <v>13.200000000000001</v>
      </c>
      <c r="BL140" s="174"/>
      <c r="BM140" s="138" t="s">
        <v>300</v>
      </c>
    </row>
    <row r="141" spans="1:65" ht="15" x14ac:dyDescent="0.25">
      <c r="A141" s="140"/>
      <c r="B141" s="141" t="s">
        <v>168</v>
      </c>
      <c r="C141" s="141">
        <v>2.5</v>
      </c>
      <c r="D141" s="270"/>
      <c r="E141" s="134">
        <v>5</v>
      </c>
      <c r="F141" s="134">
        <v>6</v>
      </c>
      <c r="G141" s="134">
        <v>7</v>
      </c>
      <c r="H141" s="281">
        <v>6.5</v>
      </c>
      <c r="I141" s="134">
        <v>6.5</v>
      </c>
      <c r="J141" s="134">
        <v>0</v>
      </c>
      <c r="K141" s="159"/>
      <c r="L141" s="271"/>
      <c r="M141" s="271"/>
      <c r="N141" s="271"/>
      <c r="O141" s="271"/>
      <c r="P141" s="271"/>
      <c r="Q141" s="271"/>
      <c r="R141" s="159"/>
      <c r="S141" s="271"/>
      <c r="T141" s="271"/>
      <c r="U141" s="271"/>
      <c r="V141" s="271"/>
      <c r="W141" s="271"/>
      <c r="X141" s="271"/>
      <c r="Y141" s="159"/>
      <c r="Z141" s="134">
        <v>7</v>
      </c>
      <c r="AA141" s="134">
        <v>7</v>
      </c>
      <c r="AB141" s="134">
        <v>7.5</v>
      </c>
      <c r="AC141" s="134">
        <v>7</v>
      </c>
      <c r="AD141" s="134">
        <v>7</v>
      </c>
      <c r="AE141" s="134">
        <v>2.5</v>
      </c>
      <c r="AF141" s="159"/>
      <c r="AG141" s="134">
        <v>5.5</v>
      </c>
      <c r="AH141" s="258"/>
      <c r="AI141" s="134"/>
      <c r="AJ141" s="134"/>
      <c r="AK141" s="134"/>
      <c r="AL141" s="134"/>
      <c r="AM141" s="133">
        <f>SUM(H141:AK141)</f>
        <v>56.5</v>
      </c>
      <c r="AN141" s="134">
        <f>COUNT(C141:AK141)</f>
        <v>14</v>
      </c>
      <c r="AO141" s="159" t="s">
        <v>202</v>
      </c>
      <c r="AP141" s="134"/>
      <c r="AQ141" s="140"/>
      <c r="AR141" s="134" t="s">
        <v>169</v>
      </c>
      <c r="AS141" s="134">
        <f t="shared" si="125"/>
        <v>2.5</v>
      </c>
      <c r="AT141" s="134">
        <f t="shared" si="126"/>
        <v>31</v>
      </c>
      <c r="AU141" s="134">
        <f t="shared" si="127"/>
        <v>0</v>
      </c>
      <c r="AV141" s="134">
        <f t="shared" si="128"/>
        <v>0</v>
      </c>
      <c r="AW141" s="134">
        <f t="shared" si="129"/>
        <v>38</v>
      </c>
      <c r="AX141" s="134">
        <f t="shared" si="130"/>
        <v>5.5</v>
      </c>
      <c r="AY141" s="136">
        <f t="shared" si="123"/>
        <v>77</v>
      </c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75"/>
      <c r="BL141" s="175"/>
      <c r="BM141" s="134"/>
    </row>
    <row r="142" spans="1:65" ht="15" x14ac:dyDescent="0.25">
      <c r="A142" s="282" t="s">
        <v>341</v>
      </c>
      <c r="B142" s="141" t="s">
        <v>109</v>
      </c>
      <c r="C142" s="141"/>
      <c r="D142" s="270"/>
      <c r="E142" s="147"/>
      <c r="F142" s="147"/>
      <c r="G142" s="147"/>
      <c r="H142" s="147"/>
      <c r="I142" s="147"/>
      <c r="J142" s="147"/>
      <c r="K142" s="176"/>
      <c r="L142" s="147"/>
      <c r="M142" s="147"/>
      <c r="N142" s="147"/>
      <c r="O142" s="147"/>
      <c r="P142" s="147"/>
      <c r="Q142" s="147"/>
      <c r="R142" s="176"/>
      <c r="S142" s="147"/>
      <c r="T142" s="147"/>
      <c r="U142" s="147"/>
      <c r="V142" s="147"/>
      <c r="W142" s="147"/>
      <c r="X142" s="147"/>
      <c r="Y142" s="176"/>
      <c r="Z142" s="147"/>
      <c r="AA142" s="147"/>
      <c r="AB142" s="147"/>
      <c r="AC142" s="147"/>
      <c r="AD142" s="147"/>
      <c r="AE142" s="147"/>
      <c r="AF142" s="176"/>
      <c r="AG142" s="147"/>
      <c r="AH142" s="147"/>
      <c r="AI142" s="147"/>
      <c r="AJ142" s="147"/>
      <c r="AK142" s="147"/>
      <c r="AL142" s="147"/>
      <c r="AM142" s="133"/>
      <c r="AN142" s="147"/>
      <c r="AO142" s="147"/>
      <c r="AP142" s="147"/>
      <c r="AQ142" s="140" t="s">
        <v>341</v>
      </c>
      <c r="AR142" s="134" t="s">
        <v>109</v>
      </c>
      <c r="AS142" s="134">
        <f t="shared" si="125"/>
        <v>0</v>
      </c>
      <c r="AT142" s="134">
        <f t="shared" si="126"/>
        <v>0</v>
      </c>
      <c r="AU142" s="134">
        <f t="shared" si="127"/>
        <v>0</v>
      </c>
      <c r="AV142" s="134">
        <f t="shared" si="128"/>
        <v>0</v>
      </c>
      <c r="AW142" s="134">
        <f t="shared" si="129"/>
        <v>0</v>
      </c>
      <c r="AX142" s="134">
        <f t="shared" si="130"/>
        <v>0</v>
      </c>
      <c r="AY142" s="136">
        <f t="shared" si="123"/>
        <v>0</v>
      </c>
      <c r="AZ142" s="147"/>
      <c r="BA142" s="147"/>
      <c r="BB142" s="147"/>
      <c r="BC142" s="147"/>
      <c r="BD142" s="147"/>
      <c r="BE142" s="147"/>
      <c r="BF142" s="147"/>
      <c r="BG142" s="147"/>
      <c r="BH142" s="147"/>
      <c r="BI142" s="147"/>
      <c r="BJ142" s="147"/>
      <c r="BK142" s="178"/>
      <c r="BL142" s="178"/>
      <c r="BM142" s="147"/>
    </row>
    <row r="143" spans="1:65" ht="15" x14ac:dyDescent="0.25">
      <c r="A143" s="140"/>
      <c r="B143" s="141" t="s">
        <v>108</v>
      </c>
      <c r="C143" s="141"/>
      <c r="D143" s="270"/>
      <c r="E143" s="150"/>
      <c r="F143" s="150"/>
      <c r="G143" s="150"/>
      <c r="H143" s="134"/>
      <c r="I143" s="152"/>
      <c r="J143" s="134">
        <v>3</v>
      </c>
      <c r="K143" s="159"/>
      <c r="L143" s="134">
        <v>5</v>
      </c>
      <c r="M143" s="134">
        <v>5</v>
      </c>
      <c r="N143" s="150">
        <v>5</v>
      </c>
      <c r="O143" s="134">
        <v>6</v>
      </c>
      <c r="P143" s="152">
        <v>6</v>
      </c>
      <c r="Q143" s="134"/>
      <c r="R143" s="159"/>
      <c r="S143" s="134">
        <v>5</v>
      </c>
      <c r="T143" s="134">
        <v>5</v>
      </c>
      <c r="U143" s="150">
        <v>5</v>
      </c>
      <c r="V143" s="134">
        <v>6</v>
      </c>
      <c r="W143" s="152">
        <v>6</v>
      </c>
      <c r="X143" s="134">
        <v>3</v>
      </c>
      <c r="Y143" s="159"/>
      <c r="Z143" s="134"/>
      <c r="AA143" s="134"/>
      <c r="AB143" s="150"/>
      <c r="AC143" s="134"/>
      <c r="AD143" s="152"/>
      <c r="AE143" s="134"/>
      <c r="AF143" s="159"/>
      <c r="AG143" s="134"/>
      <c r="AH143" s="134"/>
      <c r="AI143" s="150"/>
      <c r="AJ143" s="134"/>
      <c r="AK143" s="152"/>
      <c r="AL143" s="134"/>
      <c r="AM143" s="133"/>
      <c r="AN143" s="134"/>
      <c r="AO143" s="134"/>
      <c r="AP143" s="134"/>
      <c r="AQ143" s="140"/>
      <c r="AR143" s="124" t="s">
        <v>108</v>
      </c>
      <c r="AS143" s="124">
        <f t="shared" si="125"/>
        <v>0</v>
      </c>
      <c r="AT143" s="134">
        <f t="shared" si="126"/>
        <v>3</v>
      </c>
      <c r="AU143" s="134">
        <f t="shared" si="127"/>
        <v>27</v>
      </c>
      <c r="AV143" s="134">
        <f t="shared" si="128"/>
        <v>30</v>
      </c>
      <c r="AW143" s="134">
        <f t="shared" si="129"/>
        <v>0</v>
      </c>
      <c r="AX143" s="134">
        <f t="shared" si="130"/>
        <v>0</v>
      </c>
      <c r="AY143" s="136">
        <f t="shared" si="123"/>
        <v>60</v>
      </c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75"/>
      <c r="BL143" s="175"/>
      <c r="BM143" s="134"/>
    </row>
    <row r="144" spans="1:65" ht="15" x14ac:dyDescent="0.25">
      <c r="A144" s="140"/>
      <c r="B144" s="141" t="s">
        <v>160</v>
      </c>
      <c r="C144" s="141"/>
      <c r="D144" s="270"/>
      <c r="E144" s="150"/>
      <c r="F144" s="150"/>
      <c r="G144" s="150"/>
      <c r="H144" s="134"/>
      <c r="I144" s="152"/>
      <c r="J144" s="134"/>
      <c r="K144" s="159"/>
      <c r="L144" s="134"/>
      <c r="M144" s="134"/>
      <c r="N144" s="150"/>
      <c r="O144" s="134"/>
      <c r="P144" s="152"/>
      <c r="Q144" s="134"/>
      <c r="R144" s="159"/>
      <c r="S144" s="134"/>
      <c r="T144" s="134"/>
      <c r="U144" s="150"/>
      <c r="V144" s="134"/>
      <c r="W144" s="152"/>
      <c r="X144" s="134"/>
      <c r="Y144" s="159"/>
      <c r="Z144" s="134"/>
      <c r="AA144" s="134"/>
      <c r="AB144" s="150"/>
      <c r="AC144" s="134"/>
      <c r="AD144" s="152"/>
      <c r="AE144" s="134"/>
      <c r="AF144" s="159"/>
      <c r="AG144" s="134"/>
      <c r="AH144" s="134"/>
      <c r="AI144" s="150"/>
      <c r="AJ144" s="134"/>
      <c r="AK144" s="152"/>
      <c r="AL144" s="134"/>
      <c r="AM144" s="133"/>
      <c r="AN144" s="134"/>
      <c r="AO144" s="134"/>
      <c r="AP144" s="134"/>
      <c r="AQ144" s="140"/>
      <c r="AR144" s="124" t="s">
        <v>172</v>
      </c>
      <c r="AS144" s="124">
        <f t="shared" si="125"/>
        <v>0</v>
      </c>
      <c r="AT144" s="134">
        <f t="shared" si="126"/>
        <v>0</v>
      </c>
      <c r="AU144" s="134">
        <f t="shared" si="127"/>
        <v>0</v>
      </c>
      <c r="AV144" s="134">
        <f t="shared" si="128"/>
        <v>0</v>
      </c>
      <c r="AW144" s="134">
        <f t="shared" si="129"/>
        <v>0</v>
      </c>
      <c r="AX144" s="134">
        <f t="shared" si="130"/>
        <v>0</v>
      </c>
      <c r="AY144" s="136">
        <f t="shared" si="123"/>
        <v>0</v>
      </c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75"/>
      <c r="BL144" s="175"/>
      <c r="BM144" s="134"/>
    </row>
    <row r="145" spans="1:65" ht="15" x14ac:dyDescent="0.25">
      <c r="A145" s="140"/>
      <c r="B145" s="141" t="s">
        <v>161</v>
      </c>
      <c r="C145" s="141"/>
      <c r="D145" s="270"/>
      <c r="E145" s="150"/>
      <c r="F145" s="150"/>
      <c r="G145" s="150"/>
      <c r="H145" s="134"/>
      <c r="I145" s="152"/>
      <c r="J145" s="134"/>
      <c r="K145" s="159"/>
      <c r="L145" s="134"/>
      <c r="M145" s="134"/>
      <c r="N145" s="150"/>
      <c r="O145" s="134"/>
      <c r="P145" s="152"/>
      <c r="Q145" s="134"/>
      <c r="R145" s="159"/>
      <c r="S145" s="134"/>
      <c r="T145" s="134"/>
      <c r="U145" s="150"/>
      <c r="V145" s="134"/>
      <c r="W145" s="152"/>
      <c r="X145" s="134"/>
      <c r="Y145" s="159"/>
      <c r="Z145" s="134"/>
      <c r="AA145" s="134"/>
      <c r="AB145" s="150"/>
      <c r="AC145" s="134"/>
      <c r="AD145" s="152"/>
      <c r="AE145" s="134"/>
      <c r="AF145" s="159"/>
      <c r="AG145" s="134"/>
      <c r="AH145" s="134"/>
      <c r="AI145" s="150"/>
      <c r="AJ145" s="134"/>
      <c r="AK145" s="152"/>
      <c r="AL145" s="134"/>
      <c r="AM145" s="133"/>
      <c r="AN145" s="134"/>
      <c r="AO145" s="134"/>
      <c r="AP145" s="134"/>
      <c r="AQ145" s="140"/>
      <c r="AR145" s="124" t="s">
        <v>173</v>
      </c>
      <c r="AS145" s="124">
        <f t="shared" si="125"/>
        <v>0</v>
      </c>
      <c r="AT145" s="134">
        <f t="shared" si="126"/>
        <v>0</v>
      </c>
      <c r="AU145" s="134">
        <f t="shared" si="127"/>
        <v>0</v>
      </c>
      <c r="AV145" s="134">
        <f t="shared" si="128"/>
        <v>0</v>
      </c>
      <c r="AW145" s="134">
        <f t="shared" si="129"/>
        <v>0</v>
      </c>
      <c r="AX145" s="134">
        <f t="shared" si="130"/>
        <v>0</v>
      </c>
      <c r="AY145" s="136">
        <f t="shared" si="123"/>
        <v>0</v>
      </c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75"/>
      <c r="BL145" s="175"/>
      <c r="BM145" s="134"/>
    </row>
    <row r="146" spans="1:65" ht="15" x14ac:dyDescent="0.25">
      <c r="A146" s="140"/>
      <c r="B146" s="141" t="s">
        <v>174</v>
      </c>
      <c r="C146" s="141"/>
      <c r="D146" s="270"/>
      <c r="E146" s="150"/>
      <c r="F146" s="150"/>
      <c r="G146" s="150"/>
      <c r="H146" s="134"/>
      <c r="I146" s="152"/>
      <c r="J146" s="134"/>
      <c r="K146" s="159"/>
      <c r="L146" s="134"/>
      <c r="M146" s="134"/>
      <c r="N146" s="150"/>
      <c r="O146" s="134"/>
      <c r="P146" s="152"/>
      <c r="Q146" s="134">
        <v>3</v>
      </c>
      <c r="R146" s="159"/>
      <c r="S146" s="134"/>
      <c r="T146" s="134"/>
      <c r="U146" s="150"/>
      <c r="V146" s="134"/>
      <c r="W146" s="152"/>
      <c r="X146" s="134"/>
      <c r="Y146" s="159"/>
      <c r="Z146" s="134"/>
      <c r="AA146" s="134"/>
      <c r="AB146" s="150"/>
      <c r="AC146" s="134"/>
      <c r="AD146" s="152"/>
      <c r="AE146" s="134"/>
      <c r="AF146" s="159"/>
      <c r="AG146" s="134"/>
      <c r="AH146" s="134"/>
      <c r="AI146" s="150"/>
      <c r="AJ146" s="134"/>
      <c r="AK146" s="152"/>
      <c r="AL146" s="134"/>
      <c r="AM146" s="133"/>
      <c r="AN146" s="134"/>
      <c r="AO146" s="134"/>
      <c r="AP146" s="134"/>
      <c r="AQ146" s="140"/>
      <c r="AR146" s="124" t="s">
        <v>174</v>
      </c>
      <c r="AS146" s="124">
        <f t="shared" si="125"/>
        <v>0</v>
      </c>
      <c r="AT146" s="134">
        <f t="shared" si="126"/>
        <v>0</v>
      </c>
      <c r="AU146" s="134">
        <f t="shared" si="127"/>
        <v>3</v>
      </c>
      <c r="AV146" s="134">
        <f t="shared" si="128"/>
        <v>0</v>
      </c>
      <c r="AW146" s="134">
        <f t="shared" si="129"/>
        <v>0</v>
      </c>
      <c r="AX146" s="134">
        <f t="shared" si="130"/>
        <v>0</v>
      </c>
      <c r="AY146" s="136">
        <f t="shared" si="123"/>
        <v>3</v>
      </c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75"/>
      <c r="BL146" s="175"/>
      <c r="BM146" s="134"/>
    </row>
    <row r="147" spans="1:65" ht="15" x14ac:dyDescent="0.25">
      <c r="A147" s="153"/>
      <c r="B147" s="154" t="s">
        <v>175</v>
      </c>
      <c r="C147" s="154"/>
      <c r="D147" s="273"/>
      <c r="E147" s="155" t="s">
        <v>185</v>
      </c>
      <c r="F147" s="155"/>
      <c r="G147" s="155"/>
      <c r="H147" s="134" t="s">
        <v>185</v>
      </c>
      <c r="I147" s="155" t="s">
        <v>185</v>
      </c>
      <c r="J147" s="155"/>
      <c r="K147" s="159"/>
      <c r="L147" s="155"/>
      <c r="M147" s="155"/>
      <c r="N147" s="155"/>
      <c r="O147" s="134"/>
      <c r="P147" s="155"/>
      <c r="Q147" s="155"/>
      <c r="R147" s="159"/>
      <c r="S147" s="155"/>
      <c r="T147" s="155"/>
      <c r="U147" s="155"/>
      <c r="V147" s="134"/>
      <c r="W147" s="155"/>
      <c r="X147" s="155"/>
      <c r="Y147" s="159"/>
      <c r="Z147" s="155" t="s">
        <v>185</v>
      </c>
      <c r="AA147" s="155" t="s">
        <v>185</v>
      </c>
      <c r="AB147" s="155" t="s">
        <v>185</v>
      </c>
      <c r="AC147" s="155" t="s">
        <v>185</v>
      </c>
      <c r="AD147" s="155" t="s">
        <v>185</v>
      </c>
      <c r="AE147" s="155"/>
      <c r="AF147" s="159"/>
      <c r="AG147" s="155" t="s">
        <v>185</v>
      </c>
      <c r="AH147" s="155"/>
      <c r="AI147" s="155"/>
      <c r="AJ147" s="134"/>
      <c r="AK147" s="155"/>
      <c r="AL147" s="155"/>
      <c r="AM147" s="133">
        <f>SUM(G147:AK147)</f>
        <v>0</v>
      </c>
      <c r="AN147" s="155"/>
      <c r="AO147" s="155"/>
      <c r="AP147" s="155"/>
      <c r="AQ147" s="153"/>
      <c r="AR147" s="134" t="s">
        <v>176</v>
      </c>
      <c r="AS147" s="134">
        <f t="shared" ref="AS147:AX147" si="131">SUM(AS141:AS146)-AS140</f>
        <v>-0.5</v>
      </c>
      <c r="AT147" s="134">
        <f t="shared" si="131"/>
        <v>4</v>
      </c>
      <c r="AU147" s="134">
        <f t="shared" si="131"/>
        <v>0</v>
      </c>
      <c r="AV147" s="134">
        <f t="shared" si="131"/>
        <v>0</v>
      </c>
      <c r="AW147" s="134">
        <f t="shared" si="131"/>
        <v>8</v>
      </c>
      <c r="AX147" s="134">
        <f t="shared" si="131"/>
        <v>0.5</v>
      </c>
      <c r="AY147" s="136">
        <f t="shared" si="123"/>
        <v>12</v>
      </c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81"/>
      <c r="BL147" s="181"/>
      <c r="BM147" s="155"/>
    </row>
  </sheetData>
  <mergeCells count="2">
    <mergeCell ref="G1:AK1"/>
    <mergeCell ref="AZ2:BM2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F1 AQ1" xr:uid="{00000000-0002-0000-0B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Q3" xr:uid="{00000000-0002-0000-0B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L3" xr:uid="{00000000-0002-0000-0B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M3" xr:uid="{00000000-0002-0000-0B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8" scale="70" firstPageNumber="0" orientation="landscape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zoomScaleNormal="100" workbookViewId="0">
      <selection activeCell="B13" sqref="B13"/>
    </sheetView>
  </sheetViews>
  <sheetFormatPr defaultRowHeight="14.25" x14ac:dyDescent="0.2"/>
  <cols>
    <col min="1" max="1" width="17.25" customWidth="1"/>
    <col min="2" max="9" width="10.75" customWidth="1"/>
    <col min="10" max="1025" width="8.625" customWidth="1"/>
  </cols>
  <sheetData>
    <row r="1" spans="1:17" ht="15" x14ac:dyDescent="0.2">
      <c r="A1" s="283" t="s">
        <v>227</v>
      </c>
      <c r="B1" s="284" t="s">
        <v>356</v>
      </c>
      <c r="C1" s="284" t="s">
        <v>357</v>
      </c>
      <c r="D1" s="284" t="s">
        <v>358</v>
      </c>
      <c r="E1" s="284" t="s">
        <v>359</v>
      </c>
      <c r="F1" s="284" t="s">
        <v>360</v>
      </c>
      <c r="G1" s="284" t="s">
        <v>361</v>
      </c>
      <c r="H1" s="285" t="s">
        <v>249</v>
      </c>
    </row>
    <row r="2" spans="1:17" ht="15.75" x14ac:dyDescent="0.2">
      <c r="A2" s="286" t="s">
        <v>34</v>
      </c>
      <c r="B2" s="287">
        <v>4.5</v>
      </c>
      <c r="C2" s="287">
        <v>5.5</v>
      </c>
      <c r="D2" s="287">
        <v>6</v>
      </c>
      <c r="E2" s="287">
        <v>6</v>
      </c>
      <c r="F2" s="287">
        <v>6</v>
      </c>
      <c r="G2" s="287">
        <v>3</v>
      </c>
      <c r="H2" s="285">
        <f t="shared" ref="H2:H20" si="0">SUM(B2:G2)</f>
        <v>31</v>
      </c>
      <c r="L2" s="95">
        <v>4.5</v>
      </c>
      <c r="M2" s="95">
        <v>5.5</v>
      </c>
      <c r="N2" s="95">
        <v>6</v>
      </c>
      <c r="O2" s="95">
        <v>6</v>
      </c>
      <c r="P2" s="95">
        <v>6</v>
      </c>
      <c r="Q2" s="95">
        <v>3</v>
      </c>
    </row>
    <row r="3" spans="1:17" ht="15.75" x14ac:dyDescent="0.2">
      <c r="A3" s="286" t="s">
        <v>39</v>
      </c>
      <c r="B3" s="287">
        <v>5</v>
      </c>
      <c r="C3" s="287">
        <v>5.5</v>
      </c>
      <c r="D3" s="287">
        <v>6</v>
      </c>
      <c r="E3" s="287">
        <v>5.5</v>
      </c>
      <c r="F3" s="287">
        <v>6</v>
      </c>
      <c r="G3" s="287">
        <v>3</v>
      </c>
      <c r="H3" s="285">
        <f t="shared" si="0"/>
        <v>31</v>
      </c>
      <c r="L3" s="95">
        <v>5</v>
      </c>
      <c r="M3" s="95">
        <v>5.5</v>
      </c>
      <c r="N3" s="95">
        <v>6</v>
      </c>
      <c r="O3" s="95">
        <v>5.5</v>
      </c>
      <c r="P3" s="95">
        <v>6</v>
      </c>
      <c r="Q3" s="95">
        <v>3</v>
      </c>
    </row>
    <row r="4" spans="1:17" ht="15.75" x14ac:dyDescent="0.2">
      <c r="A4" s="286" t="s">
        <v>41</v>
      </c>
      <c r="B4" s="287">
        <v>5.5</v>
      </c>
      <c r="C4" s="287">
        <v>6</v>
      </c>
      <c r="D4" s="287">
        <v>5.5</v>
      </c>
      <c r="E4" s="287">
        <v>6</v>
      </c>
      <c r="F4" s="287">
        <v>6</v>
      </c>
      <c r="G4" s="287">
        <v>2</v>
      </c>
      <c r="H4" s="285">
        <f t="shared" si="0"/>
        <v>31</v>
      </c>
      <c r="L4" s="95">
        <v>5.5</v>
      </c>
      <c r="M4" s="95">
        <v>6</v>
      </c>
      <c r="N4" s="95">
        <v>5.5</v>
      </c>
      <c r="O4" s="95">
        <v>6</v>
      </c>
      <c r="P4" s="95">
        <v>6</v>
      </c>
      <c r="Q4" s="95">
        <v>2</v>
      </c>
    </row>
    <row r="5" spans="1:17" ht="15.75" x14ac:dyDescent="0.2">
      <c r="A5" s="286" t="s">
        <v>43</v>
      </c>
      <c r="B5" s="287">
        <v>4.5</v>
      </c>
      <c r="C5" s="287">
        <v>5.5</v>
      </c>
      <c r="D5" s="287">
        <v>5</v>
      </c>
      <c r="E5" s="287">
        <v>6</v>
      </c>
      <c r="F5" s="287">
        <v>6</v>
      </c>
      <c r="G5" s="287">
        <v>3</v>
      </c>
      <c r="H5" s="285">
        <f t="shared" si="0"/>
        <v>30</v>
      </c>
      <c r="L5" s="95">
        <v>4.5</v>
      </c>
      <c r="M5" s="95">
        <v>5.5</v>
      </c>
      <c r="N5" s="95">
        <v>5</v>
      </c>
      <c r="O5" s="95">
        <v>6</v>
      </c>
      <c r="P5" s="95">
        <v>6</v>
      </c>
      <c r="Q5" s="95">
        <v>3</v>
      </c>
    </row>
    <row r="6" spans="1:17" ht="15.75" x14ac:dyDescent="0.2">
      <c r="A6" s="286" t="s">
        <v>44</v>
      </c>
      <c r="B6" s="287">
        <v>4</v>
      </c>
      <c r="C6" s="287">
        <v>5.5</v>
      </c>
      <c r="D6" s="287">
        <v>5.5</v>
      </c>
      <c r="E6" s="287">
        <v>6</v>
      </c>
      <c r="F6" s="287">
        <v>6</v>
      </c>
      <c r="G6" s="287">
        <v>3</v>
      </c>
      <c r="H6" s="285">
        <f t="shared" si="0"/>
        <v>30</v>
      </c>
      <c r="L6" s="95">
        <v>4</v>
      </c>
      <c r="M6" s="95">
        <v>5.5</v>
      </c>
      <c r="N6" s="95">
        <v>5.5</v>
      </c>
      <c r="O6" s="95">
        <v>6</v>
      </c>
      <c r="P6" s="95">
        <v>6</v>
      </c>
      <c r="Q6" s="95">
        <v>3</v>
      </c>
    </row>
    <row r="7" spans="1:17" ht="15.75" x14ac:dyDescent="0.2">
      <c r="A7" s="286" t="s">
        <v>47</v>
      </c>
      <c r="B7" s="287">
        <v>5</v>
      </c>
      <c r="C7" s="287">
        <v>5</v>
      </c>
      <c r="D7" s="287">
        <v>5</v>
      </c>
      <c r="E7" s="287">
        <v>6</v>
      </c>
      <c r="F7" s="287">
        <v>6</v>
      </c>
      <c r="G7" s="287">
        <v>3</v>
      </c>
      <c r="H7" s="285">
        <f t="shared" si="0"/>
        <v>30</v>
      </c>
      <c r="L7" s="95">
        <v>5</v>
      </c>
      <c r="M7" s="95">
        <v>5</v>
      </c>
      <c r="N7" s="95">
        <v>5</v>
      </c>
      <c r="O7" s="95">
        <v>6</v>
      </c>
      <c r="P7" s="95">
        <v>6</v>
      </c>
      <c r="Q7" s="95">
        <v>3</v>
      </c>
    </row>
    <row r="8" spans="1:17" ht="15.75" x14ac:dyDescent="0.2">
      <c r="A8" s="286" t="s">
        <v>51</v>
      </c>
      <c r="B8" s="287">
        <v>5</v>
      </c>
      <c r="C8" s="287">
        <v>6</v>
      </c>
      <c r="D8" s="287">
        <v>5.5</v>
      </c>
      <c r="E8" s="287">
        <v>6.5</v>
      </c>
      <c r="F8" s="287">
        <v>6</v>
      </c>
      <c r="G8" s="287">
        <v>2</v>
      </c>
      <c r="H8" s="285">
        <f t="shared" si="0"/>
        <v>31</v>
      </c>
      <c r="L8" s="95">
        <v>5</v>
      </c>
      <c r="M8" s="95">
        <v>6</v>
      </c>
      <c r="N8" s="95">
        <v>5.5</v>
      </c>
      <c r="O8" s="95">
        <v>6.5</v>
      </c>
      <c r="P8" s="95">
        <v>6</v>
      </c>
      <c r="Q8" s="95">
        <v>2</v>
      </c>
    </row>
    <row r="9" spans="1:17" ht="15.75" x14ac:dyDescent="0.2">
      <c r="A9" s="286" t="s">
        <v>49</v>
      </c>
      <c r="B9" s="182">
        <v>5</v>
      </c>
      <c r="C9" s="182">
        <v>6</v>
      </c>
      <c r="D9" s="182">
        <v>5.5</v>
      </c>
      <c r="E9" s="182">
        <v>6.5</v>
      </c>
      <c r="F9" s="182">
        <v>6</v>
      </c>
      <c r="G9" s="182">
        <v>2</v>
      </c>
      <c r="H9" s="285">
        <f t="shared" si="0"/>
        <v>31</v>
      </c>
      <c r="L9" s="95">
        <v>5</v>
      </c>
      <c r="M9" s="95">
        <v>6</v>
      </c>
      <c r="N9" s="95">
        <v>5.5</v>
      </c>
      <c r="O9" s="95">
        <v>6.5</v>
      </c>
      <c r="P9" s="95">
        <v>6</v>
      </c>
      <c r="Q9" s="95">
        <v>2</v>
      </c>
    </row>
    <row r="10" spans="1:17" ht="15.75" x14ac:dyDescent="0.2">
      <c r="A10" s="286" t="s">
        <v>53</v>
      </c>
      <c r="B10" s="287">
        <v>5.5</v>
      </c>
      <c r="C10" s="287">
        <v>6</v>
      </c>
      <c r="D10" s="287">
        <v>5.5</v>
      </c>
      <c r="E10" s="287">
        <v>6</v>
      </c>
      <c r="F10" s="287">
        <v>6</v>
      </c>
      <c r="G10" s="287">
        <v>2</v>
      </c>
      <c r="H10" s="285">
        <f t="shared" si="0"/>
        <v>31</v>
      </c>
      <c r="L10" s="95">
        <v>5.5</v>
      </c>
      <c r="M10" s="95">
        <v>6</v>
      </c>
      <c r="N10" s="95">
        <v>5.5</v>
      </c>
      <c r="O10" s="95">
        <v>6</v>
      </c>
      <c r="P10" s="95">
        <v>6</v>
      </c>
      <c r="Q10" s="95">
        <v>2</v>
      </c>
    </row>
    <row r="11" spans="1:17" ht="15.75" x14ac:dyDescent="0.2">
      <c r="A11" s="286" t="s">
        <v>55</v>
      </c>
      <c r="B11" s="287">
        <v>5</v>
      </c>
      <c r="C11" s="287">
        <v>5</v>
      </c>
      <c r="D11" s="287">
        <v>5</v>
      </c>
      <c r="E11" s="287">
        <v>6</v>
      </c>
      <c r="F11" s="287">
        <v>6</v>
      </c>
      <c r="G11" s="287">
        <v>3</v>
      </c>
      <c r="H11" s="285">
        <f t="shared" si="0"/>
        <v>30</v>
      </c>
    </row>
    <row r="12" spans="1:17" ht="15.75" x14ac:dyDescent="0.2">
      <c r="A12" s="286" t="s">
        <v>58</v>
      </c>
      <c r="B12" s="287">
        <v>5</v>
      </c>
      <c r="C12" s="287">
        <v>4.5</v>
      </c>
      <c r="D12" s="287">
        <v>5.5</v>
      </c>
      <c r="E12" s="287">
        <v>6</v>
      </c>
      <c r="F12" s="287">
        <v>6</v>
      </c>
      <c r="G12" s="287">
        <v>3</v>
      </c>
      <c r="H12" s="285">
        <f t="shared" si="0"/>
        <v>30</v>
      </c>
      <c r="L12" s="95">
        <v>5</v>
      </c>
      <c r="M12" s="95">
        <v>4.5</v>
      </c>
      <c r="N12" s="95">
        <v>5.5</v>
      </c>
      <c r="O12" s="95">
        <v>6</v>
      </c>
      <c r="P12" s="95">
        <v>6</v>
      </c>
      <c r="Q12" s="95">
        <v>3</v>
      </c>
    </row>
    <row r="13" spans="1:17" ht="15.75" x14ac:dyDescent="0.2">
      <c r="A13" s="286" t="s">
        <v>60</v>
      </c>
      <c r="B13" s="287">
        <v>5</v>
      </c>
      <c r="C13" s="287">
        <v>5</v>
      </c>
      <c r="D13" s="287">
        <v>5</v>
      </c>
      <c r="E13" s="287">
        <v>6</v>
      </c>
      <c r="F13" s="287">
        <v>6</v>
      </c>
      <c r="G13" s="287">
        <v>3</v>
      </c>
      <c r="H13" s="285">
        <f t="shared" si="0"/>
        <v>30</v>
      </c>
    </row>
    <row r="14" spans="1:17" ht="15.75" x14ac:dyDescent="0.2">
      <c r="A14" s="286" t="s">
        <v>62</v>
      </c>
      <c r="B14" s="287">
        <v>5</v>
      </c>
      <c r="C14" s="287">
        <v>5</v>
      </c>
      <c r="D14" s="287">
        <v>5</v>
      </c>
      <c r="E14" s="287">
        <v>6</v>
      </c>
      <c r="F14" s="287">
        <v>6</v>
      </c>
      <c r="G14" s="287">
        <v>3</v>
      </c>
      <c r="H14" s="285">
        <f t="shared" si="0"/>
        <v>30</v>
      </c>
    </row>
    <row r="15" spans="1:17" ht="15.75" x14ac:dyDescent="0.2">
      <c r="A15" s="286" t="s">
        <v>64</v>
      </c>
      <c r="B15" s="287">
        <v>5</v>
      </c>
      <c r="C15" s="287">
        <v>5</v>
      </c>
      <c r="D15" s="287">
        <v>5</v>
      </c>
      <c r="E15" s="287">
        <v>6</v>
      </c>
      <c r="F15" s="287">
        <v>6</v>
      </c>
      <c r="G15" s="287">
        <v>3</v>
      </c>
      <c r="H15" s="285">
        <f t="shared" si="0"/>
        <v>30</v>
      </c>
    </row>
    <row r="16" spans="1:17" ht="15.75" x14ac:dyDescent="0.2">
      <c r="A16" s="286" t="s">
        <v>70</v>
      </c>
      <c r="B16" s="287">
        <v>5</v>
      </c>
      <c r="C16" s="287">
        <v>5</v>
      </c>
      <c r="D16" s="287">
        <v>5</v>
      </c>
      <c r="E16" s="287">
        <v>6</v>
      </c>
      <c r="F16" s="287">
        <v>6</v>
      </c>
      <c r="G16" s="287">
        <v>3</v>
      </c>
      <c r="H16" s="285">
        <f t="shared" si="0"/>
        <v>30</v>
      </c>
    </row>
    <row r="17" spans="1:8" ht="15.75" x14ac:dyDescent="0.2">
      <c r="A17" s="286" t="s">
        <v>362</v>
      </c>
      <c r="B17" s="287">
        <v>5</v>
      </c>
      <c r="C17" s="287">
        <v>5</v>
      </c>
      <c r="D17" s="287">
        <v>5</v>
      </c>
      <c r="E17" s="287">
        <v>6</v>
      </c>
      <c r="F17" s="287">
        <v>6</v>
      </c>
      <c r="G17" s="287">
        <v>3</v>
      </c>
      <c r="H17" s="285">
        <f t="shared" si="0"/>
        <v>30</v>
      </c>
    </row>
    <row r="18" spans="1:8" ht="15.75" x14ac:dyDescent="0.2">
      <c r="A18" s="288" t="s">
        <v>363</v>
      </c>
      <c r="B18" s="289">
        <v>5</v>
      </c>
      <c r="C18" s="289">
        <v>5</v>
      </c>
      <c r="D18" s="289">
        <v>5</v>
      </c>
      <c r="E18" s="289">
        <v>6</v>
      </c>
      <c r="F18" s="289">
        <v>6</v>
      </c>
      <c r="G18" s="289">
        <v>3</v>
      </c>
      <c r="H18" s="290">
        <f t="shared" si="0"/>
        <v>30</v>
      </c>
    </row>
    <row r="19" spans="1:8" ht="15.75" x14ac:dyDescent="0.2">
      <c r="A19" s="288" t="s">
        <v>73</v>
      </c>
      <c r="B19" s="289">
        <v>5</v>
      </c>
      <c r="C19" s="289">
        <v>5</v>
      </c>
      <c r="D19" s="289">
        <v>5</v>
      </c>
      <c r="E19" s="289">
        <v>6</v>
      </c>
      <c r="F19" s="289">
        <v>6</v>
      </c>
      <c r="G19" s="289">
        <v>3</v>
      </c>
      <c r="H19" s="290">
        <f t="shared" si="0"/>
        <v>30</v>
      </c>
    </row>
    <row r="20" spans="1:8" ht="15.75" x14ac:dyDescent="0.2">
      <c r="A20" s="288" t="s">
        <v>75</v>
      </c>
      <c r="B20" s="289">
        <v>5</v>
      </c>
      <c r="C20" s="289">
        <v>5</v>
      </c>
      <c r="D20" s="289">
        <v>5</v>
      </c>
      <c r="E20" s="289">
        <v>6</v>
      </c>
      <c r="F20" s="289">
        <v>6</v>
      </c>
      <c r="G20" s="289">
        <v>3</v>
      </c>
      <c r="H20" s="290">
        <f t="shared" si="0"/>
        <v>30</v>
      </c>
    </row>
  </sheetData>
  <dataValidations count="1">
    <dataValidation allowBlank="1" showInputMessage="1" showErrorMessage="1" prompt="Immettere i nomi dei dipendenti in questa colonna" sqref="A1" xr:uid="{00000000-0002-0000-0C00-000000000000}">
      <formula1>0</formula1>
      <formula2>0</formula2>
    </dataValidation>
  </dataValidations>
  <pageMargins left="0" right="0" top="0.39374999999999999" bottom="0.39374999999999999" header="0" footer="0"/>
  <pageSetup paperSize="77" scale="80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F151"/>
  <sheetViews>
    <sheetView topLeftCell="O1" zoomScale="70" zoomScaleNormal="70" workbookViewId="0">
      <selection activeCell="R162" sqref="R162"/>
    </sheetView>
  </sheetViews>
  <sheetFormatPr defaultRowHeight="14.25" x14ac:dyDescent="0.2"/>
  <cols>
    <col min="1" max="1" width="23.625" customWidth="1"/>
    <col min="2" max="2" width="14.125" customWidth="1"/>
    <col min="3" max="32" width="4.75" customWidth="1"/>
    <col min="33" max="34" width="7.25" customWidth="1"/>
    <col min="35" max="35" width="8.75" customWidth="1"/>
    <col min="36" max="36" width="4.75" customWidth="1"/>
    <col min="37" max="37" width="27.125" customWidth="1"/>
    <col min="38" max="38" width="10.75" customWidth="1"/>
    <col min="39" max="44" width="6.125" customWidth="1"/>
    <col min="45" max="45" width="8.375" customWidth="1"/>
    <col min="46" max="46" width="7.25" customWidth="1"/>
    <col min="47" max="56" width="8.375" customWidth="1"/>
    <col min="57" max="57" width="8" customWidth="1"/>
    <col min="58" max="58" width="36.875" customWidth="1"/>
    <col min="59" max="1025" width="8.625" customWidth="1"/>
  </cols>
  <sheetData>
    <row r="1" spans="1:58" ht="23.25" x14ac:dyDescent="0.35">
      <c r="A1" s="164"/>
      <c r="B1" s="164"/>
      <c r="C1" s="164"/>
      <c r="D1" s="327" t="s">
        <v>236</v>
      </c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K1" s="164"/>
      <c r="BD1" s="109"/>
      <c r="BE1" s="109"/>
    </row>
    <row r="2" spans="1:58" ht="15" x14ac:dyDescent="0.2">
      <c r="A2" s="166"/>
      <c r="B2" s="166"/>
      <c r="C2" s="166" t="s">
        <v>113</v>
      </c>
      <c r="D2" s="167" t="s">
        <v>114</v>
      </c>
      <c r="E2" s="167" t="s">
        <v>3</v>
      </c>
      <c r="F2" s="167" t="s">
        <v>4</v>
      </c>
      <c r="G2" s="167" t="s">
        <v>5</v>
      </c>
      <c r="H2" s="167" t="s">
        <v>112</v>
      </c>
      <c r="I2" s="167" t="s">
        <v>0</v>
      </c>
      <c r="J2" s="167" t="s">
        <v>1</v>
      </c>
      <c r="K2" s="167" t="s">
        <v>114</v>
      </c>
      <c r="L2" s="167" t="s">
        <v>3</v>
      </c>
      <c r="M2" s="167" t="s">
        <v>4</v>
      </c>
      <c r="N2" s="167" t="s">
        <v>5</v>
      </c>
      <c r="O2" s="167" t="s">
        <v>112</v>
      </c>
      <c r="P2" s="167" t="s">
        <v>0</v>
      </c>
      <c r="Q2" s="167" t="s">
        <v>1</v>
      </c>
      <c r="R2" s="167" t="s">
        <v>114</v>
      </c>
      <c r="S2" s="167" t="s">
        <v>3</v>
      </c>
      <c r="T2" s="167" t="s">
        <v>4</v>
      </c>
      <c r="U2" s="167" t="s">
        <v>5</v>
      </c>
      <c r="V2" s="167" t="s">
        <v>112</v>
      </c>
      <c r="W2" s="167" t="s">
        <v>0</v>
      </c>
      <c r="X2" s="167" t="s">
        <v>1</v>
      </c>
      <c r="Y2" s="167" t="s">
        <v>114</v>
      </c>
      <c r="Z2" s="167" t="s">
        <v>3</v>
      </c>
      <c r="AA2" s="167" t="s">
        <v>4</v>
      </c>
      <c r="AB2" s="167" t="s">
        <v>5</v>
      </c>
      <c r="AC2" s="167" t="s">
        <v>112</v>
      </c>
      <c r="AD2" s="167" t="s">
        <v>0</v>
      </c>
      <c r="AE2" s="167" t="s">
        <v>1</v>
      </c>
      <c r="AF2" s="167" t="s">
        <v>114</v>
      </c>
      <c r="AG2" s="167"/>
      <c r="AH2" s="167"/>
      <c r="AK2" s="166"/>
      <c r="AS2" s="325" t="s">
        <v>115</v>
      </c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</row>
    <row r="3" spans="1:58" ht="30" x14ac:dyDescent="0.2">
      <c r="A3" s="168"/>
      <c r="B3" s="168"/>
      <c r="C3" s="169">
        <v>1</v>
      </c>
      <c r="D3" s="169">
        <f t="shared" ref="D3:AF3" si="0">C3+1</f>
        <v>2</v>
      </c>
      <c r="E3" s="169">
        <f t="shared" si="0"/>
        <v>3</v>
      </c>
      <c r="F3" s="169">
        <f t="shared" si="0"/>
        <v>4</v>
      </c>
      <c r="G3" s="169">
        <f t="shared" si="0"/>
        <v>5</v>
      </c>
      <c r="H3" s="169">
        <f t="shared" si="0"/>
        <v>6</v>
      </c>
      <c r="I3" s="169">
        <f t="shared" si="0"/>
        <v>7</v>
      </c>
      <c r="J3" s="169">
        <f t="shared" si="0"/>
        <v>8</v>
      </c>
      <c r="K3" s="169">
        <f t="shared" si="0"/>
        <v>9</v>
      </c>
      <c r="L3" s="169">
        <f t="shared" si="0"/>
        <v>10</v>
      </c>
      <c r="M3" s="169">
        <f t="shared" si="0"/>
        <v>11</v>
      </c>
      <c r="N3" s="169">
        <f t="shared" si="0"/>
        <v>12</v>
      </c>
      <c r="O3" s="169">
        <f t="shared" si="0"/>
        <v>13</v>
      </c>
      <c r="P3" s="169">
        <f t="shared" si="0"/>
        <v>14</v>
      </c>
      <c r="Q3" s="169">
        <f t="shared" si="0"/>
        <v>15</v>
      </c>
      <c r="R3" s="169">
        <f t="shared" si="0"/>
        <v>16</v>
      </c>
      <c r="S3" s="169">
        <f t="shared" si="0"/>
        <v>17</v>
      </c>
      <c r="T3" s="169">
        <f t="shared" si="0"/>
        <v>18</v>
      </c>
      <c r="U3" s="169">
        <f t="shared" si="0"/>
        <v>19</v>
      </c>
      <c r="V3" s="169">
        <f t="shared" si="0"/>
        <v>20</v>
      </c>
      <c r="W3" s="169">
        <f t="shared" si="0"/>
        <v>21</v>
      </c>
      <c r="X3" s="169">
        <f t="shared" si="0"/>
        <v>22</v>
      </c>
      <c r="Y3" s="169">
        <f t="shared" si="0"/>
        <v>23</v>
      </c>
      <c r="Z3" s="169">
        <f t="shared" si="0"/>
        <v>24</v>
      </c>
      <c r="AA3" s="169">
        <f t="shared" si="0"/>
        <v>25</v>
      </c>
      <c r="AB3" s="169">
        <f t="shared" si="0"/>
        <v>26</v>
      </c>
      <c r="AC3" s="169">
        <f t="shared" si="0"/>
        <v>27</v>
      </c>
      <c r="AD3" s="169">
        <f t="shared" si="0"/>
        <v>28</v>
      </c>
      <c r="AE3" s="169">
        <f t="shared" si="0"/>
        <v>29</v>
      </c>
      <c r="AF3" s="169">
        <f t="shared" si="0"/>
        <v>30</v>
      </c>
      <c r="AG3" s="170" t="s">
        <v>148</v>
      </c>
      <c r="AH3" s="124" t="s">
        <v>149</v>
      </c>
      <c r="AI3" s="122" t="s">
        <v>150</v>
      </c>
      <c r="AJ3" s="122"/>
      <c r="AK3" s="168" t="s">
        <v>116</v>
      </c>
      <c r="AL3" s="125"/>
      <c r="AM3" s="126" t="s">
        <v>151</v>
      </c>
      <c r="AN3" s="126" t="s">
        <v>152</v>
      </c>
      <c r="AO3" s="126" t="s">
        <v>153</v>
      </c>
      <c r="AP3" s="126" t="s">
        <v>154</v>
      </c>
      <c r="AQ3" s="126" t="s">
        <v>155</v>
      </c>
      <c r="AR3" s="122" t="s">
        <v>148</v>
      </c>
      <c r="AS3" s="127" t="s">
        <v>156</v>
      </c>
      <c r="AT3" s="127" t="s">
        <v>157</v>
      </c>
      <c r="AU3" s="128" t="s">
        <v>158</v>
      </c>
      <c r="AV3" s="128" t="s">
        <v>159</v>
      </c>
      <c r="AW3" s="128" t="s">
        <v>160</v>
      </c>
      <c r="AX3" s="128" t="s">
        <v>161</v>
      </c>
      <c r="AY3" s="128" t="s">
        <v>108</v>
      </c>
      <c r="AZ3" s="128" t="s">
        <v>109</v>
      </c>
      <c r="BA3" s="129" t="s">
        <v>150</v>
      </c>
      <c r="BB3" s="129"/>
      <c r="BC3" s="129" t="s">
        <v>162</v>
      </c>
      <c r="BD3" s="172" t="s">
        <v>163</v>
      </c>
      <c r="BE3" s="172" t="s">
        <v>164</v>
      </c>
      <c r="BF3" s="128" t="s">
        <v>165</v>
      </c>
    </row>
    <row r="4" spans="1:58" ht="15" x14ac:dyDescent="0.25">
      <c r="A4" s="71"/>
      <c r="B4" s="131" t="s">
        <v>166</v>
      </c>
      <c r="C4" s="95">
        <v>5.5</v>
      </c>
      <c r="D4" s="95">
        <v>6</v>
      </c>
      <c r="E4" s="95">
        <v>6</v>
      </c>
      <c r="F4" s="95">
        <v>6</v>
      </c>
      <c r="G4" s="95">
        <v>3</v>
      </c>
      <c r="H4" s="173"/>
      <c r="I4" s="95">
        <v>4.5</v>
      </c>
      <c r="J4" s="95">
        <v>5.5</v>
      </c>
      <c r="K4" s="95">
        <v>6</v>
      </c>
      <c r="L4" s="95">
        <v>6</v>
      </c>
      <c r="M4" s="95">
        <v>6</v>
      </c>
      <c r="N4" s="95">
        <v>3</v>
      </c>
      <c r="O4" s="173"/>
      <c r="P4" s="95">
        <v>4.5</v>
      </c>
      <c r="Q4" s="95">
        <v>5.5</v>
      </c>
      <c r="R4" s="95">
        <v>6</v>
      </c>
      <c r="S4" s="95">
        <v>6</v>
      </c>
      <c r="T4" s="95">
        <v>6</v>
      </c>
      <c r="U4" s="95">
        <v>3</v>
      </c>
      <c r="V4" s="173"/>
      <c r="W4" s="95">
        <v>4.5</v>
      </c>
      <c r="X4" s="95">
        <v>5.5</v>
      </c>
      <c r="Y4" s="95">
        <v>6</v>
      </c>
      <c r="Z4" s="95">
        <v>6</v>
      </c>
      <c r="AA4" s="95">
        <v>6</v>
      </c>
      <c r="AB4" s="95">
        <v>3</v>
      </c>
      <c r="AC4" s="173"/>
      <c r="AD4" s="95">
        <v>4.5</v>
      </c>
      <c r="AE4" s="95">
        <v>5.5</v>
      </c>
      <c r="AF4" s="95">
        <v>6</v>
      </c>
      <c r="AG4" s="133">
        <f>SUM(E4:AF4)</f>
        <v>124</v>
      </c>
      <c r="AH4" s="134"/>
      <c r="AI4" s="134"/>
      <c r="AJ4" s="134"/>
      <c r="AK4" s="71"/>
      <c r="AL4" s="135" t="s">
        <v>167</v>
      </c>
      <c r="AM4" s="135">
        <f t="shared" ref="AM4:AM10" si="1">SUM(C4:G4)</f>
        <v>26.5</v>
      </c>
      <c r="AN4" s="135">
        <f t="shared" ref="AN4:AN10" si="2">SUM(I4:N4)</f>
        <v>31</v>
      </c>
      <c r="AO4" s="135">
        <f t="shared" ref="AO4:AO10" si="3">SUM(P4:U4)</f>
        <v>31</v>
      </c>
      <c r="AP4" s="135">
        <f t="shared" ref="AP4:AP10" si="4">SUM(W4:AB4)</f>
        <v>31</v>
      </c>
      <c r="AQ4" s="135">
        <f t="shared" ref="AQ4:AQ10" si="5">SUM(AD4:AF4)</f>
        <v>16</v>
      </c>
      <c r="AR4" s="136">
        <f t="shared" ref="AR4:AR35" si="6">SUM(AM4:AQ4)</f>
        <v>135.5</v>
      </c>
      <c r="AS4" s="137">
        <f>AR4-SUM(AR6:AR10)</f>
        <v>78.5</v>
      </c>
      <c r="AT4" s="137">
        <f>AR11</f>
        <v>19.5</v>
      </c>
      <c r="AU4" s="138">
        <f>AS4+AT4</f>
        <v>98</v>
      </c>
      <c r="AV4" s="138">
        <f>AR10</f>
        <v>0</v>
      </c>
      <c r="AW4" s="138">
        <f>AR8</f>
        <v>17</v>
      </c>
      <c r="AX4" s="138">
        <f>AR9</f>
        <v>13.5</v>
      </c>
      <c r="AY4" s="138">
        <f>AR7</f>
        <v>15</v>
      </c>
      <c r="AZ4" s="138">
        <f>AR6</f>
        <v>11.5</v>
      </c>
      <c r="BA4" s="134">
        <f>AI5</f>
        <v>52.5</v>
      </c>
      <c r="BB4" s="134">
        <v>1.3</v>
      </c>
      <c r="BC4" s="134">
        <f>BB4*AT4</f>
        <v>25.35</v>
      </c>
      <c r="BD4" s="174">
        <f>BA4+BC4</f>
        <v>77.849999999999994</v>
      </c>
      <c r="BE4" s="174"/>
      <c r="BF4" s="138"/>
    </row>
    <row r="5" spans="1:58" ht="15" x14ac:dyDescent="0.25">
      <c r="A5" s="140"/>
      <c r="B5" s="141" t="s">
        <v>168</v>
      </c>
      <c r="C5" s="291"/>
      <c r="D5" s="291"/>
      <c r="E5" s="291"/>
      <c r="F5" s="291"/>
      <c r="G5" s="291"/>
      <c r="H5" s="159"/>
      <c r="I5" s="291"/>
      <c r="J5" s="137"/>
      <c r="K5" s="137"/>
      <c r="L5" s="137"/>
      <c r="M5" s="137"/>
      <c r="N5" s="137"/>
      <c r="O5" s="159"/>
      <c r="P5" s="134">
        <v>7</v>
      </c>
      <c r="Q5" s="134">
        <v>7</v>
      </c>
      <c r="R5" s="134">
        <v>5.5</v>
      </c>
      <c r="S5" s="134">
        <v>7</v>
      </c>
      <c r="T5" s="134">
        <v>7</v>
      </c>
      <c r="U5" s="134">
        <v>3</v>
      </c>
      <c r="V5" s="159"/>
      <c r="W5" s="134">
        <v>7</v>
      </c>
      <c r="X5" s="134">
        <v>8</v>
      </c>
      <c r="Y5" s="134">
        <v>8</v>
      </c>
      <c r="Z5" s="134">
        <v>8.5</v>
      </c>
      <c r="AA5" s="134">
        <v>5.5</v>
      </c>
      <c r="AB5" s="134">
        <v>5</v>
      </c>
      <c r="AC5" s="159"/>
      <c r="AD5" s="134">
        <v>6.5</v>
      </c>
      <c r="AE5" s="134">
        <v>7</v>
      </c>
      <c r="AF5" s="134">
        <v>6</v>
      </c>
      <c r="AG5" s="133">
        <f>SUM(E5:AF5)</f>
        <v>98</v>
      </c>
      <c r="AH5" s="134">
        <f>COUNT(C5:AF5)</f>
        <v>15</v>
      </c>
      <c r="AI5" s="134">
        <f>AH5*3.5</f>
        <v>52.5</v>
      </c>
      <c r="AJ5" s="134"/>
      <c r="AK5" s="140"/>
      <c r="AL5" s="134" t="s">
        <v>169</v>
      </c>
      <c r="AM5" s="134">
        <f t="shared" si="1"/>
        <v>0</v>
      </c>
      <c r="AN5" s="134">
        <f t="shared" si="2"/>
        <v>0</v>
      </c>
      <c r="AO5" s="134">
        <f t="shared" si="3"/>
        <v>36.5</v>
      </c>
      <c r="AP5" s="134">
        <f t="shared" si="4"/>
        <v>42</v>
      </c>
      <c r="AQ5" s="134">
        <f t="shared" si="5"/>
        <v>19.5</v>
      </c>
      <c r="AR5" s="136">
        <f t="shared" si="6"/>
        <v>98</v>
      </c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75"/>
      <c r="BE5" s="175"/>
      <c r="BF5" s="134" t="s">
        <v>364</v>
      </c>
    </row>
    <row r="6" spans="1:58" ht="15" x14ac:dyDescent="0.25">
      <c r="A6" s="277" t="s">
        <v>171</v>
      </c>
      <c r="B6" s="141" t="s">
        <v>109</v>
      </c>
      <c r="C6" s="147"/>
      <c r="D6" s="147"/>
      <c r="E6" s="147"/>
      <c r="F6" s="147"/>
      <c r="G6" s="147"/>
      <c r="H6" s="176"/>
      <c r="I6" s="147"/>
      <c r="J6" s="147">
        <v>5.5</v>
      </c>
      <c r="K6" s="147">
        <v>6</v>
      </c>
      <c r="L6" s="147"/>
      <c r="M6" s="147"/>
      <c r="N6" s="147"/>
      <c r="O6" s="176"/>
      <c r="P6" s="147"/>
      <c r="Q6" s="147"/>
      <c r="R6" s="147"/>
      <c r="S6" s="147"/>
      <c r="T6" s="147"/>
      <c r="U6" s="147"/>
      <c r="V6" s="176"/>
      <c r="W6" s="147"/>
      <c r="X6" s="147"/>
      <c r="Y6" s="147"/>
      <c r="Z6" s="147"/>
      <c r="AA6" s="147"/>
      <c r="AB6" s="147"/>
      <c r="AC6" s="176"/>
      <c r="AD6" s="147"/>
      <c r="AE6" s="147"/>
      <c r="AF6" s="147"/>
      <c r="AG6" s="133"/>
      <c r="AH6" s="147"/>
      <c r="AI6" s="147"/>
      <c r="AJ6" s="147"/>
      <c r="AK6" s="140" t="s">
        <v>171</v>
      </c>
      <c r="AL6" s="134" t="s">
        <v>109</v>
      </c>
      <c r="AM6" s="134">
        <f t="shared" si="1"/>
        <v>0</v>
      </c>
      <c r="AN6" s="134">
        <f t="shared" si="2"/>
        <v>11.5</v>
      </c>
      <c r="AO6" s="134">
        <f t="shared" si="3"/>
        <v>0</v>
      </c>
      <c r="AP6" s="134">
        <f t="shared" si="4"/>
        <v>0</v>
      </c>
      <c r="AQ6" s="134">
        <f t="shared" si="5"/>
        <v>0</v>
      </c>
      <c r="AR6" s="136">
        <f t="shared" si="6"/>
        <v>11.5</v>
      </c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78"/>
      <c r="BE6" s="178"/>
      <c r="BF6" s="147"/>
    </row>
    <row r="7" spans="1:58" ht="15" x14ac:dyDescent="0.25">
      <c r="A7" s="140"/>
      <c r="B7" s="141" t="s">
        <v>108</v>
      </c>
      <c r="C7" s="150"/>
      <c r="D7" s="150"/>
      <c r="E7" s="134"/>
      <c r="F7" s="152"/>
      <c r="G7" s="134"/>
      <c r="H7" s="159"/>
      <c r="I7" s="134"/>
      <c r="J7" s="134"/>
      <c r="K7" s="150"/>
      <c r="L7" s="134">
        <v>6</v>
      </c>
      <c r="M7" s="152">
        <v>6</v>
      </c>
      <c r="N7" s="134">
        <v>3</v>
      </c>
      <c r="O7" s="159"/>
      <c r="P7" s="134"/>
      <c r="Q7" s="134"/>
      <c r="R7" s="150"/>
      <c r="S7" s="134"/>
      <c r="T7" s="152"/>
      <c r="U7" s="134"/>
      <c r="V7" s="159"/>
      <c r="W7" s="134"/>
      <c r="X7" s="134"/>
      <c r="Y7" s="150"/>
      <c r="Z7" s="134"/>
      <c r="AA7" s="152"/>
      <c r="AB7" s="134"/>
      <c r="AC7" s="159"/>
      <c r="AD7" s="134"/>
      <c r="AE7" s="134"/>
      <c r="AF7" s="150"/>
      <c r="AG7" s="133"/>
      <c r="AH7" s="134"/>
      <c r="AI7" s="134"/>
      <c r="AJ7" s="134"/>
      <c r="AK7" s="140"/>
      <c r="AL7" s="124" t="s">
        <v>108</v>
      </c>
      <c r="AM7" s="134">
        <f t="shared" si="1"/>
        <v>0</v>
      </c>
      <c r="AN7" s="134">
        <f t="shared" si="2"/>
        <v>15</v>
      </c>
      <c r="AO7" s="134">
        <f t="shared" si="3"/>
        <v>0</v>
      </c>
      <c r="AP7" s="134">
        <f t="shared" si="4"/>
        <v>0</v>
      </c>
      <c r="AQ7" s="134">
        <f t="shared" si="5"/>
        <v>0</v>
      </c>
      <c r="AR7" s="136">
        <f t="shared" si="6"/>
        <v>15</v>
      </c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75"/>
      <c r="BE7" s="175"/>
      <c r="BF7" s="134"/>
    </row>
    <row r="8" spans="1:58" ht="15" x14ac:dyDescent="0.25">
      <c r="A8" s="140"/>
      <c r="B8" s="141" t="s">
        <v>160</v>
      </c>
      <c r="C8" s="150">
        <v>5</v>
      </c>
      <c r="D8" s="150">
        <v>6</v>
      </c>
      <c r="E8" s="134">
        <v>6</v>
      </c>
      <c r="F8" s="152"/>
      <c r="G8" s="134"/>
      <c r="H8" s="159"/>
      <c r="I8" s="134"/>
      <c r="J8" s="134"/>
      <c r="K8" s="150"/>
      <c r="L8" s="134"/>
      <c r="M8" s="152"/>
      <c r="N8" s="134"/>
      <c r="O8" s="159"/>
      <c r="P8" s="134"/>
      <c r="Q8" s="134"/>
      <c r="R8" s="150"/>
      <c r="S8" s="134"/>
      <c r="T8" s="152"/>
      <c r="U8" s="134"/>
      <c r="V8" s="159"/>
      <c r="W8" s="134"/>
      <c r="X8" s="134"/>
      <c r="Y8" s="150"/>
      <c r="Z8" s="134"/>
      <c r="AA8" s="152"/>
      <c r="AB8" s="134"/>
      <c r="AC8" s="159"/>
      <c r="AD8" s="134"/>
      <c r="AE8" s="134"/>
      <c r="AF8" s="150"/>
      <c r="AG8" s="133"/>
      <c r="AH8" s="134"/>
      <c r="AI8" s="134"/>
      <c r="AJ8" s="134"/>
      <c r="AK8" s="140"/>
      <c r="AL8" s="124" t="s">
        <v>172</v>
      </c>
      <c r="AM8" s="134">
        <f t="shared" si="1"/>
        <v>17</v>
      </c>
      <c r="AN8" s="134">
        <f t="shared" si="2"/>
        <v>0</v>
      </c>
      <c r="AO8" s="134">
        <f t="shared" si="3"/>
        <v>0</v>
      </c>
      <c r="AP8" s="134">
        <f t="shared" si="4"/>
        <v>0</v>
      </c>
      <c r="AQ8" s="134">
        <f t="shared" si="5"/>
        <v>0</v>
      </c>
      <c r="AR8" s="136">
        <f t="shared" si="6"/>
        <v>17</v>
      </c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75"/>
      <c r="BE8" s="175"/>
      <c r="BF8" s="134"/>
    </row>
    <row r="9" spans="1:58" ht="15" x14ac:dyDescent="0.25">
      <c r="A9" s="140"/>
      <c r="B9" s="141" t="s">
        <v>161</v>
      </c>
      <c r="C9" s="150"/>
      <c r="D9" s="150"/>
      <c r="E9" s="134"/>
      <c r="F9" s="152">
        <v>6</v>
      </c>
      <c r="G9" s="134">
        <v>3</v>
      </c>
      <c r="H9" s="159"/>
      <c r="I9" s="134">
        <v>4.5</v>
      </c>
      <c r="J9" s="134"/>
      <c r="K9" s="150"/>
      <c r="L9" s="134"/>
      <c r="M9" s="152"/>
      <c r="N9" s="134"/>
      <c r="O9" s="159"/>
      <c r="P9" s="134"/>
      <c r="Q9" s="134"/>
      <c r="R9" s="150"/>
      <c r="S9" s="134"/>
      <c r="T9" s="152"/>
      <c r="U9" s="134"/>
      <c r="V9" s="159"/>
      <c r="W9" s="134"/>
      <c r="X9" s="134"/>
      <c r="Y9" s="150"/>
      <c r="Z9" s="134"/>
      <c r="AA9" s="152"/>
      <c r="AB9" s="134"/>
      <c r="AC9" s="159"/>
      <c r="AD9" s="134"/>
      <c r="AE9" s="134"/>
      <c r="AF9" s="150"/>
      <c r="AG9" s="133"/>
      <c r="AH9" s="134"/>
      <c r="AI9" s="134"/>
      <c r="AJ9" s="134"/>
      <c r="AK9" s="140"/>
      <c r="AL9" s="124" t="s">
        <v>173</v>
      </c>
      <c r="AM9" s="134">
        <f t="shared" si="1"/>
        <v>9</v>
      </c>
      <c r="AN9" s="134">
        <f t="shared" si="2"/>
        <v>4.5</v>
      </c>
      <c r="AO9" s="134">
        <f t="shared" si="3"/>
        <v>0</v>
      </c>
      <c r="AP9" s="134">
        <f t="shared" si="4"/>
        <v>0</v>
      </c>
      <c r="AQ9" s="134">
        <f t="shared" si="5"/>
        <v>0</v>
      </c>
      <c r="AR9" s="136">
        <f t="shared" si="6"/>
        <v>13.5</v>
      </c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75"/>
      <c r="BE9" s="175"/>
      <c r="BF9" s="134"/>
    </row>
    <row r="10" spans="1:58" ht="15" x14ac:dyDescent="0.25">
      <c r="A10" s="140"/>
      <c r="B10" s="141" t="s">
        <v>174</v>
      </c>
      <c r="C10" s="150"/>
      <c r="D10" s="150"/>
      <c r="E10" s="134"/>
      <c r="F10" s="152"/>
      <c r="G10" s="134"/>
      <c r="H10" s="159"/>
      <c r="I10" s="134"/>
      <c r="J10" s="134"/>
      <c r="K10" s="150"/>
      <c r="L10" s="134"/>
      <c r="M10" s="152"/>
      <c r="N10" s="134"/>
      <c r="O10" s="159"/>
      <c r="P10" s="134"/>
      <c r="Q10" s="134"/>
      <c r="R10" s="150"/>
      <c r="S10" s="134"/>
      <c r="T10" s="152"/>
      <c r="U10" s="134"/>
      <c r="V10" s="159"/>
      <c r="W10" s="134"/>
      <c r="X10" s="134"/>
      <c r="Y10" s="150"/>
      <c r="Z10" s="134"/>
      <c r="AA10" s="152"/>
      <c r="AB10" s="134"/>
      <c r="AC10" s="159"/>
      <c r="AD10" s="134"/>
      <c r="AE10" s="134"/>
      <c r="AF10" s="150"/>
      <c r="AG10" s="133"/>
      <c r="AH10" s="134"/>
      <c r="AI10" s="134"/>
      <c r="AJ10" s="134"/>
      <c r="AK10" s="140"/>
      <c r="AL10" s="124" t="s">
        <v>174</v>
      </c>
      <c r="AM10" s="134">
        <f t="shared" si="1"/>
        <v>0</v>
      </c>
      <c r="AN10" s="134">
        <f t="shared" si="2"/>
        <v>0</v>
      </c>
      <c r="AO10" s="134">
        <f t="shared" si="3"/>
        <v>0</v>
      </c>
      <c r="AP10" s="134">
        <f t="shared" si="4"/>
        <v>0</v>
      </c>
      <c r="AQ10" s="134">
        <f t="shared" si="5"/>
        <v>0</v>
      </c>
      <c r="AR10" s="136">
        <f t="shared" si="6"/>
        <v>0</v>
      </c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75"/>
      <c r="BE10" s="175"/>
      <c r="BF10" s="134"/>
    </row>
    <row r="11" spans="1:58" ht="15" x14ac:dyDescent="0.25">
      <c r="A11" s="153"/>
      <c r="B11" s="154" t="s">
        <v>175</v>
      </c>
      <c r="C11" s="155"/>
      <c r="D11" s="155"/>
      <c r="E11" s="134"/>
      <c r="F11" s="155"/>
      <c r="G11" s="155"/>
      <c r="H11" s="159"/>
      <c r="I11" s="155"/>
      <c r="J11" s="155"/>
      <c r="K11" s="155"/>
      <c r="L11" s="134"/>
      <c r="M11" s="155"/>
      <c r="N11" s="155"/>
      <c r="O11" s="159"/>
      <c r="P11" s="155" t="s">
        <v>207</v>
      </c>
      <c r="Q11" s="155" t="s">
        <v>207</v>
      </c>
      <c r="R11" s="155" t="s">
        <v>207</v>
      </c>
      <c r="S11" s="134" t="s">
        <v>315</v>
      </c>
      <c r="T11" s="155" t="s">
        <v>315</v>
      </c>
      <c r="U11" s="155" t="s">
        <v>315</v>
      </c>
      <c r="V11" s="159"/>
      <c r="W11" s="155"/>
      <c r="X11" s="155"/>
      <c r="Y11" s="155"/>
      <c r="Z11" s="134"/>
      <c r="AA11" s="155"/>
      <c r="AB11" s="155"/>
      <c r="AC11" s="159"/>
      <c r="AD11" s="155"/>
      <c r="AE11" s="155"/>
      <c r="AF11" s="155"/>
      <c r="AG11" s="133"/>
      <c r="AH11" s="155"/>
      <c r="AI11" s="155"/>
      <c r="AJ11" s="155"/>
      <c r="AK11" s="153"/>
      <c r="AL11" s="134" t="s">
        <v>176</v>
      </c>
      <c r="AM11" s="134">
        <f>SUM(AM5:AM10)-AM4</f>
        <v>-0.5</v>
      </c>
      <c r="AN11" s="134">
        <f>SUM(AN5:AN10)-AN4</f>
        <v>0</v>
      </c>
      <c r="AO11" s="134">
        <f>SUM(AO5:AO10)-AO4</f>
        <v>5.5</v>
      </c>
      <c r="AP11" s="134">
        <f>SUM(AP5:AP10)-AP4</f>
        <v>11</v>
      </c>
      <c r="AQ11" s="134">
        <f>SUM(AQ5:AQ10)-AQ4</f>
        <v>3.5</v>
      </c>
      <c r="AR11" s="136">
        <f t="shared" si="6"/>
        <v>19.5</v>
      </c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81"/>
      <c r="BE11" s="181"/>
      <c r="BF11" s="155"/>
    </row>
    <row r="12" spans="1:58" ht="15" x14ac:dyDescent="0.25">
      <c r="A12" s="71"/>
      <c r="B12" s="131" t="s">
        <v>166</v>
      </c>
      <c r="C12" s="95">
        <v>5.5</v>
      </c>
      <c r="D12" s="95">
        <v>6</v>
      </c>
      <c r="E12" s="95">
        <v>5.5</v>
      </c>
      <c r="F12" s="95">
        <v>6</v>
      </c>
      <c r="G12" s="95">
        <v>3</v>
      </c>
      <c r="H12" s="173"/>
      <c r="I12" s="95">
        <v>5</v>
      </c>
      <c r="J12" s="95">
        <v>5.5</v>
      </c>
      <c r="K12" s="95">
        <v>6</v>
      </c>
      <c r="L12" s="95">
        <v>5.5</v>
      </c>
      <c r="M12" s="95">
        <v>6</v>
      </c>
      <c r="N12" s="95">
        <v>3</v>
      </c>
      <c r="O12" s="173"/>
      <c r="P12" s="95">
        <v>5</v>
      </c>
      <c r="Q12" s="95">
        <v>5.5</v>
      </c>
      <c r="R12" s="95">
        <v>6</v>
      </c>
      <c r="S12" s="95">
        <v>5.5</v>
      </c>
      <c r="T12" s="95">
        <v>6</v>
      </c>
      <c r="U12" s="95">
        <v>3</v>
      </c>
      <c r="V12" s="173"/>
      <c r="W12" s="95">
        <v>5</v>
      </c>
      <c r="X12" s="95">
        <v>5.5</v>
      </c>
      <c r="Y12" s="95">
        <v>6</v>
      </c>
      <c r="Z12" s="95">
        <v>5.5</v>
      </c>
      <c r="AA12" s="95">
        <v>6</v>
      </c>
      <c r="AB12" s="95">
        <v>3</v>
      </c>
      <c r="AC12" s="173"/>
      <c r="AD12" s="95">
        <v>5</v>
      </c>
      <c r="AE12" s="95">
        <v>5.5</v>
      </c>
      <c r="AF12" s="95">
        <v>6</v>
      </c>
      <c r="AG12" s="133">
        <f>SUM(E12:AF12)</f>
        <v>124</v>
      </c>
      <c r="AH12" s="134"/>
      <c r="AI12" s="134"/>
      <c r="AJ12" s="134"/>
      <c r="AK12" s="71"/>
      <c r="AL12" s="135" t="s">
        <v>167</v>
      </c>
      <c r="AM12" s="135">
        <f t="shared" ref="AM12:AM18" si="7">SUM(C12:G12)</f>
        <v>26</v>
      </c>
      <c r="AN12" s="135">
        <f t="shared" ref="AN12:AN18" si="8">SUM(I12:N12)</f>
        <v>31</v>
      </c>
      <c r="AO12" s="135">
        <f t="shared" ref="AO12:AO18" si="9">SUM(P12:U12)</f>
        <v>31</v>
      </c>
      <c r="AP12" s="135">
        <f t="shared" ref="AP12:AP18" si="10">SUM(W12:AB12)</f>
        <v>31</v>
      </c>
      <c r="AQ12" s="135">
        <f t="shared" ref="AQ12:AQ18" si="11">SUM(AD12:AF12)</f>
        <v>16.5</v>
      </c>
      <c r="AR12" s="136">
        <f t="shared" si="6"/>
        <v>135.5</v>
      </c>
      <c r="AS12" s="137">
        <f>AR12-SUM(AR14:AR18)</f>
        <v>98.5</v>
      </c>
      <c r="AT12" s="137">
        <f>AR19</f>
        <v>17.5</v>
      </c>
      <c r="AU12" s="138">
        <f>AS12+AT12</f>
        <v>116</v>
      </c>
      <c r="AV12" s="138">
        <f>AR18</f>
        <v>0</v>
      </c>
      <c r="AW12" s="138">
        <f>AR16</f>
        <v>0</v>
      </c>
      <c r="AX12" s="138">
        <f>AR17</f>
        <v>0</v>
      </c>
      <c r="AY12" s="138">
        <f>AR15</f>
        <v>16.5</v>
      </c>
      <c r="AZ12" s="138">
        <f>AR14</f>
        <v>20.5</v>
      </c>
      <c r="BA12" s="134">
        <f>AI13</f>
        <v>66.5</v>
      </c>
      <c r="BB12" s="134">
        <v>1.3</v>
      </c>
      <c r="BC12" s="134">
        <f>BB12*AT12</f>
        <v>22.75</v>
      </c>
      <c r="BD12" s="174">
        <f>BA12+BC12</f>
        <v>89.25</v>
      </c>
      <c r="BE12" s="174"/>
      <c r="BF12" s="138"/>
    </row>
    <row r="13" spans="1:58" ht="15" x14ac:dyDescent="0.25">
      <c r="A13" s="140"/>
      <c r="B13" s="141" t="s">
        <v>168</v>
      </c>
      <c r="C13" s="134">
        <v>7</v>
      </c>
      <c r="D13" s="137"/>
      <c r="E13" s="137"/>
      <c r="F13" s="137"/>
      <c r="G13" s="137"/>
      <c r="H13" s="159"/>
      <c r="I13" s="134">
        <v>7</v>
      </c>
      <c r="J13" s="134">
        <v>7.5</v>
      </c>
      <c r="K13" s="134">
        <v>6</v>
      </c>
      <c r="L13" s="134">
        <v>7</v>
      </c>
      <c r="M13" s="134">
        <v>7</v>
      </c>
      <c r="N13" s="134">
        <v>3</v>
      </c>
      <c r="O13" s="159"/>
      <c r="P13" s="137"/>
      <c r="Q13" s="137"/>
      <c r="R13" s="137"/>
      <c r="S13" s="134">
        <v>7</v>
      </c>
      <c r="T13" s="134">
        <v>7</v>
      </c>
      <c r="U13" s="134">
        <v>3</v>
      </c>
      <c r="V13" s="159"/>
      <c r="W13" s="134">
        <v>7</v>
      </c>
      <c r="X13" s="134">
        <v>7</v>
      </c>
      <c r="Y13" s="134">
        <v>7</v>
      </c>
      <c r="Z13" s="134">
        <v>7</v>
      </c>
      <c r="AA13" s="134">
        <v>7</v>
      </c>
      <c r="AB13" s="134">
        <v>3</v>
      </c>
      <c r="AC13" s="159"/>
      <c r="AD13" s="134">
        <v>6.5</v>
      </c>
      <c r="AE13" s="134">
        <v>7</v>
      </c>
      <c r="AF13" s="134">
        <v>3</v>
      </c>
      <c r="AG13" s="133">
        <f>SUM(E13:AF13)</f>
        <v>109</v>
      </c>
      <c r="AH13" s="134">
        <f>COUNT(C13:AF13)</f>
        <v>19</v>
      </c>
      <c r="AI13" s="134">
        <f>AH13*3.5</f>
        <v>66.5</v>
      </c>
      <c r="AJ13" s="134"/>
      <c r="AK13" s="140"/>
      <c r="AL13" s="134" t="s">
        <v>169</v>
      </c>
      <c r="AM13" s="134">
        <f t="shared" si="7"/>
        <v>7</v>
      </c>
      <c r="AN13" s="134">
        <f t="shared" si="8"/>
        <v>37.5</v>
      </c>
      <c r="AO13" s="134">
        <f t="shared" si="9"/>
        <v>17</v>
      </c>
      <c r="AP13" s="134">
        <f t="shared" si="10"/>
        <v>38</v>
      </c>
      <c r="AQ13" s="134">
        <f t="shared" si="11"/>
        <v>16.5</v>
      </c>
      <c r="AR13" s="136">
        <f t="shared" si="6"/>
        <v>116</v>
      </c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75"/>
      <c r="BE13" s="175"/>
      <c r="BF13" s="134" t="s">
        <v>364</v>
      </c>
    </row>
    <row r="14" spans="1:58" ht="15" x14ac:dyDescent="0.25">
      <c r="A14" s="277" t="s">
        <v>178</v>
      </c>
      <c r="B14" s="141" t="s">
        <v>109</v>
      </c>
      <c r="C14" s="147"/>
      <c r="D14" s="147">
        <v>6</v>
      </c>
      <c r="E14" s="147">
        <v>5.5</v>
      </c>
      <c r="F14" s="147">
        <v>6</v>
      </c>
      <c r="G14" s="147">
        <v>3</v>
      </c>
      <c r="H14" s="176"/>
      <c r="I14" s="147"/>
      <c r="J14" s="147"/>
      <c r="K14" s="147"/>
      <c r="L14" s="147"/>
      <c r="M14" s="147"/>
      <c r="N14" s="147"/>
      <c r="O14" s="176"/>
      <c r="P14" s="147"/>
      <c r="Q14" s="147"/>
      <c r="R14" s="147"/>
      <c r="S14" s="147"/>
      <c r="T14" s="147"/>
      <c r="U14" s="147"/>
      <c r="V14" s="176"/>
      <c r="W14" s="147"/>
      <c r="X14" s="147"/>
      <c r="Y14" s="147"/>
      <c r="Z14" s="147"/>
      <c r="AA14" s="147"/>
      <c r="AB14" s="147"/>
      <c r="AC14" s="176"/>
      <c r="AD14" s="147"/>
      <c r="AE14" s="147"/>
      <c r="AF14" s="147"/>
      <c r="AG14" s="133"/>
      <c r="AH14" s="147"/>
      <c r="AI14" s="147"/>
      <c r="AJ14" s="147"/>
      <c r="AK14" s="140" t="s">
        <v>178</v>
      </c>
      <c r="AL14" s="134" t="s">
        <v>109</v>
      </c>
      <c r="AM14" s="134">
        <f t="shared" si="7"/>
        <v>20.5</v>
      </c>
      <c r="AN14" s="134">
        <f t="shared" si="8"/>
        <v>0</v>
      </c>
      <c r="AO14" s="134">
        <f t="shared" si="9"/>
        <v>0</v>
      </c>
      <c r="AP14" s="134">
        <f t="shared" si="10"/>
        <v>0</v>
      </c>
      <c r="AQ14" s="134">
        <f t="shared" si="11"/>
        <v>0</v>
      </c>
      <c r="AR14" s="136">
        <f t="shared" si="6"/>
        <v>20.5</v>
      </c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78"/>
      <c r="BE14" s="178"/>
      <c r="BF14" s="147"/>
    </row>
    <row r="15" spans="1:58" ht="15" x14ac:dyDescent="0.25">
      <c r="A15" s="140"/>
      <c r="B15" s="141" t="s">
        <v>108</v>
      </c>
      <c r="C15" s="150"/>
      <c r="D15" s="150"/>
      <c r="E15" s="134"/>
      <c r="F15" s="152"/>
      <c r="G15" s="134"/>
      <c r="H15" s="159"/>
      <c r="I15" s="134"/>
      <c r="J15" s="134"/>
      <c r="K15" s="150"/>
      <c r="L15" s="134"/>
      <c r="M15" s="152"/>
      <c r="N15" s="134"/>
      <c r="O15" s="159"/>
      <c r="P15" s="147">
        <v>5</v>
      </c>
      <c r="Q15" s="147">
        <v>5.5</v>
      </c>
      <c r="R15" s="147">
        <v>6</v>
      </c>
      <c r="S15" s="134"/>
      <c r="T15" s="152"/>
      <c r="U15" s="134"/>
      <c r="V15" s="159"/>
      <c r="W15" s="134"/>
      <c r="X15" s="134"/>
      <c r="Y15" s="150"/>
      <c r="Z15" s="134"/>
      <c r="AA15" s="152"/>
      <c r="AB15" s="134"/>
      <c r="AC15" s="159"/>
      <c r="AD15" s="134"/>
      <c r="AE15" s="134"/>
      <c r="AF15" s="150"/>
      <c r="AG15" s="133"/>
      <c r="AH15" s="134"/>
      <c r="AI15" s="134"/>
      <c r="AJ15" s="134"/>
      <c r="AK15" s="140"/>
      <c r="AL15" s="124" t="s">
        <v>108</v>
      </c>
      <c r="AM15" s="134">
        <f t="shared" si="7"/>
        <v>0</v>
      </c>
      <c r="AN15" s="134">
        <f t="shared" si="8"/>
        <v>0</v>
      </c>
      <c r="AO15" s="134">
        <f t="shared" si="9"/>
        <v>16.5</v>
      </c>
      <c r="AP15" s="134">
        <f t="shared" si="10"/>
        <v>0</v>
      </c>
      <c r="AQ15" s="134">
        <f t="shared" si="11"/>
        <v>0</v>
      </c>
      <c r="AR15" s="136">
        <f t="shared" si="6"/>
        <v>16.5</v>
      </c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75"/>
      <c r="BE15" s="175"/>
      <c r="BF15" s="134"/>
    </row>
    <row r="16" spans="1:58" ht="15" x14ac:dyDescent="0.25">
      <c r="A16" s="140"/>
      <c r="B16" s="141" t="s">
        <v>160</v>
      </c>
      <c r="C16" s="150"/>
      <c r="D16" s="150"/>
      <c r="E16" s="134"/>
      <c r="F16" s="152"/>
      <c r="G16" s="134"/>
      <c r="H16" s="159"/>
      <c r="I16" s="134"/>
      <c r="J16" s="134"/>
      <c r="K16" s="150"/>
      <c r="L16" s="134"/>
      <c r="M16" s="152"/>
      <c r="N16" s="134"/>
      <c r="O16" s="159"/>
      <c r="P16" s="134"/>
      <c r="Q16" s="134"/>
      <c r="R16" s="150"/>
      <c r="S16" s="134"/>
      <c r="T16" s="152"/>
      <c r="U16" s="134"/>
      <c r="V16" s="159"/>
      <c r="W16" s="134"/>
      <c r="X16" s="134"/>
      <c r="Y16" s="150"/>
      <c r="Z16" s="134"/>
      <c r="AA16" s="152"/>
      <c r="AB16" s="134"/>
      <c r="AC16" s="159"/>
      <c r="AD16" s="134"/>
      <c r="AE16" s="134"/>
      <c r="AF16" s="150"/>
      <c r="AG16" s="133"/>
      <c r="AH16" s="134"/>
      <c r="AI16" s="134"/>
      <c r="AJ16" s="134"/>
      <c r="AK16" s="140"/>
      <c r="AL16" s="124" t="s">
        <v>172</v>
      </c>
      <c r="AM16" s="134">
        <f t="shared" si="7"/>
        <v>0</v>
      </c>
      <c r="AN16" s="134">
        <f t="shared" si="8"/>
        <v>0</v>
      </c>
      <c r="AO16" s="134">
        <f t="shared" si="9"/>
        <v>0</v>
      </c>
      <c r="AP16" s="134">
        <f t="shared" si="10"/>
        <v>0</v>
      </c>
      <c r="AQ16" s="134">
        <f t="shared" si="11"/>
        <v>0</v>
      </c>
      <c r="AR16" s="136">
        <f t="shared" si="6"/>
        <v>0</v>
      </c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75"/>
      <c r="BE16" s="175"/>
      <c r="BF16" s="134"/>
    </row>
    <row r="17" spans="1:58" ht="15" x14ac:dyDescent="0.25">
      <c r="A17" s="140"/>
      <c r="B17" s="141" t="s">
        <v>161</v>
      </c>
      <c r="C17" s="150"/>
      <c r="D17" s="150"/>
      <c r="E17" s="134"/>
      <c r="F17" s="152"/>
      <c r="G17" s="134"/>
      <c r="H17" s="159"/>
      <c r="I17" s="134"/>
      <c r="J17" s="134"/>
      <c r="K17" s="150"/>
      <c r="L17" s="134"/>
      <c r="M17" s="152"/>
      <c r="N17" s="134"/>
      <c r="O17" s="159"/>
      <c r="P17" s="134"/>
      <c r="Q17" s="134"/>
      <c r="R17" s="150"/>
      <c r="S17" s="134"/>
      <c r="T17" s="152"/>
      <c r="U17" s="134"/>
      <c r="V17" s="159"/>
      <c r="W17" s="134"/>
      <c r="X17" s="134"/>
      <c r="Y17" s="150"/>
      <c r="Z17" s="134"/>
      <c r="AA17" s="152"/>
      <c r="AB17" s="134"/>
      <c r="AC17" s="159"/>
      <c r="AD17" s="134"/>
      <c r="AE17" s="134"/>
      <c r="AF17" s="150"/>
      <c r="AG17" s="133"/>
      <c r="AH17" s="134"/>
      <c r="AI17" s="134"/>
      <c r="AJ17" s="134"/>
      <c r="AK17" s="140"/>
      <c r="AL17" s="124" t="s">
        <v>173</v>
      </c>
      <c r="AM17" s="134">
        <f t="shared" si="7"/>
        <v>0</v>
      </c>
      <c r="AN17" s="134">
        <f t="shared" si="8"/>
        <v>0</v>
      </c>
      <c r="AO17" s="134">
        <f t="shared" si="9"/>
        <v>0</v>
      </c>
      <c r="AP17" s="134">
        <f t="shared" si="10"/>
        <v>0</v>
      </c>
      <c r="AQ17" s="134">
        <f t="shared" si="11"/>
        <v>0</v>
      </c>
      <c r="AR17" s="136">
        <f t="shared" si="6"/>
        <v>0</v>
      </c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75"/>
      <c r="BE17" s="175"/>
      <c r="BF17" s="134"/>
    </row>
    <row r="18" spans="1:58" ht="15" x14ac:dyDescent="0.25">
      <c r="A18" s="140"/>
      <c r="B18" s="141" t="s">
        <v>174</v>
      </c>
      <c r="C18" s="150"/>
      <c r="D18" s="150"/>
      <c r="E18" s="134"/>
      <c r="F18" s="152"/>
      <c r="G18" s="134"/>
      <c r="H18" s="159"/>
      <c r="I18" s="134"/>
      <c r="J18" s="134"/>
      <c r="K18" s="150"/>
      <c r="L18" s="134"/>
      <c r="M18" s="152"/>
      <c r="N18" s="134"/>
      <c r="O18" s="159"/>
      <c r="P18" s="134"/>
      <c r="Q18" s="134"/>
      <c r="R18" s="150"/>
      <c r="S18" s="134"/>
      <c r="T18" s="152"/>
      <c r="U18" s="134"/>
      <c r="V18" s="159"/>
      <c r="W18" s="134"/>
      <c r="X18" s="134"/>
      <c r="Y18" s="150"/>
      <c r="Z18" s="134"/>
      <c r="AA18" s="152"/>
      <c r="AB18" s="134"/>
      <c r="AC18" s="159"/>
      <c r="AD18" s="134"/>
      <c r="AE18" s="134"/>
      <c r="AF18" s="150"/>
      <c r="AG18" s="133"/>
      <c r="AH18" s="134"/>
      <c r="AI18" s="134"/>
      <c r="AJ18" s="134"/>
      <c r="AK18" s="140"/>
      <c r="AL18" s="124" t="s">
        <v>174</v>
      </c>
      <c r="AM18" s="134">
        <f t="shared" si="7"/>
        <v>0</v>
      </c>
      <c r="AN18" s="134">
        <f t="shared" si="8"/>
        <v>0</v>
      </c>
      <c r="AO18" s="134">
        <f t="shared" si="9"/>
        <v>0</v>
      </c>
      <c r="AP18" s="134">
        <f t="shared" si="10"/>
        <v>0</v>
      </c>
      <c r="AQ18" s="134">
        <f t="shared" si="11"/>
        <v>0</v>
      </c>
      <c r="AR18" s="136">
        <f t="shared" si="6"/>
        <v>0</v>
      </c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75"/>
      <c r="BE18" s="175"/>
      <c r="BF18" s="134"/>
    </row>
    <row r="19" spans="1:58" ht="15" x14ac:dyDescent="0.25">
      <c r="A19" s="153"/>
      <c r="B19" s="154" t="s">
        <v>175</v>
      </c>
      <c r="C19" s="155"/>
      <c r="D19" s="155"/>
      <c r="E19" s="134"/>
      <c r="F19" s="155"/>
      <c r="G19" s="155"/>
      <c r="H19" s="159"/>
      <c r="I19" s="155"/>
      <c r="J19" s="155"/>
      <c r="K19" s="155"/>
      <c r="L19" s="134"/>
      <c r="M19" s="155"/>
      <c r="N19" s="155"/>
      <c r="O19" s="159"/>
      <c r="P19" s="155"/>
      <c r="Q19" s="155"/>
      <c r="R19" s="155"/>
      <c r="S19" s="134"/>
      <c r="T19" s="155"/>
      <c r="U19" s="155"/>
      <c r="V19" s="159"/>
      <c r="W19" s="155"/>
      <c r="X19" s="155"/>
      <c r="Y19" s="155"/>
      <c r="Z19" s="134"/>
      <c r="AA19" s="155"/>
      <c r="AB19" s="155"/>
      <c r="AC19" s="159"/>
      <c r="AD19" s="155"/>
      <c r="AE19" s="155"/>
      <c r="AF19" s="155"/>
      <c r="AG19" s="133"/>
      <c r="AH19" s="155"/>
      <c r="AI19" s="155"/>
      <c r="AJ19" s="155"/>
      <c r="AK19" s="153"/>
      <c r="AL19" s="134" t="s">
        <v>176</v>
      </c>
      <c r="AM19" s="134">
        <f>SUM(AM13:AM18)-AM12</f>
        <v>1.5</v>
      </c>
      <c r="AN19" s="134">
        <f>SUM(AN13:AN18)-AN12</f>
        <v>6.5</v>
      </c>
      <c r="AO19" s="134">
        <f>SUM(AO13:AO18)-AO12</f>
        <v>2.5</v>
      </c>
      <c r="AP19" s="134">
        <f>SUM(AP13:AP18)-AP12</f>
        <v>7</v>
      </c>
      <c r="AQ19" s="134">
        <f>SUM(AQ13:AQ18)-AQ12</f>
        <v>0</v>
      </c>
      <c r="AR19" s="136">
        <f t="shared" si="6"/>
        <v>17.5</v>
      </c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81"/>
      <c r="BE19" s="181"/>
      <c r="BF19" s="155"/>
    </row>
    <row r="20" spans="1:58" ht="15" x14ac:dyDescent="0.25">
      <c r="A20" s="71"/>
      <c r="B20" s="131" t="s">
        <v>166</v>
      </c>
      <c r="C20" s="95">
        <v>6</v>
      </c>
      <c r="D20" s="95">
        <v>5.5</v>
      </c>
      <c r="E20" s="95">
        <v>6</v>
      </c>
      <c r="F20" s="95">
        <v>6</v>
      </c>
      <c r="G20" s="95">
        <v>2</v>
      </c>
      <c r="H20" s="173"/>
      <c r="I20" s="95">
        <v>5.5</v>
      </c>
      <c r="J20" s="95">
        <v>6</v>
      </c>
      <c r="K20" s="95">
        <v>5.5</v>
      </c>
      <c r="L20" s="95">
        <v>6</v>
      </c>
      <c r="M20" s="95">
        <v>6</v>
      </c>
      <c r="N20" s="95">
        <v>2</v>
      </c>
      <c r="O20" s="173"/>
      <c r="P20" s="95">
        <v>5.5</v>
      </c>
      <c r="Q20" s="95">
        <v>6</v>
      </c>
      <c r="R20" s="95">
        <v>5.5</v>
      </c>
      <c r="S20" s="95">
        <v>6</v>
      </c>
      <c r="T20" s="95">
        <v>6</v>
      </c>
      <c r="U20" s="95">
        <v>2</v>
      </c>
      <c r="V20" s="173"/>
      <c r="W20" s="95">
        <v>5.5</v>
      </c>
      <c r="X20" s="95">
        <v>6</v>
      </c>
      <c r="Y20" s="95">
        <v>5.5</v>
      </c>
      <c r="Z20" s="95">
        <v>6</v>
      </c>
      <c r="AA20" s="95">
        <v>6</v>
      </c>
      <c r="AB20" s="95">
        <v>2</v>
      </c>
      <c r="AC20" s="173"/>
      <c r="AD20" s="95">
        <v>5.5</v>
      </c>
      <c r="AE20" s="95">
        <v>6</v>
      </c>
      <c r="AF20" s="95">
        <v>5.5</v>
      </c>
      <c r="AG20" s="133">
        <f>SUM(E20:AF20)</f>
        <v>124</v>
      </c>
      <c r="AH20" s="134"/>
      <c r="AI20" s="134"/>
      <c r="AJ20" s="134"/>
      <c r="AK20" s="71"/>
      <c r="AL20" s="135" t="s">
        <v>167</v>
      </c>
      <c r="AM20" s="135">
        <f t="shared" ref="AM20:AM26" si="12">SUM(C20:G20)</f>
        <v>25.5</v>
      </c>
      <c r="AN20" s="135">
        <f t="shared" ref="AN20:AN26" si="13">SUM(I20:N20)</f>
        <v>31</v>
      </c>
      <c r="AO20" s="135">
        <f t="shared" ref="AO20:AO26" si="14">SUM(P20:U20)</f>
        <v>31</v>
      </c>
      <c r="AP20" s="135">
        <f t="shared" ref="AP20:AP26" si="15">SUM(W20:AB20)</f>
        <v>31</v>
      </c>
      <c r="AQ20" s="135">
        <f t="shared" ref="AQ20:AQ26" si="16">SUM(AD20:AF20)</f>
        <v>17</v>
      </c>
      <c r="AR20" s="136">
        <f t="shared" si="6"/>
        <v>135.5</v>
      </c>
      <c r="AS20" s="137">
        <f>AR20-SUM(AR22:AR26)</f>
        <v>135.5</v>
      </c>
      <c r="AT20" s="137">
        <f>AR27</f>
        <v>3.5</v>
      </c>
      <c r="AU20" s="138">
        <f>AS20+AT20</f>
        <v>139</v>
      </c>
      <c r="AV20" s="138">
        <f>AR26</f>
        <v>0</v>
      </c>
      <c r="AW20" s="138">
        <f>AR24</f>
        <v>0</v>
      </c>
      <c r="AX20" s="138">
        <f>AR25</f>
        <v>0</v>
      </c>
      <c r="AY20" s="138">
        <f>AR23</f>
        <v>0</v>
      </c>
      <c r="AZ20" s="138">
        <f>AR22</f>
        <v>0</v>
      </c>
      <c r="BA20" s="134">
        <f>AI21</f>
        <v>91</v>
      </c>
      <c r="BB20" s="134">
        <v>1.3</v>
      </c>
      <c r="BC20" s="134">
        <f>BB20*AT20</f>
        <v>4.55</v>
      </c>
      <c r="BD20" s="174">
        <f>BA20+BC20</f>
        <v>95.55</v>
      </c>
      <c r="BE20" s="174">
        <v>32.799999999999997</v>
      </c>
      <c r="BF20" s="138" t="s">
        <v>365</v>
      </c>
    </row>
    <row r="21" spans="1:58" ht="15" x14ac:dyDescent="0.25">
      <c r="A21" s="140"/>
      <c r="B21" s="141" t="s">
        <v>168</v>
      </c>
      <c r="C21" s="134">
        <v>9.5</v>
      </c>
      <c r="D21" s="134">
        <v>5.5</v>
      </c>
      <c r="E21" s="134">
        <v>5</v>
      </c>
      <c r="F21" s="134">
        <v>6.5</v>
      </c>
      <c r="G21" s="134">
        <v>2.5</v>
      </c>
      <c r="H21" s="159"/>
      <c r="I21" s="134">
        <v>5.5</v>
      </c>
      <c r="J21" s="134">
        <v>5.5</v>
      </c>
      <c r="K21" s="134">
        <v>5.5</v>
      </c>
      <c r="L21" s="134">
        <v>6.5</v>
      </c>
      <c r="M21" s="134">
        <v>6.5</v>
      </c>
      <c r="N21" s="134">
        <v>2.5</v>
      </c>
      <c r="O21" s="159"/>
      <c r="P21" s="134">
        <v>5.5</v>
      </c>
      <c r="Q21" s="134">
        <v>5.5</v>
      </c>
      <c r="R21" s="134">
        <v>4.5</v>
      </c>
      <c r="S21" s="134">
        <v>6</v>
      </c>
      <c r="T21" s="134">
        <v>6</v>
      </c>
      <c r="U21" s="134">
        <v>3.5</v>
      </c>
      <c r="V21" s="159"/>
      <c r="W21" s="134">
        <v>5.5</v>
      </c>
      <c r="X21" s="134">
        <v>5.5</v>
      </c>
      <c r="Y21" s="134">
        <v>5</v>
      </c>
      <c r="Z21" s="134">
        <v>5.5</v>
      </c>
      <c r="AA21" s="134">
        <v>6.5</v>
      </c>
      <c r="AB21" s="134">
        <v>2.5</v>
      </c>
      <c r="AC21" s="159"/>
      <c r="AD21" s="134">
        <v>6</v>
      </c>
      <c r="AE21" s="134">
        <v>5.5</v>
      </c>
      <c r="AF21" s="134">
        <v>5</v>
      </c>
      <c r="AG21" s="133">
        <f>SUM(E21:AF21)</f>
        <v>124</v>
      </c>
      <c r="AH21" s="134">
        <f>COUNT(C21:AF21)</f>
        <v>26</v>
      </c>
      <c r="AI21" s="134">
        <f>AH21*3.5</f>
        <v>91</v>
      </c>
      <c r="AJ21" s="134"/>
      <c r="AK21" s="140"/>
      <c r="AL21" s="134" t="s">
        <v>169</v>
      </c>
      <c r="AM21" s="134">
        <f t="shared" si="12"/>
        <v>29</v>
      </c>
      <c r="AN21" s="134">
        <f t="shared" si="13"/>
        <v>32</v>
      </c>
      <c r="AO21" s="134">
        <f t="shared" si="14"/>
        <v>31</v>
      </c>
      <c r="AP21" s="134">
        <f t="shared" si="15"/>
        <v>30.5</v>
      </c>
      <c r="AQ21" s="134">
        <f t="shared" si="16"/>
        <v>16.5</v>
      </c>
      <c r="AR21" s="136">
        <f t="shared" si="6"/>
        <v>139</v>
      </c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75"/>
      <c r="BE21" s="175"/>
      <c r="BF21" s="134" t="s">
        <v>364</v>
      </c>
    </row>
    <row r="22" spans="1:58" ht="15" x14ac:dyDescent="0.25">
      <c r="A22" s="275" t="s">
        <v>179</v>
      </c>
      <c r="B22" s="141" t="s">
        <v>109</v>
      </c>
      <c r="C22" s="147"/>
      <c r="D22" s="147"/>
      <c r="E22" s="147"/>
      <c r="F22" s="147"/>
      <c r="G22" s="147"/>
      <c r="H22" s="176"/>
      <c r="I22" s="147"/>
      <c r="J22" s="147"/>
      <c r="K22" s="147"/>
      <c r="L22" s="147"/>
      <c r="M22" s="147"/>
      <c r="N22" s="147"/>
      <c r="O22" s="176"/>
      <c r="P22" s="147"/>
      <c r="Q22" s="147"/>
      <c r="R22" s="147"/>
      <c r="S22" s="147"/>
      <c r="T22" s="147"/>
      <c r="U22" s="147"/>
      <c r="V22" s="176"/>
      <c r="W22" s="147"/>
      <c r="X22" s="147"/>
      <c r="Y22" s="147"/>
      <c r="Z22" s="147"/>
      <c r="AA22" s="147"/>
      <c r="AB22" s="147"/>
      <c r="AC22" s="176"/>
      <c r="AD22" s="147"/>
      <c r="AE22" s="147"/>
      <c r="AF22" s="147"/>
      <c r="AG22" s="133"/>
      <c r="AH22" s="147"/>
      <c r="AI22" s="147"/>
      <c r="AJ22" s="147"/>
      <c r="AK22" s="140" t="s">
        <v>179</v>
      </c>
      <c r="AL22" s="134" t="s">
        <v>109</v>
      </c>
      <c r="AM22" s="134">
        <f t="shared" si="12"/>
        <v>0</v>
      </c>
      <c r="AN22" s="134">
        <f t="shared" si="13"/>
        <v>0</v>
      </c>
      <c r="AO22" s="134">
        <f t="shared" si="14"/>
        <v>0</v>
      </c>
      <c r="AP22" s="134">
        <f t="shared" si="15"/>
        <v>0</v>
      </c>
      <c r="AQ22" s="134">
        <f t="shared" si="16"/>
        <v>0</v>
      </c>
      <c r="AR22" s="136">
        <f t="shared" si="6"/>
        <v>0</v>
      </c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78"/>
      <c r="BE22" s="178"/>
      <c r="BF22" s="147" t="s">
        <v>366</v>
      </c>
    </row>
    <row r="23" spans="1:58" ht="15" x14ac:dyDescent="0.25">
      <c r="A23" s="140"/>
      <c r="B23" s="141" t="s">
        <v>108</v>
      </c>
      <c r="C23" s="150"/>
      <c r="D23" s="150"/>
      <c r="E23" s="134"/>
      <c r="F23" s="152"/>
      <c r="G23" s="134"/>
      <c r="H23" s="159"/>
      <c r="I23" s="134"/>
      <c r="J23" s="134"/>
      <c r="K23" s="150"/>
      <c r="L23" s="134"/>
      <c r="M23" s="152"/>
      <c r="N23" s="134"/>
      <c r="O23" s="159"/>
      <c r="P23" s="134"/>
      <c r="Q23" s="134"/>
      <c r="R23" s="150"/>
      <c r="S23" s="134"/>
      <c r="T23" s="152"/>
      <c r="U23" s="134"/>
      <c r="V23" s="159"/>
      <c r="W23" s="134"/>
      <c r="X23" s="134"/>
      <c r="Y23" s="150"/>
      <c r="Z23" s="134"/>
      <c r="AA23" s="152"/>
      <c r="AB23" s="134"/>
      <c r="AC23" s="159"/>
      <c r="AD23" s="134"/>
      <c r="AE23" s="134"/>
      <c r="AF23" s="150"/>
      <c r="AG23" s="133"/>
      <c r="AH23" s="134"/>
      <c r="AI23" s="134"/>
      <c r="AJ23" s="134"/>
      <c r="AK23" s="140"/>
      <c r="AL23" s="124" t="s">
        <v>108</v>
      </c>
      <c r="AM23" s="134">
        <f t="shared" si="12"/>
        <v>0</v>
      </c>
      <c r="AN23" s="134">
        <f t="shared" si="13"/>
        <v>0</v>
      </c>
      <c r="AO23" s="134">
        <f t="shared" si="14"/>
        <v>0</v>
      </c>
      <c r="AP23" s="134">
        <f t="shared" si="15"/>
        <v>0</v>
      </c>
      <c r="AQ23" s="134">
        <f t="shared" si="16"/>
        <v>0</v>
      </c>
      <c r="AR23" s="136">
        <f t="shared" si="6"/>
        <v>0</v>
      </c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75"/>
      <c r="BE23" s="175"/>
      <c r="BF23" s="134"/>
    </row>
    <row r="24" spans="1:58" ht="15" x14ac:dyDescent="0.25">
      <c r="A24" s="140"/>
      <c r="B24" s="141" t="s">
        <v>160</v>
      </c>
      <c r="C24" s="150"/>
      <c r="D24" s="150"/>
      <c r="E24" s="134"/>
      <c r="F24" s="152"/>
      <c r="G24" s="134"/>
      <c r="H24" s="159"/>
      <c r="I24" s="134"/>
      <c r="J24" s="134"/>
      <c r="K24" s="150"/>
      <c r="L24" s="134"/>
      <c r="M24" s="152"/>
      <c r="N24" s="134"/>
      <c r="O24" s="159"/>
      <c r="P24" s="134"/>
      <c r="Q24" s="134"/>
      <c r="R24" s="150"/>
      <c r="S24" s="134"/>
      <c r="T24" s="152"/>
      <c r="U24" s="134"/>
      <c r="V24" s="159"/>
      <c r="W24" s="134"/>
      <c r="X24" s="134"/>
      <c r="Y24" s="150"/>
      <c r="Z24" s="134"/>
      <c r="AA24" s="152"/>
      <c r="AB24" s="134"/>
      <c r="AC24" s="159"/>
      <c r="AD24" s="134"/>
      <c r="AE24" s="134"/>
      <c r="AF24" s="150"/>
      <c r="AG24" s="133"/>
      <c r="AH24" s="134"/>
      <c r="AI24" s="134"/>
      <c r="AJ24" s="134"/>
      <c r="AK24" s="140"/>
      <c r="AL24" s="124" t="s">
        <v>172</v>
      </c>
      <c r="AM24" s="134">
        <f t="shared" si="12"/>
        <v>0</v>
      </c>
      <c r="AN24" s="134">
        <f t="shared" si="13"/>
        <v>0</v>
      </c>
      <c r="AO24" s="134">
        <f t="shared" si="14"/>
        <v>0</v>
      </c>
      <c r="AP24" s="134">
        <f t="shared" si="15"/>
        <v>0</v>
      </c>
      <c r="AQ24" s="134">
        <f t="shared" si="16"/>
        <v>0</v>
      </c>
      <c r="AR24" s="136">
        <f t="shared" si="6"/>
        <v>0</v>
      </c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75"/>
      <c r="BE24" s="175"/>
      <c r="BF24" s="134"/>
    </row>
    <row r="25" spans="1:58" ht="15" x14ac:dyDescent="0.25">
      <c r="A25" s="140"/>
      <c r="B25" s="141" t="s">
        <v>161</v>
      </c>
      <c r="C25" s="150"/>
      <c r="D25" s="150"/>
      <c r="E25" s="134"/>
      <c r="F25" s="152"/>
      <c r="G25" s="134"/>
      <c r="H25" s="159"/>
      <c r="I25" s="134"/>
      <c r="J25" s="134"/>
      <c r="K25" s="150"/>
      <c r="L25" s="134"/>
      <c r="M25" s="152"/>
      <c r="N25" s="134"/>
      <c r="O25" s="159"/>
      <c r="P25" s="134"/>
      <c r="Q25" s="134"/>
      <c r="R25" s="150"/>
      <c r="S25" s="134"/>
      <c r="T25" s="152"/>
      <c r="U25" s="134"/>
      <c r="V25" s="159"/>
      <c r="W25" s="134"/>
      <c r="X25" s="134"/>
      <c r="Y25" s="150"/>
      <c r="Z25" s="134"/>
      <c r="AA25" s="152"/>
      <c r="AB25" s="134"/>
      <c r="AC25" s="159"/>
      <c r="AD25" s="134"/>
      <c r="AE25" s="134"/>
      <c r="AF25" s="150"/>
      <c r="AG25" s="133"/>
      <c r="AH25" s="134"/>
      <c r="AI25" s="134"/>
      <c r="AJ25" s="134"/>
      <c r="AK25" s="140"/>
      <c r="AL25" s="124" t="s">
        <v>173</v>
      </c>
      <c r="AM25" s="134">
        <f t="shared" si="12"/>
        <v>0</v>
      </c>
      <c r="AN25" s="134">
        <f t="shared" si="13"/>
        <v>0</v>
      </c>
      <c r="AO25" s="134">
        <f t="shared" si="14"/>
        <v>0</v>
      </c>
      <c r="AP25" s="134">
        <f t="shared" si="15"/>
        <v>0</v>
      </c>
      <c r="AQ25" s="134">
        <f t="shared" si="16"/>
        <v>0</v>
      </c>
      <c r="AR25" s="136">
        <f t="shared" si="6"/>
        <v>0</v>
      </c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75"/>
      <c r="BE25" s="175"/>
      <c r="BF25" s="134"/>
    </row>
    <row r="26" spans="1:58" ht="15" x14ac:dyDescent="0.25">
      <c r="A26" s="140"/>
      <c r="B26" s="141" t="s">
        <v>174</v>
      </c>
      <c r="C26" s="150"/>
      <c r="D26" s="150"/>
      <c r="E26" s="134"/>
      <c r="F26" s="152"/>
      <c r="G26" s="134"/>
      <c r="H26" s="159"/>
      <c r="I26" s="134"/>
      <c r="J26" s="134"/>
      <c r="K26" s="150"/>
      <c r="L26" s="134"/>
      <c r="M26" s="152"/>
      <c r="N26" s="134"/>
      <c r="O26" s="159"/>
      <c r="P26" s="134"/>
      <c r="Q26" s="134"/>
      <c r="R26" s="150"/>
      <c r="S26" s="134"/>
      <c r="T26" s="152"/>
      <c r="U26" s="134"/>
      <c r="V26" s="159"/>
      <c r="W26" s="134"/>
      <c r="X26" s="134"/>
      <c r="Y26" s="150"/>
      <c r="Z26" s="134"/>
      <c r="AA26" s="152"/>
      <c r="AB26" s="134"/>
      <c r="AC26" s="159"/>
      <c r="AD26" s="134"/>
      <c r="AE26" s="134"/>
      <c r="AF26" s="150"/>
      <c r="AG26" s="133"/>
      <c r="AH26" s="134"/>
      <c r="AI26" s="134"/>
      <c r="AJ26" s="134"/>
      <c r="AK26" s="140"/>
      <c r="AL26" s="124" t="s">
        <v>174</v>
      </c>
      <c r="AM26" s="134">
        <f t="shared" si="12"/>
        <v>0</v>
      </c>
      <c r="AN26" s="134">
        <f t="shared" si="13"/>
        <v>0</v>
      </c>
      <c r="AO26" s="134">
        <f t="shared" si="14"/>
        <v>0</v>
      </c>
      <c r="AP26" s="134">
        <f t="shared" si="15"/>
        <v>0</v>
      </c>
      <c r="AQ26" s="134">
        <f t="shared" si="16"/>
        <v>0</v>
      </c>
      <c r="AR26" s="136">
        <f t="shared" si="6"/>
        <v>0</v>
      </c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75"/>
      <c r="BE26" s="175"/>
      <c r="BF26" s="134"/>
    </row>
    <row r="27" spans="1:58" ht="15" x14ac:dyDescent="0.25">
      <c r="A27" s="153"/>
      <c r="B27" s="154" t="s">
        <v>175</v>
      </c>
      <c r="C27" s="155"/>
      <c r="D27" s="155"/>
      <c r="E27" s="134"/>
      <c r="F27" s="155"/>
      <c r="G27" s="155"/>
      <c r="H27" s="159"/>
      <c r="I27" s="155"/>
      <c r="J27" s="155"/>
      <c r="K27" s="155"/>
      <c r="L27" s="134"/>
      <c r="M27" s="155"/>
      <c r="N27" s="155"/>
      <c r="O27" s="159"/>
      <c r="P27" s="155"/>
      <c r="Q27" s="155"/>
      <c r="R27" s="155"/>
      <c r="S27" s="134"/>
      <c r="T27" s="155"/>
      <c r="U27" s="155"/>
      <c r="V27" s="159"/>
      <c r="W27" s="155"/>
      <c r="X27" s="155"/>
      <c r="Y27" s="155"/>
      <c r="Z27" s="134"/>
      <c r="AA27" s="155"/>
      <c r="AB27" s="155"/>
      <c r="AC27" s="159"/>
      <c r="AD27" s="155"/>
      <c r="AE27" s="155"/>
      <c r="AF27" s="155"/>
      <c r="AG27" s="133"/>
      <c r="AH27" s="155"/>
      <c r="AI27" s="155"/>
      <c r="AJ27" s="155"/>
      <c r="AK27" s="153"/>
      <c r="AL27" s="134" t="s">
        <v>176</v>
      </c>
      <c r="AM27" s="134">
        <f>SUM(AM21:AM26)-AM20</f>
        <v>3.5</v>
      </c>
      <c r="AN27" s="134">
        <f>SUM(AN21:AN26)-AN20</f>
        <v>1</v>
      </c>
      <c r="AO27" s="134">
        <f>SUM(AO21:AO26)-AO20</f>
        <v>0</v>
      </c>
      <c r="AP27" s="134">
        <f>SUM(AP21:AP26)-AP20</f>
        <v>-0.5</v>
      </c>
      <c r="AQ27" s="134">
        <f>SUM(AQ21:AQ26)-AQ20</f>
        <v>-0.5</v>
      </c>
      <c r="AR27" s="136">
        <f t="shared" si="6"/>
        <v>3.5</v>
      </c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81"/>
      <c r="BE27" s="181"/>
      <c r="BF27" s="155"/>
    </row>
    <row r="28" spans="1:58" ht="15" x14ac:dyDescent="0.25">
      <c r="A28" s="71"/>
      <c r="B28" s="131" t="s">
        <v>166</v>
      </c>
      <c r="C28" s="95">
        <v>5.5</v>
      </c>
      <c r="D28" s="95">
        <v>5</v>
      </c>
      <c r="E28" s="95">
        <v>6</v>
      </c>
      <c r="F28" s="95">
        <v>6</v>
      </c>
      <c r="G28" s="95">
        <v>3</v>
      </c>
      <c r="H28" s="173"/>
      <c r="I28" s="95">
        <v>4.5</v>
      </c>
      <c r="J28" s="95">
        <v>5.5</v>
      </c>
      <c r="K28" s="95">
        <v>5</v>
      </c>
      <c r="L28" s="95">
        <v>6</v>
      </c>
      <c r="M28" s="95">
        <v>6</v>
      </c>
      <c r="N28" s="95">
        <v>3</v>
      </c>
      <c r="O28" s="173"/>
      <c r="P28" s="95">
        <v>4.5</v>
      </c>
      <c r="Q28" s="95">
        <v>5.5</v>
      </c>
      <c r="R28" s="95">
        <v>5</v>
      </c>
      <c r="S28" s="95">
        <v>6</v>
      </c>
      <c r="T28" s="95">
        <v>6</v>
      </c>
      <c r="U28" s="95">
        <v>3</v>
      </c>
      <c r="V28" s="173"/>
      <c r="W28" s="95">
        <v>4.5</v>
      </c>
      <c r="X28" s="95">
        <v>5.5</v>
      </c>
      <c r="Y28" s="95">
        <v>5</v>
      </c>
      <c r="Z28" s="95">
        <v>6</v>
      </c>
      <c r="AA28" s="95">
        <v>6</v>
      </c>
      <c r="AB28" s="95">
        <v>3</v>
      </c>
      <c r="AC28" s="173"/>
      <c r="AD28" s="95">
        <v>4.5</v>
      </c>
      <c r="AE28" s="95">
        <v>5.5</v>
      </c>
      <c r="AF28" s="95">
        <v>5</v>
      </c>
      <c r="AG28" s="133">
        <f>SUM(E28:AF28)</f>
        <v>120</v>
      </c>
      <c r="AH28" s="134"/>
      <c r="AI28" s="134"/>
      <c r="AJ28" s="134"/>
      <c r="AK28" s="71"/>
      <c r="AL28" s="135" t="s">
        <v>167</v>
      </c>
      <c r="AM28" s="135">
        <f t="shared" ref="AM28:AM34" si="17">SUM(C28:G28)</f>
        <v>25.5</v>
      </c>
      <c r="AN28" s="135">
        <f t="shared" ref="AN28:AN34" si="18">SUM(I28:N28)</f>
        <v>30</v>
      </c>
      <c r="AO28" s="135">
        <f t="shared" ref="AO28:AO34" si="19">SUM(P28:U28)</f>
        <v>30</v>
      </c>
      <c r="AP28" s="135">
        <f t="shared" ref="AP28:AP34" si="20">SUM(W28:AB28)</f>
        <v>30</v>
      </c>
      <c r="AQ28" s="135">
        <f t="shared" ref="AQ28:AQ34" si="21">SUM(AD28:AF28)</f>
        <v>15</v>
      </c>
      <c r="AR28" s="136">
        <f t="shared" si="6"/>
        <v>130.5</v>
      </c>
      <c r="AS28" s="137">
        <f>AR28-SUM(AR30:AR34)</f>
        <v>130.5</v>
      </c>
      <c r="AT28" s="137">
        <f>AR35</f>
        <v>51</v>
      </c>
      <c r="AU28" s="138">
        <f>AS28+AT28</f>
        <v>181.5</v>
      </c>
      <c r="AV28" s="138">
        <f>AR34</f>
        <v>0</v>
      </c>
      <c r="AW28" s="138">
        <f>AR32</f>
        <v>0</v>
      </c>
      <c r="AX28" s="138">
        <f>AR33</f>
        <v>0</v>
      </c>
      <c r="AY28" s="138">
        <f>AR31</f>
        <v>0</v>
      </c>
      <c r="AZ28" s="138">
        <f>AR30</f>
        <v>0</v>
      </c>
      <c r="BA28" s="134">
        <f>AI29</f>
        <v>91</v>
      </c>
      <c r="BB28" s="134">
        <v>1.3</v>
      </c>
      <c r="BC28" s="134">
        <f>BB28*AT28</f>
        <v>66.3</v>
      </c>
      <c r="BD28" s="174">
        <f>BA28+BC28</f>
        <v>157.30000000000001</v>
      </c>
      <c r="BE28" s="174"/>
      <c r="BF28" s="138"/>
    </row>
    <row r="29" spans="1:58" ht="15" x14ac:dyDescent="0.25">
      <c r="A29" s="140"/>
      <c r="B29" s="141" t="s">
        <v>168</v>
      </c>
      <c r="C29" s="134">
        <v>9.5</v>
      </c>
      <c r="D29" s="134">
        <v>5.5</v>
      </c>
      <c r="E29" s="134">
        <v>5</v>
      </c>
      <c r="F29" s="134">
        <v>6.5</v>
      </c>
      <c r="G29" s="134">
        <v>3.5</v>
      </c>
      <c r="H29" s="159"/>
      <c r="I29" s="134">
        <v>7.5</v>
      </c>
      <c r="J29" s="134">
        <v>8</v>
      </c>
      <c r="K29" s="134">
        <v>8</v>
      </c>
      <c r="L29" s="134">
        <v>8.5</v>
      </c>
      <c r="M29" s="134">
        <v>6</v>
      </c>
      <c r="N29" s="134">
        <v>5.5</v>
      </c>
      <c r="O29" s="159"/>
      <c r="P29" s="134">
        <v>8</v>
      </c>
      <c r="Q29" s="134">
        <v>8</v>
      </c>
      <c r="R29" s="134">
        <v>7</v>
      </c>
      <c r="S29" s="134">
        <v>8</v>
      </c>
      <c r="T29" s="134">
        <v>6</v>
      </c>
      <c r="U29" s="134">
        <v>5.5</v>
      </c>
      <c r="V29" s="159"/>
      <c r="W29" s="134">
        <v>7.5</v>
      </c>
      <c r="X29" s="134">
        <v>8.5</v>
      </c>
      <c r="Y29" s="134">
        <v>7.5</v>
      </c>
      <c r="Z29" s="134">
        <v>8.5</v>
      </c>
      <c r="AA29" s="134">
        <v>6.5</v>
      </c>
      <c r="AB29" s="134">
        <v>5</v>
      </c>
      <c r="AC29" s="159"/>
      <c r="AD29" s="134">
        <v>7</v>
      </c>
      <c r="AE29" s="134">
        <v>7.5</v>
      </c>
      <c r="AF29" s="134">
        <v>7.5</v>
      </c>
      <c r="AG29" s="133">
        <f>SUM(E29:AF29)</f>
        <v>166.5</v>
      </c>
      <c r="AH29" s="134">
        <f>COUNT(C29:AF29)</f>
        <v>26</v>
      </c>
      <c r="AI29" s="134">
        <f>AH29*3.5</f>
        <v>91</v>
      </c>
      <c r="AJ29" s="134"/>
      <c r="AK29" s="140"/>
      <c r="AL29" s="134" t="s">
        <v>169</v>
      </c>
      <c r="AM29" s="134">
        <f t="shared" si="17"/>
        <v>30</v>
      </c>
      <c r="AN29" s="134">
        <f t="shared" si="18"/>
        <v>43.5</v>
      </c>
      <c r="AO29" s="134">
        <f t="shared" si="19"/>
        <v>42.5</v>
      </c>
      <c r="AP29" s="134">
        <f t="shared" si="20"/>
        <v>43.5</v>
      </c>
      <c r="AQ29" s="134">
        <f t="shared" si="21"/>
        <v>22</v>
      </c>
      <c r="AR29" s="136">
        <f t="shared" si="6"/>
        <v>181.5</v>
      </c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75"/>
      <c r="BE29" s="175"/>
      <c r="BF29" s="134" t="s">
        <v>364</v>
      </c>
    </row>
    <row r="30" spans="1:58" ht="15" x14ac:dyDescent="0.25">
      <c r="A30" s="275" t="s">
        <v>180</v>
      </c>
      <c r="B30" s="141" t="s">
        <v>109</v>
      </c>
      <c r="C30" s="147"/>
      <c r="D30" s="147"/>
      <c r="E30" s="147"/>
      <c r="F30" s="147"/>
      <c r="G30" s="147"/>
      <c r="H30" s="176"/>
      <c r="I30" s="147"/>
      <c r="J30" s="147"/>
      <c r="K30" s="147"/>
      <c r="L30" s="147"/>
      <c r="M30" s="147"/>
      <c r="N30" s="147"/>
      <c r="O30" s="176"/>
      <c r="P30" s="147"/>
      <c r="Q30" s="147"/>
      <c r="R30" s="147"/>
      <c r="S30" s="147"/>
      <c r="T30" s="147"/>
      <c r="U30" s="147"/>
      <c r="V30" s="176"/>
      <c r="W30" s="147"/>
      <c r="X30" s="147"/>
      <c r="Y30" s="147"/>
      <c r="Z30" s="147"/>
      <c r="AA30" s="147"/>
      <c r="AB30" s="147"/>
      <c r="AC30" s="176"/>
      <c r="AD30" s="147"/>
      <c r="AE30" s="147"/>
      <c r="AF30" s="147"/>
      <c r="AG30" s="133"/>
      <c r="AH30" s="147"/>
      <c r="AI30" s="147"/>
      <c r="AJ30" s="147"/>
      <c r="AK30" s="140" t="s">
        <v>180</v>
      </c>
      <c r="AL30" s="134" t="s">
        <v>109</v>
      </c>
      <c r="AM30" s="134">
        <f t="shared" si="17"/>
        <v>0</v>
      </c>
      <c r="AN30" s="134">
        <f t="shared" si="18"/>
        <v>0</v>
      </c>
      <c r="AO30" s="134">
        <f t="shared" si="19"/>
        <v>0</v>
      </c>
      <c r="AP30" s="134">
        <f t="shared" si="20"/>
        <v>0</v>
      </c>
      <c r="AQ30" s="134">
        <f t="shared" si="21"/>
        <v>0</v>
      </c>
      <c r="AR30" s="136">
        <f t="shared" si="6"/>
        <v>0</v>
      </c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78"/>
      <c r="BE30" s="178"/>
      <c r="BF30" s="147"/>
    </row>
    <row r="31" spans="1:58" ht="15" x14ac:dyDescent="0.25">
      <c r="A31" s="140"/>
      <c r="B31" s="141" t="s">
        <v>108</v>
      </c>
      <c r="C31" s="150"/>
      <c r="D31" s="150"/>
      <c r="E31" s="134"/>
      <c r="F31" s="152"/>
      <c r="G31" s="134"/>
      <c r="H31" s="159"/>
      <c r="I31" s="134"/>
      <c r="J31" s="134"/>
      <c r="K31" s="150"/>
      <c r="L31" s="134"/>
      <c r="M31" s="152"/>
      <c r="N31" s="134"/>
      <c r="O31" s="159"/>
      <c r="P31" s="134"/>
      <c r="Q31" s="134"/>
      <c r="R31" s="150"/>
      <c r="S31" s="134"/>
      <c r="T31" s="152"/>
      <c r="U31" s="134"/>
      <c r="V31" s="159"/>
      <c r="W31" s="134"/>
      <c r="X31" s="134"/>
      <c r="Y31" s="150"/>
      <c r="Z31" s="134"/>
      <c r="AA31" s="152"/>
      <c r="AB31" s="134"/>
      <c r="AC31" s="159"/>
      <c r="AD31" s="134"/>
      <c r="AE31" s="134"/>
      <c r="AF31" s="150"/>
      <c r="AG31" s="133"/>
      <c r="AH31" s="134"/>
      <c r="AI31" s="134"/>
      <c r="AJ31" s="134"/>
      <c r="AK31" s="140"/>
      <c r="AL31" s="124" t="s">
        <v>108</v>
      </c>
      <c r="AM31" s="134">
        <f t="shared" si="17"/>
        <v>0</v>
      </c>
      <c r="AN31" s="134">
        <f t="shared" si="18"/>
        <v>0</v>
      </c>
      <c r="AO31" s="134">
        <f t="shared" si="19"/>
        <v>0</v>
      </c>
      <c r="AP31" s="134">
        <f t="shared" si="20"/>
        <v>0</v>
      </c>
      <c r="AQ31" s="134">
        <f t="shared" si="21"/>
        <v>0</v>
      </c>
      <c r="AR31" s="136">
        <f t="shared" si="6"/>
        <v>0</v>
      </c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75"/>
      <c r="BE31" s="175"/>
      <c r="BF31" s="134"/>
    </row>
    <row r="32" spans="1:58" ht="15" x14ac:dyDescent="0.25">
      <c r="A32" s="140"/>
      <c r="B32" s="141" t="s">
        <v>160</v>
      </c>
      <c r="C32" s="150"/>
      <c r="D32" s="150"/>
      <c r="E32" s="134"/>
      <c r="F32" s="152"/>
      <c r="G32" s="134"/>
      <c r="H32" s="159"/>
      <c r="I32" s="134"/>
      <c r="J32" s="134"/>
      <c r="K32" s="150"/>
      <c r="L32" s="134"/>
      <c r="M32" s="152"/>
      <c r="N32" s="134"/>
      <c r="O32" s="159"/>
      <c r="P32" s="134"/>
      <c r="Q32" s="134"/>
      <c r="R32" s="150"/>
      <c r="S32" s="134"/>
      <c r="T32" s="152"/>
      <c r="U32" s="134"/>
      <c r="V32" s="159"/>
      <c r="W32" s="134"/>
      <c r="X32" s="134"/>
      <c r="Y32" s="150"/>
      <c r="Z32" s="134"/>
      <c r="AA32" s="152"/>
      <c r="AB32" s="134"/>
      <c r="AC32" s="159"/>
      <c r="AD32" s="134"/>
      <c r="AE32" s="134"/>
      <c r="AF32" s="150"/>
      <c r="AG32" s="133"/>
      <c r="AH32" s="134"/>
      <c r="AI32" s="134"/>
      <c r="AJ32" s="134"/>
      <c r="AK32" s="140"/>
      <c r="AL32" s="124" t="s">
        <v>172</v>
      </c>
      <c r="AM32" s="134">
        <f t="shared" si="17"/>
        <v>0</v>
      </c>
      <c r="AN32" s="134">
        <f t="shared" si="18"/>
        <v>0</v>
      </c>
      <c r="AO32" s="134">
        <f t="shared" si="19"/>
        <v>0</v>
      </c>
      <c r="AP32" s="134">
        <f t="shared" si="20"/>
        <v>0</v>
      </c>
      <c r="AQ32" s="134">
        <f t="shared" si="21"/>
        <v>0</v>
      </c>
      <c r="AR32" s="136">
        <f t="shared" si="6"/>
        <v>0</v>
      </c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75"/>
      <c r="BE32" s="175"/>
      <c r="BF32" s="134"/>
    </row>
    <row r="33" spans="1:58" ht="15" x14ac:dyDescent="0.25">
      <c r="A33" s="140"/>
      <c r="B33" s="141" t="s">
        <v>161</v>
      </c>
      <c r="C33" s="150"/>
      <c r="D33" s="150"/>
      <c r="E33" s="134"/>
      <c r="F33" s="152"/>
      <c r="G33" s="134"/>
      <c r="H33" s="159"/>
      <c r="I33" s="134"/>
      <c r="J33" s="134"/>
      <c r="K33" s="150"/>
      <c r="L33" s="134"/>
      <c r="M33" s="152"/>
      <c r="N33" s="134"/>
      <c r="O33" s="159"/>
      <c r="P33" s="134"/>
      <c r="Q33" s="134"/>
      <c r="R33" s="150"/>
      <c r="S33" s="134"/>
      <c r="T33" s="152"/>
      <c r="U33" s="134"/>
      <c r="V33" s="159"/>
      <c r="W33" s="134"/>
      <c r="X33" s="134"/>
      <c r="Y33" s="150"/>
      <c r="Z33" s="134"/>
      <c r="AA33" s="152"/>
      <c r="AB33" s="134"/>
      <c r="AC33" s="159"/>
      <c r="AD33" s="134"/>
      <c r="AE33" s="134"/>
      <c r="AF33" s="150"/>
      <c r="AG33" s="133"/>
      <c r="AH33" s="134"/>
      <c r="AI33" s="134"/>
      <c r="AJ33" s="134"/>
      <c r="AK33" s="140"/>
      <c r="AL33" s="124" t="s">
        <v>173</v>
      </c>
      <c r="AM33" s="134">
        <f t="shared" si="17"/>
        <v>0</v>
      </c>
      <c r="AN33" s="134">
        <f t="shared" si="18"/>
        <v>0</v>
      </c>
      <c r="AO33" s="134">
        <f t="shared" si="19"/>
        <v>0</v>
      </c>
      <c r="AP33" s="134">
        <f t="shared" si="20"/>
        <v>0</v>
      </c>
      <c r="AQ33" s="134">
        <f t="shared" si="21"/>
        <v>0</v>
      </c>
      <c r="AR33" s="136">
        <f t="shared" si="6"/>
        <v>0</v>
      </c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75"/>
      <c r="BE33" s="175"/>
      <c r="BF33" s="134"/>
    </row>
    <row r="34" spans="1:58" ht="15" x14ac:dyDescent="0.25">
      <c r="A34" s="140"/>
      <c r="B34" s="141" t="s">
        <v>174</v>
      </c>
      <c r="C34" s="150"/>
      <c r="D34" s="150"/>
      <c r="E34" s="134"/>
      <c r="F34" s="152"/>
      <c r="G34" s="134"/>
      <c r="H34" s="159"/>
      <c r="I34" s="134"/>
      <c r="J34" s="134"/>
      <c r="K34" s="150"/>
      <c r="L34" s="134"/>
      <c r="M34" s="152"/>
      <c r="N34" s="134"/>
      <c r="O34" s="159"/>
      <c r="P34" s="134"/>
      <c r="Q34" s="134"/>
      <c r="R34" s="150"/>
      <c r="S34" s="134"/>
      <c r="T34" s="152"/>
      <c r="U34" s="134"/>
      <c r="V34" s="159"/>
      <c r="W34" s="134"/>
      <c r="X34" s="134"/>
      <c r="Y34" s="150"/>
      <c r="Z34" s="134"/>
      <c r="AA34" s="152"/>
      <c r="AB34" s="134"/>
      <c r="AC34" s="159"/>
      <c r="AD34" s="134"/>
      <c r="AE34" s="134"/>
      <c r="AF34" s="150"/>
      <c r="AG34" s="133"/>
      <c r="AH34" s="134"/>
      <c r="AI34" s="134"/>
      <c r="AJ34" s="134"/>
      <c r="AK34" s="140"/>
      <c r="AL34" s="124" t="s">
        <v>174</v>
      </c>
      <c r="AM34" s="134">
        <f t="shared" si="17"/>
        <v>0</v>
      </c>
      <c r="AN34" s="134">
        <f t="shared" si="18"/>
        <v>0</v>
      </c>
      <c r="AO34" s="134">
        <f t="shared" si="19"/>
        <v>0</v>
      </c>
      <c r="AP34" s="134">
        <f t="shared" si="20"/>
        <v>0</v>
      </c>
      <c r="AQ34" s="134">
        <f t="shared" si="21"/>
        <v>0</v>
      </c>
      <c r="AR34" s="136">
        <f t="shared" si="6"/>
        <v>0</v>
      </c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75"/>
      <c r="BE34" s="175"/>
      <c r="BF34" s="134"/>
    </row>
    <row r="35" spans="1:58" ht="15" x14ac:dyDescent="0.25">
      <c r="A35" s="153"/>
      <c r="B35" s="154" t="s">
        <v>175</v>
      </c>
      <c r="C35" s="155"/>
      <c r="D35" s="155"/>
      <c r="E35" s="134"/>
      <c r="F35" s="155"/>
      <c r="G35" s="155"/>
      <c r="H35" s="159"/>
      <c r="I35" s="155"/>
      <c r="J35" s="155"/>
      <c r="K35" s="155"/>
      <c r="L35" s="134"/>
      <c r="M35" s="155"/>
      <c r="N35" s="155"/>
      <c r="O35" s="159"/>
      <c r="P35" s="155"/>
      <c r="Q35" s="155"/>
      <c r="R35" s="155"/>
      <c r="S35" s="134"/>
      <c r="T35" s="155"/>
      <c r="U35" s="155"/>
      <c r="V35" s="159"/>
      <c r="W35" s="155"/>
      <c r="X35" s="155"/>
      <c r="Y35" s="155"/>
      <c r="Z35" s="134"/>
      <c r="AA35" s="155"/>
      <c r="AB35" s="155"/>
      <c r="AC35" s="159"/>
      <c r="AD35" s="155"/>
      <c r="AE35" s="155"/>
      <c r="AF35" s="155"/>
      <c r="AG35" s="133"/>
      <c r="AH35" s="155"/>
      <c r="AI35" s="155"/>
      <c r="AJ35" s="155"/>
      <c r="AK35" s="153"/>
      <c r="AL35" s="134" t="s">
        <v>176</v>
      </c>
      <c r="AM35" s="134">
        <f>SUM(AM29:AM34)-AM28</f>
        <v>4.5</v>
      </c>
      <c r="AN35" s="134">
        <f>SUM(AN29:AN34)-AN28</f>
        <v>13.5</v>
      </c>
      <c r="AO35" s="134">
        <f>SUM(AO29:AO34)-AO28</f>
        <v>12.5</v>
      </c>
      <c r="AP35" s="134">
        <f>SUM(AP29:AP34)-AP28</f>
        <v>13.5</v>
      </c>
      <c r="AQ35" s="134">
        <f>SUM(AQ29:AQ34)-AQ28</f>
        <v>7</v>
      </c>
      <c r="AR35" s="136">
        <f t="shared" si="6"/>
        <v>51</v>
      </c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81"/>
      <c r="BE35" s="181"/>
      <c r="BF35" s="155"/>
    </row>
    <row r="36" spans="1:58" ht="15" x14ac:dyDescent="0.25">
      <c r="A36" s="71"/>
      <c r="B36" s="131" t="s">
        <v>166</v>
      </c>
      <c r="C36" s="95">
        <v>5.5</v>
      </c>
      <c r="D36" s="95">
        <v>5.5</v>
      </c>
      <c r="E36" s="95">
        <v>6</v>
      </c>
      <c r="F36" s="95">
        <v>6</v>
      </c>
      <c r="G36" s="95">
        <v>3</v>
      </c>
      <c r="H36" s="173"/>
      <c r="I36" s="95">
        <v>4</v>
      </c>
      <c r="J36" s="95">
        <v>5.5</v>
      </c>
      <c r="K36" s="95">
        <v>5.5</v>
      </c>
      <c r="L36" s="95">
        <v>6</v>
      </c>
      <c r="M36" s="95">
        <v>6</v>
      </c>
      <c r="N36" s="95">
        <v>3</v>
      </c>
      <c r="O36" s="173"/>
      <c r="P36" s="95">
        <v>4</v>
      </c>
      <c r="Q36" s="95">
        <v>5.5</v>
      </c>
      <c r="R36" s="95">
        <v>5.5</v>
      </c>
      <c r="S36" s="95">
        <v>6</v>
      </c>
      <c r="T36" s="95">
        <v>6</v>
      </c>
      <c r="U36" s="95">
        <v>3</v>
      </c>
      <c r="V36" s="173"/>
      <c r="W36" s="95">
        <v>4</v>
      </c>
      <c r="X36" s="95">
        <v>5.5</v>
      </c>
      <c r="Y36" s="95">
        <v>5.5</v>
      </c>
      <c r="Z36" s="95">
        <v>6</v>
      </c>
      <c r="AA36" s="95">
        <v>6</v>
      </c>
      <c r="AB36" s="95">
        <v>3</v>
      </c>
      <c r="AC36" s="173"/>
      <c r="AD36" s="95">
        <v>4</v>
      </c>
      <c r="AE36" s="95">
        <v>5.5</v>
      </c>
      <c r="AF36" s="95">
        <v>5.5</v>
      </c>
      <c r="AG36" s="133">
        <f>SUM(E36:AF36)</f>
        <v>120</v>
      </c>
      <c r="AH36" s="134"/>
      <c r="AI36" s="134"/>
      <c r="AJ36" s="134"/>
      <c r="AK36" s="71"/>
      <c r="AL36" s="135" t="s">
        <v>167</v>
      </c>
      <c r="AM36" s="135">
        <f t="shared" ref="AM36:AM42" si="22">SUM(C36:G36)</f>
        <v>26</v>
      </c>
      <c r="AN36" s="135">
        <f t="shared" ref="AN36:AN42" si="23">SUM(I36:N36)</f>
        <v>30</v>
      </c>
      <c r="AO36" s="135">
        <f t="shared" ref="AO36:AO42" si="24">SUM(P36:U36)</f>
        <v>30</v>
      </c>
      <c r="AP36" s="135">
        <f t="shared" ref="AP36:AP42" si="25">SUM(W36:AB36)</f>
        <v>30</v>
      </c>
      <c r="AQ36" s="135">
        <f t="shared" ref="AQ36:AQ42" si="26">SUM(AD36:AF36)</f>
        <v>15</v>
      </c>
      <c r="AR36" s="136">
        <f t="shared" ref="AR36:AR67" si="27">SUM(AM36:AQ36)</f>
        <v>131</v>
      </c>
      <c r="AS36" s="137">
        <f>AR36-SUM(AR38:AR42)</f>
        <v>125.5</v>
      </c>
      <c r="AT36" s="137">
        <f>AR43</f>
        <v>8</v>
      </c>
      <c r="AU36" s="138">
        <f>AS36+AT36</f>
        <v>133.5</v>
      </c>
      <c r="AV36" s="138">
        <f>AR42</f>
        <v>0</v>
      </c>
      <c r="AW36" s="138">
        <f>AR40</f>
        <v>0</v>
      </c>
      <c r="AX36" s="138">
        <f>AR41</f>
        <v>0</v>
      </c>
      <c r="AY36" s="138">
        <f>AR39</f>
        <v>0</v>
      </c>
      <c r="AZ36" s="138">
        <f>AR38</f>
        <v>5.5</v>
      </c>
      <c r="BA36" s="134">
        <f>AI37</f>
        <v>87.5</v>
      </c>
      <c r="BB36" s="134">
        <v>1.3</v>
      </c>
      <c r="BC36" s="134">
        <f>BB36*AT36</f>
        <v>10.4</v>
      </c>
      <c r="BD36" s="174">
        <f>BA36+BC36</f>
        <v>97.9</v>
      </c>
      <c r="BE36" s="174">
        <v>14.72</v>
      </c>
      <c r="BF36" s="138" t="s">
        <v>220</v>
      </c>
    </row>
    <row r="37" spans="1:58" ht="15" x14ac:dyDescent="0.25">
      <c r="A37" s="140"/>
      <c r="B37" s="141" t="s">
        <v>168</v>
      </c>
      <c r="C37" s="134">
        <v>5.5</v>
      </c>
      <c r="D37" s="137"/>
      <c r="E37" s="134">
        <v>6.5</v>
      </c>
      <c r="F37" s="134">
        <v>6.5</v>
      </c>
      <c r="G37" s="134">
        <v>3.5</v>
      </c>
      <c r="H37" s="159"/>
      <c r="I37" s="134">
        <v>6</v>
      </c>
      <c r="J37" s="134">
        <v>6.5</v>
      </c>
      <c r="K37" s="134">
        <v>6</v>
      </c>
      <c r="L37" s="134">
        <v>6</v>
      </c>
      <c r="M37" s="134">
        <v>6.5</v>
      </c>
      <c r="N37" s="134">
        <v>2.5</v>
      </c>
      <c r="O37" s="159"/>
      <c r="P37" s="134">
        <v>4.5</v>
      </c>
      <c r="Q37" s="134">
        <v>6</v>
      </c>
      <c r="R37" s="134">
        <v>6</v>
      </c>
      <c r="S37" s="134">
        <v>6</v>
      </c>
      <c r="T37" s="134">
        <v>6.5</v>
      </c>
      <c r="U37" s="134">
        <v>2</v>
      </c>
      <c r="V37" s="159"/>
      <c r="W37" s="134">
        <v>5.5</v>
      </c>
      <c r="X37" s="134">
        <v>6</v>
      </c>
      <c r="Y37" s="134">
        <v>6</v>
      </c>
      <c r="Z37" s="134">
        <v>6</v>
      </c>
      <c r="AA37" s="134">
        <v>6.5</v>
      </c>
      <c r="AB37" s="134">
        <v>2.5</v>
      </c>
      <c r="AC37" s="159"/>
      <c r="AD37" s="134">
        <v>4.5</v>
      </c>
      <c r="AE37" s="134">
        <v>5</v>
      </c>
      <c r="AF37" s="134">
        <v>5</v>
      </c>
      <c r="AG37" s="133">
        <f>SUM(E37:AF37)</f>
        <v>128</v>
      </c>
      <c r="AH37" s="134">
        <f>COUNT(C37:AF37)</f>
        <v>25</v>
      </c>
      <c r="AI37" s="134">
        <f>AH37*3.5</f>
        <v>87.5</v>
      </c>
      <c r="AJ37" s="134"/>
      <c r="AK37" s="140"/>
      <c r="AL37" s="134" t="s">
        <v>169</v>
      </c>
      <c r="AM37" s="134">
        <f t="shared" si="22"/>
        <v>22</v>
      </c>
      <c r="AN37" s="134">
        <f t="shared" si="23"/>
        <v>33.5</v>
      </c>
      <c r="AO37" s="134">
        <f t="shared" si="24"/>
        <v>31</v>
      </c>
      <c r="AP37" s="134">
        <f t="shared" si="25"/>
        <v>32.5</v>
      </c>
      <c r="AQ37" s="134">
        <f t="shared" si="26"/>
        <v>14.5</v>
      </c>
      <c r="AR37" s="136">
        <f t="shared" si="27"/>
        <v>133.5</v>
      </c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75"/>
      <c r="BE37" s="175"/>
      <c r="BF37" s="134" t="s">
        <v>367</v>
      </c>
    </row>
    <row r="38" spans="1:58" ht="15" x14ac:dyDescent="0.25">
      <c r="A38" s="275" t="s">
        <v>182</v>
      </c>
      <c r="B38" s="141" t="s">
        <v>109</v>
      </c>
      <c r="C38" s="147"/>
      <c r="D38" s="147">
        <v>5.5</v>
      </c>
      <c r="E38" s="147"/>
      <c r="F38" s="147"/>
      <c r="G38" s="147"/>
      <c r="H38" s="176"/>
      <c r="I38" s="147"/>
      <c r="J38" s="147"/>
      <c r="K38" s="147"/>
      <c r="L38" s="147"/>
      <c r="M38" s="147"/>
      <c r="N38" s="147"/>
      <c r="O38" s="176"/>
      <c r="P38" s="147"/>
      <c r="Q38" s="147"/>
      <c r="R38" s="147"/>
      <c r="S38" s="147"/>
      <c r="T38" s="147"/>
      <c r="U38" s="147"/>
      <c r="V38" s="176"/>
      <c r="W38" s="147"/>
      <c r="X38" s="147"/>
      <c r="Y38" s="147"/>
      <c r="Z38" s="147"/>
      <c r="AA38" s="147"/>
      <c r="AB38" s="147"/>
      <c r="AC38" s="176"/>
      <c r="AD38" s="147"/>
      <c r="AE38" s="147"/>
      <c r="AF38" s="147"/>
      <c r="AG38" s="133"/>
      <c r="AH38" s="147"/>
      <c r="AI38" s="147"/>
      <c r="AJ38" s="147"/>
      <c r="AK38" s="140" t="s">
        <v>182</v>
      </c>
      <c r="AL38" s="134" t="s">
        <v>109</v>
      </c>
      <c r="AM38" s="134">
        <f t="shared" si="22"/>
        <v>5.5</v>
      </c>
      <c r="AN38" s="134">
        <f t="shared" si="23"/>
        <v>0</v>
      </c>
      <c r="AO38" s="134">
        <f t="shared" si="24"/>
        <v>0</v>
      </c>
      <c r="AP38" s="134">
        <f t="shared" si="25"/>
        <v>0</v>
      </c>
      <c r="AQ38" s="134">
        <f t="shared" si="26"/>
        <v>0</v>
      </c>
      <c r="AR38" s="136">
        <f t="shared" si="27"/>
        <v>5.5</v>
      </c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78"/>
      <c r="BE38" s="178"/>
      <c r="BF38" s="134" t="s">
        <v>364</v>
      </c>
    </row>
    <row r="39" spans="1:58" ht="15" x14ac:dyDescent="0.25">
      <c r="A39" s="140"/>
      <c r="B39" s="141" t="s">
        <v>108</v>
      </c>
      <c r="C39" s="150"/>
      <c r="D39" s="150"/>
      <c r="E39" s="134"/>
      <c r="F39" s="292" t="s">
        <v>336</v>
      </c>
      <c r="G39" s="134"/>
      <c r="H39" s="159"/>
      <c r="I39" s="292" t="s">
        <v>336</v>
      </c>
      <c r="J39" s="134"/>
      <c r="K39" s="150"/>
      <c r="L39" s="292" t="s">
        <v>336</v>
      </c>
      <c r="M39" s="292" t="s">
        <v>336</v>
      </c>
      <c r="N39" s="134"/>
      <c r="O39" s="159"/>
      <c r="P39" s="292" t="s">
        <v>336</v>
      </c>
      <c r="Q39" s="134"/>
      <c r="R39" s="150"/>
      <c r="S39" s="292" t="s">
        <v>336</v>
      </c>
      <c r="T39" s="292" t="s">
        <v>336</v>
      </c>
      <c r="U39" s="134"/>
      <c r="V39" s="159"/>
      <c r="W39" s="292" t="s">
        <v>336</v>
      </c>
      <c r="X39" s="134"/>
      <c r="Y39" s="150"/>
      <c r="Z39" s="292" t="s">
        <v>336</v>
      </c>
      <c r="AA39" s="292" t="s">
        <v>336</v>
      </c>
      <c r="AB39" s="134"/>
      <c r="AC39" s="159"/>
      <c r="AD39" s="292" t="s">
        <v>336</v>
      </c>
      <c r="AE39" s="134"/>
      <c r="AF39" s="150"/>
      <c r="AG39" s="133"/>
      <c r="AH39" s="134"/>
      <c r="AI39" s="134"/>
      <c r="AJ39" s="134"/>
      <c r="AK39" s="140"/>
      <c r="AL39" s="124" t="s">
        <v>108</v>
      </c>
      <c r="AM39" s="134">
        <f t="shared" si="22"/>
        <v>0</v>
      </c>
      <c r="AN39" s="134">
        <f t="shared" si="23"/>
        <v>0</v>
      </c>
      <c r="AO39" s="134">
        <f t="shared" si="24"/>
        <v>0</v>
      </c>
      <c r="AP39" s="134">
        <f t="shared" si="25"/>
        <v>0</v>
      </c>
      <c r="AQ39" s="134">
        <f t="shared" si="26"/>
        <v>0</v>
      </c>
      <c r="AR39" s="136">
        <f t="shared" si="27"/>
        <v>0</v>
      </c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75"/>
      <c r="BE39" s="175"/>
      <c r="BF39" s="134"/>
    </row>
    <row r="40" spans="1:58" ht="15" x14ac:dyDescent="0.25">
      <c r="A40" s="140"/>
      <c r="B40" s="141" t="s">
        <v>160</v>
      </c>
      <c r="C40" s="150"/>
      <c r="D40" s="150"/>
      <c r="E40" s="134"/>
      <c r="F40" s="152"/>
      <c r="G40" s="134"/>
      <c r="H40" s="159"/>
      <c r="I40" s="134"/>
      <c r="J40" s="134"/>
      <c r="K40" s="150"/>
      <c r="L40" s="134"/>
      <c r="M40" s="152"/>
      <c r="N40" s="134"/>
      <c r="O40" s="159"/>
      <c r="P40" s="134"/>
      <c r="Q40" s="134"/>
      <c r="R40" s="150"/>
      <c r="S40" s="134"/>
      <c r="T40" s="152"/>
      <c r="U40" s="134"/>
      <c r="V40" s="159"/>
      <c r="W40" s="134"/>
      <c r="X40" s="134"/>
      <c r="Y40" s="150"/>
      <c r="Z40" s="134"/>
      <c r="AA40" s="152"/>
      <c r="AB40" s="134"/>
      <c r="AC40" s="159"/>
      <c r="AD40" s="134"/>
      <c r="AE40" s="134"/>
      <c r="AF40" s="150"/>
      <c r="AG40" s="133"/>
      <c r="AH40" s="134"/>
      <c r="AI40" s="134"/>
      <c r="AJ40" s="134"/>
      <c r="AK40" s="140"/>
      <c r="AL40" s="124" t="s">
        <v>172</v>
      </c>
      <c r="AM40" s="134">
        <f t="shared" si="22"/>
        <v>0</v>
      </c>
      <c r="AN40" s="134">
        <f t="shared" si="23"/>
        <v>0</v>
      </c>
      <c r="AO40" s="134">
        <f t="shared" si="24"/>
        <v>0</v>
      </c>
      <c r="AP40" s="134">
        <f t="shared" si="25"/>
        <v>0</v>
      </c>
      <c r="AQ40" s="134">
        <f t="shared" si="26"/>
        <v>0</v>
      </c>
      <c r="AR40" s="136">
        <f t="shared" si="27"/>
        <v>0</v>
      </c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75"/>
      <c r="BE40" s="175"/>
      <c r="BF40" s="134"/>
    </row>
    <row r="41" spans="1:58" ht="15" x14ac:dyDescent="0.25">
      <c r="A41" s="140"/>
      <c r="B41" s="141" t="s">
        <v>161</v>
      </c>
      <c r="C41" s="150"/>
      <c r="D41" s="150"/>
      <c r="E41" s="134"/>
      <c r="F41" s="152"/>
      <c r="G41" s="134"/>
      <c r="H41" s="159"/>
      <c r="I41" s="134"/>
      <c r="J41" s="134"/>
      <c r="K41" s="150"/>
      <c r="L41" s="134"/>
      <c r="M41" s="152"/>
      <c r="N41" s="134"/>
      <c r="O41" s="159"/>
      <c r="P41" s="134"/>
      <c r="Q41" s="134"/>
      <c r="R41" s="150"/>
      <c r="S41" s="134"/>
      <c r="T41" s="152"/>
      <c r="U41" s="134"/>
      <c r="V41" s="159"/>
      <c r="W41" s="134"/>
      <c r="X41" s="134"/>
      <c r="Y41" s="150"/>
      <c r="Z41" s="134"/>
      <c r="AA41" s="152"/>
      <c r="AB41" s="134"/>
      <c r="AC41" s="159"/>
      <c r="AD41" s="134"/>
      <c r="AE41" s="134"/>
      <c r="AF41" s="150"/>
      <c r="AG41" s="133"/>
      <c r="AH41" s="134"/>
      <c r="AI41" s="134"/>
      <c r="AJ41" s="134"/>
      <c r="AK41" s="140"/>
      <c r="AL41" s="124" t="s">
        <v>173</v>
      </c>
      <c r="AM41" s="134">
        <f t="shared" si="22"/>
        <v>0</v>
      </c>
      <c r="AN41" s="134">
        <f t="shared" si="23"/>
        <v>0</v>
      </c>
      <c r="AO41" s="134">
        <f t="shared" si="24"/>
        <v>0</v>
      </c>
      <c r="AP41" s="134">
        <f t="shared" si="25"/>
        <v>0</v>
      </c>
      <c r="AQ41" s="134">
        <f t="shared" si="26"/>
        <v>0</v>
      </c>
      <c r="AR41" s="136">
        <f t="shared" si="27"/>
        <v>0</v>
      </c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75"/>
      <c r="BE41" s="175"/>
      <c r="BF41" s="134"/>
    </row>
    <row r="42" spans="1:58" ht="15" x14ac:dyDescent="0.25">
      <c r="A42" s="140"/>
      <c r="B42" s="141" t="s">
        <v>174</v>
      </c>
      <c r="C42" s="150"/>
      <c r="D42" s="150"/>
      <c r="E42" s="134"/>
      <c r="F42" s="152"/>
      <c r="G42" s="134"/>
      <c r="H42" s="159"/>
      <c r="I42" s="134"/>
      <c r="J42" s="134"/>
      <c r="K42" s="150"/>
      <c r="L42" s="134"/>
      <c r="M42" s="152"/>
      <c r="N42" s="134"/>
      <c r="O42" s="159"/>
      <c r="P42" s="134"/>
      <c r="Q42" s="134"/>
      <c r="R42" s="150"/>
      <c r="S42" s="134"/>
      <c r="T42" s="152"/>
      <c r="U42" s="134"/>
      <c r="V42" s="159"/>
      <c r="W42" s="134"/>
      <c r="X42" s="134"/>
      <c r="Y42" s="150"/>
      <c r="Z42" s="134"/>
      <c r="AA42" s="152"/>
      <c r="AB42" s="134"/>
      <c r="AC42" s="159"/>
      <c r="AD42" s="134"/>
      <c r="AE42" s="134"/>
      <c r="AF42" s="150"/>
      <c r="AG42" s="133"/>
      <c r="AH42" s="134"/>
      <c r="AI42" s="134"/>
      <c r="AJ42" s="134"/>
      <c r="AK42" s="140"/>
      <c r="AL42" s="124" t="s">
        <v>174</v>
      </c>
      <c r="AM42" s="134">
        <f t="shared" si="22"/>
        <v>0</v>
      </c>
      <c r="AN42" s="134">
        <f t="shared" si="23"/>
        <v>0</v>
      </c>
      <c r="AO42" s="134">
        <f t="shared" si="24"/>
        <v>0</v>
      </c>
      <c r="AP42" s="134">
        <f t="shared" si="25"/>
        <v>0</v>
      </c>
      <c r="AQ42" s="134">
        <f t="shared" si="26"/>
        <v>0</v>
      </c>
      <c r="AR42" s="136">
        <f t="shared" si="27"/>
        <v>0</v>
      </c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75"/>
      <c r="BE42" s="175"/>
      <c r="BF42" s="134"/>
    </row>
    <row r="43" spans="1:58" ht="15" x14ac:dyDescent="0.25">
      <c r="A43" s="153"/>
      <c r="B43" s="154" t="s">
        <v>175</v>
      </c>
      <c r="C43" s="155" t="s">
        <v>368</v>
      </c>
      <c r="D43" s="155"/>
      <c r="E43" s="134"/>
      <c r="F43" s="155" t="s">
        <v>332</v>
      </c>
      <c r="G43" s="155" t="s">
        <v>199</v>
      </c>
      <c r="H43" s="159"/>
      <c r="I43" s="155"/>
      <c r="J43" s="155"/>
      <c r="K43" s="155"/>
      <c r="L43" s="134" t="s">
        <v>329</v>
      </c>
      <c r="M43" s="155" t="s">
        <v>199</v>
      </c>
      <c r="N43" s="155"/>
      <c r="O43" s="159"/>
      <c r="P43" s="155" t="s">
        <v>187</v>
      </c>
      <c r="Q43" s="155"/>
      <c r="R43" s="155"/>
      <c r="S43" s="134" t="s">
        <v>329</v>
      </c>
      <c r="T43" s="155" t="s">
        <v>329</v>
      </c>
      <c r="U43" s="155" t="s">
        <v>329</v>
      </c>
      <c r="V43" s="159"/>
      <c r="W43" s="155" t="s">
        <v>329</v>
      </c>
      <c r="X43" s="155"/>
      <c r="Y43" s="155"/>
      <c r="Z43" s="134" t="s">
        <v>329</v>
      </c>
      <c r="AA43" s="155" t="s">
        <v>329</v>
      </c>
      <c r="AB43" s="155"/>
      <c r="AC43" s="159"/>
      <c r="AD43" s="155" t="s">
        <v>329</v>
      </c>
      <c r="AE43" s="155"/>
      <c r="AF43" s="155" t="s">
        <v>369</v>
      </c>
      <c r="AG43" s="133"/>
      <c r="AH43" s="155"/>
      <c r="AI43" s="155"/>
      <c r="AJ43" s="155"/>
      <c r="AK43" s="153"/>
      <c r="AL43" s="134" t="s">
        <v>176</v>
      </c>
      <c r="AM43" s="134">
        <f>SUM(AM37:AM42)-AM36</f>
        <v>1.5</v>
      </c>
      <c r="AN43" s="134">
        <f>SUM(AN37:AN42)-AN36</f>
        <v>3.5</v>
      </c>
      <c r="AO43" s="134">
        <f>SUM(AO37:AO42)-AO36</f>
        <v>1</v>
      </c>
      <c r="AP43" s="134">
        <f>SUM(AP37:AP42)-AP36</f>
        <v>2.5</v>
      </c>
      <c r="AQ43" s="134">
        <f>SUM(AQ37:AQ42)-AQ36</f>
        <v>-0.5</v>
      </c>
      <c r="AR43" s="136">
        <f t="shared" si="27"/>
        <v>8</v>
      </c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81"/>
      <c r="BE43" s="181"/>
      <c r="BF43" s="155"/>
    </row>
    <row r="44" spans="1:58" ht="15" x14ac:dyDescent="0.25">
      <c r="A44" s="71"/>
      <c r="B44" s="131" t="s">
        <v>166</v>
      </c>
      <c r="C44" s="95">
        <v>5</v>
      </c>
      <c r="D44" s="95">
        <v>5</v>
      </c>
      <c r="E44" s="95">
        <v>6</v>
      </c>
      <c r="F44" s="95">
        <v>6</v>
      </c>
      <c r="G44" s="95">
        <v>3</v>
      </c>
      <c r="H44" s="173"/>
      <c r="I44" s="95">
        <v>5</v>
      </c>
      <c r="J44" s="95">
        <v>5</v>
      </c>
      <c r="K44" s="95">
        <v>5</v>
      </c>
      <c r="L44" s="95">
        <v>6</v>
      </c>
      <c r="M44" s="95">
        <v>6</v>
      </c>
      <c r="N44" s="95">
        <v>3</v>
      </c>
      <c r="O44" s="173"/>
      <c r="P44" s="95">
        <v>5</v>
      </c>
      <c r="Q44" s="95">
        <v>5</v>
      </c>
      <c r="R44" s="95">
        <v>5</v>
      </c>
      <c r="S44" s="95">
        <v>6</v>
      </c>
      <c r="T44" s="95">
        <v>6</v>
      </c>
      <c r="U44" s="95">
        <v>3</v>
      </c>
      <c r="V44" s="173"/>
      <c r="W44" s="95">
        <v>5</v>
      </c>
      <c r="X44" s="95">
        <v>5</v>
      </c>
      <c r="Y44" s="95">
        <v>5</v>
      </c>
      <c r="Z44" s="95">
        <v>6</v>
      </c>
      <c r="AA44" s="95">
        <v>6</v>
      </c>
      <c r="AB44" s="95">
        <v>3</v>
      </c>
      <c r="AC44" s="173"/>
      <c r="AD44" s="95">
        <v>5</v>
      </c>
      <c r="AE44" s="95">
        <v>5</v>
      </c>
      <c r="AF44" s="95">
        <v>5</v>
      </c>
      <c r="AG44" s="133">
        <f>SUM(E44:AF44)</f>
        <v>120</v>
      </c>
      <c r="AH44" s="134"/>
      <c r="AI44" s="134"/>
      <c r="AJ44" s="134"/>
      <c r="AK44" s="71"/>
      <c r="AL44" s="135" t="s">
        <v>167</v>
      </c>
      <c r="AM44" s="135">
        <f t="shared" ref="AM44:AM50" si="28">SUM(C44:G44)</f>
        <v>25</v>
      </c>
      <c r="AN44" s="135">
        <f t="shared" ref="AN44:AN50" si="29">SUM(I44:N44)</f>
        <v>30</v>
      </c>
      <c r="AO44" s="135">
        <f t="shared" ref="AO44:AO50" si="30">SUM(P44:U44)</f>
        <v>30</v>
      </c>
      <c r="AP44" s="135">
        <f t="shared" ref="AP44:AP50" si="31">SUM(W44:AB44)</f>
        <v>30</v>
      </c>
      <c r="AQ44" s="135">
        <f t="shared" ref="AQ44:AQ50" si="32">SUM(AD44:AF44)</f>
        <v>15</v>
      </c>
      <c r="AR44" s="136">
        <f t="shared" si="27"/>
        <v>130</v>
      </c>
      <c r="AS44" s="137">
        <f>AR44-SUM(AR46:AR50)</f>
        <v>130</v>
      </c>
      <c r="AT44" s="137">
        <f>AR51</f>
        <v>16.5</v>
      </c>
      <c r="AU44" s="138">
        <f>AS44+AT44</f>
        <v>146.5</v>
      </c>
      <c r="AV44" s="138">
        <f>AR50</f>
        <v>0</v>
      </c>
      <c r="AW44" s="138">
        <f>AR48</f>
        <v>0</v>
      </c>
      <c r="AX44" s="138">
        <f>AR49</f>
        <v>0</v>
      </c>
      <c r="AY44" s="138">
        <f>AR47</f>
        <v>0</v>
      </c>
      <c r="AZ44" s="138">
        <f>AR46</f>
        <v>0</v>
      </c>
      <c r="BA44" s="134">
        <f>AI45</f>
        <v>91</v>
      </c>
      <c r="BB44" s="134">
        <v>1.3</v>
      </c>
      <c r="BC44" s="134">
        <f>BB44*AT44</f>
        <v>21.45</v>
      </c>
      <c r="BD44" s="174">
        <f>BA44+BC44</f>
        <v>112.45</v>
      </c>
      <c r="BE44" s="174"/>
      <c r="BF44" s="138"/>
    </row>
    <row r="45" spans="1:58" ht="15" x14ac:dyDescent="0.25">
      <c r="A45" s="140"/>
      <c r="B45" s="141" t="s">
        <v>168</v>
      </c>
      <c r="C45" s="134">
        <v>6</v>
      </c>
      <c r="D45" s="134">
        <v>6.5</v>
      </c>
      <c r="E45" s="134">
        <v>6.5</v>
      </c>
      <c r="F45" s="134">
        <v>7.5</v>
      </c>
      <c r="G45" s="134">
        <v>4.5</v>
      </c>
      <c r="H45" s="159"/>
      <c r="I45" s="134">
        <v>6</v>
      </c>
      <c r="J45" s="134">
        <v>6</v>
      </c>
      <c r="K45" s="134">
        <v>6.5</v>
      </c>
      <c r="L45" s="134">
        <v>6</v>
      </c>
      <c r="M45" s="134">
        <v>6.5</v>
      </c>
      <c r="N45" s="134">
        <v>4</v>
      </c>
      <c r="O45" s="159"/>
      <c r="P45" s="134">
        <v>7</v>
      </c>
      <c r="Q45" s="134">
        <v>5.5</v>
      </c>
      <c r="R45" s="134">
        <v>5.5</v>
      </c>
      <c r="S45" s="134">
        <v>6</v>
      </c>
      <c r="T45" s="134">
        <v>6</v>
      </c>
      <c r="U45" s="134">
        <v>3</v>
      </c>
      <c r="V45" s="159"/>
      <c r="W45" s="155">
        <v>5.5</v>
      </c>
      <c r="X45" s="155">
        <v>5</v>
      </c>
      <c r="Y45" s="155">
        <v>5.5</v>
      </c>
      <c r="Z45" s="134">
        <v>5.5</v>
      </c>
      <c r="AA45" s="155">
        <v>6</v>
      </c>
      <c r="AB45" s="155">
        <v>3.5</v>
      </c>
      <c r="AC45" s="159"/>
      <c r="AD45" s="134">
        <v>5.5</v>
      </c>
      <c r="AE45" s="134">
        <v>5.5</v>
      </c>
      <c r="AF45" s="134">
        <v>5.5</v>
      </c>
      <c r="AG45" s="133">
        <f>SUM(E45:AF45)</f>
        <v>134</v>
      </c>
      <c r="AH45" s="134">
        <f>COUNT(C45:AF45)</f>
        <v>26</v>
      </c>
      <c r="AI45" s="134">
        <f>AH45*3.5</f>
        <v>91</v>
      </c>
      <c r="AJ45" s="134"/>
      <c r="AK45" s="140"/>
      <c r="AL45" s="134" t="s">
        <v>169</v>
      </c>
      <c r="AM45" s="134">
        <f t="shared" si="28"/>
        <v>31</v>
      </c>
      <c r="AN45" s="134">
        <f t="shared" si="29"/>
        <v>35</v>
      </c>
      <c r="AO45" s="134">
        <f t="shared" si="30"/>
        <v>33</v>
      </c>
      <c r="AP45" s="134">
        <f t="shared" si="31"/>
        <v>31</v>
      </c>
      <c r="AQ45" s="134">
        <f t="shared" si="32"/>
        <v>16.5</v>
      </c>
      <c r="AR45" s="136">
        <f t="shared" si="27"/>
        <v>146.5</v>
      </c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75"/>
      <c r="BE45" s="175"/>
      <c r="BF45" s="134" t="s">
        <v>364</v>
      </c>
    </row>
    <row r="46" spans="1:58" ht="15" x14ac:dyDescent="0.25">
      <c r="A46" s="277" t="s">
        <v>184</v>
      </c>
      <c r="B46" s="141" t="s">
        <v>109</v>
      </c>
      <c r="C46" s="147"/>
      <c r="D46" s="147"/>
      <c r="E46" s="147"/>
      <c r="F46" s="147"/>
      <c r="G46" s="147"/>
      <c r="H46" s="176"/>
      <c r="I46" s="147"/>
      <c r="J46" s="147"/>
      <c r="K46" s="147"/>
      <c r="L46" s="147"/>
      <c r="M46" s="147"/>
      <c r="N46" s="147"/>
      <c r="O46" s="176"/>
      <c r="P46" s="147"/>
      <c r="Q46" s="147"/>
      <c r="R46" s="147"/>
      <c r="S46" s="147"/>
      <c r="T46" s="147"/>
      <c r="U46" s="147"/>
      <c r="V46" s="176"/>
      <c r="W46" s="147"/>
      <c r="X46" s="147"/>
      <c r="Y46" s="147"/>
      <c r="Z46" s="147"/>
      <c r="AA46" s="147"/>
      <c r="AB46" s="147"/>
      <c r="AC46" s="176"/>
      <c r="AD46" s="147"/>
      <c r="AE46" s="147"/>
      <c r="AF46" s="147"/>
      <c r="AG46" s="133"/>
      <c r="AH46" s="147"/>
      <c r="AI46" s="147"/>
      <c r="AJ46" s="147"/>
      <c r="AK46" s="140" t="s">
        <v>184</v>
      </c>
      <c r="AL46" s="134" t="s">
        <v>109</v>
      </c>
      <c r="AM46" s="134">
        <f t="shared" si="28"/>
        <v>0</v>
      </c>
      <c r="AN46" s="134">
        <f t="shared" si="29"/>
        <v>0</v>
      </c>
      <c r="AO46" s="134">
        <f t="shared" si="30"/>
        <v>0</v>
      </c>
      <c r="AP46" s="134">
        <f t="shared" si="31"/>
        <v>0</v>
      </c>
      <c r="AQ46" s="134">
        <f t="shared" si="32"/>
        <v>0</v>
      </c>
      <c r="AR46" s="136">
        <f t="shared" si="27"/>
        <v>0</v>
      </c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78"/>
      <c r="BE46" s="178"/>
      <c r="BF46" s="147" t="s">
        <v>370</v>
      </c>
    </row>
    <row r="47" spans="1:58" ht="15" x14ac:dyDescent="0.25">
      <c r="A47" s="140"/>
      <c r="B47" s="141" t="s">
        <v>108</v>
      </c>
      <c r="C47" s="150"/>
      <c r="D47" s="150"/>
      <c r="E47" s="134"/>
      <c r="F47" s="152"/>
      <c r="G47" s="134"/>
      <c r="H47" s="159"/>
      <c r="I47" s="134"/>
      <c r="J47" s="134"/>
      <c r="K47" s="150"/>
      <c r="L47" s="134"/>
      <c r="M47" s="152"/>
      <c r="N47" s="134"/>
      <c r="O47" s="159"/>
      <c r="P47" s="134"/>
      <c r="Q47" s="134"/>
      <c r="R47" s="150"/>
      <c r="S47" s="134"/>
      <c r="T47" s="152"/>
      <c r="U47" s="134"/>
      <c r="V47" s="159"/>
      <c r="W47" s="134"/>
      <c r="X47" s="134"/>
      <c r="Y47" s="150"/>
      <c r="Z47" s="134"/>
      <c r="AA47" s="152"/>
      <c r="AB47" s="134"/>
      <c r="AC47" s="159"/>
      <c r="AD47" s="134"/>
      <c r="AE47" s="134"/>
      <c r="AF47" s="150"/>
      <c r="AG47" s="133"/>
      <c r="AH47" s="134"/>
      <c r="AI47" s="134"/>
      <c r="AJ47" s="134"/>
      <c r="AK47" s="140"/>
      <c r="AL47" s="124" t="s">
        <v>108</v>
      </c>
      <c r="AM47" s="134">
        <f t="shared" si="28"/>
        <v>0</v>
      </c>
      <c r="AN47" s="134">
        <f t="shared" si="29"/>
        <v>0</v>
      </c>
      <c r="AO47" s="134">
        <f t="shared" si="30"/>
        <v>0</v>
      </c>
      <c r="AP47" s="134">
        <f t="shared" si="31"/>
        <v>0</v>
      </c>
      <c r="AQ47" s="134">
        <f t="shared" si="32"/>
        <v>0</v>
      </c>
      <c r="AR47" s="136">
        <f t="shared" si="27"/>
        <v>0</v>
      </c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75"/>
      <c r="BE47" s="175"/>
      <c r="BF47" s="134"/>
    </row>
    <row r="48" spans="1:58" ht="15" x14ac:dyDescent="0.25">
      <c r="A48" s="140"/>
      <c r="B48" s="141" t="s">
        <v>160</v>
      </c>
      <c r="C48" s="150"/>
      <c r="D48" s="150"/>
      <c r="E48" s="134"/>
      <c r="F48" s="152"/>
      <c r="G48" s="134"/>
      <c r="H48" s="159"/>
      <c r="I48" s="134"/>
      <c r="J48" s="134"/>
      <c r="K48" s="150"/>
      <c r="L48" s="134"/>
      <c r="M48" s="152"/>
      <c r="N48" s="134"/>
      <c r="O48" s="159"/>
      <c r="P48" s="134"/>
      <c r="Q48" s="134"/>
      <c r="R48" s="150"/>
      <c r="S48" s="134"/>
      <c r="T48" s="152"/>
      <c r="U48" s="134"/>
      <c r="V48" s="159"/>
      <c r="W48" s="134"/>
      <c r="X48" s="134"/>
      <c r="Y48" s="150"/>
      <c r="Z48" s="134"/>
      <c r="AA48" s="152"/>
      <c r="AB48" s="134"/>
      <c r="AC48" s="159"/>
      <c r="AD48" s="134"/>
      <c r="AE48" s="134"/>
      <c r="AF48" s="150"/>
      <c r="AG48" s="133"/>
      <c r="AH48" s="134"/>
      <c r="AI48" s="134"/>
      <c r="AJ48" s="134"/>
      <c r="AK48" s="140"/>
      <c r="AL48" s="124" t="s">
        <v>172</v>
      </c>
      <c r="AM48" s="134">
        <f t="shared" si="28"/>
        <v>0</v>
      </c>
      <c r="AN48" s="134">
        <f t="shared" si="29"/>
        <v>0</v>
      </c>
      <c r="AO48" s="134">
        <f t="shared" si="30"/>
        <v>0</v>
      </c>
      <c r="AP48" s="134">
        <f t="shared" si="31"/>
        <v>0</v>
      </c>
      <c r="AQ48" s="134">
        <f t="shared" si="32"/>
        <v>0</v>
      </c>
      <c r="AR48" s="136">
        <f t="shared" si="27"/>
        <v>0</v>
      </c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75"/>
      <c r="BE48" s="175"/>
      <c r="BF48" s="134"/>
    </row>
    <row r="49" spans="1:58" ht="15" x14ac:dyDescent="0.25">
      <c r="A49" s="140"/>
      <c r="B49" s="141" t="s">
        <v>161</v>
      </c>
      <c r="C49" s="150"/>
      <c r="D49" s="150"/>
      <c r="E49" s="134"/>
      <c r="F49" s="152"/>
      <c r="G49" s="134"/>
      <c r="H49" s="159"/>
      <c r="I49" s="134"/>
      <c r="J49" s="134"/>
      <c r="K49" s="150"/>
      <c r="L49" s="134"/>
      <c r="M49" s="152"/>
      <c r="N49" s="134"/>
      <c r="O49" s="159"/>
      <c r="P49" s="134"/>
      <c r="Q49" s="134"/>
      <c r="R49" s="150"/>
      <c r="S49" s="134"/>
      <c r="T49" s="152"/>
      <c r="U49" s="134"/>
      <c r="V49" s="159"/>
      <c r="W49" s="134"/>
      <c r="X49" s="134"/>
      <c r="Y49" s="150"/>
      <c r="Z49" s="134"/>
      <c r="AA49" s="152"/>
      <c r="AB49" s="134"/>
      <c r="AC49" s="159"/>
      <c r="AD49" s="134"/>
      <c r="AE49" s="134"/>
      <c r="AF49" s="150"/>
      <c r="AG49" s="133"/>
      <c r="AH49" s="134"/>
      <c r="AI49" s="134"/>
      <c r="AJ49" s="134"/>
      <c r="AK49" s="140"/>
      <c r="AL49" s="124" t="s">
        <v>173</v>
      </c>
      <c r="AM49" s="134">
        <f t="shared" si="28"/>
        <v>0</v>
      </c>
      <c r="AN49" s="134">
        <f t="shared" si="29"/>
        <v>0</v>
      </c>
      <c r="AO49" s="134">
        <f t="shared" si="30"/>
        <v>0</v>
      </c>
      <c r="AP49" s="134">
        <f t="shared" si="31"/>
        <v>0</v>
      </c>
      <c r="AQ49" s="134">
        <f t="shared" si="32"/>
        <v>0</v>
      </c>
      <c r="AR49" s="136">
        <f t="shared" si="27"/>
        <v>0</v>
      </c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75"/>
      <c r="BE49" s="175"/>
      <c r="BF49" s="134"/>
    </row>
    <row r="50" spans="1:58" ht="15" x14ac:dyDescent="0.25">
      <c r="A50" s="140"/>
      <c r="B50" s="141" t="s">
        <v>174</v>
      </c>
      <c r="C50" s="150"/>
      <c r="D50" s="150"/>
      <c r="E50" s="134"/>
      <c r="F50" s="152"/>
      <c r="G50" s="134"/>
      <c r="H50" s="159"/>
      <c r="I50" s="134"/>
      <c r="J50" s="134"/>
      <c r="K50" s="150"/>
      <c r="L50" s="134"/>
      <c r="M50" s="152"/>
      <c r="N50" s="134"/>
      <c r="O50" s="159"/>
      <c r="P50" s="134"/>
      <c r="Q50" s="134"/>
      <c r="R50" s="150"/>
      <c r="S50" s="134"/>
      <c r="T50" s="152"/>
      <c r="U50" s="134"/>
      <c r="V50" s="159"/>
      <c r="W50" s="134"/>
      <c r="X50" s="134"/>
      <c r="Y50" s="150"/>
      <c r="Z50" s="134"/>
      <c r="AA50" s="152"/>
      <c r="AB50" s="134"/>
      <c r="AC50" s="159"/>
      <c r="AD50" s="134"/>
      <c r="AE50" s="134"/>
      <c r="AF50" s="150"/>
      <c r="AG50" s="133"/>
      <c r="AH50" s="134"/>
      <c r="AI50" s="134"/>
      <c r="AJ50" s="134"/>
      <c r="AK50" s="140"/>
      <c r="AL50" s="124" t="s">
        <v>174</v>
      </c>
      <c r="AM50" s="134">
        <f t="shared" si="28"/>
        <v>0</v>
      </c>
      <c r="AN50" s="134">
        <f t="shared" si="29"/>
        <v>0</v>
      </c>
      <c r="AO50" s="134">
        <f t="shared" si="30"/>
        <v>0</v>
      </c>
      <c r="AP50" s="134">
        <f t="shared" si="31"/>
        <v>0</v>
      </c>
      <c r="AQ50" s="134">
        <f t="shared" si="32"/>
        <v>0</v>
      </c>
      <c r="AR50" s="136">
        <f t="shared" si="27"/>
        <v>0</v>
      </c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75"/>
      <c r="BE50" s="175"/>
      <c r="BF50" s="134"/>
    </row>
    <row r="51" spans="1:58" ht="15" x14ac:dyDescent="0.25">
      <c r="A51" s="153"/>
      <c r="B51" s="154" t="s">
        <v>175</v>
      </c>
      <c r="C51" s="155" t="s">
        <v>207</v>
      </c>
      <c r="D51" s="155" t="s">
        <v>207</v>
      </c>
      <c r="E51" s="134" t="s">
        <v>198</v>
      </c>
      <c r="F51" s="155" t="s">
        <v>198</v>
      </c>
      <c r="G51" s="155" t="s">
        <v>187</v>
      </c>
      <c r="H51" s="159"/>
      <c r="I51" s="155" t="s">
        <v>329</v>
      </c>
      <c r="J51" s="155" t="s">
        <v>329</v>
      </c>
      <c r="K51" s="155" t="s">
        <v>329</v>
      </c>
      <c r="L51" s="134"/>
      <c r="M51" s="155" t="s">
        <v>329</v>
      </c>
      <c r="N51" s="155" t="s">
        <v>329</v>
      </c>
      <c r="O51" s="159"/>
      <c r="P51" s="155" t="s">
        <v>329</v>
      </c>
      <c r="Q51" s="155" t="s">
        <v>329</v>
      </c>
      <c r="R51" s="155" t="s">
        <v>329</v>
      </c>
      <c r="S51" s="134"/>
      <c r="T51" s="155"/>
      <c r="U51" s="155" t="s">
        <v>187</v>
      </c>
      <c r="V51" s="159"/>
      <c r="W51" s="155" t="s">
        <v>187</v>
      </c>
      <c r="X51" s="155" t="s">
        <v>187</v>
      </c>
      <c r="Y51" s="155" t="s">
        <v>187</v>
      </c>
      <c r="Z51" s="155" t="s">
        <v>187</v>
      </c>
      <c r="AA51" s="155" t="s">
        <v>187</v>
      </c>
      <c r="AB51" s="155" t="s">
        <v>329</v>
      </c>
      <c r="AC51" s="159"/>
      <c r="AD51" s="155" t="s">
        <v>207</v>
      </c>
      <c r="AE51" s="155" t="s">
        <v>207</v>
      </c>
      <c r="AF51" s="155" t="s">
        <v>207</v>
      </c>
      <c r="AG51" s="133"/>
      <c r="AH51" s="155"/>
      <c r="AI51" s="155"/>
      <c r="AJ51" s="155"/>
      <c r="AK51" s="153"/>
      <c r="AL51" s="134" t="s">
        <v>176</v>
      </c>
      <c r="AM51" s="134">
        <f>SUM(AM45:AM50)-AM44</f>
        <v>6</v>
      </c>
      <c r="AN51" s="134">
        <f>SUM(AN45:AN50)-AN44</f>
        <v>5</v>
      </c>
      <c r="AO51" s="134">
        <f>SUM(AO45:AO50)-AO44</f>
        <v>3</v>
      </c>
      <c r="AP51" s="134">
        <f>SUM(AP45:AP50)-AP44</f>
        <v>1</v>
      </c>
      <c r="AQ51" s="134">
        <f>SUM(AQ45:AQ50)-AQ44</f>
        <v>1.5</v>
      </c>
      <c r="AR51" s="136">
        <f t="shared" si="27"/>
        <v>16.5</v>
      </c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81"/>
      <c r="BE51" s="181"/>
      <c r="BF51" s="155"/>
    </row>
    <row r="52" spans="1:58" ht="15" x14ac:dyDescent="0.25">
      <c r="A52" s="71"/>
      <c r="B52" s="131" t="s">
        <v>166</v>
      </c>
      <c r="C52" s="95">
        <v>6</v>
      </c>
      <c r="D52" s="95">
        <v>5.5</v>
      </c>
      <c r="E52" s="95">
        <v>6.5</v>
      </c>
      <c r="F52" s="95">
        <v>6</v>
      </c>
      <c r="G52" s="95">
        <v>2</v>
      </c>
      <c r="H52" s="173"/>
      <c r="I52" s="95">
        <v>5</v>
      </c>
      <c r="J52" s="95">
        <v>6</v>
      </c>
      <c r="K52" s="95">
        <v>5.5</v>
      </c>
      <c r="L52" s="95">
        <v>6.5</v>
      </c>
      <c r="M52" s="95">
        <v>6</v>
      </c>
      <c r="N52" s="95">
        <v>2</v>
      </c>
      <c r="O52" s="173"/>
      <c r="P52" s="95">
        <v>5</v>
      </c>
      <c r="Q52" s="95">
        <v>6</v>
      </c>
      <c r="R52" s="95">
        <v>5.5</v>
      </c>
      <c r="S52" s="95">
        <v>6.5</v>
      </c>
      <c r="T52" s="95">
        <v>6</v>
      </c>
      <c r="U52" s="95">
        <v>2</v>
      </c>
      <c r="V52" s="173"/>
      <c r="W52" s="95">
        <v>5</v>
      </c>
      <c r="X52" s="95">
        <v>6</v>
      </c>
      <c r="Y52" s="95">
        <v>5.5</v>
      </c>
      <c r="Z52" s="95">
        <v>6.5</v>
      </c>
      <c r="AA52" s="95">
        <v>6</v>
      </c>
      <c r="AB52" s="95">
        <v>2</v>
      </c>
      <c r="AC52" s="173"/>
      <c r="AD52" s="95">
        <v>5</v>
      </c>
      <c r="AE52" s="95">
        <v>6</v>
      </c>
      <c r="AF52" s="95">
        <v>5.5</v>
      </c>
      <c r="AG52" s="133">
        <f>SUM(E52:AF52)</f>
        <v>124</v>
      </c>
      <c r="AH52" s="134"/>
      <c r="AI52" s="134"/>
      <c r="AJ52" s="134"/>
      <c r="AK52" s="71"/>
      <c r="AL52" s="135" t="s">
        <v>167</v>
      </c>
      <c r="AM52" s="135">
        <f t="shared" ref="AM52:AM58" si="33">SUM(C52:G52)</f>
        <v>26</v>
      </c>
      <c r="AN52" s="135">
        <f t="shared" ref="AN52:AN58" si="34">SUM(I52:N52)</f>
        <v>31</v>
      </c>
      <c r="AO52" s="135">
        <f t="shared" ref="AO52:AO58" si="35">SUM(P52:U52)</f>
        <v>31</v>
      </c>
      <c r="AP52" s="135">
        <f t="shared" ref="AP52:AP58" si="36">SUM(W52:AB52)</f>
        <v>31</v>
      </c>
      <c r="AQ52" s="135">
        <f t="shared" ref="AQ52:AQ58" si="37">SUM(AD52:AF52)</f>
        <v>16.5</v>
      </c>
      <c r="AR52" s="136">
        <f t="shared" si="27"/>
        <v>135.5</v>
      </c>
      <c r="AS52" s="137">
        <f>AR52-SUM(AR54:AR58)</f>
        <v>135.5</v>
      </c>
      <c r="AT52" s="137">
        <f>AR59</f>
        <v>23.5</v>
      </c>
      <c r="AU52" s="138">
        <f>AS52+AT52</f>
        <v>159</v>
      </c>
      <c r="AV52" s="138">
        <f>AR58</f>
        <v>0</v>
      </c>
      <c r="AW52" s="138">
        <f>AR56</f>
        <v>0</v>
      </c>
      <c r="AX52" s="138">
        <f>AR57</f>
        <v>0</v>
      </c>
      <c r="AY52" s="138">
        <f>AR55</f>
        <v>0</v>
      </c>
      <c r="AZ52" s="138">
        <f>AR54</f>
        <v>0</v>
      </c>
      <c r="BA52" s="134">
        <f>AI53</f>
        <v>91</v>
      </c>
      <c r="BB52" s="134">
        <v>1.3</v>
      </c>
      <c r="BC52" s="134">
        <f>BB52*AT52</f>
        <v>30.55</v>
      </c>
      <c r="BD52" s="174">
        <f>BA52+BC52</f>
        <v>121.55</v>
      </c>
      <c r="BE52" s="174"/>
      <c r="BF52" s="138" t="s">
        <v>270</v>
      </c>
    </row>
    <row r="53" spans="1:58" ht="15" x14ac:dyDescent="0.25">
      <c r="A53" s="140"/>
      <c r="B53" s="141" t="s">
        <v>168</v>
      </c>
      <c r="C53" s="134">
        <v>5.5</v>
      </c>
      <c r="D53" s="134">
        <v>6.5</v>
      </c>
      <c r="E53" s="134">
        <v>8</v>
      </c>
      <c r="F53" s="134">
        <v>7</v>
      </c>
      <c r="G53" s="134">
        <v>3.5</v>
      </c>
      <c r="H53" s="159"/>
      <c r="I53" s="134">
        <v>6.5</v>
      </c>
      <c r="J53" s="134">
        <v>7</v>
      </c>
      <c r="K53" s="134">
        <v>6</v>
      </c>
      <c r="L53" s="134">
        <v>7</v>
      </c>
      <c r="M53" s="134">
        <v>7.5</v>
      </c>
      <c r="N53" s="134">
        <v>4</v>
      </c>
      <c r="O53" s="159"/>
      <c r="P53" s="134">
        <v>6.5</v>
      </c>
      <c r="Q53" s="134">
        <v>5.5</v>
      </c>
      <c r="R53" s="134">
        <v>6</v>
      </c>
      <c r="S53" s="134">
        <v>7.5</v>
      </c>
      <c r="T53" s="134">
        <v>7</v>
      </c>
      <c r="U53" s="134">
        <v>4.5</v>
      </c>
      <c r="V53" s="159"/>
      <c r="W53" s="134">
        <v>6.5</v>
      </c>
      <c r="X53" s="134">
        <v>6</v>
      </c>
      <c r="Y53" s="134">
        <v>6</v>
      </c>
      <c r="Z53" s="134">
        <v>7</v>
      </c>
      <c r="AA53" s="134">
        <v>7</v>
      </c>
      <c r="AB53" s="134">
        <v>4</v>
      </c>
      <c r="AC53" s="159"/>
      <c r="AD53" s="134">
        <v>5.5</v>
      </c>
      <c r="AE53" s="134">
        <v>6</v>
      </c>
      <c r="AF53" s="134">
        <v>5.5</v>
      </c>
      <c r="AG53" s="133">
        <f>SUM(E53:AF53)</f>
        <v>147</v>
      </c>
      <c r="AH53" s="134">
        <f>COUNT(C53:AF53)</f>
        <v>26</v>
      </c>
      <c r="AI53" s="134">
        <f>AH53*3.5</f>
        <v>91</v>
      </c>
      <c r="AJ53" s="134"/>
      <c r="AK53" s="140"/>
      <c r="AL53" s="134" t="s">
        <v>169</v>
      </c>
      <c r="AM53" s="134">
        <f t="shared" si="33"/>
        <v>30.5</v>
      </c>
      <c r="AN53" s="134">
        <f t="shared" si="34"/>
        <v>38</v>
      </c>
      <c r="AO53" s="134">
        <f t="shared" si="35"/>
        <v>37</v>
      </c>
      <c r="AP53" s="134">
        <f t="shared" si="36"/>
        <v>36.5</v>
      </c>
      <c r="AQ53" s="134">
        <f t="shared" si="37"/>
        <v>17</v>
      </c>
      <c r="AR53" s="136">
        <f t="shared" si="27"/>
        <v>159</v>
      </c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75"/>
      <c r="BE53" s="175"/>
      <c r="BF53" s="134" t="s">
        <v>364</v>
      </c>
    </row>
    <row r="54" spans="1:58" ht="15" x14ac:dyDescent="0.25">
      <c r="A54" s="275" t="s">
        <v>189</v>
      </c>
      <c r="B54" s="141" t="s">
        <v>109</v>
      </c>
      <c r="C54" s="147"/>
      <c r="D54" s="147"/>
      <c r="E54" s="147"/>
      <c r="F54" s="147"/>
      <c r="G54" s="147"/>
      <c r="H54" s="176"/>
      <c r="I54" s="147"/>
      <c r="J54" s="147"/>
      <c r="K54" s="147"/>
      <c r="L54" s="147"/>
      <c r="M54" s="147"/>
      <c r="N54" s="147"/>
      <c r="O54" s="176"/>
      <c r="P54" s="147"/>
      <c r="Q54" s="147"/>
      <c r="R54" s="147"/>
      <c r="S54" s="147"/>
      <c r="T54" s="147"/>
      <c r="U54" s="147"/>
      <c r="V54" s="176"/>
      <c r="W54" s="147"/>
      <c r="X54" s="147"/>
      <c r="Y54" s="147"/>
      <c r="Z54" s="147"/>
      <c r="AA54" s="147"/>
      <c r="AB54" s="147"/>
      <c r="AC54" s="176"/>
      <c r="AD54" s="147"/>
      <c r="AE54" s="147"/>
      <c r="AF54" s="147"/>
      <c r="AG54" s="133"/>
      <c r="AH54" s="147"/>
      <c r="AI54" s="147"/>
      <c r="AJ54" s="147"/>
      <c r="AK54" s="140" t="s">
        <v>189</v>
      </c>
      <c r="AL54" s="134" t="s">
        <v>109</v>
      </c>
      <c r="AM54" s="134">
        <f t="shared" si="33"/>
        <v>0</v>
      </c>
      <c r="AN54" s="134">
        <f t="shared" si="34"/>
        <v>0</v>
      </c>
      <c r="AO54" s="134">
        <f t="shared" si="35"/>
        <v>0</v>
      </c>
      <c r="AP54" s="134">
        <f t="shared" si="36"/>
        <v>0</v>
      </c>
      <c r="AQ54" s="134">
        <f t="shared" si="37"/>
        <v>0</v>
      </c>
      <c r="AR54" s="136">
        <f t="shared" si="27"/>
        <v>0</v>
      </c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78"/>
      <c r="BE54" s="178"/>
      <c r="BF54" s="147"/>
    </row>
    <row r="55" spans="1:58" ht="15" x14ac:dyDescent="0.25">
      <c r="A55" s="140"/>
      <c r="B55" s="141" t="s">
        <v>108</v>
      </c>
      <c r="C55" s="150"/>
      <c r="D55" s="150"/>
      <c r="E55" s="134"/>
      <c r="F55" s="152"/>
      <c r="G55" s="134"/>
      <c r="H55" s="159"/>
      <c r="I55" s="134"/>
      <c r="J55" s="134"/>
      <c r="K55" s="150"/>
      <c r="L55" s="134"/>
      <c r="M55" s="152"/>
      <c r="N55" s="134"/>
      <c r="O55" s="159"/>
      <c r="P55" s="134"/>
      <c r="Q55" s="134"/>
      <c r="R55" s="150"/>
      <c r="S55" s="134"/>
      <c r="T55" s="152"/>
      <c r="U55" s="134"/>
      <c r="V55" s="159"/>
      <c r="W55" s="134"/>
      <c r="X55" s="134"/>
      <c r="Y55" s="150"/>
      <c r="Z55" s="134"/>
      <c r="AA55" s="152"/>
      <c r="AB55" s="134"/>
      <c r="AC55" s="159"/>
      <c r="AD55" s="134"/>
      <c r="AE55" s="134"/>
      <c r="AF55" s="150"/>
      <c r="AG55" s="133"/>
      <c r="AH55" s="134"/>
      <c r="AI55" s="134"/>
      <c r="AJ55" s="134"/>
      <c r="AK55" s="140"/>
      <c r="AL55" s="124" t="s">
        <v>108</v>
      </c>
      <c r="AM55" s="134">
        <f t="shared" si="33"/>
        <v>0</v>
      </c>
      <c r="AN55" s="134">
        <f t="shared" si="34"/>
        <v>0</v>
      </c>
      <c r="AO55" s="134">
        <f t="shared" si="35"/>
        <v>0</v>
      </c>
      <c r="AP55" s="134">
        <f t="shared" si="36"/>
        <v>0</v>
      </c>
      <c r="AQ55" s="134">
        <f t="shared" si="37"/>
        <v>0</v>
      </c>
      <c r="AR55" s="136">
        <f t="shared" si="27"/>
        <v>0</v>
      </c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75"/>
      <c r="BE55" s="175"/>
      <c r="BF55" s="134"/>
    </row>
    <row r="56" spans="1:58" ht="15" x14ac:dyDescent="0.25">
      <c r="A56" s="140"/>
      <c r="B56" s="141" t="s">
        <v>160</v>
      </c>
      <c r="C56" s="150"/>
      <c r="D56" s="150"/>
      <c r="E56" s="134"/>
      <c r="F56" s="152"/>
      <c r="G56" s="134"/>
      <c r="H56" s="159"/>
      <c r="I56" s="134"/>
      <c r="J56" s="134"/>
      <c r="K56" s="150"/>
      <c r="L56" s="134"/>
      <c r="M56" s="152"/>
      <c r="N56" s="134"/>
      <c r="O56" s="159"/>
      <c r="P56" s="134"/>
      <c r="Q56" s="134"/>
      <c r="R56" s="150"/>
      <c r="S56" s="134"/>
      <c r="T56" s="152"/>
      <c r="U56" s="134"/>
      <c r="V56" s="159"/>
      <c r="W56" s="134"/>
      <c r="X56" s="134"/>
      <c r="Y56" s="150"/>
      <c r="Z56" s="134"/>
      <c r="AA56" s="152"/>
      <c r="AB56" s="134"/>
      <c r="AC56" s="159"/>
      <c r="AD56" s="134"/>
      <c r="AE56" s="134"/>
      <c r="AF56" s="150"/>
      <c r="AG56" s="133"/>
      <c r="AH56" s="134"/>
      <c r="AI56" s="134"/>
      <c r="AJ56" s="134"/>
      <c r="AK56" s="140"/>
      <c r="AL56" s="124" t="s">
        <v>172</v>
      </c>
      <c r="AM56" s="134">
        <f t="shared" si="33"/>
        <v>0</v>
      </c>
      <c r="AN56" s="134">
        <f t="shared" si="34"/>
        <v>0</v>
      </c>
      <c r="AO56" s="134">
        <f t="shared" si="35"/>
        <v>0</v>
      </c>
      <c r="AP56" s="134">
        <f t="shared" si="36"/>
        <v>0</v>
      </c>
      <c r="AQ56" s="134">
        <f t="shared" si="37"/>
        <v>0</v>
      </c>
      <c r="AR56" s="136">
        <f t="shared" si="27"/>
        <v>0</v>
      </c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75"/>
      <c r="BE56" s="175"/>
      <c r="BF56" s="134"/>
    </row>
    <row r="57" spans="1:58" ht="15" x14ac:dyDescent="0.25">
      <c r="A57" s="140"/>
      <c r="B57" s="141" t="s">
        <v>161</v>
      </c>
      <c r="C57" s="150"/>
      <c r="D57" s="150"/>
      <c r="E57" s="134"/>
      <c r="F57" s="152"/>
      <c r="G57" s="134"/>
      <c r="H57" s="159"/>
      <c r="I57" s="134"/>
      <c r="J57" s="134"/>
      <c r="K57" s="150"/>
      <c r="L57" s="134"/>
      <c r="M57" s="152"/>
      <c r="N57" s="134"/>
      <c r="O57" s="159"/>
      <c r="P57" s="134"/>
      <c r="Q57" s="134"/>
      <c r="R57" s="150"/>
      <c r="S57" s="134"/>
      <c r="T57" s="152"/>
      <c r="U57" s="134"/>
      <c r="V57" s="159"/>
      <c r="W57" s="134"/>
      <c r="X57" s="134"/>
      <c r="Y57" s="150"/>
      <c r="Z57" s="134"/>
      <c r="AA57" s="152"/>
      <c r="AB57" s="134"/>
      <c r="AC57" s="159"/>
      <c r="AD57" s="134"/>
      <c r="AE57" s="134"/>
      <c r="AF57" s="150"/>
      <c r="AG57" s="133"/>
      <c r="AH57" s="134"/>
      <c r="AI57" s="134"/>
      <c r="AJ57" s="134"/>
      <c r="AK57" s="140"/>
      <c r="AL57" s="124" t="s">
        <v>173</v>
      </c>
      <c r="AM57" s="134">
        <f t="shared" si="33"/>
        <v>0</v>
      </c>
      <c r="AN57" s="134">
        <f t="shared" si="34"/>
        <v>0</v>
      </c>
      <c r="AO57" s="134">
        <f t="shared" si="35"/>
        <v>0</v>
      </c>
      <c r="AP57" s="134">
        <f t="shared" si="36"/>
        <v>0</v>
      </c>
      <c r="AQ57" s="134">
        <f t="shared" si="37"/>
        <v>0</v>
      </c>
      <c r="AR57" s="136">
        <f t="shared" si="27"/>
        <v>0</v>
      </c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75"/>
      <c r="BE57" s="175"/>
      <c r="BF57" s="134"/>
    </row>
    <row r="58" spans="1:58" ht="15" x14ac:dyDescent="0.25">
      <c r="A58" s="140"/>
      <c r="B58" s="141" t="s">
        <v>174</v>
      </c>
      <c r="C58" s="150"/>
      <c r="D58" s="150"/>
      <c r="E58" s="134"/>
      <c r="F58" s="152"/>
      <c r="G58" s="134"/>
      <c r="H58" s="159"/>
      <c r="I58" s="134"/>
      <c r="J58" s="134"/>
      <c r="K58" s="150"/>
      <c r="L58" s="134"/>
      <c r="M58" s="152"/>
      <c r="N58" s="134"/>
      <c r="O58" s="159"/>
      <c r="P58" s="134"/>
      <c r="Q58" s="134"/>
      <c r="R58" s="150"/>
      <c r="S58" s="134"/>
      <c r="T58" s="152"/>
      <c r="U58" s="134"/>
      <c r="V58" s="159"/>
      <c r="W58" s="134"/>
      <c r="X58" s="134"/>
      <c r="Y58" s="150"/>
      <c r="Z58" s="134"/>
      <c r="AA58" s="152"/>
      <c r="AB58" s="134"/>
      <c r="AC58" s="159"/>
      <c r="AD58" s="134"/>
      <c r="AE58" s="134"/>
      <c r="AF58" s="150"/>
      <c r="AG58" s="133"/>
      <c r="AH58" s="134"/>
      <c r="AI58" s="134"/>
      <c r="AJ58" s="134"/>
      <c r="AK58" s="140"/>
      <c r="AL58" s="124" t="s">
        <v>174</v>
      </c>
      <c r="AM58" s="134">
        <f t="shared" si="33"/>
        <v>0</v>
      </c>
      <c r="AN58" s="134">
        <f t="shared" si="34"/>
        <v>0</v>
      </c>
      <c r="AO58" s="134">
        <f t="shared" si="35"/>
        <v>0</v>
      </c>
      <c r="AP58" s="134">
        <f t="shared" si="36"/>
        <v>0</v>
      </c>
      <c r="AQ58" s="134">
        <f t="shared" si="37"/>
        <v>0</v>
      </c>
      <c r="AR58" s="136">
        <f t="shared" si="27"/>
        <v>0</v>
      </c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75"/>
      <c r="BE58" s="175"/>
      <c r="BF58" s="134"/>
    </row>
    <row r="59" spans="1:58" ht="15" x14ac:dyDescent="0.25">
      <c r="A59" s="153"/>
      <c r="B59" s="154" t="s">
        <v>175</v>
      </c>
      <c r="C59" s="155" t="s">
        <v>331</v>
      </c>
      <c r="D59" s="155" t="s">
        <v>331</v>
      </c>
      <c r="E59" s="155" t="s">
        <v>331</v>
      </c>
      <c r="F59" s="155" t="s">
        <v>331</v>
      </c>
      <c r="G59" s="155" t="s">
        <v>331</v>
      </c>
      <c r="H59" s="159"/>
      <c r="I59" s="155" t="s">
        <v>331</v>
      </c>
      <c r="J59" s="155" t="s">
        <v>331</v>
      </c>
      <c r="K59" s="155" t="s">
        <v>331</v>
      </c>
      <c r="L59" s="155" t="s">
        <v>331</v>
      </c>
      <c r="M59" s="155" t="s">
        <v>331</v>
      </c>
      <c r="N59" s="155" t="s">
        <v>331</v>
      </c>
      <c r="O59" s="159"/>
      <c r="P59" s="155" t="s">
        <v>331</v>
      </c>
      <c r="Q59" s="155" t="s">
        <v>331</v>
      </c>
      <c r="R59" s="155" t="s">
        <v>331</v>
      </c>
      <c r="S59" s="155" t="s">
        <v>331</v>
      </c>
      <c r="T59" s="155" t="s">
        <v>331</v>
      </c>
      <c r="U59" s="155" t="s">
        <v>331</v>
      </c>
      <c r="V59" s="159"/>
      <c r="W59" s="155" t="s">
        <v>331</v>
      </c>
      <c r="X59" s="155" t="s">
        <v>331</v>
      </c>
      <c r="Y59" s="155" t="s">
        <v>331</v>
      </c>
      <c r="Z59" s="155" t="s">
        <v>331</v>
      </c>
      <c r="AA59" s="155" t="s">
        <v>331</v>
      </c>
      <c r="AB59" s="155" t="s">
        <v>331</v>
      </c>
      <c r="AC59" s="159"/>
      <c r="AD59" s="155" t="s">
        <v>331</v>
      </c>
      <c r="AE59" s="155" t="s">
        <v>331</v>
      </c>
      <c r="AF59" s="155" t="s">
        <v>185</v>
      </c>
      <c r="AG59" s="133"/>
      <c r="AH59" s="155"/>
      <c r="AI59" s="155"/>
      <c r="AJ59" s="155"/>
      <c r="AK59" s="153"/>
      <c r="AL59" s="134" t="s">
        <v>176</v>
      </c>
      <c r="AM59" s="134">
        <f>SUM(AM53:AM58)-AM52</f>
        <v>4.5</v>
      </c>
      <c r="AN59" s="134">
        <f>SUM(AN53:AN58)-AN52</f>
        <v>7</v>
      </c>
      <c r="AO59" s="134">
        <f>SUM(AO53:AO58)-AO52</f>
        <v>6</v>
      </c>
      <c r="AP59" s="134">
        <f>SUM(AP53:AP58)-AP52</f>
        <v>5.5</v>
      </c>
      <c r="AQ59" s="134">
        <f>SUM(AQ53:AQ58)-AQ52</f>
        <v>0.5</v>
      </c>
      <c r="AR59" s="136">
        <f t="shared" si="27"/>
        <v>23.5</v>
      </c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81"/>
      <c r="BE59" s="181"/>
      <c r="BF59" s="155"/>
    </row>
    <row r="60" spans="1:58" ht="15" x14ac:dyDescent="0.25">
      <c r="A60" s="71"/>
      <c r="B60" s="131" t="s">
        <v>166</v>
      </c>
      <c r="C60" s="95">
        <v>6</v>
      </c>
      <c r="D60" s="95">
        <v>5.5</v>
      </c>
      <c r="E60" s="95">
        <v>6.5</v>
      </c>
      <c r="F60" s="95">
        <v>6</v>
      </c>
      <c r="G60" s="95">
        <v>2</v>
      </c>
      <c r="H60" s="173"/>
      <c r="I60" s="95">
        <v>5</v>
      </c>
      <c r="J60" s="95">
        <v>6</v>
      </c>
      <c r="K60" s="95">
        <v>5.5</v>
      </c>
      <c r="L60" s="95">
        <v>6.5</v>
      </c>
      <c r="M60" s="95">
        <v>6</v>
      </c>
      <c r="N60" s="95">
        <v>2</v>
      </c>
      <c r="O60" s="173"/>
      <c r="P60" s="95">
        <v>5</v>
      </c>
      <c r="Q60" s="95">
        <v>6</v>
      </c>
      <c r="R60" s="95">
        <v>5.5</v>
      </c>
      <c r="S60" s="95">
        <v>6.5</v>
      </c>
      <c r="T60" s="95">
        <v>6</v>
      </c>
      <c r="U60" s="95">
        <v>2</v>
      </c>
      <c r="V60" s="173"/>
      <c r="W60" s="95">
        <v>5</v>
      </c>
      <c r="X60" s="95">
        <v>6</v>
      </c>
      <c r="Y60" s="95">
        <v>5.5</v>
      </c>
      <c r="Z60" s="95">
        <v>6.5</v>
      </c>
      <c r="AA60" s="95">
        <v>6</v>
      </c>
      <c r="AB60" s="95">
        <v>2</v>
      </c>
      <c r="AC60" s="173"/>
      <c r="AD60" s="95">
        <v>5</v>
      </c>
      <c r="AE60" s="95">
        <v>6</v>
      </c>
      <c r="AF60" s="95">
        <v>5.5</v>
      </c>
      <c r="AG60" s="133">
        <f>SUM(E60:AF60)</f>
        <v>124</v>
      </c>
      <c r="AH60" s="134"/>
      <c r="AI60" s="134"/>
      <c r="AJ60" s="134"/>
      <c r="AK60" s="71"/>
      <c r="AL60" s="135" t="s">
        <v>167</v>
      </c>
      <c r="AM60" s="135">
        <f t="shared" ref="AM60:AM66" si="38">SUM(C60:G60)</f>
        <v>26</v>
      </c>
      <c r="AN60" s="135">
        <f t="shared" ref="AN60:AN66" si="39">SUM(I60:N60)</f>
        <v>31</v>
      </c>
      <c r="AO60" s="135">
        <f t="shared" ref="AO60:AO66" si="40">SUM(P60:U60)</f>
        <v>31</v>
      </c>
      <c r="AP60" s="135">
        <f t="shared" ref="AP60:AP66" si="41">SUM(W60:AB60)</f>
        <v>31</v>
      </c>
      <c r="AQ60" s="135">
        <f t="shared" ref="AQ60:AQ66" si="42">SUM(AD60:AF60)</f>
        <v>16.5</v>
      </c>
      <c r="AR60" s="136">
        <f t="shared" si="27"/>
        <v>135.5</v>
      </c>
      <c r="AS60" s="137">
        <f>AR60-SUM(AR62:AR66)</f>
        <v>135.5</v>
      </c>
      <c r="AT60" s="137">
        <f>AR67</f>
        <v>0.5</v>
      </c>
      <c r="AU60" s="138">
        <f>AS60+AT60</f>
        <v>136</v>
      </c>
      <c r="AV60" s="138">
        <f>AR66</f>
        <v>0</v>
      </c>
      <c r="AW60" s="138">
        <f>AR64</f>
        <v>0</v>
      </c>
      <c r="AX60" s="138">
        <f>AR65</f>
        <v>0</v>
      </c>
      <c r="AY60" s="138">
        <f>AR63</f>
        <v>0</v>
      </c>
      <c r="AZ60" s="138">
        <f>AR62</f>
        <v>0</v>
      </c>
      <c r="BA60" s="134">
        <f>AI61</f>
        <v>91</v>
      </c>
      <c r="BB60" s="134">
        <v>1.3</v>
      </c>
      <c r="BC60" s="134">
        <f>BB60*AT60</f>
        <v>0.65</v>
      </c>
      <c r="BD60" s="174">
        <f>BA60+BC60</f>
        <v>91.65</v>
      </c>
      <c r="BE60" s="174"/>
      <c r="BF60" s="138"/>
    </row>
    <row r="61" spans="1:58" ht="15" x14ac:dyDescent="0.25">
      <c r="A61" s="140"/>
      <c r="B61" s="141" t="s">
        <v>168</v>
      </c>
      <c r="C61" s="134">
        <v>6.5</v>
      </c>
      <c r="D61" s="134">
        <v>4.5</v>
      </c>
      <c r="E61" s="134">
        <v>7</v>
      </c>
      <c r="F61" s="134">
        <v>6.5</v>
      </c>
      <c r="G61" s="134">
        <v>3</v>
      </c>
      <c r="H61" s="159"/>
      <c r="I61" s="134">
        <v>6</v>
      </c>
      <c r="J61" s="134">
        <v>6</v>
      </c>
      <c r="K61" s="134">
        <v>4.5</v>
      </c>
      <c r="L61" s="134">
        <v>6.5</v>
      </c>
      <c r="M61" s="134">
        <v>6</v>
      </c>
      <c r="N61" s="134">
        <v>3</v>
      </c>
      <c r="O61" s="159"/>
      <c r="P61" s="134">
        <v>6</v>
      </c>
      <c r="Q61" s="134">
        <v>5</v>
      </c>
      <c r="R61" s="134">
        <v>4.5</v>
      </c>
      <c r="S61" s="134">
        <v>6</v>
      </c>
      <c r="T61" s="134">
        <v>6</v>
      </c>
      <c r="U61" s="134">
        <v>2.5</v>
      </c>
      <c r="V61" s="159"/>
      <c r="W61" s="134">
        <v>6.5</v>
      </c>
      <c r="X61" s="134">
        <v>5</v>
      </c>
      <c r="Y61" s="134">
        <v>4.5</v>
      </c>
      <c r="Z61" s="134">
        <v>6</v>
      </c>
      <c r="AA61" s="134">
        <v>6</v>
      </c>
      <c r="AB61" s="134">
        <v>3</v>
      </c>
      <c r="AC61" s="159"/>
      <c r="AD61" s="134">
        <v>6</v>
      </c>
      <c r="AE61" s="134">
        <v>5</v>
      </c>
      <c r="AF61" s="134">
        <v>4.5</v>
      </c>
      <c r="AG61" s="133">
        <f>SUM(E61:AF61)</f>
        <v>125</v>
      </c>
      <c r="AH61" s="134">
        <f>COUNT(C61:AF61)</f>
        <v>26</v>
      </c>
      <c r="AI61" s="134">
        <f>AH61*3.5</f>
        <v>91</v>
      </c>
      <c r="AJ61" s="134"/>
      <c r="AK61" s="140"/>
      <c r="AL61" s="134" t="s">
        <v>169</v>
      </c>
      <c r="AM61" s="134">
        <f t="shared" si="38"/>
        <v>27.5</v>
      </c>
      <c r="AN61" s="134">
        <f t="shared" si="39"/>
        <v>32</v>
      </c>
      <c r="AO61" s="134">
        <f t="shared" si="40"/>
        <v>30</v>
      </c>
      <c r="AP61" s="134">
        <f t="shared" si="41"/>
        <v>31</v>
      </c>
      <c r="AQ61" s="134">
        <f t="shared" si="42"/>
        <v>15.5</v>
      </c>
      <c r="AR61" s="136">
        <f t="shared" si="27"/>
        <v>136</v>
      </c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75"/>
      <c r="BE61" s="175"/>
      <c r="BF61" s="134" t="s">
        <v>364</v>
      </c>
    </row>
    <row r="62" spans="1:58" ht="15" x14ac:dyDescent="0.25">
      <c r="A62" s="293" t="s">
        <v>193</v>
      </c>
      <c r="B62" s="141" t="s">
        <v>109</v>
      </c>
      <c r="C62" s="147"/>
      <c r="D62" s="147"/>
      <c r="E62" s="147"/>
      <c r="F62" s="147"/>
      <c r="G62" s="147"/>
      <c r="H62" s="176"/>
      <c r="I62" s="147"/>
      <c r="J62" s="147"/>
      <c r="K62" s="147"/>
      <c r="L62" s="147"/>
      <c r="M62" s="147"/>
      <c r="N62" s="147"/>
      <c r="O62" s="176"/>
      <c r="P62" s="147"/>
      <c r="Q62" s="147"/>
      <c r="R62" s="147"/>
      <c r="S62" s="147"/>
      <c r="T62" s="147"/>
      <c r="U62" s="147"/>
      <c r="V62" s="176"/>
      <c r="W62" s="147"/>
      <c r="X62" s="147"/>
      <c r="Y62" s="147"/>
      <c r="Z62" s="147"/>
      <c r="AA62" s="147"/>
      <c r="AB62" s="147"/>
      <c r="AC62" s="176"/>
      <c r="AD62" s="147"/>
      <c r="AE62" s="147"/>
      <c r="AF62" s="147"/>
      <c r="AG62" s="133"/>
      <c r="AH62" s="147"/>
      <c r="AI62" s="147"/>
      <c r="AJ62" s="147"/>
      <c r="AK62" s="140" t="s">
        <v>193</v>
      </c>
      <c r="AL62" s="134" t="s">
        <v>109</v>
      </c>
      <c r="AM62" s="134">
        <f t="shared" si="38"/>
        <v>0</v>
      </c>
      <c r="AN62" s="134">
        <f t="shared" si="39"/>
        <v>0</v>
      </c>
      <c r="AO62" s="134">
        <f t="shared" si="40"/>
        <v>0</v>
      </c>
      <c r="AP62" s="134">
        <f t="shared" si="41"/>
        <v>0</v>
      </c>
      <c r="AQ62" s="134">
        <f t="shared" si="42"/>
        <v>0</v>
      </c>
      <c r="AR62" s="136">
        <f t="shared" si="27"/>
        <v>0</v>
      </c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78"/>
      <c r="BE62" s="178"/>
      <c r="BF62" s="147" t="s">
        <v>371</v>
      </c>
    </row>
    <row r="63" spans="1:58" ht="15" x14ac:dyDescent="0.25">
      <c r="A63" s="140"/>
      <c r="B63" s="141" t="s">
        <v>108</v>
      </c>
      <c r="C63" s="150"/>
      <c r="D63" s="150"/>
      <c r="E63" s="134"/>
      <c r="F63" s="152"/>
      <c r="G63" s="134"/>
      <c r="H63" s="159"/>
      <c r="I63" s="134"/>
      <c r="J63" s="134"/>
      <c r="K63" s="150"/>
      <c r="L63" s="134"/>
      <c r="M63" s="152"/>
      <c r="N63" s="134"/>
      <c r="O63" s="159"/>
      <c r="P63" s="134"/>
      <c r="Q63" s="134"/>
      <c r="R63" s="150"/>
      <c r="S63" s="134"/>
      <c r="T63" s="152"/>
      <c r="U63" s="134"/>
      <c r="V63" s="159"/>
      <c r="W63" s="134"/>
      <c r="X63" s="134"/>
      <c r="Y63" s="150"/>
      <c r="Z63" s="134"/>
      <c r="AA63" s="152"/>
      <c r="AB63" s="134"/>
      <c r="AC63" s="159"/>
      <c r="AD63" s="134"/>
      <c r="AE63" s="134"/>
      <c r="AF63" s="150"/>
      <c r="AG63" s="133"/>
      <c r="AH63" s="134"/>
      <c r="AI63" s="134"/>
      <c r="AJ63" s="134"/>
      <c r="AK63" s="140"/>
      <c r="AL63" s="124" t="s">
        <v>108</v>
      </c>
      <c r="AM63" s="134">
        <f t="shared" si="38"/>
        <v>0</v>
      </c>
      <c r="AN63" s="134">
        <f t="shared" si="39"/>
        <v>0</v>
      </c>
      <c r="AO63" s="134">
        <f t="shared" si="40"/>
        <v>0</v>
      </c>
      <c r="AP63" s="134">
        <f t="shared" si="41"/>
        <v>0</v>
      </c>
      <c r="AQ63" s="134">
        <f t="shared" si="42"/>
        <v>0</v>
      </c>
      <c r="AR63" s="136">
        <f t="shared" si="27"/>
        <v>0</v>
      </c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75"/>
      <c r="BE63" s="175"/>
      <c r="BF63" s="134"/>
    </row>
    <row r="64" spans="1:58" ht="15" x14ac:dyDescent="0.25">
      <c r="A64" s="140"/>
      <c r="B64" s="141" t="s">
        <v>160</v>
      </c>
      <c r="C64" s="150"/>
      <c r="D64" s="150"/>
      <c r="E64" s="134"/>
      <c r="F64" s="152"/>
      <c r="G64" s="134"/>
      <c r="H64" s="159"/>
      <c r="I64" s="134"/>
      <c r="J64" s="134"/>
      <c r="K64" s="150"/>
      <c r="L64" s="134"/>
      <c r="M64" s="152"/>
      <c r="N64" s="134"/>
      <c r="O64" s="159"/>
      <c r="P64" s="134"/>
      <c r="Q64" s="134"/>
      <c r="R64" s="150"/>
      <c r="S64" s="134"/>
      <c r="T64" s="152"/>
      <c r="U64" s="134"/>
      <c r="V64" s="159"/>
      <c r="W64" s="134"/>
      <c r="X64" s="134"/>
      <c r="Y64" s="150"/>
      <c r="Z64" s="134"/>
      <c r="AA64" s="152"/>
      <c r="AB64" s="134"/>
      <c r="AC64" s="159"/>
      <c r="AD64" s="134"/>
      <c r="AE64" s="134"/>
      <c r="AF64" s="150"/>
      <c r="AG64" s="133"/>
      <c r="AH64" s="134"/>
      <c r="AI64" s="134"/>
      <c r="AJ64" s="134"/>
      <c r="AK64" s="140"/>
      <c r="AL64" s="124" t="s">
        <v>172</v>
      </c>
      <c r="AM64" s="134">
        <f t="shared" si="38"/>
        <v>0</v>
      </c>
      <c r="AN64" s="134">
        <f t="shared" si="39"/>
        <v>0</v>
      </c>
      <c r="AO64" s="134">
        <f t="shared" si="40"/>
        <v>0</v>
      </c>
      <c r="AP64" s="134">
        <f t="shared" si="41"/>
        <v>0</v>
      </c>
      <c r="AQ64" s="134">
        <f t="shared" si="42"/>
        <v>0</v>
      </c>
      <c r="AR64" s="136">
        <f t="shared" si="27"/>
        <v>0</v>
      </c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75"/>
      <c r="BE64" s="175"/>
      <c r="BF64" s="134"/>
    </row>
    <row r="65" spans="1:58" ht="15" x14ac:dyDescent="0.25">
      <c r="A65" s="140"/>
      <c r="B65" s="141" t="s">
        <v>161</v>
      </c>
      <c r="C65" s="150"/>
      <c r="D65" s="150"/>
      <c r="E65" s="134"/>
      <c r="F65" s="152"/>
      <c r="G65" s="134"/>
      <c r="H65" s="159"/>
      <c r="I65" s="134"/>
      <c r="J65" s="134"/>
      <c r="K65" s="150"/>
      <c r="L65" s="134"/>
      <c r="M65" s="152"/>
      <c r="N65" s="134"/>
      <c r="O65" s="159"/>
      <c r="P65" s="134"/>
      <c r="Q65" s="134"/>
      <c r="R65" s="150"/>
      <c r="S65" s="134"/>
      <c r="T65" s="152"/>
      <c r="U65" s="134"/>
      <c r="V65" s="159"/>
      <c r="W65" s="134"/>
      <c r="X65" s="134"/>
      <c r="Y65" s="150"/>
      <c r="Z65" s="134"/>
      <c r="AA65" s="152"/>
      <c r="AB65" s="134"/>
      <c r="AC65" s="159"/>
      <c r="AD65" s="134"/>
      <c r="AE65" s="134"/>
      <c r="AF65" s="150"/>
      <c r="AG65" s="133"/>
      <c r="AH65" s="134"/>
      <c r="AI65" s="134"/>
      <c r="AJ65" s="134"/>
      <c r="AK65" s="140"/>
      <c r="AL65" s="124" t="s">
        <v>173</v>
      </c>
      <c r="AM65" s="134">
        <f t="shared" si="38"/>
        <v>0</v>
      </c>
      <c r="AN65" s="134">
        <f t="shared" si="39"/>
        <v>0</v>
      </c>
      <c r="AO65" s="134">
        <f t="shared" si="40"/>
        <v>0</v>
      </c>
      <c r="AP65" s="134">
        <f t="shared" si="41"/>
        <v>0</v>
      </c>
      <c r="AQ65" s="134">
        <f t="shared" si="42"/>
        <v>0</v>
      </c>
      <c r="AR65" s="136">
        <f t="shared" si="27"/>
        <v>0</v>
      </c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75"/>
      <c r="BE65" s="175"/>
      <c r="BF65" s="134"/>
    </row>
    <row r="66" spans="1:58" ht="15" x14ac:dyDescent="0.25">
      <c r="A66" s="140"/>
      <c r="B66" s="141" t="s">
        <v>174</v>
      </c>
      <c r="C66" s="150"/>
      <c r="D66" s="150"/>
      <c r="E66" s="134"/>
      <c r="F66" s="152"/>
      <c r="G66" s="134"/>
      <c r="H66" s="159"/>
      <c r="I66" s="134"/>
      <c r="J66" s="134"/>
      <c r="K66" s="150"/>
      <c r="L66" s="134"/>
      <c r="M66" s="152"/>
      <c r="N66" s="134"/>
      <c r="O66" s="159"/>
      <c r="P66" s="134"/>
      <c r="Q66" s="134"/>
      <c r="R66" s="150"/>
      <c r="S66" s="134"/>
      <c r="T66" s="152"/>
      <c r="U66" s="134"/>
      <c r="V66" s="159"/>
      <c r="W66" s="134"/>
      <c r="X66" s="134"/>
      <c r="Y66" s="150"/>
      <c r="Z66" s="134"/>
      <c r="AA66" s="152"/>
      <c r="AB66" s="134"/>
      <c r="AC66" s="159"/>
      <c r="AD66" s="134"/>
      <c r="AE66" s="134"/>
      <c r="AF66" s="150"/>
      <c r="AG66" s="133"/>
      <c r="AH66" s="134"/>
      <c r="AI66" s="134"/>
      <c r="AJ66" s="134"/>
      <c r="AK66" s="140"/>
      <c r="AL66" s="124" t="s">
        <v>174</v>
      </c>
      <c r="AM66" s="134">
        <f t="shared" si="38"/>
        <v>0</v>
      </c>
      <c r="AN66" s="134">
        <f t="shared" si="39"/>
        <v>0</v>
      </c>
      <c r="AO66" s="134">
        <f t="shared" si="40"/>
        <v>0</v>
      </c>
      <c r="AP66" s="134">
        <f t="shared" si="41"/>
        <v>0</v>
      </c>
      <c r="AQ66" s="134">
        <f t="shared" si="42"/>
        <v>0</v>
      </c>
      <c r="AR66" s="136">
        <f t="shared" si="27"/>
        <v>0</v>
      </c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75"/>
      <c r="BE66" s="175"/>
      <c r="BF66" s="134"/>
    </row>
    <row r="67" spans="1:58" ht="15" x14ac:dyDescent="0.25">
      <c r="A67" s="153"/>
      <c r="B67" s="154" t="s">
        <v>175</v>
      </c>
      <c r="C67" s="155"/>
      <c r="D67" s="155"/>
      <c r="E67" s="134"/>
      <c r="F67" s="155"/>
      <c r="G67" s="155"/>
      <c r="H67" s="159"/>
      <c r="I67" s="155"/>
      <c r="J67" s="155"/>
      <c r="K67" s="155"/>
      <c r="L67" s="134"/>
      <c r="M67" s="155"/>
      <c r="N67" s="155"/>
      <c r="O67" s="159"/>
      <c r="P67" s="155"/>
      <c r="Q67" s="155"/>
      <c r="R67" s="155"/>
      <c r="S67" s="134"/>
      <c r="T67" s="155"/>
      <c r="U67" s="155"/>
      <c r="V67" s="159"/>
      <c r="W67" s="155"/>
      <c r="X67" s="155"/>
      <c r="Y67" s="155"/>
      <c r="Z67" s="134"/>
      <c r="AA67" s="155"/>
      <c r="AB67" s="155"/>
      <c r="AC67" s="159"/>
      <c r="AD67" s="155"/>
      <c r="AE67" s="155"/>
      <c r="AF67" s="155"/>
      <c r="AG67" s="133"/>
      <c r="AH67" s="155"/>
      <c r="AI67" s="155"/>
      <c r="AJ67" s="155"/>
      <c r="AK67" s="153"/>
      <c r="AL67" s="134" t="s">
        <v>176</v>
      </c>
      <c r="AM67" s="134">
        <f>SUM(AM61:AM66)-AM60</f>
        <v>1.5</v>
      </c>
      <c r="AN67" s="134">
        <f>SUM(AN61:AN66)-AN60</f>
        <v>1</v>
      </c>
      <c r="AO67" s="134">
        <f>SUM(AO61:AO66)-AO60</f>
        <v>-1</v>
      </c>
      <c r="AP67" s="134">
        <f>SUM(AP61:AP66)-AP60</f>
        <v>0</v>
      </c>
      <c r="AQ67" s="134">
        <f>SUM(AQ61:AQ66)-AQ60</f>
        <v>-1</v>
      </c>
      <c r="AR67" s="136">
        <f t="shared" si="27"/>
        <v>0.5</v>
      </c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81"/>
      <c r="BE67" s="181"/>
      <c r="BF67" s="155"/>
    </row>
    <row r="68" spans="1:58" ht="15" x14ac:dyDescent="0.25">
      <c r="A68" s="71"/>
      <c r="B68" s="131" t="s">
        <v>166</v>
      </c>
      <c r="C68" s="95">
        <v>6</v>
      </c>
      <c r="D68" s="95">
        <v>5.5</v>
      </c>
      <c r="E68" s="95">
        <v>6</v>
      </c>
      <c r="F68" s="95">
        <v>6</v>
      </c>
      <c r="G68" s="95">
        <v>2</v>
      </c>
      <c r="H68" s="173"/>
      <c r="I68" s="95">
        <v>5.5</v>
      </c>
      <c r="J68" s="95">
        <v>6</v>
      </c>
      <c r="K68" s="95">
        <v>5.5</v>
      </c>
      <c r="L68" s="95">
        <v>6</v>
      </c>
      <c r="M68" s="95">
        <v>6</v>
      </c>
      <c r="N68" s="95">
        <v>2</v>
      </c>
      <c r="O68" s="173"/>
      <c r="P68" s="95">
        <v>5.5</v>
      </c>
      <c r="Q68" s="95">
        <v>6</v>
      </c>
      <c r="R68" s="95">
        <v>5.5</v>
      </c>
      <c r="S68" s="95">
        <v>6</v>
      </c>
      <c r="T68" s="95">
        <v>6</v>
      </c>
      <c r="U68" s="95">
        <v>2</v>
      </c>
      <c r="V68" s="173"/>
      <c r="W68" s="95">
        <v>5.5</v>
      </c>
      <c r="X68" s="95">
        <v>6</v>
      </c>
      <c r="Y68" s="95">
        <v>5.5</v>
      </c>
      <c r="Z68" s="95">
        <v>6</v>
      </c>
      <c r="AA68" s="95">
        <v>6</v>
      </c>
      <c r="AB68" s="95">
        <v>2</v>
      </c>
      <c r="AC68" s="173"/>
      <c r="AD68" s="95">
        <v>5.5</v>
      </c>
      <c r="AE68" s="95">
        <v>6</v>
      </c>
      <c r="AF68" s="95">
        <v>5.5</v>
      </c>
      <c r="AG68" s="133">
        <f>SUM(E68:AF68)</f>
        <v>124</v>
      </c>
      <c r="AH68" s="134"/>
      <c r="AI68" s="134"/>
      <c r="AJ68" s="134"/>
      <c r="AK68" s="71"/>
      <c r="AL68" s="135" t="s">
        <v>167</v>
      </c>
      <c r="AM68" s="135">
        <f t="shared" ref="AM68:AM74" si="43">SUM(C68:G68)</f>
        <v>25.5</v>
      </c>
      <c r="AN68" s="135">
        <f t="shared" ref="AN68:AN74" si="44">SUM(I68:N68)</f>
        <v>31</v>
      </c>
      <c r="AO68" s="135">
        <f t="shared" ref="AO68:AO74" si="45">SUM(P68:U68)</f>
        <v>31</v>
      </c>
      <c r="AP68" s="135">
        <f t="shared" ref="AP68:AP74" si="46">SUM(W68:AB68)</f>
        <v>31</v>
      </c>
      <c r="AQ68" s="135">
        <f t="shared" ref="AQ68:AQ74" si="47">SUM(AD68:AF68)</f>
        <v>17</v>
      </c>
      <c r="AR68" s="136">
        <f t="shared" ref="AR68:AR99" si="48">SUM(AM68:AQ68)</f>
        <v>135.5</v>
      </c>
      <c r="AS68" s="137">
        <f>AR68-SUM(AR70:AR74)</f>
        <v>129.5</v>
      </c>
      <c r="AT68" s="137">
        <f>AR75</f>
        <v>11</v>
      </c>
      <c r="AU68" s="138">
        <f>AS68+AT68</f>
        <v>140.5</v>
      </c>
      <c r="AV68" s="138">
        <f>AR74</f>
        <v>0</v>
      </c>
      <c r="AW68" s="138">
        <f>AR72</f>
        <v>0</v>
      </c>
      <c r="AX68" s="138">
        <f>AR73</f>
        <v>0</v>
      </c>
      <c r="AY68" s="138">
        <f>AR71</f>
        <v>0</v>
      </c>
      <c r="AZ68" s="138">
        <f>AR70</f>
        <v>6</v>
      </c>
      <c r="BA68" s="134">
        <f>AI69</f>
        <v>87.5</v>
      </c>
      <c r="BB68" s="134">
        <v>1.3</v>
      </c>
      <c r="BC68" s="134">
        <f>BB68*AT68</f>
        <v>14.3</v>
      </c>
      <c r="BD68" s="174">
        <f>BA68+BC68</f>
        <v>101.8</v>
      </c>
      <c r="BE68" s="174"/>
      <c r="BF68" s="138"/>
    </row>
    <row r="69" spans="1:58" ht="15" x14ac:dyDescent="0.25">
      <c r="A69" s="140"/>
      <c r="B69" s="141" t="s">
        <v>168</v>
      </c>
      <c r="C69" s="134">
        <v>6</v>
      </c>
      <c r="D69" s="134">
        <v>6</v>
      </c>
      <c r="E69" s="134">
        <v>6.5</v>
      </c>
      <c r="F69" s="134">
        <v>6</v>
      </c>
      <c r="G69" s="134">
        <v>4</v>
      </c>
      <c r="H69" s="159"/>
      <c r="I69" s="134">
        <v>6</v>
      </c>
      <c r="J69" s="134">
        <v>6.5</v>
      </c>
      <c r="K69" s="134">
        <v>6</v>
      </c>
      <c r="L69" s="137"/>
      <c r="M69" s="134">
        <v>6</v>
      </c>
      <c r="N69" s="134">
        <v>3</v>
      </c>
      <c r="O69" s="159"/>
      <c r="P69" s="134">
        <v>5.5</v>
      </c>
      <c r="Q69" s="134">
        <v>6</v>
      </c>
      <c r="R69" s="134">
        <v>6</v>
      </c>
      <c r="S69" s="134">
        <v>6</v>
      </c>
      <c r="T69" s="134">
        <v>6</v>
      </c>
      <c r="U69" s="134">
        <v>3</v>
      </c>
      <c r="V69" s="159"/>
      <c r="W69" s="134">
        <v>6</v>
      </c>
      <c r="X69" s="134">
        <v>6.5</v>
      </c>
      <c r="Y69" s="134">
        <v>6</v>
      </c>
      <c r="Z69" s="134">
        <v>6</v>
      </c>
      <c r="AA69" s="134">
        <v>6</v>
      </c>
      <c r="AB69" s="134">
        <v>3.5</v>
      </c>
      <c r="AC69" s="159"/>
      <c r="AD69" s="134">
        <v>5.5</v>
      </c>
      <c r="AE69" s="134">
        <v>6</v>
      </c>
      <c r="AF69" s="134">
        <v>6.5</v>
      </c>
      <c r="AG69" s="133">
        <f>SUM(E69:AF69)</f>
        <v>128.5</v>
      </c>
      <c r="AH69" s="134">
        <f>COUNT(C69:AF69)</f>
        <v>25</v>
      </c>
      <c r="AI69" s="134">
        <f>AH69*3.5</f>
        <v>87.5</v>
      </c>
      <c r="AJ69" s="134"/>
      <c r="AK69" s="140"/>
      <c r="AL69" s="134" t="s">
        <v>169</v>
      </c>
      <c r="AM69" s="134">
        <f t="shared" si="43"/>
        <v>28.5</v>
      </c>
      <c r="AN69" s="134">
        <f t="shared" si="44"/>
        <v>27.5</v>
      </c>
      <c r="AO69" s="134">
        <f t="shared" si="45"/>
        <v>32.5</v>
      </c>
      <c r="AP69" s="134">
        <f t="shared" si="46"/>
        <v>34</v>
      </c>
      <c r="AQ69" s="134">
        <f t="shared" si="47"/>
        <v>18</v>
      </c>
      <c r="AR69" s="136">
        <f t="shared" si="48"/>
        <v>140.5</v>
      </c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75"/>
      <c r="BE69" s="175"/>
      <c r="BF69" s="134" t="s">
        <v>372</v>
      </c>
    </row>
    <row r="70" spans="1:58" ht="15" x14ac:dyDescent="0.25">
      <c r="A70" s="275" t="s">
        <v>196</v>
      </c>
      <c r="B70" s="141" t="s">
        <v>109</v>
      </c>
      <c r="C70" s="147"/>
      <c r="D70" s="147"/>
      <c r="E70" s="147"/>
      <c r="F70" s="147"/>
      <c r="G70" s="147"/>
      <c r="H70" s="176"/>
      <c r="I70" s="147"/>
      <c r="J70" s="147"/>
      <c r="K70" s="147"/>
      <c r="L70" s="147">
        <v>6</v>
      </c>
      <c r="M70" s="147"/>
      <c r="N70" s="147"/>
      <c r="O70" s="176"/>
      <c r="P70" s="147"/>
      <c r="Q70" s="147"/>
      <c r="R70" s="147"/>
      <c r="S70" s="147"/>
      <c r="T70" s="147"/>
      <c r="U70" s="147"/>
      <c r="V70" s="176"/>
      <c r="W70" s="147"/>
      <c r="X70" s="147"/>
      <c r="Y70" s="147"/>
      <c r="Z70" s="147"/>
      <c r="AA70" s="147"/>
      <c r="AB70" s="147"/>
      <c r="AC70" s="176"/>
      <c r="AD70" s="147"/>
      <c r="AE70" s="147"/>
      <c r="AF70" s="147"/>
      <c r="AG70" s="133"/>
      <c r="AH70" s="147"/>
      <c r="AI70" s="147"/>
      <c r="AJ70" s="147"/>
      <c r="AK70" s="140" t="s">
        <v>196</v>
      </c>
      <c r="AL70" s="134" t="s">
        <v>109</v>
      </c>
      <c r="AM70" s="134">
        <f t="shared" si="43"/>
        <v>0</v>
      </c>
      <c r="AN70" s="134">
        <f t="shared" si="44"/>
        <v>6</v>
      </c>
      <c r="AO70" s="134">
        <f t="shared" si="45"/>
        <v>0</v>
      </c>
      <c r="AP70" s="134">
        <f t="shared" si="46"/>
        <v>0</v>
      </c>
      <c r="AQ70" s="134">
        <f t="shared" si="47"/>
        <v>0</v>
      </c>
      <c r="AR70" s="136">
        <f t="shared" si="48"/>
        <v>6</v>
      </c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78"/>
      <c r="BE70" s="178"/>
      <c r="BF70" s="147"/>
    </row>
    <row r="71" spans="1:58" ht="15" x14ac:dyDescent="0.25">
      <c r="A71" s="140"/>
      <c r="B71" s="141" t="s">
        <v>108</v>
      </c>
      <c r="C71" s="150"/>
      <c r="D71" s="150"/>
      <c r="E71" s="134"/>
      <c r="F71" s="152"/>
      <c r="G71" s="134"/>
      <c r="H71" s="159"/>
      <c r="I71" s="134"/>
      <c r="J71" s="134"/>
      <c r="K71" s="150"/>
      <c r="L71" s="134"/>
      <c r="M71" s="152"/>
      <c r="N71" s="134"/>
      <c r="O71" s="159"/>
      <c r="P71" s="134"/>
      <c r="Q71" s="134"/>
      <c r="R71" s="150"/>
      <c r="S71" s="134"/>
      <c r="T71" s="152"/>
      <c r="U71" s="134"/>
      <c r="V71" s="159"/>
      <c r="W71" s="134"/>
      <c r="X71" s="134"/>
      <c r="Y71" s="150"/>
      <c r="Z71" s="134"/>
      <c r="AA71" s="152"/>
      <c r="AB71" s="134"/>
      <c r="AC71" s="159"/>
      <c r="AD71" s="134"/>
      <c r="AE71" s="134"/>
      <c r="AF71" s="150"/>
      <c r="AG71" s="133"/>
      <c r="AH71" s="134"/>
      <c r="AI71" s="134"/>
      <c r="AJ71" s="134"/>
      <c r="AK71" s="140"/>
      <c r="AL71" s="124" t="s">
        <v>108</v>
      </c>
      <c r="AM71" s="134">
        <f t="shared" si="43"/>
        <v>0</v>
      </c>
      <c r="AN71" s="134">
        <f t="shared" si="44"/>
        <v>0</v>
      </c>
      <c r="AO71" s="134">
        <f t="shared" si="45"/>
        <v>0</v>
      </c>
      <c r="AP71" s="134">
        <f t="shared" si="46"/>
        <v>0</v>
      </c>
      <c r="AQ71" s="134">
        <f t="shared" si="47"/>
        <v>0</v>
      </c>
      <c r="AR71" s="136">
        <f t="shared" si="48"/>
        <v>0</v>
      </c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75"/>
      <c r="BE71" s="175"/>
      <c r="BF71" s="134"/>
    </row>
    <row r="72" spans="1:58" ht="15" x14ac:dyDescent="0.25">
      <c r="A72" s="140"/>
      <c r="B72" s="141" t="s">
        <v>160</v>
      </c>
      <c r="C72" s="150"/>
      <c r="D72" s="150"/>
      <c r="E72" s="134"/>
      <c r="F72" s="152"/>
      <c r="G72" s="134"/>
      <c r="H72" s="159"/>
      <c r="I72" s="134"/>
      <c r="J72" s="134"/>
      <c r="K72" s="150"/>
      <c r="L72" s="134"/>
      <c r="M72" s="152"/>
      <c r="N72" s="134"/>
      <c r="O72" s="159"/>
      <c r="P72" s="134"/>
      <c r="Q72" s="134"/>
      <c r="R72" s="150"/>
      <c r="S72" s="134"/>
      <c r="T72" s="152"/>
      <c r="U72" s="134"/>
      <c r="V72" s="159"/>
      <c r="W72" s="134"/>
      <c r="X72" s="134"/>
      <c r="Y72" s="150"/>
      <c r="Z72" s="134"/>
      <c r="AA72" s="152"/>
      <c r="AB72" s="134"/>
      <c r="AC72" s="159"/>
      <c r="AD72" s="134"/>
      <c r="AE72" s="134"/>
      <c r="AF72" s="150"/>
      <c r="AG72" s="133"/>
      <c r="AH72" s="134"/>
      <c r="AI72" s="134"/>
      <c r="AJ72" s="134"/>
      <c r="AK72" s="140"/>
      <c r="AL72" s="124" t="s">
        <v>172</v>
      </c>
      <c r="AM72" s="134">
        <f t="shared" si="43"/>
        <v>0</v>
      </c>
      <c r="AN72" s="134">
        <f t="shared" si="44"/>
        <v>0</v>
      </c>
      <c r="AO72" s="134">
        <f t="shared" si="45"/>
        <v>0</v>
      </c>
      <c r="AP72" s="134">
        <f t="shared" si="46"/>
        <v>0</v>
      </c>
      <c r="AQ72" s="134">
        <f t="shared" si="47"/>
        <v>0</v>
      </c>
      <c r="AR72" s="136">
        <f t="shared" si="48"/>
        <v>0</v>
      </c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75"/>
      <c r="BE72" s="175"/>
      <c r="BF72" s="134"/>
    </row>
    <row r="73" spans="1:58" ht="15" x14ac:dyDescent="0.25">
      <c r="A73" s="140"/>
      <c r="B73" s="141" t="s">
        <v>161</v>
      </c>
      <c r="C73" s="150"/>
      <c r="D73" s="150"/>
      <c r="E73" s="134"/>
      <c r="F73" s="152"/>
      <c r="G73" s="134"/>
      <c r="H73" s="159"/>
      <c r="I73" s="134"/>
      <c r="J73" s="134"/>
      <c r="K73" s="150"/>
      <c r="L73" s="134"/>
      <c r="M73" s="152"/>
      <c r="N73" s="134"/>
      <c r="O73" s="159"/>
      <c r="P73" s="134"/>
      <c r="Q73" s="134"/>
      <c r="R73" s="150"/>
      <c r="S73" s="134"/>
      <c r="T73" s="152"/>
      <c r="U73" s="134"/>
      <c r="V73" s="159"/>
      <c r="W73" s="134"/>
      <c r="X73" s="134"/>
      <c r="Y73" s="150"/>
      <c r="Z73" s="134"/>
      <c r="AA73" s="152"/>
      <c r="AB73" s="134"/>
      <c r="AC73" s="159"/>
      <c r="AD73" s="134"/>
      <c r="AE73" s="134"/>
      <c r="AF73" s="150"/>
      <c r="AG73" s="133"/>
      <c r="AH73" s="134"/>
      <c r="AI73" s="134"/>
      <c r="AJ73" s="134"/>
      <c r="AK73" s="140"/>
      <c r="AL73" s="124" t="s">
        <v>173</v>
      </c>
      <c r="AM73" s="134">
        <f t="shared" si="43"/>
        <v>0</v>
      </c>
      <c r="AN73" s="134">
        <f t="shared" si="44"/>
        <v>0</v>
      </c>
      <c r="AO73" s="134">
        <f t="shared" si="45"/>
        <v>0</v>
      </c>
      <c r="AP73" s="134">
        <f t="shared" si="46"/>
        <v>0</v>
      </c>
      <c r="AQ73" s="134">
        <f t="shared" si="47"/>
        <v>0</v>
      </c>
      <c r="AR73" s="136">
        <f t="shared" si="48"/>
        <v>0</v>
      </c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75"/>
      <c r="BE73" s="175"/>
      <c r="BF73" s="134"/>
    </row>
    <row r="74" spans="1:58" ht="15" x14ac:dyDescent="0.25">
      <c r="A74" s="140"/>
      <c r="B74" s="141" t="s">
        <v>174</v>
      </c>
      <c r="C74" s="150"/>
      <c r="D74" s="150"/>
      <c r="E74" s="134"/>
      <c r="F74" s="152"/>
      <c r="G74" s="134"/>
      <c r="H74" s="159"/>
      <c r="I74" s="134"/>
      <c r="J74" s="134"/>
      <c r="K74" s="150"/>
      <c r="L74" s="134"/>
      <c r="M74" s="152"/>
      <c r="N74" s="134"/>
      <c r="O74" s="159"/>
      <c r="P74" s="134"/>
      <c r="Q74" s="134"/>
      <c r="R74" s="150"/>
      <c r="S74" s="134"/>
      <c r="T74" s="152"/>
      <c r="U74" s="134"/>
      <c r="V74" s="159"/>
      <c r="W74" s="134"/>
      <c r="X74" s="134"/>
      <c r="Y74" s="150"/>
      <c r="Z74" s="134"/>
      <c r="AA74" s="152"/>
      <c r="AB74" s="134"/>
      <c r="AC74" s="159"/>
      <c r="AD74" s="134"/>
      <c r="AE74" s="134"/>
      <c r="AF74" s="150"/>
      <c r="AG74" s="133"/>
      <c r="AH74" s="134"/>
      <c r="AI74" s="134"/>
      <c r="AJ74" s="134"/>
      <c r="AK74" s="140"/>
      <c r="AL74" s="124" t="s">
        <v>174</v>
      </c>
      <c r="AM74" s="134">
        <f t="shared" si="43"/>
        <v>0</v>
      </c>
      <c r="AN74" s="134">
        <f t="shared" si="44"/>
        <v>0</v>
      </c>
      <c r="AO74" s="134">
        <f t="shared" si="45"/>
        <v>0</v>
      </c>
      <c r="AP74" s="134">
        <f t="shared" si="46"/>
        <v>0</v>
      </c>
      <c r="AQ74" s="134">
        <f t="shared" si="47"/>
        <v>0</v>
      </c>
      <c r="AR74" s="136">
        <f t="shared" si="48"/>
        <v>0</v>
      </c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75"/>
      <c r="BE74" s="175"/>
      <c r="BF74" s="134"/>
    </row>
    <row r="75" spans="1:58" ht="15" x14ac:dyDescent="0.25">
      <c r="A75" s="153"/>
      <c r="B75" s="154" t="s">
        <v>175</v>
      </c>
      <c r="C75" s="155"/>
      <c r="D75" s="155"/>
      <c r="E75" s="134"/>
      <c r="F75" s="155"/>
      <c r="G75" s="155"/>
      <c r="H75" s="159"/>
      <c r="I75" s="155"/>
      <c r="J75" s="155"/>
      <c r="K75" s="155"/>
      <c r="L75" s="134"/>
      <c r="M75" s="155"/>
      <c r="N75" s="155"/>
      <c r="O75" s="159"/>
      <c r="P75" s="155"/>
      <c r="Q75" s="155"/>
      <c r="R75" s="155"/>
      <c r="S75" s="134"/>
      <c r="T75" s="155"/>
      <c r="U75" s="155"/>
      <c r="V75" s="159"/>
      <c r="W75" s="155"/>
      <c r="X75" s="155"/>
      <c r="Y75" s="155"/>
      <c r="Z75" s="134"/>
      <c r="AA75" s="155"/>
      <c r="AB75" s="155"/>
      <c r="AC75" s="159"/>
      <c r="AD75" s="155"/>
      <c r="AE75" s="155"/>
      <c r="AF75" s="155"/>
      <c r="AG75" s="133"/>
      <c r="AH75" s="155"/>
      <c r="AI75" s="155"/>
      <c r="AJ75" s="155"/>
      <c r="AK75" s="153"/>
      <c r="AL75" s="134" t="s">
        <v>176</v>
      </c>
      <c r="AM75" s="134">
        <f>SUM(AM69:AM74)-AM68</f>
        <v>3</v>
      </c>
      <c r="AN75" s="134">
        <f>SUM(AN69:AN74)-AN68</f>
        <v>2.5</v>
      </c>
      <c r="AO75" s="134">
        <f>SUM(AO69:AO74)-AO68</f>
        <v>1.5</v>
      </c>
      <c r="AP75" s="134">
        <f>SUM(AP69:AP74)-AP68</f>
        <v>3</v>
      </c>
      <c r="AQ75" s="134">
        <f>SUM(AQ69:AQ74)-AQ68</f>
        <v>1</v>
      </c>
      <c r="AR75" s="136">
        <f t="shared" si="48"/>
        <v>11</v>
      </c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0"/>
    </row>
    <row r="76" spans="1:58" ht="15" x14ac:dyDescent="0.25">
      <c r="A76" s="71"/>
      <c r="B76" s="131" t="s">
        <v>166</v>
      </c>
      <c r="C76" s="95">
        <v>5</v>
      </c>
      <c r="D76" s="95">
        <v>5</v>
      </c>
      <c r="E76" s="95">
        <v>6</v>
      </c>
      <c r="F76" s="95">
        <v>6</v>
      </c>
      <c r="G76" s="95">
        <v>3</v>
      </c>
      <c r="H76" s="173"/>
      <c r="I76" s="95">
        <v>5</v>
      </c>
      <c r="J76" s="95">
        <v>5</v>
      </c>
      <c r="K76" s="95">
        <v>5</v>
      </c>
      <c r="L76" s="95">
        <v>6</v>
      </c>
      <c r="M76" s="95">
        <v>6</v>
      </c>
      <c r="N76" s="95">
        <v>3</v>
      </c>
      <c r="O76" s="173"/>
      <c r="P76" s="95">
        <v>5</v>
      </c>
      <c r="Q76" s="95">
        <v>5</v>
      </c>
      <c r="R76" s="95">
        <v>5</v>
      </c>
      <c r="S76" s="95">
        <v>6</v>
      </c>
      <c r="T76" s="95">
        <v>6</v>
      </c>
      <c r="U76" s="95">
        <v>3</v>
      </c>
      <c r="V76" s="173"/>
      <c r="W76" s="95">
        <v>5</v>
      </c>
      <c r="X76" s="95">
        <v>5</v>
      </c>
      <c r="Y76" s="95">
        <v>5</v>
      </c>
      <c r="Z76" s="95">
        <v>6</v>
      </c>
      <c r="AA76" s="95">
        <v>6</v>
      </c>
      <c r="AB76" s="95">
        <v>3</v>
      </c>
      <c r="AC76" s="173"/>
      <c r="AD76" s="95">
        <v>5</v>
      </c>
      <c r="AE76" s="95">
        <v>5</v>
      </c>
      <c r="AF76" s="95">
        <v>5</v>
      </c>
      <c r="AG76" s="133">
        <f>SUM(E76:AF76)</f>
        <v>120</v>
      </c>
      <c r="AH76" s="134"/>
      <c r="AI76" s="134"/>
      <c r="AJ76" s="134"/>
      <c r="AK76" s="71"/>
      <c r="AL76" s="135" t="s">
        <v>167</v>
      </c>
      <c r="AM76" s="135">
        <f t="shared" ref="AM76:AM82" si="49">SUM(C76:G76)</f>
        <v>25</v>
      </c>
      <c r="AN76" s="135">
        <f t="shared" ref="AN76:AN82" si="50">SUM(I76:N76)</f>
        <v>30</v>
      </c>
      <c r="AO76" s="135">
        <f t="shared" ref="AO76:AO82" si="51">SUM(P76:U76)</f>
        <v>30</v>
      </c>
      <c r="AP76" s="135">
        <f t="shared" ref="AP76:AP82" si="52">SUM(W76:AB76)</f>
        <v>30</v>
      </c>
      <c r="AQ76" s="135">
        <f t="shared" ref="AQ76:AQ82" si="53">SUM(AD76:AF76)</f>
        <v>15</v>
      </c>
      <c r="AR76" s="136">
        <f t="shared" si="48"/>
        <v>130</v>
      </c>
      <c r="AS76" s="137">
        <f>AR76-SUM(AR78:AR82)</f>
        <v>130</v>
      </c>
      <c r="AT76" s="137">
        <f>AR83</f>
        <v>28.5</v>
      </c>
      <c r="AU76" s="138">
        <f>AS76+AT76</f>
        <v>158.5</v>
      </c>
      <c r="AV76" s="138">
        <f>AR82</f>
        <v>0</v>
      </c>
      <c r="AW76" s="138">
        <f>AR80</f>
        <v>0</v>
      </c>
      <c r="AX76" s="138">
        <f>AR81</f>
        <v>0</v>
      </c>
      <c r="AY76" s="138">
        <f>AR79</f>
        <v>0</v>
      </c>
      <c r="AZ76" s="138">
        <f>AR78</f>
        <v>0</v>
      </c>
      <c r="BA76" s="134">
        <f>AI77</f>
        <v>91</v>
      </c>
      <c r="BB76" s="134">
        <v>1.3</v>
      </c>
      <c r="BC76" s="134">
        <f>BB76*AT76</f>
        <v>37.050000000000004</v>
      </c>
      <c r="BD76" s="174">
        <f>BA76+BC76</f>
        <v>128.05000000000001</v>
      </c>
      <c r="BE76" s="294"/>
      <c r="BF76" s="295"/>
    </row>
    <row r="77" spans="1:58" ht="15" x14ac:dyDescent="0.25">
      <c r="A77" s="140"/>
      <c r="B77" s="141" t="s">
        <v>168</v>
      </c>
      <c r="C77" s="134">
        <v>8</v>
      </c>
      <c r="D77" s="134">
        <v>8</v>
      </c>
      <c r="E77" s="134">
        <v>7.5</v>
      </c>
      <c r="F77" s="134">
        <v>6</v>
      </c>
      <c r="G77" s="134">
        <v>2.5</v>
      </c>
      <c r="H77" s="159"/>
      <c r="I77" s="134">
        <v>7</v>
      </c>
      <c r="J77" s="134">
        <v>7.5</v>
      </c>
      <c r="K77" s="134">
        <v>7.5</v>
      </c>
      <c r="L77" s="134">
        <v>8</v>
      </c>
      <c r="M77" s="134">
        <v>6</v>
      </c>
      <c r="N77" s="134">
        <v>2.5</v>
      </c>
      <c r="O77" s="159"/>
      <c r="P77" s="134">
        <v>7</v>
      </c>
      <c r="Q77" s="134">
        <v>7</v>
      </c>
      <c r="R77" s="134">
        <v>5.5</v>
      </c>
      <c r="S77" s="134">
        <v>6</v>
      </c>
      <c r="T77" s="134">
        <v>5.5</v>
      </c>
      <c r="U77" s="134">
        <v>2.5</v>
      </c>
      <c r="V77" s="159"/>
      <c r="W77" s="134">
        <v>7</v>
      </c>
      <c r="X77" s="134">
        <v>7</v>
      </c>
      <c r="Y77" s="134">
        <v>7</v>
      </c>
      <c r="Z77" s="134">
        <v>7</v>
      </c>
      <c r="AA77" s="134">
        <v>7</v>
      </c>
      <c r="AB77" s="134">
        <v>2.5</v>
      </c>
      <c r="AC77" s="159"/>
      <c r="AD77" s="134">
        <v>5.5</v>
      </c>
      <c r="AE77" s="134">
        <v>5.5</v>
      </c>
      <c r="AF77" s="134">
        <v>6</v>
      </c>
      <c r="AG77" s="133">
        <f>SUM(E77:AF77)</f>
        <v>142.5</v>
      </c>
      <c r="AH77" s="134">
        <f>COUNT(C77:AF77)</f>
        <v>26</v>
      </c>
      <c r="AI77" s="134">
        <f>AH77*3.5</f>
        <v>91</v>
      </c>
      <c r="AJ77" s="134"/>
      <c r="AK77" s="140"/>
      <c r="AL77" s="134" t="s">
        <v>169</v>
      </c>
      <c r="AM77" s="134">
        <f t="shared" si="49"/>
        <v>32</v>
      </c>
      <c r="AN77" s="134">
        <f t="shared" si="50"/>
        <v>38.5</v>
      </c>
      <c r="AO77" s="134">
        <f t="shared" si="51"/>
        <v>33.5</v>
      </c>
      <c r="AP77" s="134">
        <f t="shared" si="52"/>
        <v>37.5</v>
      </c>
      <c r="AQ77" s="134">
        <f t="shared" si="53"/>
        <v>17</v>
      </c>
      <c r="AR77" s="136">
        <f t="shared" si="48"/>
        <v>158.5</v>
      </c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75"/>
      <c r="BE77" s="175"/>
      <c r="BF77" s="134" t="s">
        <v>372</v>
      </c>
    </row>
    <row r="78" spans="1:58" ht="15" x14ac:dyDescent="0.25">
      <c r="A78" s="140" t="s">
        <v>197</v>
      </c>
      <c r="B78" s="141" t="s">
        <v>109</v>
      </c>
      <c r="C78" s="147"/>
      <c r="D78" s="147"/>
      <c r="E78" s="147"/>
      <c r="F78" s="147"/>
      <c r="G78" s="147"/>
      <c r="H78" s="176"/>
      <c r="I78" s="147"/>
      <c r="J78" s="147"/>
      <c r="K78" s="147"/>
      <c r="L78" s="147"/>
      <c r="M78" s="147"/>
      <c r="N78" s="147"/>
      <c r="O78" s="176"/>
      <c r="P78" s="147"/>
      <c r="Q78" s="147"/>
      <c r="R78" s="147"/>
      <c r="S78" s="147"/>
      <c r="T78" s="147"/>
      <c r="U78" s="147"/>
      <c r="V78" s="176"/>
      <c r="W78" s="147"/>
      <c r="X78" s="147"/>
      <c r="Y78" s="147"/>
      <c r="Z78" s="147"/>
      <c r="AA78" s="147"/>
      <c r="AB78" s="147"/>
      <c r="AC78" s="176"/>
      <c r="AD78" s="147"/>
      <c r="AE78" s="147"/>
      <c r="AF78" s="147"/>
      <c r="AG78" s="133"/>
      <c r="AH78" s="147"/>
      <c r="AI78" s="147"/>
      <c r="AJ78" s="147"/>
      <c r="AK78" s="140" t="s">
        <v>197</v>
      </c>
      <c r="AL78" s="134" t="s">
        <v>109</v>
      </c>
      <c r="AM78" s="134">
        <f t="shared" si="49"/>
        <v>0</v>
      </c>
      <c r="AN78" s="134">
        <f t="shared" si="50"/>
        <v>0</v>
      </c>
      <c r="AO78" s="134">
        <f t="shared" si="51"/>
        <v>0</v>
      </c>
      <c r="AP78" s="134">
        <f t="shared" si="52"/>
        <v>0</v>
      </c>
      <c r="AQ78" s="134">
        <f t="shared" si="53"/>
        <v>0</v>
      </c>
      <c r="AR78" s="136">
        <f t="shared" si="48"/>
        <v>0</v>
      </c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78"/>
      <c r="BE78" s="178"/>
      <c r="BF78" s="147"/>
    </row>
    <row r="79" spans="1:58" ht="15" x14ac:dyDescent="0.25">
      <c r="A79" s="140"/>
      <c r="B79" s="141" t="s">
        <v>108</v>
      </c>
      <c r="C79" s="150"/>
      <c r="D79" s="150"/>
      <c r="E79" s="134"/>
      <c r="F79" s="152"/>
      <c r="G79" s="134"/>
      <c r="H79" s="159"/>
      <c r="I79" s="134"/>
      <c r="J79" s="134"/>
      <c r="K79" s="150"/>
      <c r="L79" s="134"/>
      <c r="M79" s="152"/>
      <c r="N79" s="134"/>
      <c r="O79" s="159"/>
      <c r="P79" s="134"/>
      <c r="Q79" s="134"/>
      <c r="R79" s="150"/>
      <c r="S79" s="134"/>
      <c r="T79" s="152"/>
      <c r="U79" s="134"/>
      <c r="V79" s="159"/>
      <c r="W79" s="134"/>
      <c r="X79" s="134"/>
      <c r="Y79" s="150"/>
      <c r="Z79" s="134"/>
      <c r="AA79" s="152"/>
      <c r="AB79" s="134"/>
      <c r="AC79" s="159"/>
      <c r="AD79" s="134"/>
      <c r="AE79" s="134"/>
      <c r="AF79" s="150"/>
      <c r="AG79" s="133"/>
      <c r="AH79" s="134"/>
      <c r="AI79" s="134"/>
      <c r="AJ79" s="134"/>
      <c r="AK79" s="140"/>
      <c r="AL79" s="124" t="s">
        <v>108</v>
      </c>
      <c r="AM79" s="134">
        <f t="shared" si="49"/>
        <v>0</v>
      </c>
      <c r="AN79" s="134">
        <f t="shared" si="50"/>
        <v>0</v>
      </c>
      <c r="AO79" s="134">
        <f t="shared" si="51"/>
        <v>0</v>
      </c>
      <c r="AP79" s="134">
        <f t="shared" si="52"/>
        <v>0</v>
      </c>
      <c r="AQ79" s="134">
        <f t="shared" si="53"/>
        <v>0</v>
      </c>
      <c r="AR79" s="136">
        <f t="shared" si="48"/>
        <v>0</v>
      </c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75"/>
      <c r="BE79" s="175"/>
      <c r="BF79" s="134"/>
    </row>
    <row r="80" spans="1:58" ht="15" x14ac:dyDescent="0.25">
      <c r="A80" s="140"/>
      <c r="B80" s="141" t="s">
        <v>160</v>
      </c>
      <c r="C80" s="150"/>
      <c r="D80" s="150"/>
      <c r="E80" s="134"/>
      <c r="F80" s="152"/>
      <c r="G80" s="134"/>
      <c r="H80" s="159"/>
      <c r="I80" s="134"/>
      <c r="J80" s="134"/>
      <c r="K80" s="150"/>
      <c r="L80" s="134"/>
      <c r="M80" s="152"/>
      <c r="N80" s="134"/>
      <c r="O80" s="159"/>
      <c r="P80" s="134"/>
      <c r="Q80" s="134"/>
      <c r="R80" s="150"/>
      <c r="S80" s="134"/>
      <c r="T80" s="152"/>
      <c r="U80" s="134"/>
      <c r="V80" s="159"/>
      <c r="W80" s="134"/>
      <c r="X80" s="134"/>
      <c r="Y80" s="150"/>
      <c r="Z80" s="134"/>
      <c r="AA80" s="152"/>
      <c r="AB80" s="134"/>
      <c r="AC80" s="159"/>
      <c r="AD80" s="134"/>
      <c r="AE80" s="134"/>
      <c r="AF80" s="150"/>
      <c r="AG80" s="133"/>
      <c r="AH80" s="134"/>
      <c r="AI80" s="134"/>
      <c r="AJ80" s="134"/>
      <c r="AK80" s="140"/>
      <c r="AL80" s="124" t="s">
        <v>172</v>
      </c>
      <c r="AM80" s="134">
        <f t="shared" si="49"/>
        <v>0</v>
      </c>
      <c r="AN80" s="134">
        <f t="shared" si="50"/>
        <v>0</v>
      </c>
      <c r="AO80" s="134">
        <f t="shared" si="51"/>
        <v>0</v>
      </c>
      <c r="AP80" s="134">
        <f t="shared" si="52"/>
        <v>0</v>
      </c>
      <c r="AQ80" s="134">
        <f t="shared" si="53"/>
        <v>0</v>
      </c>
      <c r="AR80" s="136">
        <f t="shared" si="48"/>
        <v>0</v>
      </c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75"/>
      <c r="BE80" s="175"/>
      <c r="BF80" s="134"/>
    </row>
    <row r="81" spans="1:58" ht="15" x14ac:dyDescent="0.25">
      <c r="A81" s="140"/>
      <c r="B81" s="141" t="s">
        <v>161</v>
      </c>
      <c r="C81" s="150"/>
      <c r="D81" s="150"/>
      <c r="E81" s="134"/>
      <c r="F81" s="152"/>
      <c r="G81" s="134"/>
      <c r="H81" s="159"/>
      <c r="I81" s="134"/>
      <c r="J81" s="134"/>
      <c r="K81" s="150"/>
      <c r="L81" s="134"/>
      <c r="M81" s="152"/>
      <c r="N81" s="134"/>
      <c r="O81" s="159"/>
      <c r="P81" s="134"/>
      <c r="Q81" s="134"/>
      <c r="R81" s="150"/>
      <c r="S81" s="134"/>
      <c r="T81" s="152"/>
      <c r="U81" s="134"/>
      <c r="V81" s="159"/>
      <c r="W81" s="134"/>
      <c r="X81" s="134"/>
      <c r="Y81" s="150"/>
      <c r="Z81" s="134"/>
      <c r="AA81" s="152"/>
      <c r="AB81" s="134"/>
      <c r="AC81" s="159"/>
      <c r="AD81" s="134"/>
      <c r="AE81" s="134"/>
      <c r="AF81" s="150"/>
      <c r="AG81" s="133"/>
      <c r="AH81" s="134"/>
      <c r="AI81" s="134"/>
      <c r="AJ81" s="134"/>
      <c r="AK81" s="140"/>
      <c r="AL81" s="124" t="s">
        <v>173</v>
      </c>
      <c r="AM81" s="134">
        <f t="shared" si="49"/>
        <v>0</v>
      </c>
      <c r="AN81" s="134">
        <f t="shared" si="50"/>
        <v>0</v>
      </c>
      <c r="AO81" s="134">
        <f t="shared" si="51"/>
        <v>0</v>
      </c>
      <c r="AP81" s="134">
        <f t="shared" si="52"/>
        <v>0</v>
      </c>
      <c r="AQ81" s="134">
        <f t="shared" si="53"/>
        <v>0</v>
      </c>
      <c r="AR81" s="136">
        <f t="shared" si="48"/>
        <v>0</v>
      </c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75"/>
      <c r="BE81" s="175"/>
      <c r="BF81" s="134"/>
    </row>
    <row r="82" spans="1:58" ht="15" x14ac:dyDescent="0.25">
      <c r="A82" s="140"/>
      <c r="B82" s="141" t="s">
        <v>174</v>
      </c>
      <c r="C82" s="150"/>
      <c r="D82" s="150"/>
      <c r="E82" s="134"/>
      <c r="F82" s="152"/>
      <c r="G82" s="134"/>
      <c r="H82" s="159"/>
      <c r="I82" s="134"/>
      <c r="J82" s="134"/>
      <c r="K82" s="150"/>
      <c r="L82" s="134"/>
      <c r="M82" s="152"/>
      <c r="N82" s="134"/>
      <c r="O82" s="159"/>
      <c r="P82" s="134"/>
      <c r="Q82" s="134"/>
      <c r="R82" s="150"/>
      <c r="S82" s="134"/>
      <c r="T82" s="152"/>
      <c r="U82" s="134"/>
      <c r="V82" s="159"/>
      <c r="W82" s="134"/>
      <c r="X82" s="134"/>
      <c r="Y82" s="150"/>
      <c r="Z82" s="134"/>
      <c r="AA82" s="152"/>
      <c r="AB82" s="134"/>
      <c r="AC82" s="159"/>
      <c r="AD82" s="134"/>
      <c r="AE82" s="134"/>
      <c r="AF82" s="150"/>
      <c r="AG82" s="133"/>
      <c r="AH82" s="134"/>
      <c r="AI82" s="134"/>
      <c r="AJ82" s="134"/>
      <c r="AK82" s="140"/>
      <c r="AL82" s="124" t="s">
        <v>174</v>
      </c>
      <c r="AM82" s="134">
        <f t="shared" si="49"/>
        <v>0</v>
      </c>
      <c r="AN82" s="134">
        <f t="shared" si="50"/>
        <v>0</v>
      </c>
      <c r="AO82" s="134">
        <f t="shared" si="51"/>
        <v>0</v>
      </c>
      <c r="AP82" s="134">
        <f t="shared" si="52"/>
        <v>0</v>
      </c>
      <c r="AQ82" s="134">
        <f t="shared" si="53"/>
        <v>0</v>
      </c>
      <c r="AR82" s="136">
        <f t="shared" si="48"/>
        <v>0</v>
      </c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75"/>
      <c r="BE82" s="175"/>
      <c r="BF82" s="134"/>
    </row>
    <row r="83" spans="1:58" ht="15" x14ac:dyDescent="0.25">
      <c r="A83" s="153"/>
      <c r="B83" s="154" t="s">
        <v>175</v>
      </c>
      <c r="C83" s="155"/>
      <c r="D83" s="155" t="s">
        <v>199</v>
      </c>
      <c r="E83" s="134"/>
      <c r="F83" s="155" t="s">
        <v>206</v>
      </c>
      <c r="G83" s="155" t="s">
        <v>332</v>
      </c>
      <c r="H83" s="159"/>
      <c r="I83" s="155" t="s">
        <v>373</v>
      </c>
      <c r="J83" s="155" t="s">
        <v>373</v>
      </c>
      <c r="K83" s="155" t="s">
        <v>373</v>
      </c>
      <c r="L83" s="134"/>
      <c r="M83" s="155" t="s">
        <v>206</v>
      </c>
      <c r="N83" s="155" t="s">
        <v>199</v>
      </c>
      <c r="O83" s="159"/>
      <c r="P83" s="155" t="s">
        <v>308</v>
      </c>
      <c r="Q83" s="155" t="s">
        <v>308</v>
      </c>
      <c r="R83" s="155" t="s">
        <v>308</v>
      </c>
      <c r="S83" s="134"/>
      <c r="T83" s="155" t="s">
        <v>206</v>
      </c>
      <c r="U83" s="155" t="s">
        <v>199</v>
      </c>
      <c r="V83" s="159"/>
      <c r="W83" s="155" t="s">
        <v>373</v>
      </c>
      <c r="X83" s="155" t="s">
        <v>373</v>
      </c>
      <c r="Y83" s="155" t="s">
        <v>373</v>
      </c>
      <c r="Z83" s="134" t="s">
        <v>373</v>
      </c>
      <c r="AA83" s="155" t="s">
        <v>373</v>
      </c>
      <c r="AB83" s="155" t="s">
        <v>199</v>
      </c>
      <c r="AC83" s="159"/>
      <c r="AD83" s="155" t="s">
        <v>216</v>
      </c>
      <c r="AE83" s="155" t="s">
        <v>216</v>
      </c>
      <c r="AF83" s="155" t="s">
        <v>216</v>
      </c>
      <c r="AG83" s="133"/>
      <c r="AH83" s="155"/>
      <c r="AI83" s="155"/>
      <c r="AJ83" s="155"/>
      <c r="AK83" s="153"/>
      <c r="AL83" s="134" t="s">
        <v>176</v>
      </c>
      <c r="AM83" s="134">
        <f>SUM(AM77:AM82)-AM76</f>
        <v>7</v>
      </c>
      <c r="AN83" s="134">
        <f>SUM(AN77:AN82)-AN76</f>
        <v>8.5</v>
      </c>
      <c r="AO83" s="134">
        <f>SUM(AO77:AO82)-AO76</f>
        <v>3.5</v>
      </c>
      <c r="AP83" s="134">
        <f>SUM(AP77:AP82)-AP76</f>
        <v>7.5</v>
      </c>
      <c r="AQ83" s="134">
        <f>SUM(AQ77:AQ82)-AQ76</f>
        <v>2</v>
      </c>
      <c r="AR83" s="136">
        <f t="shared" si="48"/>
        <v>28.5</v>
      </c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181"/>
      <c r="BF83" s="155"/>
    </row>
    <row r="84" spans="1:58" ht="15" x14ac:dyDescent="0.25">
      <c r="A84" s="71"/>
      <c r="B84" s="131" t="s">
        <v>166</v>
      </c>
      <c r="C84" s="95">
        <v>4.5</v>
      </c>
      <c r="D84" s="95">
        <v>5.5</v>
      </c>
      <c r="E84" s="95">
        <v>6</v>
      </c>
      <c r="F84" s="95">
        <v>6</v>
      </c>
      <c r="G84" s="95">
        <v>3</v>
      </c>
      <c r="H84" s="173"/>
      <c r="I84" s="95">
        <v>5</v>
      </c>
      <c r="J84" s="95">
        <v>4.5</v>
      </c>
      <c r="K84" s="95">
        <v>5.5</v>
      </c>
      <c r="L84" s="95">
        <v>6</v>
      </c>
      <c r="M84" s="95">
        <v>6</v>
      </c>
      <c r="N84" s="95">
        <v>3</v>
      </c>
      <c r="O84" s="173"/>
      <c r="P84" s="95">
        <v>5</v>
      </c>
      <c r="Q84" s="95">
        <v>4.5</v>
      </c>
      <c r="R84" s="95">
        <v>5.5</v>
      </c>
      <c r="S84" s="95">
        <v>6</v>
      </c>
      <c r="T84" s="95">
        <v>6</v>
      </c>
      <c r="U84" s="95">
        <v>3</v>
      </c>
      <c r="V84" s="173"/>
      <c r="W84" s="95">
        <v>5</v>
      </c>
      <c r="X84" s="95">
        <v>4.5</v>
      </c>
      <c r="Y84" s="95">
        <v>5.5</v>
      </c>
      <c r="Z84" s="95">
        <v>6</v>
      </c>
      <c r="AA84" s="95">
        <v>6</v>
      </c>
      <c r="AB84" s="95">
        <v>3</v>
      </c>
      <c r="AC84" s="173"/>
      <c r="AD84" s="95">
        <v>5</v>
      </c>
      <c r="AE84" s="95">
        <v>4.5</v>
      </c>
      <c r="AF84" s="95">
        <v>5.5</v>
      </c>
      <c r="AG84" s="133">
        <f>SUM(E84:AF84)</f>
        <v>120</v>
      </c>
      <c r="AH84" s="134"/>
      <c r="AI84" s="134"/>
      <c r="AJ84" s="134"/>
      <c r="AK84" s="71"/>
      <c r="AL84" s="135" t="s">
        <v>167</v>
      </c>
      <c r="AM84" s="135">
        <f t="shared" ref="AM84:AM90" si="54">SUM(C84:G84)</f>
        <v>25</v>
      </c>
      <c r="AN84" s="135">
        <f t="shared" ref="AN84:AN90" si="55">SUM(I84:N84)</f>
        <v>30</v>
      </c>
      <c r="AO84" s="135">
        <f t="shared" ref="AO84:AO90" si="56">SUM(P84:U84)</f>
        <v>30</v>
      </c>
      <c r="AP84" s="135">
        <f t="shared" ref="AP84:AP90" si="57">SUM(W84:AB84)</f>
        <v>30</v>
      </c>
      <c r="AQ84" s="135">
        <f t="shared" ref="AQ84:AQ90" si="58">SUM(AD84:AF84)</f>
        <v>15</v>
      </c>
      <c r="AR84" s="136">
        <f t="shared" si="48"/>
        <v>130</v>
      </c>
      <c r="AS84" s="137">
        <f>AR84-SUM(AR86:AR90)</f>
        <v>130</v>
      </c>
      <c r="AT84" s="137">
        <f>AR91</f>
        <v>6</v>
      </c>
      <c r="AU84" s="138">
        <f>AS84+AT84</f>
        <v>136</v>
      </c>
      <c r="AV84" s="138">
        <f>AR90</f>
        <v>0</v>
      </c>
      <c r="AW84" s="138">
        <f>AR88</f>
        <v>0</v>
      </c>
      <c r="AX84" s="138">
        <f>AR89</f>
        <v>0</v>
      </c>
      <c r="AY84" s="138">
        <f>AR87</f>
        <v>0</v>
      </c>
      <c r="AZ84" s="138">
        <f>AR86</f>
        <v>0</v>
      </c>
      <c r="BA84" s="134">
        <f>AI85</f>
        <v>91</v>
      </c>
      <c r="BB84" s="134">
        <v>1.3</v>
      </c>
      <c r="BC84" s="134">
        <f>BB84*AT84</f>
        <v>7.8000000000000007</v>
      </c>
      <c r="BD84" s="174">
        <f>BA84+BC84</f>
        <v>98.8</v>
      </c>
      <c r="BE84" s="174">
        <v>28</v>
      </c>
      <c r="BF84" s="138"/>
    </row>
    <row r="85" spans="1:58" ht="15" x14ac:dyDescent="0.25">
      <c r="A85" s="140"/>
      <c r="B85" s="141" t="s">
        <v>168</v>
      </c>
      <c r="C85" s="134">
        <v>6.5</v>
      </c>
      <c r="D85" s="134">
        <v>4.5</v>
      </c>
      <c r="E85" s="134">
        <v>7</v>
      </c>
      <c r="F85" s="134">
        <v>6.5</v>
      </c>
      <c r="G85" s="134">
        <v>3</v>
      </c>
      <c r="H85" s="159"/>
      <c r="I85" s="134">
        <v>6</v>
      </c>
      <c r="J85" s="134">
        <v>6</v>
      </c>
      <c r="K85" s="134">
        <v>4.5</v>
      </c>
      <c r="L85" s="134">
        <v>6.5</v>
      </c>
      <c r="M85" s="134">
        <v>6</v>
      </c>
      <c r="N85" s="134">
        <v>3</v>
      </c>
      <c r="O85" s="159"/>
      <c r="P85" s="134">
        <v>6</v>
      </c>
      <c r="Q85" s="134">
        <v>5</v>
      </c>
      <c r="R85" s="134">
        <v>4.5</v>
      </c>
      <c r="S85" s="134">
        <v>6</v>
      </c>
      <c r="T85" s="134">
        <v>6</v>
      </c>
      <c r="U85" s="134">
        <v>2.5</v>
      </c>
      <c r="V85" s="159"/>
      <c r="W85" s="134">
        <v>6.5</v>
      </c>
      <c r="X85" s="134">
        <v>5</v>
      </c>
      <c r="Y85" s="134">
        <v>4.5</v>
      </c>
      <c r="Z85" s="134">
        <v>6</v>
      </c>
      <c r="AA85" s="134">
        <v>6</v>
      </c>
      <c r="AB85" s="134">
        <v>3</v>
      </c>
      <c r="AC85" s="159"/>
      <c r="AD85" s="134">
        <v>6</v>
      </c>
      <c r="AE85" s="134">
        <v>5</v>
      </c>
      <c r="AF85" s="134">
        <v>4.5</v>
      </c>
      <c r="AG85" s="133">
        <f>SUM(E85:AF85)</f>
        <v>125</v>
      </c>
      <c r="AH85" s="134">
        <f>COUNT(C85:AF85)</f>
        <v>26</v>
      </c>
      <c r="AI85" s="134">
        <f>AH85*3.5</f>
        <v>91</v>
      </c>
      <c r="AJ85" s="134"/>
      <c r="AK85" s="140"/>
      <c r="AL85" s="134" t="s">
        <v>169</v>
      </c>
      <c r="AM85" s="134">
        <f t="shared" si="54"/>
        <v>27.5</v>
      </c>
      <c r="AN85" s="134">
        <f t="shared" si="55"/>
        <v>32</v>
      </c>
      <c r="AO85" s="134">
        <f t="shared" si="56"/>
        <v>30</v>
      </c>
      <c r="AP85" s="134">
        <f t="shared" si="57"/>
        <v>31</v>
      </c>
      <c r="AQ85" s="134">
        <f t="shared" si="58"/>
        <v>15.5</v>
      </c>
      <c r="AR85" s="136">
        <f t="shared" si="48"/>
        <v>136</v>
      </c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75"/>
      <c r="BE85" s="175"/>
      <c r="BF85" s="134" t="s">
        <v>364</v>
      </c>
    </row>
    <row r="86" spans="1:58" ht="15" x14ac:dyDescent="0.25">
      <c r="A86" s="277" t="s">
        <v>201</v>
      </c>
      <c r="B86" s="141" t="s">
        <v>109</v>
      </c>
      <c r="C86" s="147"/>
      <c r="D86" s="147"/>
      <c r="E86" s="147"/>
      <c r="F86" s="147"/>
      <c r="G86" s="147"/>
      <c r="H86" s="176"/>
      <c r="I86" s="147"/>
      <c r="J86" s="147"/>
      <c r="K86" s="147"/>
      <c r="L86" s="147"/>
      <c r="M86" s="147"/>
      <c r="N86" s="147"/>
      <c r="O86" s="176"/>
      <c r="P86" s="147"/>
      <c r="Q86" s="147"/>
      <c r="R86" s="147"/>
      <c r="S86" s="147"/>
      <c r="T86" s="147"/>
      <c r="U86" s="147"/>
      <c r="V86" s="176"/>
      <c r="W86" s="147"/>
      <c r="X86" s="147"/>
      <c r="Y86" s="147"/>
      <c r="Z86" s="147"/>
      <c r="AA86" s="147"/>
      <c r="AB86" s="147"/>
      <c r="AC86" s="176"/>
      <c r="AD86" s="147"/>
      <c r="AE86" s="147"/>
      <c r="AF86" s="147"/>
      <c r="AG86" s="133"/>
      <c r="AH86" s="147"/>
      <c r="AI86" s="147"/>
      <c r="AJ86" s="147"/>
      <c r="AK86" s="140" t="s">
        <v>201</v>
      </c>
      <c r="AL86" s="134" t="s">
        <v>109</v>
      </c>
      <c r="AM86" s="134">
        <f t="shared" si="54"/>
        <v>0</v>
      </c>
      <c r="AN86" s="134">
        <f t="shared" si="55"/>
        <v>0</v>
      </c>
      <c r="AO86" s="134">
        <f t="shared" si="56"/>
        <v>0</v>
      </c>
      <c r="AP86" s="134">
        <f t="shared" si="57"/>
        <v>0</v>
      </c>
      <c r="AQ86" s="134">
        <f t="shared" si="58"/>
        <v>0</v>
      </c>
      <c r="AR86" s="136">
        <f t="shared" si="48"/>
        <v>0</v>
      </c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78"/>
      <c r="BE86" s="178"/>
      <c r="BF86" s="147" t="s">
        <v>374</v>
      </c>
    </row>
    <row r="87" spans="1:58" ht="15" x14ac:dyDescent="0.25">
      <c r="A87" s="140"/>
      <c r="B87" s="141" t="s">
        <v>108</v>
      </c>
      <c r="C87" s="150"/>
      <c r="D87" s="150"/>
      <c r="E87" s="134"/>
      <c r="F87" s="152"/>
      <c r="G87" s="134"/>
      <c r="H87" s="159"/>
      <c r="I87" s="134"/>
      <c r="J87" s="134"/>
      <c r="K87" s="150"/>
      <c r="L87" s="134"/>
      <c r="M87" s="152"/>
      <c r="N87" s="134"/>
      <c r="O87" s="159"/>
      <c r="P87" s="134"/>
      <c r="Q87" s="134"/>
      <c r="R87" s="150"/>
      <c r="S87" s="134"/>
      <c r="T87" s="152"/>
      <c r="U87" s="134"/>
      <c r="V87" s="159"/>
      <c r="W87" s="134"/>
      <c r="X87" s="134"/>
      <c r="Y87" s="150"/>
      <c r="Z87" s="134"/>
      <c r="AA87" s="152"/>
      <c r="AB87" s="134"/>
      <c r="AC87" s="159"/>
      <c r="AD87" s="134"/>
      <c r="AE87" s="134"/>
      <c r="AF87" s="150"/>
      <c r="AG87" s="133"/>
      <c r="AH87" s="134"/>
      <c r="AI87" s="134"/>
      <c r="AJ87" s="134"/>
      <c r="AK87" s="140"/>
      <c r="AL87" s="124" t="s">
        <v>108</v>
      </c>
      <c r="AM87" s="134">
        <f t="shared" si="54"/>
        <v>0</v>
      </c>
      <c r="AN87" s="134">
        <f t="shared" si="55"/>
        <v>0</v>
      </c>
      <c r="AO87" s="134">
        <f t="shared" si="56"/>
        <v>0</v>
      </c>
      <c r="AP87" s="134">
        <f t="shared" si="57"/>
        <v>0</v>
      </c>
      <c r="AQ87" s="134">
        <f t="shared" si="58"/>
        <v>0</v>
      </c>
      <c r="AR87" s="136">
        <f t="shared" si="48"/>
        <v>0</v>
      </c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75"/>
      <c r="BE87" s="175"/>
      <c r="BF87" s="296" t="s">
        <v>375</v>
      </c>
    </row>
    <row r="88" spans="1:58" ht="15" x14ac:dyDescent="0.25">
      <c r="A88" s="140"/>
      <c r="B88" s="141" t="s">
        <v>160</v>
      </c>
      <c r="C88" s="150"/>
      <c r="D88" s="150"/>
      <c r="E88" s="134"/>
      <c r="F88" s="152"/>
      <c r="G88" s="134"/>
      <c r="H88" s="159"/>
      <c r="I88" s="134"/>
      <c r="J88" s="134"/>
      <c r="K88" s="150"/>
      <c r="L88" s="134"/>
      <c r="M88" s="152"/>
      <c r="N88" s="134"/>
      <c r="O88" s="159"/>
      <c r="P88" s="134"/>
      <c r="Q88" s="134"/>
      <c r="R88" s="150"/>
      <c r="S88" s="134"/>
      <c r="T88" s="152"/>
      <c r="U88" s="134"/>
      <c r="V88" s="159"/>
      <c r="W88" s="134"/>
      <c r="X88" s="134"/>
      <c r="Y88" s="150"/>
      <c r="Z88" s="134"/>
      <c r="AA88" s="152"/>
      <c r="AB88" s="134"/>
      <c r="AC88" s="159"/>
      <c r="AD88" s="134"/>
      <c r="AE88" s="134"/>
      <c r="AF88" s="150"/>
      <c r="AG88" s="133"/>
      <c r="AH88" s="134"/>
      <c r="AI88" s="134"/>
      <c r="AJ88" s="134"/>
      <c r="AK88" s="140"/>
      <c r="AL88" s="124" t="s">
        <v>172</v>
      </c>
      <c r="AM88" s="134">
        <f t="shared" si="54"/>
        <v>0</v>
      </c>
      <c r="AN88" s="134">
        <f t="shared" si="55"/>
        <v>0</v>
      </c>
      <c r="AO88" s="134">
        <f t="shared" si="56"/>
        <v>0</v>
      </c>
      <c r="AP88" s="134">
        <f t="shared" si="57"/>
        <v>0</v>
      </c>
      <c r="AQ88" s="134">
        <f t="shared" si="58"/>
        <v>0</v>
      </c>
      <c r="AR88" s="136">
        <f t="shared" si="48"/>
        <v>0</v>
      </c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75"/>
      <c r="BE88" s="175"/>
      <c r="BF88" s="134"/>
    </row>
    <row r="89" spans="1:58" ht="15" x14ac:dyDescent="0.25">
      <c r="A89" s="140"/>
      <c r="B89" s="141" t="s">
        <v>161</v>
      </c>
      <c r="C89" s="150"/>
      <c r="D89" s="150"/>
      <c r="E89" s="134"/>
      <c r="F89" s="152"/>
      <c r="G89" s="134"/>
      <c r="H89" s="159"/>
      <c r="I89" s="134"/>
      <c r="J89" s="134"/>
      <c r="K89" s="150"/>
      <c r="L89" s="134"/>
      <c r="M89" s="152"/>
      <c r="N89" s="134"/>
      <c r="O89" s="159"/>
      <c r="P89" s="134"/>
      <c r="Q89" s="134"/>
      <c r="R89" s="150"/>
      <c r="S89" s="134"/>
      <c r="T89" s="152"/>
      <c r="U89" s="134"/>
      <c r="V89" s="159"/>
      <c r="W89" s="134"/>
      <c r="X89" s="134"/>
      <c r="Y89" s="150"/>
      <c r="Z89" s="134"/>
      <c r="AA89" s="152"/>
      <c r="AB89" s="134"/>
      <c r="AC89" s="159"/>
      <c r="AD89" s="134"/>
      <c r="AE89" s="134"/>
      <c r="AF89" s="150"/>
      <c r="AG89" s="133"/>
      <c r="AH89" s="134"/>
      <c r="AI89" s="134"/>
      <c r="AJ89" s="134"/>
      <c r="AK89" s="140"/>
      <c r="AL89" s="124" t="s">
        <v>173</v>
      </c>
      <c r="AM89" s="134">
        <f t="shared" si="54"/>
        <v>0</v>
      </c>
      <c r="AN89" s="134">
        <f t="shared" si="55"/>
        <v>0</v>
      </c>
      <c r="AO89" s="134">
        <f t="shared" si="56"/>
        <v>0</v>
      </c>
      <c r="AP89" s="134">
        <f t="shared" si="57"/>
        <v>0</v>
      </c>
      <c r="AQ89" s="134">
        <f t="shared" si="58"/>
        <v>0</v>
      </c>
      <c r="AR89" s="136">
        <f t="shared" si="48"/>
        <v>0</v>
      </c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75"/>
      <c r="BE89" s="175"/>
      <c r="BF89" s="134"/>
    </row>
    <row r="90" spans="1:58" ht="15" x14ac:dyDescent="0.25">
      <c r="A90" s="140"/>
      <c r="B90" s="141" t="s">
        <v>174</v>
      </c>
      <c r="C90" s="150"/>
      <c r="D90" s="150"/>
      <c r="E90" s="134"/>
      <c r="F90" s="152"/>
      <c r="G90" s="134"/>
      <c r="H90" s="159"/>
      <c r="I90" s="134"/>
      <c r="J90" s="134"/>
      <c r="K90" s="150"/>
      <c r="L90" s="134"/>
      <c r="M90" s="152"/>
      <c r="N90" s="134"/>
      <c r="O90" s="159"/>
      <c r="P90" s="134"/>
      <c r="Q90" s="134"/>
      <c r="R90" s="150"/>
      <c r="S90" s="134"/>
      <c r="T90" s="152"/>
      <c r="U90" s="134"/>
      <c r="V90" s="159"/>
      <c r="W90" s="134"/>
      <c r="X90" s="134"/>
      <c r="Y90" s="150"/>
      <c r="Z90" s="134"/>
      <c r="AA90" s="152"/>
      <c r="AB90" s="134"/>
      <c r="AC90" s="159"/>
      <c r="AD90" s="134"/>
      <c r="AE90" s="134"/>
      <c r="AF90" s="150"/>
      <c r="AG90" s="133"/>
      <c r="AH90" s="134"/>
      <c r="AI90" s="134"/>
      <c r="AJ90" s="134"/>
      <c r="AK90" s="140"/>
      <c r="AL90" s="124" t="s">
        <v>174</v>
      </c>
      <c r="AM90" s="134">
        <f t="shared" si="54"/>
        <v>0</v>
      </c>
      <c r="AN90" s="134">
        <f t="shared" si="55"/>
        <v>0</v>
      </c>
      <c r="AO90" s="134">
        <f t="shared" si="56"/>
        <v>0</v>
      </c>
      <c r="AP90" s="134">
        <f t="shared" si="57"/>
        <v>0</v>
      </c>
      <c r="AQ90" s="134">
        <f t="shared" si="58"/>
        <v>0</v>
      </c>
      <c r="AR90" s="136">
        <f t="shared" si="48"/>
        <v>0</v>
      </c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75"/>
      <c r="BE90" s="175"/>
      <c r="BF90" s="134"/>
    </row>
    <row r="91" spans="1:58" ht="15" x14ac:dyDescent="0.25">
      <c r="A91" s="153"/>
      <c r="B91" s="154" t="s">
        <v>175</v>
      </c>
      <c r="C91" s="155" t="s">
        <v>376</v>
      </c>
      <c r="D91" s="155" t="s">
        <v>376</v>
      </c>
      <c r="E91" s="155" t="s">
        <v>376</v>
      </c>
      <c r="F91" s="155" t="s">
        <v>376</v>
      </c>
      <c r="G91" s="155" t="s">
        <v>376</v>
      </c>
      <c r="H91" s="159"/>
      <c r="I91" s="155" t="s">
        <v>376</v>
      </c>
      <c r="J91" s="155" t="s">
        <v>376</v>
      </c>
      <c r="K91" s="155" t="s">
        <v>376</v>
      </c>
      <c r="L91" s="155" t="s">
        <v>376</v>
      </c>
      <c r="M91" s="155" t="s">
        <v>376</v>
      </c>
      <c r="N91" s="155" t="s">
        <v>376</v>
      </c>
      <c r="O91" s="159"/>
      <c r="P91" s="155" t="s">
        <v>376</v>
      </c>
      <c r="Q91" s="155" t="s">
        <v>376</v>
      </c>
      <c r="R91" s="155" t="s">
        <v>376</v>
      </c>
      <c r="S91" s="155" t="s">
        <v>376</v>
      </c>
      <c r="T91" s="155" t="s">
        <v>376</v>
      </c>
      <c r="U91" s="155" t="s">
        <v>376</v>
      </c>
      <c r="V91" s="159"/>
      <c r="W91" s="155" t="s">
        <v>376</v>
      </c>
      <c r="X91" s="155" t="s">
        <v>376</v>
      </c>
      <c r="Y91" s="155" t="s">
        <v>376</v>
      </c>
      <c r="Z91" s="155" t="s">
        <v>376</v>
      </c>
      <c r="AA91" s="155" t="s">
        <v>376</v>
      </c>
      <c r="AB91" s="155" t="s">
        <v>376</v>
      </c>
      <c r="AC91" s="159"/>
      <c r="AD91" s="155" t="s">
        <v>376</v>
      </c>
      <c r="AE91" s="155" t="s">
        <v>376</v>
      </c>
      <c r="AF91" s="155" t="s">
        <v>376</v>
      </c>
      <c r="AG91" s="133"/>
      <c r="AH91" s="155"/>
      <c r="AI91" s="155"/>
      <c r="AJ91" s="155"/>
      <c r="AK91" s="153"/>
      <c r="AL91" s="134" t="s">
        <v>176</v>
      </c>
      <c r="AM91" s="134">
        <f>SUM(AM85:AM90)-AM84</f>
        <v>2.5</v>
      </c>
      <c r="AN91" s="134">
        <f>SUM(AN85:AN90)-AN84</f>
        <v>2</v>
      </c>
      <c r="AO91" s="134">
        <f>SUM(AO85:AO90)-AO84</f>
        <v>0</v>
      </c>
      <c r="AP91" s="134">
        <f>SUM(AP85:AP90)-AP84</f>
        <v>1</v>
      </c>
      <c r="AQ91" s="134">
        <f>SUM(AQ85:AQ90)-AQ84</f>
        <v>0.5</v>
      </c>
      <c r="AR91" s="136">
        <f t="shared" si="48"/>
        <v>6</v>
      </c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81"/>
      <c r="BE91" s="181"/>
      <c r="BF91" s="155"/>
    </row>
    <row r="92" spans="1:58" ht="15" x14ac:dyDescent="0.25">
      <c r="A92" s="71"/>
      <c r="B92" s="131" t="s">
        <v>166</v>
      </c>
      <c r="C92" s="95">
        <v>5</v>
      </c>
      <c r="D92" s="95">
        <v>5</v>
      </c>
      <c r="E92" s="95">
        <v>6</v>
      </c>
      <c r="F92" s="95">
        <v>6</v>
      </c>
      <c r="G92" s="95">
        <v>3</v>
      </c>
      <c r="H92" s="173"/>
      <c r="I92" s="95">
        <v>5</v>
      </c>
      <c r="J92" s="95">
        <v>5</v>
      </c>
      <c r="K92" s="95">
        <v>5</v>
      </c>
      <c r="L92" s="95">
        <v>6</v>
      </c>
      <c r="M92" s="95">
        <v>6</v>
      </c>
      <c r="N92" s="95">
        <v>3</v>
      </c>
      <c r="O92" s="173"/>
      <c r="P92" s="95">
        <v>5</v>
      </c>
      <c r="Q92" s="95">
        <v>5</v>
      </c>
      <c r="R92" s="95">
        <v>5</v>
      </c>
      <c r="S92" s="95">
        <v>6</v>
      </c>
      <c r="T92" s="95">
        <v>6</v>
      </c>
      <c r="U92" s="95">
        <v>3</v>
      </c>
      <c r="V92" s="173"/>
      <c r="W92" s="95">
        <v>5</v>
      </c>
      <c r="X92" s="95">
        <v>5</v>
      </c>
      <c r="Y92" s="95">
        <v>5</v>
      </c>
      <c r="Z92" s="95">
        <v>6</v>
      </c>
      <c r="AA92" s="95">
        <v>6</v>
      </c>
      <c r="AB92" s="95">
        <v>3</v>
      </c>
      <c r="AC92" s="173"/>
      <c r="AD92" s="95">
        <v>5</v>
      </c>
      <c r="AE92" s="95">
        <v>5</v>
      </c>
      <c r="AF92" s="95">
        <v>5</v>
      </c>
      <c r="AG92" s="133">
        <f>SUM(E92:AF92)</f>
        <v>120</v>
      </c>
      <c r="AH92" s="134"/>
      <c r="AI92" s="134"/>
      <c r="AJ92" s="134"/>
      <c r="AK92" s="71"/>
      <c r="AL92" s="135" t="s">
        <v>167</v>
      </c>
      <c r="AM92" s="135">
        <f t="shared" ref="AM92:AM98" si="59">SUM(C92:G92)</f>
        <v>25</v>
      </c>
      <c r="AN92" s="135">
        <f t="shared" ref="AN92:AN98" si="60">SUM(I92:N92)</f>
        <v>30</v>
      </c>
      <c r="AO92" s="135">
        <f t="shared" ref="AO92:AO98" si="61">SUM(P92:U92)</f>
        <v>30</v>
      </c>
      <c r="AP92" s="135">
        <f t="shared" ref="AP92:AP98" si="62">SUM(W92:AB92)</f>
        <v>30</v>
      </c>
      <c r="AQ92" s="135">
        <f t="shared" ref="AQ92:AQ98" si="63">SUM(AD92:AF92)</f>
        <v>15</v>
      </c>
      <c r="AR92" s="136">
        <f t="shared" si="48"/>
        <v>130</v>
      </c>
      <c r="AS92" s="137">
        <f>AR92-SUM(AR94:AR98)</f>
        <v>130</v>
      </c>
      <c r="AT92" s="137">
        <f>AR99</f>
        <v>5.5</v>
      </c>
      <c r="AU92" s="138">
        <f>AS92+AT92</f>
        <v>135.5</v>
      </c>
      <c r="AV92" s="138">
        <f>AR98</f>
        <v>0</v>
      </c>
      <c r="AW92" s="138">
        <f>AR96</f>
        <v>0</v>
      </c>
      <c r="AX92" s="138">
        <f>AR97</f>
        <v>0</v>
      </c>
      <c r="AY92" s="138">
        <f>AR95</f>
        <v>0</v>
      </c>
      <c r="AZ92" s="138">
        <f>AR94</f>
        <v>0</v>
      </c>
      <c r="BA92" s="158" t="str">
        <f>AI93</f>
        <v>no</v>
      </c>
      <c r="BB92" s="134">
        <v>1.3</v>
      </c>
      <c r="BC92" s="134">
        <f>BB92*AT92</f>
        <v>7.15</v>
      </c>
      <c r="BD92" s="174">
        <f>BC92</f>
        <v>7.15</v>
      </c>
      <c r="BE92" s="174">
        <v>2.4</v>
      </c>
      <c r="BF92" s="138"/>
    </row>
    <row r="93" spans="1:58" ht="15" x14ac:dyDescent="0.25">
      <c r="A93" s="140"/>
      <c r="B93" s="141" t="s">
        <v>168</v>
      </c>
      <c r="C93" s="134">
        <v>5.5</v>
      </c>
      <c r="D93" s="134">
        <v>6</v>
      </c>
      <c r="E93" s="134">
        <v>6.5</v>
      </c>
      <c r="F93" s="134">
        <v>6</v>
      </c>
      <c r="G93" s="134">
        <v>4.5</v>
      </c>
      <c r="H93" s="159"/>
      <c r="I93" s="134">
        <v>6</v>
      </c>
      <c r="J93" s="134">
        <v>6.5</v>
      </c>
      <c r="K93" s="134">
        <v>6</v>
      </c>
      <c r="L93" s="134">
        <v>7</v>
      </c>
      <c r="M93" s="134">
        <v>7</v>
      </c>
      <c r="N93" s="134">
        <v>3</v>
      </c>
      <c r="O93" s="159"/>
      <c r="P93" s="134">
        <v>4</v>
      </c>
      <c r="Q93" s="134">
        <v>4</v>
      </c>
      <c r="R93" s="134">
        <v>6.5</v>
      </c>
      <c r="S93" s="134">
        <v>4.5</v>
      </c>
      <c r="T93" s="134">
        <v>4.5</v>
      </c>
      <c r="U93" s="134">
        <v>3</v>
      </c>
      <c r="V93" s="159"/>
      <c r="W93" s="134">
        <v>5.5</v>
      </c>
      <c r="X93" s="134">
        <v>5</v>
      </c>
      <c r="Y93" s="134">
        <v>5.5</v>
      </c>
      <c r="Z93" s="134">
        <v>5.5</v>
      </c>
      <c r="AA93" s="134">
        <v>6</v>
      </c>
      <c r="AB93" s="134">
        <v>3</v>
      </c>
      <c r="AC93" s="159"/>
      <c r="AD93" s="134">
        <v>4.5</v>
      </c>
      <c r="AE93" s="134">
        <v>5</v>
      </c>
      <c r="AF93" s="134">
        <v>5</v>
      </c>
      <c r="AG93" s="133">
        <f>SUM(E93:AF93)</f>
        <v>124</v>
      </c>
      <c r="AH93" s="134">
        <f>COUNT(C93:AF93)</f>
        <v>26</v>
      </c>
      <c r="AI93" s="159" t="s">
        <v>202</v>
      </c>
      <c r="AJ93" s="134"/>
      <c r="AK93" s="140"/>
      <c r="AL93" s="134" t="s">
        <v>169</v>
      </c>
      <c r="AM93" s="134">
        <f t="shared" si="59"/>
        <v>28.5</v>
      </c>
      <c r="AN93" s="134">
        <f t="shared" si="60"/>
        <v>35.5</v>
      </c>
      <c r="AO93" s="134">
        <f t="shared" si="61"/>
        <v>26.5</v>
      </c>
      <c r="AP93" s="134">
        <f t="shared" si="62"/>
        <v>30.5</v>
      </c>
      <c r="AQ93" s="134">
        <f t="shared" si="63"/>
        <v>14.5</v>
      </c>
      <c r="AR93" s="136">
        <f t="shared" si="48"/>
        <v>135.5</v>
      </c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75"/>
      <c r="BE93" s="175"/>
      <c r="BF93" s="134"/>
    </row>
    <row r="94" spans="1:58" ht="15" x14ac:dyDescent="0.25">
      <c r="A94" s="277" t="s">
        <v>203</v>
      </c>
      <c r="B94" s="141" t="s">
        <v>109</v>
      </c>
      <c r="C94" s="147"/>
      <c r="D94" s="147"/>
      <c r="E94" s="147"/>
      <c r="F94" s="147"/>
      <c r="G94" s="147"/>
      <c r="H94" s="176"/>
      <c r="I94" s="147"/>
      <c r="J94" s="147"/>
      <c r="K94" s="147"/>
      <c r="L94" s="147"/>
      <c r="M94" s="147"/>
      <c r="N94" s="147"/>
      <c r="O94" s="176"/>
      <c r="P94" s="147"/>
      <c r="Q94" s="147"/>
      <c r="R94" s="147"/>
      <c r="S94" s="147"/>
      <c r="T94" s="147"/>
      <c r="U94" s="147"/>
      <c r="V94" s="176"/>
      <c r="W94" s="147"/>
      <c r="X94" s="147"/>
      <c r="Y94" s="147"/>
      <c r="Z94" s="147"/>
      <c r="AA94" s="147"/>
      <c r="AB94" s="147"/>
      <c r="AC94" s="176"/>
      <c r="AD94" s="147"/>
      <c r="AE94" s="147"/>
      <c r="AF94" s="147"/>
      <c r="AG94" s="133"/>
      <c r="AH94" s="147"/>
      <c r="AI94" s="147"/>
      <c r="AJ94" s="147"/>
      <c r="AK94" s="140" t="s">
        <v>203</v>
      </c>
      <c r="AL94" s="134" t="s">
        <v>109</v>
      </c>
      <c r="AM94" s="134">
        <f t="shared" si="59"/>
        <v>0</v>
      </c>
      <c r="AN94" s="134">
        <f t="shared" si="60"/>
        <v>0</v>
      </c>
      <c r="AO94" s="134">
        <f t="shared" si="61"/>
        <v>0</v>
      </c>
      <c r="AP94" s="134">
        <f t="shared" si="62"/>
        <v>0</v>
      </c>
      <c r="AQ94" s="134">
        <f t="shared" si="63"/>
        <v>0</v>
      </c>
      <c r="AR94" s="136">
        <f t="shared" si="48"/>
        <v>0</v>
      </c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78"/>
      <c r="BE94" s="178"/>
      <c r="BF94" s="147"/>
    </row>
    <row r="95" spans="1:58" ht="15" x14ac:dyDescent="0.25">
      <c r="A95" s="140"/>
      <c r="B95" s="141" t="s">
        <v>108</v>
      </c>
      <c r="C95" s="150"/>
      <c r="D95" s="292" t="s">
        <v>336</v>
      </c>
      <c r="E95" s="292" t="s">
        <v>336</v>
      </c>
      <c r="F95" s="152"/>
      <c r="G95" s="134"/>
      <c r="H95" s="159"/>
      <c r="I95" s="134"/>
      <c r="J95" s="134"/>
      <c r="K95" s="150"/>
      <c r="L95" s="134"/>
      <c r="M95" s="152"/>
      <c r="N95" s="134"/>
      <c r="O95" s="159"/>
      <c r="P95" s="134"/>
      <c r="Q95" s="134"/>
      <c r="R95" s="150"/>
      <c r="S95" s="134"/>
      <c r="T95" s="152"/>
      <c r="U95" s="134"/>
      <c r="V95" s="159"/>
      <c r="W95" s="134"/>
      <c r="X95" s="134"/>
      <c r="Y95" s="150"/>
      <c r="Z95" s="134"/>
      <c r="AA95" s="152"/>
      <c r="AB95" s="134"/>
      <c r="AC95" s="159"/>
      <c r="AD95" s="134"/>
      <c r="AE95" s="134"/>
      <c r="AF95" s="150"/>
      <c r="AG95" s="133"/>
      <c r="AH95" s="134"/>
      <c r="AI95" s="134"/>
      <c r="AJ95" s="134"/>
      <c r="AK95" s="140"/>
      <c r="AL95" s="124" t="s">
        <v>108</v>
      </c>
      <c r="AM95" s="134">
        <f t="shared" si="59"/>
        <v>0</v>
      </c>
      <c r="AN95" s="134">
        <f t="shared" si="60"/>
        <v>0</v>
      </c>
      <c r="AO95" s="134">
        <f t="shared" si="61"/>
        <v>0</v>
      </c>
      <c r="AP95" s="134">
        <f t="shared" si="62"/>
        <v>0</v>
      </c>
      <c r="AQ95" s="134">
        <f t="shared" si="63"/>
        <v>0</v>
      </c>
      <c r="AR95" s="136">
        <f t="shared" si="48"/>
        <v>0</v>
      </c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75"/>
      <c r="BE95" s="175"/>
      <c r="BF95" s="134"/>
    </row>
    <row r="96" spans="1:58" ht="15" x14ac:dyDescent="0.25">
      <c r="A96" s="140"/>
      <c r="B96" s="141" t="s">
        <v>160</v>
      </c>
      <c r="C96" s="150"/>
      <c r="D96" s="150"/>
      <c r="E96" s="134"/>
      <c r="F96" s="152"/>
      <c r="G96" s="134"/>
      <c r="H96" s="159"/>
      <c r="I96" s="134"/>
      <c r="J96" s="134"/>
      <c r="K96" s="150"/>
      <c r="L96" s="134"/>
      <c r="M96" s="152"/>
      <c r="N96" s="134"/>
      <c r="O96" s="159"/>
      <c r="P96" s="134"/>
      <c r="Q96" s="134"/>
      <c r="R96" s="150"/>
      <c r="S96" s="134"/>
      <c r="T96" s="152"/>
      <c r="U96" s="134"/>
      <c r="V96" s="159"/>
      <c r="W96" s="134"/>
      <c r="X96" s="134"/>
      <c r="Y96" s="150"/>
      <c r="Z96" s="134"/>
      <c r="AA96" s="152"/>
      <c r="AB96" s="134"/>
      <c r="AC96" s="159"/>
      <c r="AD96" s="134"/>
      <c r="AE96" s="134"/>
      <c r="AF96" s="150"/>
      <c r="AG96" s="133"/>
      <c r="AH96" s="134"/>
      <c r="AI96" s="134"/>
      <c r="AJ96" s="134"/>
      <c r="AK96" s="140"/>
      <c r="AL96" s="124" t="s">
        <v>172</v>
      </c>
      <c r="AM96" s="134">
        <f t="shared" si="59"/>
        <v>0</v>
      </c>
      <c r="AN96" s="134">
        <f t="shared" si="60"/>
        <v>0</v>
      </c>
      <c r="AO96" s="134">
        <f t="shared" si="61"/>
        <v>0</v>
      </c>
      <c r="AP96" s="134">
        <f t="shared" si="62"/>
        <v>0</v>
      </c>
      <c r="AQ96" s="134">
        <f t="shared" si="63"/>
        <v>0</v>
      </c>
      <c r="AR96" s="136">
        <f t="shared" si="48"/>
        <v>0</v>
      </c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75"/>
      <c r="BE96" s="175"/>
      <c r="BF96" s="134"/>
    </row>
    <row r="97" spans="1:58" ht="15" x14ac:dyDescent="0.25">
      <c r="A97" s="140"/>
      <c r="B97" s="141" t="s">
        <v>161</v>
      </c>
      <c r="C97" s="150"/>
      <c r="D97" s="150"/>
      <c r="E97" s="134"/>
      <c r="F97" s="152"/>
      <c r="G97" s="134"/>
      <c r="H97" s="159"/>
      <c r="I97" s="134"/>
      <c r="J97" s="134"/>
      <c r="K97" s="150"/>
      <c r="L97" s="134"/>
      <c r="M97" s="152"/>
      <c r="N97" s="134"/>
      <c r="O97" s="159"/>
      <c r="P97" s="134"/>
      <c r="Q97" s="134"/>
      <c r="R97" s="150"/>
      <c r="S97" s="134"/>
      <c r="T97" s="152"/>
      <c r="U97" s="134"/>
      <c r="V97" s="159"/>
      <c r="W97" s="134"/>
      <c r="X97" s="134"/>
      <c r="Y97" s="150"/>
      <c r="Z97" s="134"/>
      <c r="AA97" s="152"/>
      <c r="AB97" s="134"/>
      <c r="AC97" s="159"/>
      <c r="AD97" s="134"/>
      <c r="AE97" s="134"/>
      <c r="AF97" s="150"/>
      <c r="AG97" s="133"/>
      <c r="AH97" s="134"/>
      <c r="AI97" s="134"/>
      <c r="AJ97" s="134"/>
      <c r="AK97" s="140"/>
      <c r="AL97" s="124" t="s">
        <v>173</v>
      </c>
      <c r="AM97" s="134">
        <f t="shared" si="59"/>
        <v>0</v>
      </c>
      <c r="AN97" s="134">
        <f t="shared" si="60"/>
        <v>0</v>
      </c>
      <c r="AO97" s="134">
        <f t="shared" si="61"/>
        <v>0</v>
      </c>
      <c r="AP97" s="134">
        <f t="shared" si="62"/>
        <v>0</v>
      </c>
      <c r="AQ97" s="134">
        <f t="shared" si="63"/>
        <v>0</v>
      </c>
      <c r="AR97" s="136">
        <f t="shared" si="48"/>
        <v>0</v>
      </c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75"/>
      <c r="BE97" s="175"/>
      <c r="BF97" s="134"/>
    </row>
    <row r="98" spans="1:58" ht="15" x14ac:dyDescent="0.25">
      <c r="A98" s="140"/>
      <c r="B98" s="141" t="s">
        <v>174</v>
      </c>
      <c r="C98" s="150"/>
      <c r="D98" s="150"/>
      <c r="E98" s="134"/>
      <c r="F98" s="152"/>
      <c r="G98" s="134"/>
      <c r="H98" s="159"/>
      <c r="I98" s="134"/>
      <c r="J98" s="134"/>
      <c r="K98" s="150"/>
      <c r="L98" s="134"/>
      <c r="M98" s="152"/>
      <c r="N98" s="134"/>
      <c r="O98" s="159"/>
      <c r="P98" s="134"/>
      <c r="Q98" s="134"/>
      <c r="R98" s="150"/>
      <c r="S98" s="134"/>
      <c r="T98" s="152"/>
      <c r="U98" s="134"/>
      <c r="V98" s="159"/>
      <c r="W98" s="134"/>
      <c r="X98" s="134"/>
      <c r="Y98" s="150"/>
      <c r="Z98" s="134"/>
      <c r="AA98" s="152"/>
      <c r="AB98" s="134"/>
      <c r="AC98" s="159"/>
      <c r="AD98" s="134"/>
      <c r="AE98" s="134"/>
      <c r="AF98" s="150"/>
      <c r="AG98" s="133"/>
      <c r="AH98" s="134"/>
      <c r="AI98" s="134"/>
      <c r="AJ98" s="134"/>
      <c r="AK98" s="140"/>
      <c r="AL98" s="124" t="s">
        <v>174</v>
      </c>
      <c r="AM98" s="134">
        <f t="shared" si="59"/>
        <v>0</v>
      </c>
      <c r="AN98" s="134">
        <f t="shared" si="60"/>
        <v>0</v>
      </c>
      <c r="AO98" s="134">
        <f t="shared" si="61"/>
        <v>0</v>
      </c>
      <c r="AP98" s="134">
        <f t="shared" si="62"/>
        <v>0</v>
      </c>
      <c r="AQ98" s="134">
        <f t="shared" si="63"/>
        <v>0</v>
      </c>
      <c r="AR98" s="136">
        <f t="shared" si="48"/>
        <v>0</v>
      </c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75"/>
      <c r="BE98" s="175"/>
      <c r="BF98" s="134"/>
    </row>
    <row r="99" spans="1:58" ht="15" x14ac:dyDescent="0.25">
      <c r="A99" s="153"/>
      <c r="B99" s="154" t="s">
        <v>175</v>
      </c>
      <c r="C99" s="155" t="s">
        <v>317</v>
      </c>
      <c r="D99" s="155" t="s">
        <v>216</v>
      </c>
      <c r="E99" s="134" t="s">
        <v>329</v>
      </c>
      <c r="F99" s="155"/>
      <c r="G99" s="155" t="s">
        <v>216</v>
      </c>
      <c r="H99" s="159"/>
      <c r="I99" t="s">
        <v>206</v>
      </c>
      <c r="J99" s="155" t="s">
        <v>206</v>
      </c>
      <c r="K99" s="155" t="s">
        <v>368</v>
      </c>
      <c r="L99" s="155" t="s">
        <v>315</v>
      </c>
      <c r="M99" s="134" t="s">
        <v>315</v>
      </c>
      <c r="N99" s="155" t="s">
        <v>315</v>
      </c>
      <c r="O99" s="159"/>
      <c r="P99" s="155" t="s">
        <v>185</v>
      </c>
      <c r="Q99" s="155" t="s">
        <v>347</v>
      </c>
      <c r="R99" s="155" t="s">
        <v>347</v>
      </c>
      <c r="S99" s="134" t="s">
        <v>216</v>
      </c>
      <c r="T99" s="155" t="s">
        <v>216</v>
      </c>
      <c r="U99" s="155" t="s">
        <v>216</v>
      </c>
      <c r="V99" s="159"/>
      <c r="W99" s="155" t="s">
        <v>185</v>
      </c>
      <c r="X99" s="155" t="s">
        <v>347</v>
      </c>
      <c r="Y99" s="155" t="s">
        <v>347</v>
      </c>
      <c r="Z99" s="155" t="s">
        <v>216</v>
      </c>
      <c r="AA99" s="155" t="s">
        <v>216</v>
      </c>
      <c r="AB99" s="155" t="s">
        <v>373</v>
      </c>
      <c r="AC99" s="159"/>
      <c r="AD99" s="155"/>
      <c r="AE99" s="155" t="s">
        <v>368</v>
      </c>
      <c r="AF99" s="155" t="s">
        <v>368</v>
      </c>
      <c r="AG99" s="133"/>
      <c r="AH99" s="155"/>
      <c r="AI99" s="155"/>
      <c r="AJ99" s="155"/>
      <c r="AK99" s="153"/>
      <c r="AL99" s="134" t="s">
        <v>176</v>
      </c>
      <c r="AM99" s="134">
        <f>SUM(AM93:AM98)-AM92</f>
        <v>3.5</v>
      </c>
      <c r="AN99" s="134">
        <f>SUM(AN93:AN98)-AN92</f>
        <v>5.5</v>
      </c>
      <c r="AO99" s="134">
        <f>SUM(AO93:AO98)-AO92</f>
        <v>-3.5</v>
      </c>
      <c r="AP99" s="134">
        <f>SUM(AP93:AP98)-AP92</f>
        <v>0.5</v>
      </c>
      <c r="AQ99" s="134">
        <f>SUM(AQ93:AQ98)-AQ92</f>
        <v>-0.5</v>
      </c>
      <c r="AR99" s="136">
        <f t="shared" si="48"/>
        <v>5.5</v>
      </c>
      <c r="AS99" s="155"/>
      <c r="AT99" s="155"/>
      <c r="AU99" s="155"/>
      <c r="AV99" s="155"/>
      <c r="AW99" s="155"/>
      <c r="AX99" s="155"/>
      <c r="AY99" s="155"/>
      <c r="AZ99" s="155"/>
      <c r="BA99" s="155"/>
      <c r="BB99" s="155"/>
      <c r="BC99" s="155"/>
      <c r="BD99" s="181"/>
      <c r="BE99" s="181"/>
      <c r="BF99" s="155"/>
    </row>
    <row r="100" spans="1:58" ht="15" x14ac:dyDescent="0.25">
      <c r="A100" s="71"/>
      <c r="B100" s="131" t="s">
        <v>166</v>
      </c>
      <c r="C100" s="95">
        <v>5</v>
      </c>
      <c r="D100" s="95">
        <v>5</v>
      </c>
      <c r="E100" s="95">
        <v>6</v>
      </c>
      <c r="F100" s="95">
        <v>6</v>
      </c>
      <c r="G100" s="95">
        <v>3</v>
      </c>
      <c r="H100" s="173"/>
      <c r="I100" s="95">
        <v>5</v>
      </c>
      <c r="J100" s="95">
        <v>5</v>
      </c>
      <c r="K100" s="95">
        <v>5</v>
      </c>
      <c r="L100" s="95">
        <v>6</v>
      </c>
      <c r="M100" s="95">
        <v>6</v>
      </c>
      <c r="N100" s="95">
        <v>3</v>
      </c>
      <c r="O100" s="173"/>
      <c r="P100" s="95">
        <v>5</v>
      </c>
      <c r="Q100" s="95">
        <v>5</v>
      </c>
      <c r="R100" s="95">
        <v>5</v>
      </c>
      <c r="S100" s="95">
        <v>6</v>
      </c>
      <c r="T100" s="95">
        <v>6</v>
      </c>
      <c r="U100" s="95">
        <v>3</v>
      </c>
      <c r="V100" s="173"/>
      <c r="W100" s="95">
        <v>5</v>
      </c>
      <c r="X100" s="95">
        <v>5</v>
      </c>
      <c r="Y100" s="95">
        <v>5</v>
      </c>
      <c r="Z100" s="95">
        <v>6</v>
      </c>
      <c r="AA100" s="95">
        <v>6</v>
      </c>
      <c r="AB100" s="95">
        <v>3</v>
      </c>
      <c r="AC100" s="173"/>
      <c r="AD100" s="95">
        <v>5</v>
      </c>
      <c r="AE100" s="95">
        <v>5</v>
      </c>
      <c r="AF100" s="95">
        <v>5</v>
      </c>
      <c r="AG100" s="133">
        <f>SUM(E100:AF100)</f>
        <v>120</v>
      </c>
      <c r="AH100" s="134"/>
      <c r="AI100" s="134"/>
      <c r="AJ100" s="134"/>
      <c r="AK100" s="71"/>
      <c r="AL100" s="135" t="s">
        <v>167</v>
      </c>
      <c r="AM100" s="135">
        <f t="shared" ref="AM100:AM106" si="64">SUM(C100:G100)</f>
        <v>25</v>
      </c>
      <c r="AN100" s="135">
        <f t="shared" ref="AN100:AN106" si="65">SUM(I100:N100)</f>
        <v>30</v>
      </c>
      <c r="AO100" s="135">
        <f t="shared" ref="AO100:AO106" si="66">SUM(P100:U100)</f>
        <v>30</v>
      </c>
      <c r="AP100" s="135">
        <f t="shared" ref="AP100:AP106" si="67">SUM(W100:AB100)</f>
        <v>30</v>
      </c>
      <c r="AQ100" s="135">
        <f t="shared" ref="AQ100:AQ106" si="68">SUM(AD100:AF100)</f>
        <v>15</v>
      </c>
      <c r="AR100" s="136">
        <f t="shared" ref="AR100:AR131" si="69">SUM(AM100:AQ100)</f>
        <v>130</v>
      </c>
      <c r="AS100" s="137">
        <f>AR100-SUM(AR102:AR106)</f>
        <v>120</v>
      </c>
      <c r="AT100" s="137">
        <f>AR107</f>
        <v>21.5</v>
      </c>
      <c r="AU100" s="138">
        <f>AS100+AT100</f>
        <v>141.5</v>
      </c>
      <c r="AV100" s="138">
        <f>AR106</f>
        <v>0</v>
      </c>
      <c r="AW100" s="138">
        <f>AR104</f>
        <v>0</v>
      </c>
      <c r="AX100" s="138">
        <f>AR105</f>
        <v>0</v>
      </c>
      <c r="AY100" s="138">
        <f>AR103</f>
        <v>0</v>
      </c>
      <c r="AZ100" s="138">
        <f>AR102</f>
        <v>10</v>
      </c>
      <c r="BA100" s="158" t="str">
        <f>AI101</f>
        <v>no</v>
      </c>
      <c r="BB100" s="134">
        <v>1.2</v>
      </c>
      <c r="BC100" s="134">
        <f>BB100*AT100</f>
        <v>25.8</v>
      </c>
      <c r="BD100" s="174">
        <f>BC100</f>
        <v>25.8</v>
      </c>
      <c r="BE100" s="174"/>
      <c r="BF100" s="138"/>
    </row>
    <row r="101" spans="1:58" ht="15" x14ac:dyDescent="0.25">
      <c r="A101" s="140"/>
      <c r="B101" s="141" t="s">
        <v>168</v>
      </c>
      <c r="C101" s="134">
        <v>8</v>
      </c>
      <c r="D101" s="134">
        <v>6</v>
      </c>
      <c r="E101" s="134">
        <v>7.5</v>
      </c>
      <c r="F101" s="134">
        <v>7</v>
      </c>
      <c r="G101" s="134">
        <v>3.5</v>
      </c>
      <c r="H101" s="159"/>
      <c r="I101" s="271"/>
      <c r="J101" s="279"/>
      <c r="K101" s="155">
        <v>6</v>
      </c>
      <c r="L101" s="134">
        <v>7.5</v>
      </c>
      <c r="M101" s="155">
        <v>6.5</v>
      </c>
      <c r="N101" s="134">
        <v>3</v>
      </c>
      <c r="O101" s="159"/>
      <c r="P101" s="134">
        <v>5.5</v>
      </c>
      <c r="Q101" s="134">
        <v>6</v>
      </c>
      <c r="R101" s="134">
        <v>6</v>
      </c>
      <c r="S101" s="134">
        <v>7</v>
      </c>
      <c r="T101" s="134">
        <v>6</v>
      </c>
      <c r="U101" s="134">
        <v>3</v>
      </c>
      <c r="V101" s="159"/>
      <c r="W101" s="134">
        <v>6</v>
      </c>
      <c r="X101" s="134">
        <v>6.5</v>
      </c>
      <c r="Y101" s="134">
        <v>6</v>
      </c>
      <c r="Z101" s="134">
        <v>7</v>
      </c>
      <c r="AA101" s="134">
        <v>6.5</v>
      </c>
      <c r="AB101" s="134">
        <v>3.5</v>
      </c>
      <c r="AC101" s="159"/>
      <c r="AD101" s="155">
        <v>5.5</v>
      </c>
      <c r="AE101" s="155">
        <v>6</v>
      </c>
      <c r="AF101" s="155">
        <v>6</v>
      </c>
      <c r="AG101" s="133">
        <f>SUM(E101:AF101)</f>
        <v>127.5</v>
      </c>
      <c r="AH101" s="134">
        <f>COUNT(C101:AF101)</f>
        <v>24</v>
      </c>
      <c r="AI101" s="159" t="s">
        <v>202</v>
      </c>
      <c r="AJ101" s="134"/>
      <c r="AK101" s="140"/>
      <c r="AL101" s="134" t="s">
        <v>169</v>
      </c>
      <c r="AM101" s="134">
        <f t="shared" si="64"/>
        <v>32</v>
      </c>
      <c r="AN101" s="134">
        <f t="shared" si="65"/>
        <v>23</v>
      </c>
      <c r="AO101" s="134">
        <f t="shared" si="66"/>
        <v>33.5</v>
      </c>
      <c r="AP101" s="134">
        <f t="shared" si="67"/>
        <v>35.5</v>
      </c>
      <c r="AQ101" s="134">
        <f t="shared" si="68"/>
        <v>17.5</v>
      </c>
      <c r="AR101" s="136">
        <f t="shared" si="69"/>
        <v>141.5</v>
      </c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75"/>
      <c r="BE101" s="175"/>
      <c r="BF101" s="296">
        <v>730</v>
      </c>
    </row>
    <row r="102" spans="1:58" ht="15" x14ac:dyDescent="0.25">
      <c r="A102" s="275" t="s">
        <v>205</v>
      </c>
      <c r="B102" s="141" t="s">
        <v>109</v>
      </c>
      <c r="C102" s="147"/>
      <c r="D102" s="147"/>
      <c r="E102" s="147"/>
      <c r="F102" s="147"/>
      <c r="G102" s="147"/>
      <c r="H102" s="176"/>
      <c r="I102" s="147">
        <v>5</v>
      </c>
      <c r="J102" s="147">
        <v>5</v>
      </c>
      <c r="K102" s="147"/>
      <c r="L102" s="147"/>
      <c r="M102" s="147"/>
      <c r="N102" s="147"/>
      <c r="O102" s="176"/>
      <c r="P102" s="147"/>
      <c r="Q102" s="147"/>
      <c r="R102" s="147"/>
      <c r="S102" s="147"/>
      <c r="T102" s="147"/>
      <c r="U102" s="147"/>
      <c r="V102" s="176"/>
      <c r="W102" s="147"/>
      <c r="X102" s="147"/>
      <c r="Y102" s="147"/>
      <c r="Z102" s="147"/>
      <c r="AA102" s="147"/>
      <c r="AB102" s="147"/>
      <c r="AC102" s="176"/>
      <c r="AD102" s="147"/>
      <c r="AE102" s="147"/>
      <c r="AF102" s="147"/>
      <c r="AG102" s="133"/>
      <c r="AH102" s="147"/>
      <c r="AI102" s="147"/>
      <c r="AJ102" s="147"/>
      <c r="AK102" s="140" t="s">
        <v>205</v>
      </c>
      <c r="AL102" s="134" t="s">
        <v>109</v>
      </c>
      <c r="AM102" s="134">
        <f t="shared" si="64"/>
        <v>0</v>
      </c>
      <c r="AN102" s="134">
        <f t="shared" si="65"/>
        <v>10</v>
      </c>
      <c r="AO102" s="134">
        <f t="shared" si="66"/>
        <v>0</v>
      </c>
      <c r="AP102" s="134">
        <f t="shared" si="67"/>
        <v>0</v>
      </c>
      <c r="AQ102" s="134">
        <f t="shared" si="68"/>
        <v>0</v>
      </c>
      <c r="AR102" s="136">
        <f t="shared" si="69"/>
        <v>10</v>
      </c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78"/>
      <c r="BE102" s="178"/>
      <c r="BF102" s="147"/>
    </row>
    <row r="103" spans="1:58" ht="15" x14ac:dyDescent="0.25">
      <c r="A103" s="140"/>
      <c r="B103" s="141" t="s">
        <v>108</v>
      </c>
      <c r="C103" s="150"/>
      <c r="D103" s="150"/>
      <c r="E103" s="134"/>
      <c r="F103" s="152"/>
      <c r="G103" s="134"/>
      <c r="H103" s="159"/>
      <c r="I103" s="134"/>
      <c r="J103" s="134"/>
      <c r="K103" s="150"/>
      <c r="L103" s="134"/>
      <c r="M103" s="152"/>
      <c r="N103" s="134"/>
      <c r="O103" s="159"/>
      <c r="P103" s="134"/>
      <c r="Q103" s="134"/>
      <c r="R103" s="150"/>
      <c r="S103" s="134"/>
      <c r="T103" s="152"/>
      <c r="U103" s="134"/>
      <c r="V103" s="159"/>
      <c r="W103" s="134"/>
      <c r="X103" s="134"/>
      <c r="Y103" s="150"/>
      <c r="Z103" s="134"/>
      <c r="AA103" s="152"/>
      <c r="AB103" s="134"/>
      <c r="AC103" s="159"/>
      <c r="AD103" s="134"/>
      <c r="AE103" s="134"/>
      <c r="AF103" s="150"/>
      <c r="AG103" s="133"/>
      <c r="AH103" s="134"/>
      <c r="AI103" s="134"/>
      <c r="AJ103" s="134"/>
      <c r="AK103" s="140"/>
      <c r="AL103" s="124" t="s">
        <v>108</v>
      </c>
      <c r="AM103" s="134">
        <f t="shared" si="64"/>
        <v>0</v>
      </c>
      <c r="AN103" s="134">
        <f t="shared" si="65"/>
        <v>0</v>
      </c>
      <c r="AO103" s="134">
        <f t="shared" si="66"/>
        <v>0</v>
      </c>
      <c r="AP103" s="134">
        <f t="shared" si="67"/>
        <v>0</v>
      </c>
      <c r="AQ103" s="134">
        <f t="shared" si="68"/>
        <v>0</v>
      </c>
      <c r="AR103" s="136">
        <f t="shared" si="69"/>
        <v>0</v>
      </c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75"/>
      <c r="BE103" s="175"/>
      <c r="BF103" s="134"/>
    </row>
    <row r="104" spans="1:58" ht="15" x14ac:dyDescent="0.25">
      <c r="A104" s="140"/>
      <c r="B104" s="141" t="s">
        <v>160</v>
      </c>
      <c r="C104" s="150"/>
      <c r="D104" s="150"/>
      <c r="E104" s="134"/>
      <c r="F104" s="152"/>
      <c r="G104" s="134"/>
      <c r="H104" s="159"/>
      <c r="I104" s="134"/>
      <c r="J104" s="134"/>
      <c r="K104" s="150"/>
      <c r="L104" s="134"/>
      <c r="M104" s="152"/>
      <c r="N104" s="134"/>
      <c r="O104" s="159"/>
      <c r="P104" s="134"/>
      <c r="Q104" s="134"/>
      <c r="R104" s="150"/>
      <c r="S104" s="134"/>
      <c r="T104" s="152"/>
      <c r="U104" s="134"/>
      <c r="V104" s="159"/>
      <c r="W104" s="134"/>
      <c r="X104" s="134"/>
      <c r="Y104" s="150"/>
      <c r="Z104" s="134"/>
      <c r="AA104" s="152"/>
      <c r="AB104" s="134"/>
      <c r="AC104" s="159"/>
      <c r="AD104" s="134"/>
      <c r="AE104" s="134"/>
      <c r="AF104" s="150"/>
      <c r="AG104" s="133"/>
      <c r="AH104" s="134"/>
      <c r="AI104" s="134"/>
      <c r="AJ104" s="134"/>
      <c r="AK104" s="140"/>
      <c r="AL104" s="124" t="s">
        <v>172</v>
      </c>
      <c r="AM104" s="134">
        <f t="shared" si="64"/>
        <v>0</v>
      </c>
      <c r="AN104" s="134">
        <f t="shared" si="65"/>
        <v>0</v>
      </c>
      <c r="AO104" s="134">
        <f t="shared" si="66"/>
        <v>0</v>
      </c>
      <c r="AP104" s="134">
        <f t="shared" si="67"/>
        <v>0</v>
      </c>
      <c r="AQ104" s="134">
        <f t="shared" si="68"/>
        <v>0</v>
      </c>
      <c r="AR104" s="136">
        <f t="shared" si="69"/>
        <v>0</v>
      </c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75"/>
      <c r="BE104" s="175"/>
      <c r="BF104" s="134"/>
    </row>
    <row r="105" spans="1:58" ht="15" x14ac:dyDescent="0.25">
      <c r="A105" s="140"/>
      <c r="B105" s="141" t="s">
        <v>161</v>
      </c>
      <c r="C105" s="150"/>
      <c r="D105" s="150"/>
      <c r="E105" s="134"/>
      <c r="F105" s="152"/>
      <c r="G105" s="134"/>
      <c r="H105" s="159"/>
      <c r="I105" s="134"/>
      <c r="J105" s="134"/>
      <c r="K105" s="150"/>
      <c r="L105" s="134"/>
      <c r="M105" s="152"/>
      <c r="N105" s="134"/>
      <c r="O105" s="159"/>
      <c r="P105" s="134"/>
      <c r="Q105" s="134"/>
      <c r="R105" s="150"/>
      <c r="S105" s="134"/>
      <c r="T105" s="152"/>
      <c r="U105" s="134"/>
      <c r="V105" s="159"/>
      <c r="W105" s="134"/>
      <c r="X105" s="134"/>
      <c r="Y105" s="150"/>
      <c r="Z105" s="134"/>
      <c r="AA105" s="152"/>
      <c r="AB105" s="134"/>
      <c r="AC105" s="159"/>
      <c r="AD105" s="134"/>
      <c r="AE105" s="134"/>
      <c r="AF105" s="150"/>
      <c r="AG105" s="133"/>
      <c r="AH105" s="134"/>
      <c r="AI105" s="134"/>
      <c r="AJ105" s="134"/>
      <c r="AK105" s="140"/>
      <c r="AL105" s="124" t="s">
        <v>173</v>
      </c>
      <c r="AM105" s="134">
        <f t="shared" si="64"/>
        <v>0</v>
      </c>
      <c r="AN105" s="134">
        <f t="shared" si="65"/>
        <v>0</v>
      </c>
      <c r="AO105" s="134">
        <f t="shared" si="66"/>
        <v>0</v>
      </c>
      <c r="AP105" s="134">
        <f t="shared" si="67"/>
        <v>0</v>
      </c>
      <c r="AQ105" s="134">
        <f t="shared" si="68"/>
        <v>0</v>
      </c>
      <c r="AR105" s="136">
        <f t="shared" si="69"/>
        <v>0</v>
      </c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75"/>
      <c r="BE105" s="175"/>
      <c r="BF105" s="134"/>
    </row>
    <row r="106" spans="1:58" ht="15" x14ac:dyDescent="0.25">
      <c r="A106" s="140"/>
      <c r="B106" s="141" t="s">
        <v>174</v>
      </c>
      <c r="C106" s="150"/>
      <c r="D106" s="150"/>
      <c r="E106" s="134"/>
      <c r="F106" s="152"/>
      <c r="G106" s="134"/>
      <c r="H106" s="159"/>
      <c r="I106" s="134"/>
      <c r="J106" s="134"/>
      <c r="K106" s="150"/>
      <c r="L106" s="134"/>
      <c r="M106" s="152"/>
      <c r="N106" s="134"/>
      <c r="O106" s="159"/>
      <c r="P106" s="134"/>
      <c r="Q106" s="134"/>
      <c r="R106" s="150"/>
      <c r="S106" s="134"/>
      <c r="T106" s="152"/>
      <c r="U106" s="134"/>
      <c r="V106" s="159"/>
      <c r="W106" s="134"/>
      <c r="X106" s="134"/>
      <c r="Y106" s="150"/>
      <c r="Z106" s="134"/>
      <c r="AA106" s="152"/>
      <c r="AB106" s="134"/>
      <c r="AC106" s="159"/>
      <c r="AD106" s="134"/>
      <c r="AE106" s="134"/>
      <c r="AF106" s="150"/>
      <c r="AG106" s="133"/>
      <c r="AH106" s="134"/>
      <c r="AI106" s="134"/>
      <c r="AJ106" s="134"/>
      <c r="AK106" s="140"/>
      <c r="AL106" s="124" t="s">
        <v>174</v>
      </c>
      <c r="AM106" s="134">
        <f t="shared" si="64"/>
        <v>0</v>
      </c>
      <c r="AN106" s="134">
        <f t="shared" si="65"/>
        <v>0</v>
      </c>
      <c r="AO106" s="134">
        <f t="shared" si="66"/>
        <v>0</v>
      </c>
      <c r="AP106" s="134">
        <f t="shared" si="67"/>
        <v>0</v>
      </c>
      <c r="AQ106" s="134">
        <f t="shared" si="68"/>
        <v>0</v>
      </c>
      <c r="AR106" s="136">
        <f t="shared" si="69"/>
        <v>0</v>
      </c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75"/>
      <c r="BE106" s="175"/>
      <c r="BF106" s="134"/>
    </row>
    <row r="107" spans="1:58" ht="15" x14ac:dyDescent="0.25">
      <c r="A107" s="153"/>
      <c r="B107" s="154" t="s">
        <v>175</v>
      </c>
      <c r="C107" s="155"/>
      <c r="D107" s="155" t="s">
        <v>206</v>
      </c>
      <c r="E107" s="134"/>
      <c r="F107" s="155" t="s">
        <v>216</v>
      </c>
      <c r="G107" s="155" t="s">
        <v>206</v>
      </c>
      <c r="H107" s="159"/>
      <c r="I107" s="155"/>
      <c r="J107" s="155"/>
      <c r="K107" s="155" t="s">
        <v>206</v>
      </c>
      <c r="L107" s="134"/>
      <c r="M107" s="155" t="s">
        <v>314</v>
      </c>
      <c r="N107" s="155" t="s">
        <v>206</v>
      </c>
      <c r="O107" s="159"/>
      <c r="P107" s="155" t="s">
        <v>206</v>
      </c>
      <c r="Q107" s="155" t="s">
        <v>206</v>
      </c>
      <c r="R107" s="155" t="s">
        <v>206</v>
      </c>
      <c r="S107" s="134"/>
      <c r="T107" s="155"/>
      <c r="U107" s="155" t="s">
        <v>206</v>
      </c>
      <c r="V107" s="159"/>
      <c r="W107" s="155" t="s">
        <v>206</v>
      </c>
      <c r="X107" s="155" t="s">
        <v>206</v>
      </c>
      <c r="Y107" s="155" t="s">
        <v>206</v>
      </c>
      <c r="Z107" s="134"/>
      <c r="AA107" s="155"/>
      <c r="AB107" s="155" t="s">
        <v>206</v>
      </c>
      <c r="AC107" s="159"/>
      <c r="AD107" s="155" t="s">
        <v>206</v>
      </c>
      <c r="AE107" s="155" t="s">
        <v>206</v>
      </c>
      <c r="AF107" s="155" t="s">
        <v>206</v>
      </c>
      <c r="AG107" s="133"/>
      <c r="AH107" s="155"/>
      <c r="AI107" s="155"/>
      <c r="AJ107" s="155"/>
      <c r="AK107" s="153"/>
      <c r="AL107" s="134" t="s">
        <v>176</v>
      </c>
      <c r="AM107" s="134">
        <f>SUM(AM101:AM106)-AM100</f>
        <v>7</v>
      </c>
      <c r="AN107" s="134">
        <f>SUM(AN101:AN106)-AN100</f>
        <v>3</v>
      </c>
      <c r="AO107" s="134">
        <f>SUM(AO101:AO106)-AO100</f>
        <v>3.5</v>
      </c>
      <c r="AP107" s="134">
        <f>SUM(AP101:AP106)-AP100</f>
        <v>5.5</v>
      </c>
      <c r="AQ107" s="134">
        <f>SUM(AQ101:AQ106)-AQ100</f>
        <v>2.5</v>
      </c>
      <c r="AR107" s="136">
        <f t="shared" si="69"/>
        <v>21.5</v>
      </c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81"/>
      <c r="BE107" s="181"/>
      <c r="BF107" s="155"/>
    </row>
    <row r="108" spans="1:58" ht="15" x14ac:dyDescent="0.25">
      <c r="A108" s="71"/>
      <c r="B108" s="131" t="s">
        <v>166</v>
      </c>
      <c r="C108" s="95">
        <v>5</v>
      </c>
      <c r="D108" s="95">
        <v>5</v>
      </c>
      <c r="E108" s="95">
        <v>6</v>
      </c>
      <c r="F108" s="95">
        <v>6</v>
      </c>
      <c r="G108" s="95">
        <v>3</v>
      </c>
      <c r="H108" s="173"/>
      <c r="I108" s="95">
        <v>5</v>
      </c>
      <c r="J108" s="95">
        <v>5</v>
      </c>
      <c r="K108" s="95">
        <v>5</v>
      </c>
      <c r="L108" s="95">
        <v>6</v>
      </c>
      <c r="M108" s="95">
        <v>6</v>
      </c>
      <c r="N108" s="95">
        <v>3</v>
      </c>
      <c r="O108" s="173"/>
      <c r="P108" s="95">
        <v>5</v>
      </c>
      <c r="Q108" s="95">
        <v>5</v>
      </c>
      <c r="R108" s="95">
        <v>5</v>
      </c>
      <c r="S108" s="95">
        <v>6</v>
      </c>
      <c r="T108" s="95">
        <v>6</v>
      </c>
      <c r="U108" s="95">
        <v>3</v>
      </c>
      <c r="V108" s="173"/>
      <c r="W108" s="95">
        <v>5</v>
      </c>
      <c r="X108" s="95">
        <v>5</v>
      </c>
      <c r="Y108" s="95">
        <v>5</v>
      </c>
      <c r="Z108" s="95">
        <v>6</v>
      </c>
      <c r="AA108" s="95">
        <v>6</v>
      </c>
      <c r="AB108" s="95">
        <v>3</v>
      </c>
      <c r="AC108" s="173"/>
      <c r="AD108" s="95">
        <v>5</v>
      </c>
      <c r="AE108" s="95">
        <v>5</v>
      </c>
      <c r="AF108" s="95">
        <v>5</v>
      </c>
      <c r="AG108" s="133">
        <f>SUM(E108:AF108)</f>
        <v>120</v>
      </c>
      <c r="AH108" s="134"/>
      <c r="AI108" s="134"/>
      <c r="AJ108" s="134"/>
      <c r="AK108" s="71"/>
      <c r="AL108" s="135" t="s">
        <v>167</v>
      </c>
      <c r="AM108" s="135">
        <f t="shared" ref="AM108:AM114" si="70">SUM(C108:G108)</f>
        <v>25</v>
      </c>
      <c r="AN108" s="135">
        <f t="shared" ref="AN108:AN114" si="71">SUM(I108:N108)</f>
        <v>30</v>
      </c>
      <c r="AO108" s="135">
        <f t="shared" ref="AO108:AO114" si="72">SUM(P108:U108)</f>
        <v>30</v>
      </c>
      <c r="AP108" s="135">
        <f t="shared" ref="AP108:AP114" si="73">SUM(W108:AB108)</f>
        <v>30</v>
      </c>
      <c r="AQ108" s="135">
        <f t="shared" ref="AQ108:AQ114" si="74">SUM(AD108:AF108)</f>
        <v>15</v>
      </c>
      <c r="AR108" s="136">
        <f t="shared" si="69"/>
        <v>130</v>
      </c>
      <c r="AS108" s="137">
        <f>AR108-SUM(AR110:AR114)</f>
        <v>100</v>
      </c>
      <c r="AT108" s="137">
        <f>AR115</f>
        <v>35</v>
      </c>
      <c r="AU108" s="138">
        <f>AS108+AT108</f>
        <v>135</v>
      </c>
      <c r="AV108" s="138">
        <f>AR114</f>
        <v>0</v>
      </c>
      <c r="AW108" s="138">
        <f>AR112</f>
        <v>0</v>
      </c>
      <c r="AX108" s="138">
        <f>AR113</f>
        <v>0</v>
      </c>
      <c r="AY108" s="138">
        <f>AR111</f>
        <v>15</v>
      </c>
      <c r="AZ108" s="138">
        <f>AR110</f>
        <v>15</v>
      </c>
      <c r="BA108" s="158" t="str">
        <f>AI109</f>
        <v>no</v>
      </c>
      <c r="BB108" s="134">
        <v>1.2</v>
      </c>
      <c r="BC108" s="134">
        <f>BB108*AT108</f>
        <v>42</v>
      </c>
      <c r="BD108" s="174">
        <f>BC108</f>
        <v>42</v>
      </c>
      <c r="BE108" s="174"/>
      <c r="BF108" s="138"/>
    </row>
    <row r="109" spans="1:58" ht="15" x14ac:dyDescent="0.25">
      <c r="A109" s="140"/>
      <c r="B109" s="141" t="s">
        <v>168</v>
      </c>
      <c r="C109" s="134">
        <v>8</v>
      </c>
      <c r="D109" s="134">
        <v>6</v>
      </c>
      <c r="E109" s="134">
        <v>5.5</v>
      </c>
      <c r="F109" s="134">
        <v>5</v>
      </c>
      <c r="G109" s="134">
        <v>3.5</v>
      </c>
      <c r="H109" s="159"/>
      <c r="I109" s="134">
        <v>7.5</v>
      </c>
      <c r="J109" s="134">
        <v>8</v>
      </c>
      <c r="K109" s="134">
        <v>8</v>
      </c>
      <c r="L109" s="134">
        <v>8</v>
      </c>
      <c r="M109" s="134">
        <v>5.5</v>
      </c>
      <c r="N109" s="134">
        <v>5.5</v>
      </c>
      <c r="O109" s="159"/>
      <c r="P109" s="134">
        <v>7.5</v>
      </c>
      <c r="Q109" s="134">
        <v>8</v>
      </c>
      <c r="R109" s="134">
        <v>7.5</v>
      </c>
      <c r="S109" s="134">
        <v>8</v>
      </c>
      <c r="T109" s="134">
        <v>5</v>
      </c>
      <c r="U109" s="134">
        <v>5.5</v>
      </c>
      <c r="V109" s="159"/>
      <c r="W109" s="137"/>
      <c r="X109" s="137"/>
      <c r="Y109" s="137"/>
      <c r="Z109" s="137"/>
      <c r="AA109" s="137"/>
      <c r="AB109" s="137"/>
      <c r="AC109" s="159"/>
      <c r="AD109" s="134">
        <v>6.5</v>
      </c>
      <c r="AE109" s="134">
        <v>8</v>
      </c>
      <c r="AF109" s="134">
        <v>8.5</v>
      </c>
      <c r="AG109" s="133">
        <f>SUM(E109:AF109)</f>
        <v>121</v>
      </c>
      <c r="AH109" s="134">
        <f>COUNT(C109:AF109)</f>
        <v>20</v>
      </c>
      <c r="AI109" s="159" t="s">
        <v>202</v>
      </c>
      <c r="AJ109" s="134"/>
      <c r="AK109" s="140"/>
      <c r="AL109" s="134" t="s">
        <v>169</v>
      </c>
      <c r="AM109" s="134">
        <f t="shared" si="70"/>
        <v>28</v>
      </c>
      <c r="AN109" s="134">
        <f t="shared" si="71"/>
        <v>42.5</v>
      </c>
      <c r="AO109" s="134">
        <f t="shared" si="72"/>
        <v>41.5</v>
      </c>
      <c r="AP109" s="134">
        <f t="shared" si="73"/>
        <v>0</v>
      </c>
      <c r="AQ109" s="134">
        <f t="shared" si="74"/>
        <v>23</v>
      </c>
      <c r="AR109" s="136">
        <f t="shared" si="69"/>
        <v>135</v>
      </c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75"/>
      <c r="BE109" s="175"/>
      <c r="BF109" s="134"/>
    </row>
    <row r="110" spans="1:58" ht="15" x14ac:dyDescent="0.25">
      <c r="A110" s="277" t="s">
        <v>208</v>
      </c>
      <c r="B110" s="141" t="s">
        <v>109</v>
      </c>
      <c r="C110" s="147"/>
      <c r="D110" s="147"/>
      <c r="E110" s="147"/>
      <c r="F110" s="147"/>
      <c r="G110" s="147"/>
      <c r="H110" s="176"/>
      <c r="I110" s="147"/>
      <c r="J110" s="147"/>
      <c r="K110" s="147"/>
      <c r="L110" s="147"/>
      <c r="M110" s="147"/>
      <c r="N110" s="147"/>
      <c r="O110" s="176"/>
      <c r="P110" s="147"/>
      <c r="Q110" s="147"/>
      <c r="R110" s="147"/>
      <c r="S110" s="147"/>
      <c r="T110" s="147"/>
      <c r="U110" s="147"/>
      <c r="V110" s="176"/>
      <c r="W110" s="147"/>
      <c r="X110" s="147"/>
      <c r="Y110" s="147"/>
      <c r="Z110" s="147">
        <v>6</v>
      </c>
      <c r="AA110" s="147">
        <v>6</v>
      </c>
      <c r="AB110" s="147">
        <v>3</v>
      </c>
      <c r="AC110" s="176"/>
      <c r="AD110" s="147"/>
      <c r="AE110" s="147"/>
      <c r="AF110" s="147"/>
      <c r="AG110" s="133"/>
      <c r="AH110" s="147"/>
      <c r="AI110" s="147"/>
      <c r="AJ110" s="147"/>
      <c r="AK110" s="140" t="s">
        <v>208</v>
      </c>
      <c r="AL110" s="134" t="s">
        <v>109</v>
      </c>
      <c r="AM110" s="134">
        <f t="shared" si="70"/>
        <v>0</v>
      </c>
      <c r="AN110" s="134">
        <f t="shared" si="71"/>
        <v>0</v>
      </c>
      <c r="AO110" s="134">
        <f t="shared" si="72"/>
        <v>0</v>
      </c>
      <c r="AP110" s="134">
        <f t="shared" si="73"/>
        <v>15</v>
      </c>
      <c r="AQ110" s="134">
        <f t="shared" si="74"/>
        <v>0</v>
      </c>
      <c r="AR110" s="136">
        <f t="shared" si="69"/>
        <v>15</v>
      </c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78"/>
      <c r="BE110" s="178"/>
      <c r="BF110" s="147"/>
    </row>
    <row r="111" spans="1:58" ht="15" x14ac:dyDescent="0.25">
      <c r="A111" s="140"/>
      <c r="B111" s="141" t="s">
        <v>108</v>
      </c>
      <c r="C111" s="150"/>
      <c r="D111" s="150"/>
      <c r="E111" s="134"/>
      <c r="F111" s="152"/>
      <c r="G111" s="134"/>
      <c r="H111" s="159"/>
      <c r="I111" s="134"/>
      <c r="J111" s="134"/>
      <c r="K111" s="150"/>
      <c r="L111" s="134"/>
      <c r="M111" s="152"/>
      <c r="N111" s="134"/>
      <c r="O111" s="159"/>
      <c r="P111" s="134"/>
      <c r="Q111" s="134"/>
      <c r="R111" s="150"/>
      <c r="S111" s="134"/>
      <c r="T111" s="152"/>
      <c r="U111" s="134"/>
      <c r="V111" s="159"/>
      <c r="W111" s="134">
        <v>5</v>
      </c>
      <c r="X111" s="134">
        <v>5</v>
      </c>
      <c r="Y111" s="150">
        <v>5</v>
      </c>
      <c r="Z111" s="134"/>
      <c r="AA111" s="152"/>
      <c r="AB111" s="134"/>
      <c r="AC111" s="159"/>
      <c r="AD111" s="134"/>
      <c r="AE111" s="134"/>
      <c r="AF111" s="150"/>
      <c r="AG111" s="133"/>
      <c r="AH111" s="134"/>
      <c r="AI111" s="134"/>
      <c r="AJ111" s="134"/>
      <c r="AK111" s="140"/>
      <c r="AL111" s="124" t="s">
        <v>108</v>
      </c>
      <c r="AM111" s="134">
        <f t="shared" si="70"/>
        <v>0</v>
      </c>
      <c r="AN111" s="134">
        <f t="shared" si="71"/>
        <v>0</v>
      </c>
      <c r="AO111" s="134">
        <f t="shared" si="72"/>
        <v>0</v>
      </c>
      <c r="AP111" s="134">
        <f t="shared" si="73"/>
        <v>15</v>
      </c>
      <c r="AQ111" s="134">
        <f t="shared" si="74"/>
        <v>0</v>
      </c>
      <c r="AR111" s="136">
        <f t="shared" si="69"/>
        <v>15</v>
      </c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75"/>
      <c r="BE111" s="175"/>
      <c r="BF111" s="134"/>
    </row>
    <row r="112" spans="1:58" ht="15" x14ac:dyDescent="0.25">
      <c r="A112" s="140"/>
      <c r="B112" s="141" t="s">
        <v>160</v>
      </c>
      <c r="C112" s="150"/>
      <c r="D112" s="150"/>
      <c r="E112" s="134"/>
      <c r="F112" s="152"/>
      <c r="G112" s="134"/>
      <c r="H112" s="159"/>
      <c r="I112" s="134"/>
      <c r="J112" s="134"/>
      <c r="K112" s="150"/>
      <c r="L112" s="134"/>
      <c r="M112" s="152"/>
      <c r="N112" s="134"/>
      <c r="O112" s="159"/>
      <c r="P112" s="134"/>
      <c r="Q112" s="134"/>
      <c r="R112" s="150"/>
      <c r="S112" s="134"/>
      <c r="T112" s="152"/>
      <c r="U112" s="134"/>
      <c r="V112" s="159"/>
      <c r="W112" s="134"/>
      <c r="X112" s="134"/>
      <c r="Y112" s="150"/>
      <c r="Z112" s="134"/>
      <c r="AA112" s="152"/>
      <c r="AB112" s="134"/>
      <c r="AC112" s="159"/>
      <c r="AD112" s="134"/>
      <c r="AE112" s="134"/>
      <c r="AF112" s="150"/>
      <c r="AG112" s="133"/>
      <c r="AH112" s="134"/>
      <c r="AI112" s="134"/>
      <c r="AJ112" s="134"/>
      <c r="AK112" s="140"/>
      <c r="AL112" s="124" t="s">
        <v>172</v>
      </c>
      <c r="AM112" s="134">
        <f t="shared" si="70"/>
        <v>0</v>
      </c>
      <c r="AN112" s="134">
        <f t="shared" si="71"/>
        <v>0</v>
      </c>
      <c r="AO112" s="134">
        <f t="shared" si="72"/>
        <v>0</v>
      </c>
      <c r="AP112" s="134">
        <f t="shared" si="73"/>
        <v>0</v>
      </c>
      <c r="AQ112" s="134">
        <f t="shared" si="74"/>
        <v>0</v>
      </c>
      <c r="AR112" s="136">
        <f t="shared" si="69"/>
        <v>0</v>
      </c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75"/>
      <c r="BE112" s="175"/>
      <c r="BF112" s="134"/>
    </row>
    <row r="113" spans="1:58" ht="15" x14ac:dyDescent="0.25">
      <c r="A113" s="140"/>
      <c r="B113" s="141" t="s">
        <v>161</v>
      </c>
      <c r="C113" s="150"/>
      <c r="D113" s="150"/>
      <c r="E113" s="134"/>
      <c r="F113" s="152"/>
      <c r="G113" s="134"/>
      <c r="H113" s="159"/>
      <c r="I113" s="134"/>
      <c r="J113" s="134"/>
      <c r="K113" s="150"/>
      <c r="L113" s="134"/>
      <c r="M113" s="152"/>
      <c r="N113" s="134"/>
      <c r="O113" s="159"/>
      <c r="P113" s="134"/>
      <c r="Q113" s="134"/>
      <c r="R113" s="150"/>
      <c r="S113" s="134"/>
      <c r="T113" s="152"/>
      <c r="U113" s="134"/>
      <c r="V113" s="159"/>
      <c r="W113" s="134"/>
      <c r="X113" s="134"/>
      <c r="Y113" s="150"/>
      <c r="Z113" s="134"/>
      <c r="AA113" s="152"/>
      <c r="AB113" s="134"/>
      <c r="AC113" s="159"/>
      <c r="AD113" s="134"/>
      <c r="AE113" s="134"/>
      <c r="AF113" s="150"/>
      <c r="AG113" s="133"/>
      <c r="AH113" s="134"/>
      <c r="AI113" s="134"/>
      <c r="AJ113" s="134"/>
      <c r="AK113" s="140"/>
      <c r="AL113" s="124" t="s">
        <v>173</v>
      </c>
      <c r="AM113" s="134">
        <f t="shared" si="70"/>
        <v>0</v>
      </c>
      <c r="AN113" s="134">
        <f t="shared" si="71"/>
        <v>0</v>
      </c>
      <c r="AO113" s="134">
        <f t="shared" si="72"/>
        <v>0</v>
      </c>
      <c r="AP113" s="134">
        <f t="shared" si="73"/>
        <v>0</v>
      </c>
      <c r="AQ113" s="134">
        <f t="shared" si="74"/>
        <v>0</v>
      </c>
      <c r="AR113" s="136">
        <f t="shared" si="69"/>
        <v>0</v>
      </c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75"/>
      <c r="BE113" s="175"/>
      <c r="BF113" s="134"/>
    </row>
    <row r="114" spans="1:58" ht="15" x14ac:dyDescent="0.25">
      <c r="A114" s="140"/>
      <c r="B114" s="141" t="s">
        <v>174</v>
      </c>
      <c r="C114" s="150"/>
      <c r="D114" s="150"/>
      <c r="E114" s="134"/>
      <c r="F114" s="152"/>
      <c r="G114" s="134"/>
      <c r="H114" s="159"/>
      <c r="I114" s="134"/>
      <c r="J114" s="134"/>
      <c r="K114" s="150"/>
      <c r="L114" s="134"/>
      <c r="M114" s="152"/>
      <c r="N114" s="134"/>
      <c r="O114" s="159"/>
      <c r="P114" s="134"/>
      <c r="Q114" s="134"/>
      <c r="R114" s="150"/>
      <c r="S114" s="134"/>
      <c r="T114" s="152"/>
      <c r="U114" s="134"/>
      <c r="V114" s="159"/>
      <c r="W114" s="134"/>
      <c r="X114" s="134"/>
      <c r="Y114" s="150"/>
      <c r="Z114" s="134"/>
      <c r="AA114" s="152"/>
      <c r="AB114" s="134"/>
      <c r="AC114" s="159"/>
      <c r="AD114" s="134"/>
      <c r="AE114" s="134"/>
      <c r="AF114" s="150"/>
      <c r="AG114" s="133"/>
      <c r="AH114" s="134"/>
      <c r="AI114" s="134"/>
      <c r="AJ114" s="134"/>
      <c r="AK114" s="140"/>
      <c r="AL114" s="124" t="s">
        <v>174</v>
      </c>
      <c r="AM114" s="134">
        <f t="shared" si="70"/>
        <v>0</v>
      </c>
      <c r="AN114" s="134">
        <f t="shared" si="71"/>
        <v>0</v>
      </c>
      <c r="AO114" s="134">
        <f t="shared" si="72"/>
        <v>0</v>
      </c>
      <c r="AP114" s="134">
        <f t="shared" si="73"/>
        <v>0</v>
      </c>
      <c r="AQ114" s="134">
        <f t="shared" si="74"/>
        <v>0</v>
      </c>
      <c r="AR114" s="136">
        <f t="shared" si="69"/>
        <v>0</v>
      </c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75"/>
      <c r="BE114" s="175"/>
      <c r="BF114" s="134"/>
    </row>
    <row r="115" spans="1:58" ht="15" x14ac:dyDescent="0.25">
      <c r="A115" s="153"/>
      <c r="B115" s="154" t="s">
        <v>175</v>
      </c>
      <c r="C115" s="155"/>
      <c r="D115" s="155"/>
      <c r="E115" s="134"/>
      <c r="F115" s="155"/>
      <c r="G115" s="155"/>
      <c r="H115" s="159"/>
      <c r="I115" s="155"/>
      <c r="J115" s="155"/>
      <c r="K115" s="155"/>
      <c r="L115" s="134"/>
      <c r="M115" s="155"/>
      <c r="N115" s="155"/>
      <c r="O115" s="159"/>
      <c r="P115" s="155"/>
      <c r="Q115" s="155"/>
      <c r="R115" s="155"/>
      <c r="S115" s="134"/>
      <c r="T115" s="155"/>
      <c r="U115" s="155"/>
      <c r="V115" s="159"/>
      <c r="W115" s="155"/>
      <c r="X115" s="155"/>
      <c r="Y115" s="155"/>
      <c r="Z115" s="134"/>
      <c r="AA115" s="155"/>
      <c r="AB115" s="155"/>
      <c r="AC115" s="159"/>
      <c r="AD115" s="155"/>
      <c r="AE115" s="155"/>
      <c r="AF115" s="155"/>
      <c r="AG115" s="133"/>
      <c r="AH115" s="155"/>
      <c r="AI115" s="155"/>
      <c r="AJ115" s="155"/>
      <c r="AK115" s="153"/>
      <c r="AL115" s="134" t="s">
        <v>176</v>
      </c>
      <c r="AM115" s="134">
        <f>SUM(AM109:AM114)-AM108</f>
        <v>3</v>
      </c>
      <c r="AN115" s="134">
        <f>SUM(AN109:AN114)-AN108</f>
        <v>12.5</v>
      </c>
      <c r="AO115" s="134">
        <f>SUM(AO109:AO114)-AO108</f>
        <v>11.5</v>
      </c>
      <c r="AP115" s="134">
        <f>SUM(AP109:AP114)-AP108</f>
        <v>0</v>
      </c>
      <c r="AQ115" s="134">
        <f>SUM(AQ109:AQ114)-AQ108</f>
        <v>8</v>
      </c>
      <c r="AR115" s="136">
        <f t="shared" si="69"/>
        <v>35</v>
      </c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81"/>
      <c r="BE115" s="181"/>
      <c r="BF115" s="155"/>
    </row>
    <row r="116" spans="1:58" ht="15" x14ac:dyDescent="0.25">
      <c r="A116" s="71"/>
      <c r="B116" s="131" t="s">
        <v>166</v>
      </c>
      <c r="C116" s="95">
        <v>5</v>
      </c>
      <c r="D116" s="95">
        <v>5</v>
      </c>
      <c r="E116" s="95">
        <v>6</v>
      </c>
      <c r="F116" s="95">
        <v>6</v>
      </c>
      <c r="G116" s="95">
        <v>3</v>
      </c>
      <c r="H116" s="173"/>
      <c r="I116" s="95">
        <v>5</v>
      </c>
      <c r="J116" s="95">
        <v>5</v>
      </c>
      <c r="K116" s="95">
        <v>5</v>
      </c>
      <c r="L116" s="95">
        <v>6</v>
      </c>
      <c r="M116" s="95">
        <v>6</v>
      </c>
      <c r="N116" s="95">
        <v>3</v>
      </c>
      <c r="O116" s="173"/>
      <c r="P116" s="95">
        <v>5</v>
      </c>
      <c r="Q116" s="95">
        <v>5</v>
      </c>
      <c r="R116" s="95">
        <v>5</v>
      </c>
      <c r="S116" s="95">
        <v>6</v>
      </c>
      <c r="T116" s="95">
        <v>6</v>
      </c>
      <c r="U116" s="95">
        <v>3</v>
      </c>
      <c r="V116" s="173"/>
      <c r="W116" s="95">
        <v>5</v>
      </c>
      <c r="X116" s="95">
        <v>5</v>
      </c>
      <c r="Y116" s="95">
        <v>5</v>
      </c>
      <c r="Z116" s="95">
        <v>6</v>
      </c>
      <c r="AA116" s="95">
        <v>6</v>
      </c>
      <c r="AB116" s="95">
        <v>3</v>
      </c>
      <c r="AC116" s="173"/>
      <c r="AD116" s="95">
        <v>5</v>
      </c>
      <c r="AE116" s="95">
        <v>5</v>
      </c>
      <c r="AF116" s="95">
        <v>5</v>
      </c>
      <c r="AG116" s="133">
        <f>SUM(E116:AF116)</f>
        <v>120</v>
      </c>
      <c r="AH116" s="134"/>
      <c r="AI116" s="134"/>
      <c r="AJ116" s="134"/>
      <c r="AK116" s="71"/>
      <c r="AL116" s="135" t="s">
        <v>167</v>
      </c>
      <c r="AM116" s="135">
        <f t="shared" ref="AM116:AM122" si="75">SUM(C116:G116)</f>
        <v>25</v>
      </c>
      <c r="AN116" s="135">
        <f t="shared" ref="AN116:AN122" si="76">SUM(I116:N116)</f>
        <v>30</v>
      </c>
      <c r="AO116" s="135">
        <f t="shared" ref="AO116:AO122" si="77">SUM(P116:U116)</f>
        <v>30</v>
      </c>
      <c r="AP116" s="135">
        <f t="shared" ref="AP116:AP122" si="78">SUM(W116:AB116)</f>
        <v>30</v>
      </c>
      <c r="AQ116" s="135">
        <f t="shared" ref="AQ116:AQ122" si="79">SUM(AD116:AF116)</f>
        <v>15</v>
      </c>
      <c r="AR116" s="136">
        <f t="shared" si="69"/>
        <v>130</v>
      </c>
      <c r="AS116" s="137">
        <f>AR116-SUM(AR118:AR122)</f>
        <v>125</v>
      </c>
      <c r="AT116" s="137">
        <f>AR123</f>
        <v>18.5</v>
      </c>
      <c r="AU116" s="138">
        <f>AS116+AT116</f>
        <v>143.5</v>
      </c>
      <c r="AV116" s="138">
        <f>AR122</f>
        <v>0</v>
      </c>
      <c r="AW116" s="138">
        <f>AR120</f>
        <v>0</v>
      </c>
      <c r="AX116" s="138">
        <f>AR121</f>
        <v>0</v>
      </c>
      <c r="AY116" s="138">
        <f>AR119</f>
        <v>0</v>
      </c>
      <c r="AZ116" s="138">
        <f>AR118</f>
        <v>5</v>
      </c>
      <c r="BA116" s="158" t="str">
        <f>AI117</f>
        <v>no</v>
      </c>
      <c r="BB116" s="134">
        <v>1.1000000000000001</v>
      </c>
      <c r="BC116" s="134">
        <f>BB116*AT116</f>
        <v>20.350000000000001</v>
      </c>
      <c r="BD116" s="174">
        <f>BC116</f>
        <v>20.350000000000001</v>
      </c>
      <c r="BE116" s="174"/>
      <c r="BF116" s="138"/>
    </row>
    <row r="117" spans="1:58" ht="15" x14ac:dyDescent="0.25">
      <c r="A117" s="140"/>
      <c r="B117" s="141" t="s">
        <v>168</v>
      </c>
      <c r="C117" s="134">
        <v>6</v>
      </c>
      <c r="D117" s="134">
        <v>8</v>
      </c>
      <c r="E117" s="134">
        <v>7.5</v>
      </c>
      <c r="F117" s="134">
        <v>7.5</v>
      </c>
      <c r="G117" s="134">
        <v>3.5</v>
      </c>
      <c r="H117" s="159"/>
      <c r="I117" s="134">
        <v>7</v>
      </c>
      <c r="J117" s="134">
        <v>6.5</v>
      </c>
      <c r="K117" s="134">
        <v>6</v>
      </c>
      <c r="L117" s="134">
        <v>7</v>
      </c>
      <c r="M117" s="134">
        <v>6.5</v>
      </c>
      <c r="N117" s="134">
        <v>2.5</v>
      </c>
      <c r="O117" s="159"/>
      <c r="P117" s="134">
        <v>7.5</v>
      </c>
      <c r="Q117" s="134">
        <v>6</v>
      </c>
      <c r="R117" s="134">
        <v>6</v>
      </c>
      <c r="S117" s="134">
        <v>5.5</v>
      </c>
      <c r="T117" s="134">
        <v>5.5</v>
      </c>
      <c r="U117" s="134">
        <v>2.5</v>
      </c>
      <c r="V117" s="159"/>
      <c r="W117" s="134">
        <v>5.5</v>
      </c>
      <c r="X117" s="134">
        <v>6</v>
      </c>
      <c r="Y117" s="134">
        <v>6</v>
      </c>
      <c r="Z117" s="134">
        <v>6</v>
      </c>
      <c r="AA117" s="134">
        <v>6</v>
      </c>
      <c r="AB117" s="134">
        <v>2.5</v>
      </c>
      <c r="AC117" s="159"/>
      <c r="AD117" s="137"/>
      <c r="AE117" s="134">
        <v>5</v>
      </c>
      <c r="AF117" s="134">
        <v>5.5</v>
      </c>
      <c r="AG117" s="133">
        <f>SUM(E117:AF117)</f>
        <v>129.5</v>
      </c>
      <c r="AH117" s="134">
        <f>COUNT(C117:AF117)</f>
        <v>25</v>
      </c>
      <c r="AI117" s="159" t="s">
        <v>202</v>
      </c>
      <c r="AJ117" s="134"/>
      <c r="AK117" s="140"/>
      <c r="AL117" s="134" t="s">
        <v>169</v>
      </c>
      <c r="AM117" s="134">
        <f t="shared" si="75"/>
        <v>32.5</v>
      </c>
      <c r="AN117" s="134">
        <f t="shared" si="76"/>
        <v>35.5</v>
      </c>
      <c r="AO117" s="134">
        <f t="shared" si="77"/>
        <v>33</v>
      </c>
      <c r="AP117" s="134">
        <f t="shared" si="78"/>
        <v>32</v>
      </c>
      <c r="AQ117" s="134">
        <f t="shared" si="79"/>
        <v>10.5</v>
      </c>
      <c r="AR117" s="136">
        <f t="shared" si="69"/>
        <v>143.5</v>
      </c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75"/>
      <c r="BE117" s="175"/>
      <c r="BF117" s="134"/>
    </row>
    <row r="118" spans="1:58" ht="15" x14ac:dyDescent="0.25">
      <c r="A118" s="275" t="s">
        <v>209</v>
      </c>
      <c r="B118" s="141" t="s">
        <v>109</v>
      </c>
      <c r="C118" s="147"/>
      <c r="D118" s="147"/>
      <c r="E118" s="147"/>
      <c r="F118" s="147"/>
      <c r="G118" s="147"/>
      <c r="H118" s="176"/>
      <c r="I118" s="147"/>
      <c r="J118" s="147"/>
      <c r="K118" s="147"/>
      <c r="L118" s="147"/>
      <c r="M118" s="147"/>
      <c r="N118" s="147"/>
      <c r="O118" s="176"/>
      <c r="P118" s="147"/>
      <c r="Q118" s="147"/>
      <c r="R118" s="147"/>
      <c r="S118" s="147"/>
      <c r="T118" s="147"/>
      <c r="U118" s="147"/>
      <c r="V118" s="176"/>
      <c r="W118" s="147"/>
      <c r="X118" s="147"/>
      <c r="Y118" s="147"/>
      <c r="Z118" s="147"/>
      <c r="AA118" s="147"/>
      <c r="AB118" s="147"/>
      <c r="AC118" s="176"/>
      <c r="AD118" s="147">
        <v>5</v>
      </c>
      <c r="AE118" s="147"/>
      <c r="AF118" s="147"/>
      <c r="AG118" s="133"/>
      <c r="AH118" s="147"/>
      <c r="AI118" s="147"/>
      <c r="AJ118" s="147"/>
      <c r="AK118" s="140" t="s">
        <v>209</v>
      </c>
      <c r="AL118" s="134" t="s">
        <v>109</v>
      </c>
      <c r="AM118" s="134">
        <f t="shared" si="75"/>
        <v>0</v>
      </c>
      <c r="AN118" s="134">
        <f t="shared" si="76"/>
        <v>0</v>
      </c>
      <c r="AO118" s="134">
        <f t="shared" si="77"/>
        <v>0</v>
      </c>
      <c r="AP118" s="134">
        <f t="shared" si="78"/>
        <v>0</v>
      </c>
      <c r="AQ118" s="134">
        <f t="shared" si="79"/>
        <v>5</v>
      </c>
      <c r="AR118" s="136">
        <f t="shared" si="69"/>
        <v>5</v>
      </c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78"/>
      <c r="BE118" s="178"/>
      <c r="BF118" s="147"/>
    </row>
    <row r="119" spans="1:58" ht="15" x14ac:dyDescent="0.25">
      <c r="A119" s="140"/>
      <c r="B119" s="141" t="s">
        <v>108</v>
      </c>
      <c r="C119" s="150"/>
      <c r="D119" s="150"/>
      <c r="E119" s="134"/>
      <c r="F119" s="152"/>
      <c r="G119" s="134"/>
      <c r="H119" s="159"/>
      <c r="I119" s="134"/>
      <c r="J119" s="134"/>
      <c r="K119" s="150"/>
      <c r="L119" s="134"/>
      <c r="M119" s="152"/>
      <c r="N119" s="134"/>
      <c r="O119" s="159"/>
      <c r="P119" s="134"/>
      <c r="Q119" s="134"/>
      <c r="R119" s="150"/>
      <c r="S119" s="134"/>
      <c r="T119" s="152"/>
      <c r="U119" s="134"/>
      <c r="V119" s="159"/>
      <c r="W119" s="134"/>
      <c r="X119" s="134"/>
      <c r="Y119" s="150"/>
      <c r="Z119" s="134"/>
      <c r="AA119" s="152"/>
      <c r="AB119" s="134"/>
      <c r="AC119" s="159"/>
      <c r="AD119" s="134"/>
      <c r="AE119" s="134"/>
      <c r="AF119" s="150"/>
      <c r="AG119" s="133"/>
      <c r="AH119" s="134"/>
      <c r="AI119" s="134"/>
      <c r="AJ119" s="134"/>
      <c r="AK119" s="140"/>
      <c r="AL119" s="124" t="s">
        <v>108</v>
      </c>
      <c r="AM119" s="134">
        <f t="shared" si="75"/>
        <v>0</v>
      </c>
      <c r="AN119" s="134">
        <f t="shared" si="76"/>
        <v>0</v>
      </c>
      <c r="AO119" s="134">
        <f t="shared" si="77"/>
        <v>0</v>
      </c>
      <c r="AP119" s="134">
        <f t="shared" si="78"/>
        <v>0</v>
      </c>
      <c r="AQ119" s="134">
        <f t="shared" si="79"/>
        <v>0</v>
      </c>
      <c r="AR119" s="136">
        <f t="shared" si="69"/>
        <v>0</v>
      </c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75"/>
      <c r="BE119" s="175"/>
      <c r="BF119" s="134"/>
    </row>
    <row r="120" spans="1:58" ht="15" x14ac:dyDescent="0.25">
      <c r="A120" s="140"/>
      <c r="B120" s="141" t="s">
        <v>160</v>
      </c>
      <c r="C120" s="150"/>
      <c r="D120" s="150"/>
      <c r="E120" s="134"/>
      <c r="F120" s="152"/>
      <c r="G120" s="134"/>
      <c r="H120" s="159"/>
      <c r="I120" s="134"/>
      <c r="J120" s="134"/>
      <c r="K120" s="150"/>
      <c r="L120" s="134"/>
      <c r="M120" s="152"/>
      <c r="N120" s="134"/>
      <c r="O120" s="159"/>
      <c r="P120" s="134"/>
      <c r="Q120" s="134"/>
      <c r="R120" s="150"/>
      <c r="S120" s="134"/>
      <c r="T120" s="152"/>
      <c r="U120" s="134"/>
      <c r="V120" s="159"/>
      <c r="W120" s="134"/>
      <c r="X120" s="134"/>
      <c r="Y120" s="150"/>
      <c r="Z120" s="134"/>
      <c r="AA120" s="152"/>
      <c r="AB120" s="134"/>
      <c r="AC120" s="159"/>
      <c r="AD120" s="134"/>
      <c r="AE120" s="134"/>
      <c r="AF120" s="150"/>
      <c r="AG120" s="133"/>
      <c r="AH120" s="134"/>
      <c r="AI120" s="134"/>
      <c r="AJ120" s="134"/>
      <c r="AK120" s="140"/>
      <c r="AL120" s="124" t="s">
        <v>172</v>
      </c>
      <c r="AM120" s="134">
        <f t="shared" si="75"/>
        <v>0</v>
      </c>
      <c r="AN120" s="134">
        <f t="shared" si="76"/>
        <v>0</v>
      </c>
      <c r="AO120" s="134">
        <f t="shared" si="77"/>
        <v>0</v>
      </c>
      <c r="AP120" s="134">
        <f t="shared" si="78"/>
        <v>0</v>
      </c>
      <c r="AQ120" s="134">
        <f t="shared" si="79"/>
        <v>0</v>
      </c>
      <c r="AR120" s="136">
        <f t="shared" si="69"/>
        <v>0</v>
      </c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75"/>
      <c r="BE120" s="175"/>
      <c r="BF120" s="134"/>
    </row>
    <row r="121" spans="1:58" ht="15" x14ac:dyDescent="0.25">
      <c r="A121" s="140"/>
      <c r="B121" s="141" t="s">
        <v>161</v>
      </c>
      <c r="C121" s="150"/>
      <c r="D121" s="150"/>
      <c r="E121" s="134"/>
      <c r="F121" s="152"/>
      <c r="G121" s="134"/>
      <c r="H121" s="159"/>
      <c r="I121" s="134"/>
      <c r="J121" s="134"/>
      <c r="K121" s="150"/>
      <c r="L121" s="134"/>
      <c r="M121" s="152"/>
      <c r="N121" s="134"/>
      <c r="O121" s="159"/>
      <c r="P121" s="134"/>
      <c r="Q121" s="134"/>
      <c r="R121" s="150"/>
      <c r="S121" s="134"/>
      <c r="T121" s="152"/>
      <c r="U121" s="134"/>
      <c r="V121" s="159"/>
      <c r="W121" s="134"/>
      <c r="X121" s="134"/>
      <c r="Y121" s="150"/>
      <c r="Z121" s="134"/>
      <c r="AA121" s="152"/>
      <c r="AB121" s="134"/>
      <c r="AC121" s="159"/>
      <c r="AD121" s="134"/>
      <c r="AE121" s="134"/>
      <c r="AF121" s="150"/>
      <c r="AG121" s="133"/>
      <c r="AH121" s="134"/>
      <c r="AI121" s="134"/>
      <c r="AJ121" s="134"/>
      <c r="AK121" s="140"/>
      <c r="AL121" s="124" t="s">
        <v>173</v>
      </c>
      <c r="AM121" s="134">
        <f t="shared" si="75"/>
        <v>0</v>
      </c>
      <c r="AN121" s="134">
        <f t="shared" si="76"/>
        <v>0</v>
      </c>
      <c r="AO121" s="134">
        <f t="shared" si="77"/>
        <v>0</v>
      </c>
      <c r="AP121" s="134">
        <f t="shared" si="78"/>
        <v>0</v>
      </c>
      <c r="AQ121" s="134">
        <f t="shared" si="79"/>
        <v>0</v>
      </c>
      <c r="AR121" s="136">
        <f t="shared" si="69"/>
        <v>0</v>
      </c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75"/>
      <c r="BE121" s="175"/>
      <c r="BF121" s="134"/>
    </row>
    <row r="122" spans="1:58" ht="15" x14ac:dyDescent="0.25">
      <c r="A122" s="140"/>
      <c r="B122" s="141" t="s">
        <v>174</v>
      </c>
      <c r="C122" s="150"/>
      <c r="D122" s="150"/>
      <c r="E122" s="134"/>
      <c r="F122" s="152"/>
      <c r="G122" s="134"/>
      <c r="H122" s="159"/>
      <c r="I122" s="134"/>
      <c r="J122" s="134"/>
      <c r="K122" s="150"/>
      <c r="L122" s="134"/>
      <c r="M122" s="152"/>
      <c r="N122" s="134"/>
      <c r="O122" s="159"/>
      <c r="P122" s="134"/>
      <c r="Q122" s="134"/>
      <c r="R122" s="150"/>
      <c r="S122" s="134"/>
      <c r="T122" s="152"/>
      <c r="U122" s="134"/>
      <c r="V122" s="159"/>
      <c r="W122" s="134"/>
      <c r="X122" s="134"/>
      <c r="Y122" s="150"/>
      <c r="Z122" s="134"/>
      <c r="AA122" s="152"/>
      <c r="AB122" s="134"/>
      <c r="AC122" s="159"/>
      <c r="AD122" s="134"/>
      <c r="AE122" s="134"/>
      <c r="AF122" s="150"/>
      <c r="AG122" s="133"/>
      <c r="AH122" s="134"/>
      <c r="AI122" s="134"/>
      <c r="AJ122" s="134"/>
      <c r="AK122" s="140"/>
      <c r="AL122" s="124" t="s">
        <v>174</v>
      </c>
      <c r="AM122" s="134">
        <f t="shared" si="75"/>
        <v>0</v>
      </c>
      <c r="AN122" s="134">
        <f t="shared" si="76"/>
        <v>0</v>
      </c>
      <c r="AO122" s="134">
        <f t="shared" si="77"/>
        <v>0</v>
      </c>
      <c r="AP122" s="134">
        <f t="shared" si="78"/>
        <v>0</v>
      </c>
      <c r="AQ122" s="134">
        <f t="shared" si="79"/>
        <v>0</v>
      </c>
      <c r="AR122" s="136">
        <f t="shared" si="69"/>
        <v>0</v>
      </c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75"/>
      <c r="BE122" s="175"/>
      <c r="BF122" s="134"/>
    </row>
    <row r="123" spans="1:58" ht="15" x14ac:dyDescent="0.25">
      <c r="A123" s="153"/>
      <c r="B123" s="154" t="s">
        <v>175</v>
      </c>
      <c r="C123" s="155"/>
      <c r="D123" s="155" t="s">
        <v>207</v>
      </c>
      <c r="E123" s="134" t="s">
        <v>314</v>
      </c>
      <c r="F123" s="155" t="s">
        <v>314</v>
      </c>
      <c r="G123" s="155" t="s">
        <v>185</v>
      </c>
      <c r="H123" s="159"/>
      <c r="I123" s="155" t="s">
        <v>314</v>
      </c>
      <c r="J123" s="155"/>
      <c r="K123" s="155"/>
      <c r="L123" s="134" t="s">
        <v>207</v>
      </c>
      <c r="M123" s="155" t="s">
        <v>185</v>
      </c>
      <c r="N123" s="155" t="s">
        <v>207</v>
      </c>
      <c r="O123" s="159"/>
      <c r="P123" s="155" t="s">
        <v>3</v>
      </c>
      <c r="Q123" s="155"/>
      <c r="R123" s="155"/>
      <c r="S123" s="134"/>
      <c r="T123" s="155"/>
      <c r="U123" s="155" t="s">
        <v>207</v>
      </c>
      <c r="V123" s="159"/>
      <c r="W123" s="155"/>
      <c r="X123" s="155"/>
      <c r="Y123" s="155"/>
      <c r="Z123" s="134" t="s">
        <v>206</v>
      </c>
      <c r="AA123" s="155" t="s">
        <v>206</v>
      </c>
      <c r="AB123" s="155" t="s">
        <v>207</v>
      </c>
      <c r="AC123" s="159"/>
      <c r="AD123" s="155"/>
      <c r="AE123" s="155" t="s">
        <v>185</v>
      </c>
      <c r="AF123" s="155"/>
      <c r="AG123" s="133"/>
      <c r="AH123" s="155"/>
      <c r="AI123" s="155"/>
      <c r="AJ123" s="155"/>
      <c r="AK123" s="153"/>
      <c r="AL123" s="134" t="s">
        <v>176</v>
      </c>
      <c r="AM123" s="134">
        <f>SUM(AM117:AM122)-AM116</f>
        <v>7.5</v>
      </c>
      <c r="AN123" s="134">
        <f>SUM(AN117:AN122)-AN116</f>
        <v>5.5</v>
      </c>
      <c r="AO123" s="134">
        <f>SUM(AO117:AO122)-AO116</f>
        <v>3</v>
      </c>
      <c r="AP123" s="134">
        <f>SUM(AP117:AP122)-AP116</f>
        <v>2</v>
      </c>
      <c r="AQ123" s="134">
        <f>SUM(AQ117:AQ122)-AQ116</f>
        <v>0.5</v>
      </c>
      <c r="AR123" s="136">
        <f t="shared" si="69"/>
        <v>18.5</v>
      </c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81"/>
      <c r="BE123" s="181"/>
      <c r="BF123" s="155"/>
    </row>
    <row r="124" spans="1:58" ht="15" x14ac:dyDescent="0.25">
      <c r="A124" s="71"/>
      <c r="B124" s="131" t="s">
        <v>166</v>
      </c>
      <c r="C124" s="95">
        <v>5</v>
      </c>
      <c r="D124" s="95">
        <v>5</v>
      </c>
      <c r="E124" s="95">
        <v>6</v>
      </c>
      <c r="F124" s="95">
        <v>6</v>
      </c>
      <c r="G124" s="95">
        <v>3</v>
      </c>
      <c r="H124" s="173"/>
      <c r="I124" s="95">
        <v>5</v>
      </c>
      <c r="J124" s="95">
        <v>5</v>
      </c>
      <c r="K124" s="95">
        <v>5</v>
      </c>
      <c r="L124" s="95">
        <v>6</v>
      </c>
      <c r="M124" s="95">
        <v>6</v>
      </c>
      <c r="N124" s="95">
        <v>3</v>
      </c>
      <c r="O124" s="173"/>
      <c r="P124" s="95">
        <v>5</v>
      </c>
      <c r="Q124" s="95">
        <v>5</v>
      </c>
      <c r="R124" s="95">
        <v>5</v>
      </c>
      <c r="S124" s="95">
        <v>6</v>
      </c>
      <c r="T124" s="95">
        <v>6</v>
      </c>
      <c r="U124" s="95">
        <v>3</v>
      </c>
      <c r="V124" s="173"/>
      <c r="W124" s="95">
        <v>5</v>
      </c>
      <c r="X124" s="95">
        <v>5</v>
      </c>
      <c r="Y124" s="95">
        <v>5</v>
      </c>
      <c r="Z124" s="95">
        <v>6</v>
      </c>
      <c r="AA124" s="95">
        <v>6</v>
      </c>
      <c r="AB124" s="95">
        <v>3</v>
      </c>
      <c r="AC124" s="173"/>
      <c r="AD124" s="95">
        <v>5</v>
      </c>
      <c r="AE124" s="95">
        <v>5</v>
      </c>
      <c r="AF124" s="95">
        <v>5</v>
      </c>
      <c r="AG124" s="133">
        <f>SUM(E124:AF124)</f>
        <v>120</v>
      </c>
      <c r="AH124" s="134"/>
      <c r="AI124" s="134"/>
      <c r="AJ124" s="134"/>
      <c r="AK124" s="71"/>
      <c r="AL124" s="135" t="s">
        <v>167</v>
      </c>
      <c r="AM124" s="135">
        <f t="shared" ref="AM124:AM130" si="80">SUM(C124:G124)</f>
        <v>25</v>
      </c>
      <c r="AN124" s="135">
        <f t="shared" ref="AN124:AN130" si="81">SUM(I124:N124)</f>
        <v>30</v>
      </c>
      <c r="AO124" s="135">
        <f t="shared" ref="AO124:AO130" si="82">SUM(P124:U124)</f>
        <v>30</v>
      </c>
      <c r="AP124" s="135">
        <f t="shared" ref="AP124:AP130" si="83">SUM(W124:AB124)</f>
        <v>30</v>
      </c>
      <c r="AQ124" s="135">
        <f t="shared" ref="AQ124:AQ130" si="84">SUM(AD124:AF124)</f>
        <v>15</v>
      </c>
      <c r="AR124" s="136">
        <f t="shared" si="69"/>
        <v>130</v>
      </c>
      <c r="AS124" s="137">
        <f>AR124-SUM(AR126:AR130)</f>
        <v>130</v>
      </c>
      <c r="AT124" s="137">
        <f>AR131</f>
        <v>5.5</v>
      </c>
      <c r="AU124" s="138">
        <f>AS124+AT124</f>
        <v>135.5</v>
      </c>
      <c r="AV124" s="138">
        <f>AR130</f>
        <v>0</v>
      </c>
      <c r="AW124" s="138">
        <f>AR128</f>
        <v>0</v>
      </c>
      <c r="AX124" s="138">
        <f>AR129</f>
        <v>0</v>
      </c>
      <c r="AY124" s="138">
        <f>AR127</f>
        <v>0</v>
      </c>
      <c r="AZ124" s="138">
        <f>AR126</f>
        <v>0</v>
      </c>
      <c r="BA124" s="158" t="str">
        <f>AI125</f>
        <v>no</v>
      </c>
      <c r="BB124" s="134">
        <v>1.1000000000000001</v>
      </c>
      <c r="BC124" s="134">
        <f>BB124*AT124</f>
        <v>6.0500000000000007</v>
      </c>
      <c r="BD124" s="174">
        <f>BC124</f>
        <v>6.0500000000000007</v>
      </c>
      <c r="BE124" s="174">
        <v>42</v>
      </c>
      <c r="BF124" s="138"/>
    </row>
    <row r="125" spans="1:58" ht="15" x14ac:dyDescent="0.25">
      <c r="A125" s="140"/>
      <c r="B125" s="141" t="s">
        <v>168</v>
      </c>
      <c r="C125" s="134">
        <v>8</v>
      </c>
      <c r="D125" s="134">
        <v>6</v>
      </c>
      <c r="E125" s="134">
        <v>5.5</v>
      </c>
      <c r="F125" s="134">
        <v>5</v>
      </c>
      <c r="G125" s="134">
        <v>2.5</v>
      </c>
      <c r="H125" s="159"/>
      <c r="I125" s="134">
        <v>5.5</v>
      </c>
      <c r="J125" s="134">
        <v>5.5</v>
      </c>
      <c r="K125" s="134">
        <v>5.5</v>
      </c>
      <c r="L125" s="134">
        <v>6.5</v>
      </c>
      <c r="M125" s="134">
        <v>5.5</v>
      </c>
      <c r="N125" s="134">
        <v>2.5</v>
      </c>
      <c r="O125" s="159"/>
      <c r="P125" s="134">
        <v>5.5</v>
      </c>
      <c r="Q125" s="134">
        <v>5.5</v>
      </c>
      <c r="R125" s="134">
        <v>5</v>
      </c>
      <c r="S125" s="134">
        <v>5.5</v>
      </c>
      <c r="T125" s="134">
        <v>5</v>
      </c>
      <c r="U125" s="134">
        <v>3</v>
      </c>
      <c r="V125" s="159"/>
      <c r="W125" s="134">
        <v>5.5</v>
      </c>
      <c r="X125" s="134">
        <v>6</v>
      </c>
      <c r="Y125" s="134">
        <v>5.5</v>
      </c>
      <c r="Z125" s="134">
        <v>5.5</v>
      </c>
      <c r="AA125" s="134">
        <v>5.5</v>
      </c>
      <c r="AB125" s="134">
        <v>2.5</v>
      </c>
      <c r="AC125" s="159"/>
      <c r="AD125" s="134">
        <v>5.5</v>
      </c>
      <c r="AE125" s="134">
        <v>6</v>
      </c>
      <c r="AF125" s="134">
        <v>6</v>
      </c>
      <c r="AG125" s="133">
        <f>SUM(E125:AF125)</f>
        <v>121.5</v>
      </c>
      <c r="AH125" s="134">
        <f>COUNT(C125:AF125)</f>
        <v>26</v>
      </c>
      <c r="AI125" s="159" t="s">
        <v>202</v>
      </c>
      <c r="AJ125" s="134"/>
      <c r="AK125" s="140"/>
      <c r="AL125" s="134" t="s">
        <v>169</v>
      </c>
      <c r="AM125" s="134">
        <f t="shared" si="80"/>
        <v>27</v>
      </c>
      <c r="AN125" s="134">
        <f t="shared" si="81"/>
        <v>31</v>
      </c>
      <c r="AO125" s="134">
        <f t="shared" si="82"/>
        <v>29.5</v>
      </c>
      <c r="AP125" s="134">
        <f t="shared" si="83"/>
        <v>30.5</v>
      </c>
      <c r="AQ125" s="134">
        <f t="shared" si="84"/>
        <v>17.5</v>
      </c>
      <c r="AR125" s="136">
        <f t="shared" si="69"/>
        <v>135.5</v>
      </c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75"/>
      <c r="BE125" s="175"/>
      <c r="BF125" s="134"/>
    </row>
    <row r="126" spans="1:58" ht="15" x14ac:dyDescent="0.25">
      <c r="A126" s="140" t="s">
        <v>221</v>
      </c>
      <c r="B126" s="141" t="s">
        <v>109</v>
      </c>
      <c r="C126" s="147"/>
      <c r="D126" s="147"/>
      <c r="E126" s="147"/>
      <c r="F126" s="147"/>
      <c r="G126" s="147"/>
      <c r="H126" s="176"/>
      <c r="I126" s="147"/>
      <c r="J126" s="147"/>
      <c r="K126" s="147"/>
      <c r="L126" s="147"/>
      <c r="M126" s="147"/>
      <c r="N126" s="147"/>
      <c r="O126" s="176"/>
      <c r="P126" s="147"/>
      <c r="Q126" s="147"/>
      <c r="R126" s="147"/>
      <c r="S126" s="147"/>
      <c r="T126" s="147"/>
      <c r="U126" s="147"/>
      <c r="V126" s="176"/>
      <c r="W126" s="147"/>
      <c r="X126" s="147"/>
      <c r="Y126" s="147"/>
      <c r="Z126" s="147"/>
      <c r="AA126" s="147"/>
      <c r="AB126" s="147"/>
      <c r="AC126" s="176"/>
      <c r="AD126" s="147"/>
      <c r="AE126" s="147"/>
      <c r="AF126" s="147"/>
      <c r="AG126" s="133"/>
      <c r="AH126" s="147"/>
      <c r="AI126" s="147"/>
      <c r="AJ126" s="147"/>
      <c r="AK126" s="140" t="s">
        <v>221</v>
      </c>
      <c r="AL126" s="134" t="s">
        <v>109</v>
      </c>
      <c r="AM126" s="134">
        <f t="shared" si="80"/>
        <v>0</v>
      </c>
      <c r="AN126" s="134">
        <f t="shared" si="81"/>
        <v>0</v>
      </c>
      <c r="AO126" s="134">
        <f t="shared" si="82"/>
        <v>0</v>
      </c>
      <c r="AP126" s="134">
        <f t="shared" si="83"/>
        <v>0</v>
      </c>
      <c r="AQ126" s="134">
        <f t="shared" si="84"/>
        <v>0</v>
      </c>
      <c r="AR126" s="136">
        <f t="shared" si="69"/>
        <v>0</v>
      </c>
      <c r="AS126" s="147"/>
      <c r="AT126" s="147"/>
      <c r="AU126" s="147"/>
      <c r="AV126" s="147"/>
      <c r="AW126" s="147"/>
      <c r="AX126" s="147"/>
      <c r="AY126" s="147"/>
      <c r="AZ126" s="147"/>
      <c r="BA126" s="147"/>
      <c r="BB126" s="147"/>
      <c r="BC126" s="147"/>
      <c r="BD126" s="178"/>
      <c r="BE126" s="178"/>
      <c r="BF126" s="147"/>
    </row>
    <row r="127" spans="1:58" ht="15" x14ac:dyDescent="0.25">
      <c r="A127" s="140"/>
      <c r="B127" s="141" t="s">
        <v>108</v>
      </c>
      <c r="C127" s="150"/>
      <c r="D127" s="150"/>
      <c r="E127" s="134"/>
      <c r="F127" s="152"/>
      <c r="G127" s="134"/>
      <c r="H127" s="159"/>
      <c r="I127" s="134"/>
      <c r="J127" s="134"/>
      <c r="K127" s="150"/>
      <c r="L127" s="134"/>
      <c r="M127" s="152"/>
      <c r="N127" s="134"/>
      <c r="O127" s="159"/>
      <c r="P127" s="134"/>
      <c r="Q127" s="134"/>
      <c r="R127" s="150"/>
      <c r="S127" s="134"/>
      <c r="T127" s="152"/>
      <c r="U127" s="134"/>
      <c r="V127" s="159"/>
      <c r="W127" s="134"/>
      <c r="X127" s="134"/>
      <c r="Y127" s="150"/>
      <c r="Z127" s="134"/>
      <c r="AA127" s="152"/>
      <c r="AB127" s="134"/>
      <c r="AC127" s="159"/>
      <c r="AD127" s="134"/>
      <c r="AE127" s="134"/>
      <c r="AF127" s="150"/>
      <c r="AG127" s="133"/>
      <c r="AH127" s="134"/>
      <c r="AI127" s="134"/>
      <c r="AJ127" s="134"/>
      <c r="AK127" s="140"/>
      <c r="AL127" s="124" t="s">
        <v>108</v>
      </c>
      <c r="AM127" s="134">
        <f t="shared" si="80"/>
        <v>0</v>
      </c>
      <c r="AN127" s="134">
        <f t="shared" si="81"/>
        <v>0</v>
      </c>
      <c r="AO127" s="134">
        <f t="shared" si="82"/>
        <v>0</v>
      </c>
      <c r="AP127" s="134">
        <f t="shared" si="83"/>
        <v>0</v>
      </c>
      <c r="AQ127" s="134">
        <f t="shared" si="84"/>
        <v>0</v>
      </c>
      <c r="AR127" s="136">
        <f t="shared" si="69"/>
        <v>0</v>
      </c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75"/>
      <c r="BE127" s="175"/>
      <c r="BF127" s="134"/>
    </row>
    <row r="128" spans="1:58" ht="15" x14ac:dyDescent="0.25">
      <c r="A128" s="140"/>
      <c r="B128" s="141" t="s">
        <v>160</v>
      </c>
      <c r="C128" s="150"/>
      <c r="D128" s="150"/>
      <c r="E128" s="134"/>
      <c r="F128" s="152"/>
      <c r="G128" s="134"/>
      <c r="H128" s="159"/>
      <c r="I128" s="134"/>
      <c r="J128" s="134"/>
      <c r="K128" s="150"/>
      <c r="L128" s="134"/>
      <c r="M128" s="152"/>
      <c r="N128" s="134"/>
      <c r="O128" s="159"/>
      <c r="P128" s="134"/>
      <c r="Q128" s="134"/>
      <c r="R128" s="150"/>
      <c r="S128" s="134"/>
      <c r="T128" s="152"/>
      <c r="U128" s="134"/>
      <c r="V128" s="159"/>
      <c r="W128" s="134"/>
      <c r="X128" s="134"/>
      <c r="Y128" s="150"/>
      <c r="Z128" s="134"/>
      <c r="AA128" s="152"/>
      <c r="AB128" s="134"/>
      <c r="AC128" s="159"/>
      <c r="AD128" s="134"/>
      <c r="AE128" s="134"/>
      <c r="AF128" s="150"/>
      <c r="AG128" s="133"/>
      <c r="AH128" s="134"/>
      <c r="AI128" s="134"/>
      <c r="AJ128" s="134"/>
      <c r="AK128" s="140"/>
      <c r="AL128" s="124" t="s">
        <v>172</v>
      </c>
      <c r="AM128" s="134">
        <f t="shared" si="80"/>
        <v>0</v>
      </c>
      <c r="AN128" s="134">
        <f t="shared" si="81"/>
        <v>0</v>
      </c>
      <c r="AO128" s="134">
        <f t="shared" si="82"/>
        <v>0</v>
      </c>
      <c r="AP128" s="134">
        <f t="shared" si="83"/>
        <v>0</v>
      </c>
      <c r="AQ128" s="134">
        <f t="shared" si="84"/>
        <v>0</v>
      </c>
      <c r="AR128" s="136">
        <f t="shared" si="69"/>
        <v>0</v>
      </c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75"/>
      <c r="BE128" s="175"/>
      <c r="BF128" s="134"/>
    </row>
    <row r="129" spans="1:58" ht="15" x14ac:dyDescent="0.25">
      <c r="A129" s="140"/>
      <c r="B129" s="141" t="s">
        <v>161</v>
      </c>
      <c r="C129" s="150"/>
      <c r="D129" s="150"/>
      <c r="E129" s="134"/>
      <c r="F129" s="152"/>
      <c r="G129" s="134"/>
      <c r="H129" s="159"/>
      <c r="I129" s="134"/>
      <c r="J129" s="134"/>
      <c r="K129" s="150"/>
      <c r="L129" s="134"/>
      <c r="M129" s="152"/>
      <c r="N129" s="134"/>
      <c r="O129" s="159"/>
      <c r="P129" s="134"/>
      <c r="Q129" s="134"/>
      <c r="R129" s="150"/>
      <c r="S129" s="134"/>
      <c r="T129" s="152"/>
      <c r="U129" s="134"/>
      <c r="V129" s="159"/>
      <c r="W129" s="134"/>
      <c r="X129" s="134"/>
      <c r="Y129" s="150"/>
      <c r="Z129" s="134"/>
      <c r="AA129" s="152"/>
      <c r="AB129" s="134"/>
      <c r="AC129" s="159"/>
      <c r="AD129" s="134"/>
      <c r="AE129" s="134"/>
      <c r="AF129" s="150"/>
      <c r="AG129" s="133"/>
      <c r="AH129" s="134"/>
      <c r="AI129" s="134"/>
      <c r="AJ129" s="134"/>
      <c r="AK129" s="140"/>
      <c r="AL129" s="124" t="s">
        <v>173</v>
      </c>
      <c r="AM129" s="134">
        <f t="shared" si="80"/>
        <v>0</v>
      </c>
      <c r="AN129" s="134">
        <f t="shared" si="81"/>
        <v>0</v>
      </c>
      <c r="AO129" s="134">
        <f t="shared" si="82"/>
        <v>0</v>
      </c>
      <c r="AP129" s="134">
        <f t="shared" si="83"/>
        <v>0</v>
      </c>
      <c r="AQ129" s="134">
        <f t="shared" si="84"/>
        <v>0</v>
      </c>
      <c r="AR129" s="136">
        <f t="shared" si="69"/>
        <v>0</v>
      </c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75"/>
      <c r="BE129" s="175"/>
      <c r="BF129" s="134"/>
    </row>
    <row r="130" spans="1:58" ht="15" x14ac:dyDescent="0.25">
      <c r="A130" s="140"/>
      <c r="B130" s="141" t="s">
        <v>174</v>
      </c>
      <c r="C130" s="150"/>
      <c r="D130" s="150"/>
      <c r="E130" s="134"/>
      <c r="F130" s="152"/>
      <c r="G130" s="134"/>
      <c r="H130" s="159"/>
      <c r="I130" s="134"/>
      <c r="J130" s="134"/>
      <c r="K130" s="150"/>
      <c r="L130" s="134"/>
      <c r="M130" s="152"/>
      <c r="N130" s="134"/>
      <c r="O130" s="159"/>
      <c r="P130" s="134"/>
      <c r="Q130" s="134"/>
      <c r="R130" s="150"/>
      <c r="S130" s="134"/>
      <c r="T130" s="152"/>
      <c r="U130" s="134"/>
      <c r="V130" s="159"/>
      <c r="W130" s="134"/>
      <c r="X130" s="134"/>
      <c r="Y130" s="150"/>
      <c r="Z130" s="134"/>
      <c r="AA130" s="152"/>
      <c r="AB130" s="134"/>
      <c r="AC130" s="159"/>
      <c r="AD130" s="134"/>
      <c r="AE130" s="134"/>
      <c r="AF130" s="150"/>
      <c r="AG130" s="133"/>
      <c r="AH130" s="134"/>
      <c r="AI130" s="134"/>
      <c r="AJ130" s="134"/>
      <c r="AK130" s="140"/>
      <c r="AL130" s="124" t="s">
        <v>174</v>
      </c>
      <c r="AM130" s="134">
        <f t="shared" si="80"/>
        <v>0</v>
      </c>
      <c r="AN130" s="134">
        <f t="shared" si="81"/>
        <v>0</v>
      </c>
      <c r="AO130" s="134">
        <f t="shared" si="82"/>
        <v>0</v>
      </c>
      <c r="AP130" s="134">
        <f t="shared" si="83"/>
        <v>0</v>
      </c>
      <c r="AQ130" s="134">
        <f t="shared" si="84"/>
        <v>0</v>
      </c>
      <c r="AR130" s="136">
        <f t="shared" si="69"/>
        <v>0</v>
      </c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75"/>
      <c r="BE130" s="175"/>
      <c r="BF130" s="134"/>
    </row>
    <row r="131" spans="1:58" ht="15" x14ac:dyDescent="0.25">
      <c r="A131" s="153"/>
      <c r="B131" s="154" t="s">
        <v>175</v>
      </c>
      <c r="C131" s="155"/>
      <c r="D131" s="155"/>
      <c r="E131" s="134"/>
      <c r="F131" s="155"/>
      <c r="G131" s="155"/>
      <c r="H131" s="159"/>
      <c r="I131" s="155"/>
      <c r="J131" s="155"/>
      <c r="K131" s="155"/>
      <c r="L131" s="134"/>
      <c r="M131" s="155"/>
      <c r="N131" s="155"/>
      <c r="O131" s="159"/>
      <c r="P131" s="155"/>
      <c r="Q131" s="155"/>
      <c r="R131" s="155"/>
      <c r="S131" s="134"/>
      <c r="T131" s="155"/>
      <c r="U131" s="155"/>
      <c r="V131" s="159"/>
      <c r="W131" s="155"/>
      <c r="X131" s="155"/>
      <c r="Y131" s="155"/>
      <c r="Z131" s="134"/>
      <c r="AA131" s="155"/>
      <c r="AB131" s="155"/>
      <c r="AC131" s="159"/>
      <c r="AD131" s="155"/>
      <c r="AE131" s="155"/>
      <c r="AF131" s="155"/>
      <c r="AG131" s="133">
        <f>SUM(D131:AF131)</f>
        <v>0</v>
      </c>
      <c r="AH131" s="155"/>
      <c r="AI131" s="155"/>
      <c r="AJ131" s="155"/>
      <c r="AK131" s="153"/>
      <c r="AL131" s="134" t="s">
        <v>176</v>
      </c>
      <c r="AM131" s="134">
        <f>SUM(AM125:AM130)-AM124</f>
        <v>2</v>
      </c>
      <c r="AN131" s="134">
        <f>SUM(AN125:AN130)-AN124</f>
        <v>1</v>
      </c>
      <c r="AO131" s="134">
        <f>SUM(AO125:AO130)-AO124</f>
        <v>-0.5</v>
      </c>
      <c r="AP131" s="134">
        <f>SUM(AP125:AP130)-AP124</f>
        <v>0.5</v>
      </c>
      <c r="AQ131" s="134">
        <f>SUM(AQ125:AQ130)-AQ124</f>
        <v>2.5</v>
      </c>
      <c r="AR131" s="136">
        <f t="shared" si="69"/>
        <v>5.5</v>
      </c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81"/>
      <c r="BE131" s="181"/>
      <c r="BF131" s="155"/>
    </row>
    <row r="132" spans="1:58" ht="15" x14ac:dyDescent="0.25">
      <c r="A132" s="71"/>
      <c r="B132" s="131" t="s">
        <v>166</v>
      </c>
      <c r="C132" s="95">
        <v>5</v>
      </c>
      <c r="D132" s="95">
        <v>5</v>
      </c>
      <c r="E132" s="95">
        <v>6</v>
      </c>
      <c r="F132" s="95">
        <v>6</v>
      </c>
      <c r="G132" s="95">
        <v>3</v>
      </c>
      <c r="H132" s="173"/>
      <c r="I132" s="95">
        <v>5</v>
      </c>
      <c r="J132" s="95">
        <v>5</v>
      </c>
      <c r="K132" s="95">
        <v>5</v>
      </c>
      <c r="L132" s="95">
        <v>6</v>
      </c>
      <c r="M132" s="95">
        <v>6</v>
      </c>
      <c r="N132" s="95">
        <v>3</v>
      </c>
      <c r="O132" s="173"/>
      <c r="P132" s="95">
        <v>5</v>
      </c>
      <c r="Q132" s="95">
        <v>5</v>
      </c>
      <c r="R132" s="95">
        <v>5</v>
      </c>
      <c r="S132" s="95">
        <v>6</v>
      </c>
      <c r="T132" s="95">
        <v>6</v>
      </c>
      <c r="U132" s="95">
        <v>3</v>
      </c>
      <c r="V132" s="173"/>
      <c r="W132" s="95">
        <v>5</v>
      </c>
      <c r="X132" s="95">
        <v>5</v>
      </c>
      <c r="Y132" s="95">
        <v>5</v>
      </c>
      <c r="Z132" s="95">
        <v>6</v>
      </c>
      <c r="AA132" s="95">
        <v>6</v>
      </c>
      <c r="AB132" s="95">
        <v>3</v>
      </c>
      <c r="AC132" s="173"/>
      <c r="AD132" s="95">
        <v>5</v>
      </c>
      <c r="AE132" s="95">
        <v>5</v>
      </c>
      <c r="AF132" s="95">
        <v>5</v>
      </c>
      <c r="AG132" s="133">
        <f>SUM(E132:AF132)</f>
        <v>120</v>
      </c>
      <c r="AH132" s="134"/>
      <c r="AI132" s="134"/>
      <c r="AJ132" s="134"/>
      <c r="AK132" s="71"/>
      <c r="AL132" s="135" t="s">
        <v>167</v>
      </c>
      <c r="AM132" s="135">
        <f t="shared" ref="AM132:AM138" si="85">SUM(C132:G132)</f>
        <v>25</v>
      </c>
      <c r="AN132" s="135">
        <f t="shared" ref="AN132:AN138" si="86">SUM(I132:N132)</f>
        <v>30</v>
      </c>
      <c r="AO132" s="135">
        <f t="shared" ref="AO132:AO138" si="87">SUM(P132:U132)</f>
        <v>30</v>
      </c>
      <c r="AP132" s="135">
        <f t="shared" ref="AP132:AP138" si="88">SUM(W132:AB132)</f>
        <v>30</v>
      </c>
      <c r="AQ132" s="135">
        <f t="shared" ref="AQ132:AQ138" si="89">SUM(AD132:AF132)</f>
        <v>15</v>
      </c>
      <c r="AR132" s="136">
        <f t="shared" ref="AR132:AR147" si="90">SUM(AM132:AQ132)</f>
        <v>130</v>
      </c>
      <c r="AS132" s="137">
        <f>AR132-SUM(AR134:AR138)</f>
        <v>125</v>
      </c>
      <c r="AT132" s="137">
        <f>AR139</f>
        <v>28.5</v>
      </c>
      <c r="AU132" s="138">
        <f>AS132+AT132</f>
        <v>153.5</v>
      </c>
      <c r="AV132" s="138">
        <f>AR138</f>
        <v>0</v>
      </c>
      <c r="AW132" s="138">
        <f>AR136</f>
        <v>0</v>
      </c>
      <c r="AX132" s="138">
        <f>AR137</f>
        <v>0</v>
      </c>
      <c r="AY132" s="138">
        <f>AR135</f>
        <v>3</v>
      </c>
      <c r="AZ132" s="138">
        <f>AR134</f>
        <v>2</v>
      </c>
      <c r="BA132" s="158" t="str">
        <f>AI133</f>
        <v>no</v>
      </c>
      <c r="BB132" s="134">
        <v>1.1000000000000001</v>
      </c>
      <c r="BC132" s="134">
        <f>BB132*AT132</f>
        <v>31.35</v>
      </c>
      <c r="BD132" s="174">
        <f>BC132</f>
        <v>31.35</v>
      </c>
      <c r="BE132" s="174"/>
      <c r="BF132" s="138" t="s">
        <v>377</v>
      </c>
    </row>
    <row r="133" spans="1:58" ht="15" x14ac:dyDescent="0.25">
      <c r="A133" s="140"/>
      <c r="B133" s="141" t="s">
        <v>168</v>
      </c>
      <c r="C133" s="134">
        <v>5.5</v>
      </c>
      <c r="D133" s="134">
        <v>6.5</v>
      </c>
      <c r="E133" s="134">
        <v>8</v>
      </c>
      <c r="F133" s="134">
        <v>7</v>
      </c>
      <c r="G133" s="134">
        <v>3.5</v>
      </c>
      <c r="H133" s="159"/>
      <c r="I133" s="134">
        <v>6.5</v>
      </c>
      <c r="J133" s="134">
        <v>7</v>
      </c>
      <c r="K133" s="134">
        <v>6</v>
      </c>
      <c r="L133" s="134">
        <v>7</v>
      </c>
      <c r="M133" s="134">
        <v>7.5</v>
      </c>
      <c r="N133" s="134">
        <v>4</v>
      </c>
      <c r="O133" s="159"/>
      <c r="P133" s="134">
        <v>6.5</v>
      </c>
      <c r="Q133" s="134">
        <v>5.5</v>
      </c>
      <c r="R133" s="134">
        <v>6</v>
      </c>
      <c r="S133" s="134">
        <v>7.5</v>
      </c>
      <c r="T133" s="134">
        <v>7</v>
      </c>
      <c r="U133" s="134">
        <v>4.5</v>
      </c>
      <c r="V133" s="159"/>
      <c r="W133" s="134">
        <v>6.5</v>
      </c>
      <c r="X133" s="134">
        <v>6</v>
      </c>
      <c r="Y133" s="134">
        <v>6</v>
      </c>
      <c r="Z133" s="134">
        <v>7</v>
      </c>
      <c r="AA133" s="134">
        <v>7</v>
      </c>
      <c r="AB133" s="134">
        <v>4</v>
      </c>
      <c r="AC133" s="159"/>
      <c r="AD133" s="134">
        <v>5.5</v>
      </c>
      <c r="AE133" s="134">
        <v>6</v>
      </c>
      <c r="AF133" s="271"/>
      <c r="AG133" s="133">
        <f>SUM(E133:AF133)</f>
        <v>141.5</v>
      </c>
      <c r="AH133" s="134">
        <f>COUNT(C133:AF133)</f>
        <v>25</v>
      </c>
      <c r="AI133" s="159" t="s">
        <v>202</v>
      </c>
      <c r="AJ133" s="134"/>
      <c r="AK133" s="140"/>
      <c r="AL133" s="134" t="s">
        <v>169</v>
      </c>
      <c r="AM133" s="134">
        <f t="shared" si="85"/>
        <v>30.5</v>
      </c>
      <c r="AN133" s="134">
        <f t="shared" si="86"/>
        <v>38</v>
      </c>
      <c r="AO133" s="134">
        <f t="shared" si="87"/>
        <v>37</v>
      </c>
      <c r="AP133" s="134">
        <f t="shared" si="88"/>
        <v>36.5</v>
      </c>
      <c r="AQ133" s="134">
        <f t="shared" si="89"/>
        <v>11.5</v>
      </c>
      <c r="AR133" s="136">
        <f t="shared" si="90"/>
        <v>153.5</v>
      </c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75"/>
      <c r="BE133" s="175"/>
      <c r="BF133" s="134"/>
    </row>
    <row r="134" spans="1:58" ht="15" x14ac:dyDescent="0.25">
      <c r="A134" s="275" t="s">
        <v>222</v>
      </c>
      <c r="B134" s="141" t="s">
        <v>109</v>
      </c>
      <c r="C134" s="147"/>
      <c r="D134" s="147"/>
      <c r="E134" s="147"/>
      <c r="F134" s="147"/>
      <c r="G134" s="147"/>
      <c r="H134" s="176"/>
      <c r="I134" s="147"/>
      <c r="J134" s="147"/>
      <c r="K134" s="147"/>
      <c r="L134" s="147"/>
      <c r="M134" s="147"/>
      <c r="N134" s="147"/>
      <c r="O134" s="176"/>
      <c r="P134" s="147"/>
      <c r="Q134" s="147"/>
      <c r="R134" s="147"/>
      <c r="S134" s="147"/>
      <c r="T134" s="147"/>
      <c r="U134" s="147"/>
      <c r="V134" s="176"/>
      <c r="W134" s="147"/>
      <c r="X134" s="147"/>
      <c r="Y134" s="147"/>
      <c r="Z134" s="147"/>
      <c r="AA134" s="147"/>
      <c r="AB134" s="147"/>
      <c r="AC134" s="176"/>
      <c r="AD134" s="147"/>
      <c r="AE134" s="147"/>
      <c r="AF134" s="147">
        <v>2</v>
      </c>
      <c r="AG134" s="133"/>
      <c r="AH134" s="147"/>
      <c r="AI134" s="147"/>
      <c r="AJ134" s="147"/>
      <c r="AK134" s="140" t="s">
        <v>222</v>
      </c>
      <c r="AL134" s="134" t="s">
        <v>109</v>
      </c>
      <c r="AM134" s="134">
        <f t="shared" si="85"/>
        <v>0</v>
      </c>
      <c r="AN134" s="134">
        <f t="shared" si="86"/>
        <v>0</v>
      </c>
      <c r="AO134" s="134">
        <f t="shared" si="87"/>
        <v>0</v>
      </c>
      <c r="AP134" s="134">
        <f t="shared" si="88"/>
        <v>0</v>
      </c>
      <c r="AQ134" s="134">
        <f t="shared" si="89"/>
        <v>2</v>
      </c>
      <c r="AR134" s="136">
        <f t="shared" si="90"/>
        <v>2</v>
      </c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  <c r="BD134" s="178"/>
      <c r="BE134" s="178"/>
      <c r="BF134" s="147"/>
    </row>
    <row r="135" spans="1:58" ht="15" x14ac:dyDescent="0.25">
      <c r="A135" s="140"/>
      <c r="B135" s="141" t="s">
        <v>108</v>
      </c>
      <c r="C135" s="150"/>
      <c r="D135" s="150"/>
      <c r="E135" s="134"/>
      <c r="F135" s="152"/>
      <c r="G135" s="134"/>
      <c r="H135" s="159"/>
      <c r="I135" s="134"/>
      <c r="J135" s="134"/>
      <c r="K135" s="150"/>
      <c r="L135" s="134"/>
      <c r="M135" s="152"/>
      <c r="N135" s="134"/>
      <c r="O135" s="159"/>
      <c r="P135" s="134"/>
      <c r="Q135" s="134"/>
      <c r="R135" s="150"/>
      <c r="S135" s="134"/>
      <c r="T135" s="152"/>
      <c r="U135" s="134"/>
      <c r="V135" s="159"/>
      <c r="W135" s="134"/>
      <c r="X135" s="134"/>
      <c r="Y135" s="150"/>
      <c r="Z135" s="134"/>
      <c r="AA135" s="152"/>
      <c r="AB135" s="134"/>
      <c r="AC135" s="159"/>
      <c r="AD135" s="134"/>
      <c r="AE135" s="134"/>
      <c r="AF135" s="150">
        <v>3</v>
      </c>
      <c r="AG135" s="133"/>
      <c r="AH135" s="134"/>
      <c r="AI135" s="134"/>
      <c r="AJ135" s="134"/>
      <c r="AK135" s="140"/>
      <c r="AL135" s="124" t="s">
        <v>108</v>
      </c>
      <c r="AM135" s="134">
        <f t="shared" si="85"/>
        <v>0</v>
      </c>
      <c r="AN135" s="134">
        <f t="shared" si="86"/>
        <v>0</v>
      </c>
      <c r="AO135" s="134">
        <f t="shared" si="87"/>
        <v>0</v>
      </c>
      <c r="AP135" s="134">
        <f t="shared" si="88"/>
        <v>0</v>
      </c>
      <c r="AQ135" s="134">
        <f t="shared" si="89"/>
        <v>3</v>
      </c>
      <c r="AR135" s="136">
        <f t="shared" si="90"/>
        <v>3</v>
      </c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75"/>
      <c r="BE135" s="175"/>
      <c r="BF135" s="134"/>
    </row>
    <row r="136" spans="1:58" ht="15" x14ac:dyDescent="0.25">
      <c r="A136" s="140"/>
      <c r="B136" s="141" t="s">
        <v>160</v>
      </c>
      <c r="C136" s="150"/>
      <c r="D136" s="150"/>
      <c r="E136" s="134"/>
      <c r="F136" s="152"/>
      <c r="G136" s="134"/>
      <c r="H136" s="159"/>
      <c r="I136" s="134"/>
      <c r="J136" s="134"/>
      <c r="K136" s="150"/>
      <c r="L136" s="134"/>
      <c r="M136" s="152"/>
      <c r="N136" s="134"/>
      <c r="O136" s="159"/>
      <c r="P136" s="134"/>
      <c r="Q136" s="134"/>
      <c r="R136" s="150"/>
      <c r="S136" s="134"/>
      <c r="T136" s="152"/>
      <c r="U136" s="134"/>
      <c r="V136" s="159"/>
      <c r="W136" s="134"/>
      <c r="X136" s="134"/>
      <c r="Y136" s="150"/>
      <c r="Z136" s="134"/>
      <c r="AA136" s="152"/>
      <c r="AB136" s="134"/>
      <c r="AC136" s="159"/>
      <c r="AD136" s="134"/>
      <c r="AE136" s="134"/>
      <c r="AF136" s="150"/>
      <c r="AG136" s="133"/>
      <c r="AH136" s="134"/>
      <c r="AI136" s="134"/>
      <c r="AJ136" s="134"/>
      <c r="AK136" s="140"/>
      <c r="AL136" s="124" t="s">
        <v>172</v>
      </c>
      <c r="AM136" s="134">
        <f t="shared" si="85"/>
        <v>0</v>
      </c>
      <c r="AN136" s="134">
        <f t="shared" si="86"/>
        <v>0</v>
      </c>
      <c r="AO136" s="134">
        <f t="shared" si="87"/>
        <v>0</v>
      </c>
      <c r="AP136" s="134">
        <f t="shared" si="88"/>
        <v>0</v>
      </c>
      <c r="AQ136" s="134">
        <f t="shared" si="89"/>
        <v>0</v>
      </c>
      <c r="AR136" s="136">
        <f t="shared" si="90"/>
        <v>0</v>
      </c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75"/>
      <c r="BE136" s="175"/>
      <c r="BF136" s="134"/>
    </row>
    <row r="137" spans="1:58" ht="15" x14ac:dyDescent="0.25">
      <c r="A137" s="140"/>
      <c r="B137" s="141" t="s">
        <v>161</v>
      </c>
      <c r="C137" s="150"/>
      <c r="D137" s="150"/>
      <c r="E137" s="134"/>
      <c r="F137" s="152"/>
      <c r="G137" s="134"/>
      <c r="H137" s="159"/>
      <c r="I137" s="134"/>
      <c r="J137" s="134"/>
      <c r="K137" s="150"/>
      <c r="L137" s="134"/>
      <c r="M137" s="152"/>
      <c r="N137" s="134"/>
      <c r="O137" s="159"/>
      <c r="P137" s="134"/>
      <c r="Q137" s="134"/>
      <c r="R137" s="150"/>
      <c r="S137" s="134"/>
      <c r="T137" s="152"/>
      <c r="U137" s="134"/>
      <c r="V137" s="159"/>
      <c r="W137" s="134"/>
      <c r="X137" s="134"/>
      <c r="Y137" s="150"/>
      <c r="Z137" s="134"/>
      <c r="AA137" s="152"/>
      <c r="AB137" s="134"/>
      <c r="AC137" s="159"/>
      <c r="AD137" s="134"/>
      <c r="AE137" s="134"/>
      <c r="AF137" s="150"/>
      <c r="AG137" s="133"/>
      <c r="AH137" s="134"/>
      <c r="AI137" s="134"/>
      <c r="AJ137" s="134"/>
      <c r="AK137" s="140"/>
      <c r="AL137" s="124" t="s">
        <v>173</v>
      </c>
      <c r="AM137" s="134">
        <f t="shared" si="85"/>
        <v>0</v>
      </c>
      <c r="AN137" s="134">
        <f t="shared" si="86"/>
        <v>0</v>
      </c>
      <c r="AO137" s="134">
        <f t="shared" si="87"/>
        <v>0</v>
      </c>
      <c r="AP137" s="134">
        <f t="shared" si="88"/>
        <v>0</v>
      </c>
      <c r="AQ137" s="134">
        <f t="shared" si="89"/>
        <v>0</v>
      </c>
      <c r="AR137" s="136">
        <f t="shared" si="90"/>
        <v>0</v>
      </c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75"/>
      <c r="BE137" s="175"/>
      <c r="BF137" s="134"/>
    </row>
    <row r="138" spans="1:58" ht="15" x14ac:dyDescent="0.25">
      <c r="A138" s="140"/>
      <c r="B138" s="141" t="s">
        <v>174</v>
      </c>
      <c r="C138" s="150"/>
      <c r="D138" s="150"/>
      <c r="E138" s="134"/>
      <c r="F138" s="152"/>
      <c r="G138" s="134"/>
      <c r="H138" s="159"/>
      <c r="I138" s="134"/>
      <c r="J138" s="134"/>
      <c r="K138" s="150"/>
      <c r="L138" s="134"/>
      <c r="M138" s="152"/>
      <c r="N138" s="134"/>
      <c r="O138" s="159"/>
      <c r="P138" s="134"/>
      <c r="Q138" s="134"/>
      <c r="R138" s="150"/>
      <c r="S138" s="134"/>
      <c r="T138" s="152"/>
      <c r="U138" s="134"/>
      <c r="V138" s="159"/>
      <c r="W138" s="134"/>
      <c r="X138" s="134"/>
      <c r="Y138" s="150"/>
      <c r="Z138" s="134"/>
      <c r="AA138" s="152"/>
      <c r="AB138" s="134"/>
      <c r="AC138" s="159"/>
      <c r="AD138" s="134"/>
      <c r="AE138" s="134"/>
      <c r="AF138" s="150"/>
      <c r="AG138" s="133"/>
      <c r="AH138" s="134"/>
      <c r="AI138" s="134"/>
      <c r="AJ138" s="134"/>
      <c r="AK138" s="140"/>
      <c r="AL138" s="124" t="s">
        <v>174</v>
      </c>
      <c r="AM138" s="134">
        <f t="shared" si="85"/>
        <v>0</v>
      </c>
      <c r="AN138" s="134">
        <f t="shared" si="86"/>
        <v>0</v>
      </c>
      <c r="AO138" s="134">
        <f t="shared" si="87"/>
        <v>0</v>
      </c>
      <c r="AP138" s="134">
        <f t="shared" si="88"/>
        <v>0</v>
      </c>
      <c r="AQ138" s="134">
        <f t="shared" si="89"/>
        <v>0</v>
      </c>
      <c r="AR138" s="136">
        <f t="shared" si="90"/>
        <v>0</v>
      </c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75"/>
      <c r="BE138" s="175"/>
      <c r="BF138" s="134"/>
    </row>
    <row r="139" spans="1:58" ht="15" x14ac:dyDescent="0.25">
      <c r="A139" s="153"/>
      <c r="B139" s="154" t="s">
        <v>175</v>
      </c>
      <c r="C139" s="155" t="s">
        <v>324</v>
      </c>
      <c r="D139" s="155" t="s">
        <v>324</v>
      </c>
      <c r="E139" s="155" t="s">
        <v>324</v>
      </c>
      <c r="F139" s="155" t="s">
        <v>324</v>
      </c>
      <c r="G139" s="155" t="s">
        <v>324</v>
      </c>
      <c r="H139" s="159"/>
      <c r="I139" s="155" t="s">
        <v>324</v>
      </c>
      <c r="J139" s="155" t="s">
        <v>324</v>
      </c>
      <c r="K139" s="155" t="s">
        <v>324</v>
      </c>
      <c r="L139" s="155" t="s">
        <v>324</v>
      </c>
      <c r="M139" s="155" t="s">
        <v>324</v>
      </c>
      <c r="N139" s="155" t="s">
        <v>324</v>
      </c>
      <c r="O139" s="159"/>
      <c r="P139" s="155" t="s">
        <v>324</v>
      </c>
      <c r="Q139" s="155" t="s">
        <v>324</v>
      </c>
      <c r="R139" s="155" t="s">
        <v>324</v>
      </c>
      <c r="S139" s="155" t="s">
        <v>324</v>
      </c>
      <c r="T139" s="155" t="s">
        <v>324</v>
      </c>
      <c r="U139" s="155" t="s">
        <v>324</v>
      </c>
      <c r="V139" s="159"/>
      <c r="W139" s="155" t="s">
        <v>324</v>
      </c>
      <c r="X139" s="155" t="s">
        <v>324</v>
      </c>
      <c r="Y139" s="155" t="s">
        <v>324</v>
      </c>
      <c r="Z139" s="155" t="s">
        <v>324</v>
      </c>
      <c r="AA139" s="155" t="s">
        <v>324</v>
      </c>
      <c r="AB139" s="155" t="s">
        <v>324</v>
      </c>
      <c r="AC139" s="159"/>
      <c r="AD139" s="155" t="s">
        <v>324</v>
      </c>
      <c r="AE139" s="155" t="s">
        <v>324</v>
      </c>
      <c r="AF139" s="155"/>
      <c r="AG139" s="133"/>
      <c r="AH139" s="155"/>
      <c r="AI139" s="155"/>
      <c r="AJ139" s="155"/>
      <c r="AK139" s="153"/>
      <c r="AL139" s="134" t="s">
        <v>176</v>
      </c>
      <c r="AM139" s="134">
        <f>SUM(AM133:AM138)-AM132</f>
        <v>5.5</v>
      </c>
      <c r="AN139" s="134">
        <f>SUM(AN133:AN138)-AN132</f>
        <v>8</v>
      </c>
      <c r="AO139" s="134">
        <f>SUM(AO133:AO138)-AO132</f>
        <v>7</v>
      </c>
      <c r="AP139" s="134">
        <f>SUM(AP133:AP138)-AP132</f>
        <v>6.5</v>
      </c>
      <c r="AQ139" s="134">
        <f>SUM(AQ133:AQ138)-AQ132</f>
        <v>1.5</v>
      </c>
      <c r="AR139" s="136">
        <f t="shared" si="90"/>
        <v>28.5</v>
      </c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81"/>
      <c r="BE139" s="181"/>
      <c r="BF139" s="155"/>
    </row>
    <row r="140" spans="1:58" ht="15" x14ac:dyDescent="0.25">
      <c r="A140" s="71"/>
      <c r="B140" s="131" t="s">
        <v>166</v>
      </c>
      <c r="C140" s="95">
        <v>5</v>
      </c>
      <c r="D140" s="95">
        <v>5</v>
      </c>
      <c r="E140" s="95">
        <v>6</v>
      </c>
      <c r="F140" s="95">
        <v>6</v>
      </c>
      <c r="G140" s="95">
        <v>3</v>
      </c>
      <c r="H140" s="173"/>
      <c r="I140" s="95">
        <v>5</v>
      </c>
      <c r="J140" s="95">
        <v>5</v>
      </c>
      <c r="K140" s="95">
        <v>5</v>
      </c>
      <c r="L140" s="95">
        <v>6</v>
      </c>
      <c r="M140" s="95">
        <v>6</v>
      </c>
      <c r="N140" s="95">
        <v>3</v>
      </c>
      <c r="O140" s="173"/>
      <c r="P140" s="95">
        <v>5</v>
      </c>
      <c r="Q140" s="95">
        <v>5</v>
      </c>
      <c r="R140" s="95">
        <v>5</v>
      </c>
      <c r="S140" s="95">
        <v>6</v>
      </c>
      <c r="T140" s="95">
        <v>6</v>
      </c>
      <c r="U140" s="95">
        <v>3</v>
      </c>
      <c r="V140" s="173"/>
      <c r="W140" s="95">
        <v>5</v>
      </c>
      <c r="X140" s="95">
        <v>5</v>
      </c>
      <c r="Y140" s="95">
        <v>5</v>
      </c>
      <c r="Z140" s="95">
        <v>6</v>
      </c>
      <c r="AA140" s="95">
        <v>6</v>
      </c>
      <c r="AB140" s="95">
        <v>3</v>
      </c>
      <c r="AC140" s="173"/>
      <c r="AD140" s="95">
        <v>5</v>
      </c>
      <c r="AE140" s="95">
        <v>5</v>
      </c>
      <c r="AF140" s="95">
        <v>5</v>
      </c>
      <c r="AG140" s="133">
        <f>SUM(E140:AF140)</f>
        <v>120</v>
      </c>
      <c r="AH140" s="134"/>
      <c r="AI140" s="134"/>
      <c r="AJ140" s="134"/>
      <c r="AK140" s="71"/>
      <c r="AL140" s="135" t="s">
        <v>167</v>
      </c>
      <c r="AM140" s="135">
        <f t="shared" ref="AM140:AM146" si="91">SUM(C140:G140)</f>
        <v>25</v>
      </c>
      <c r="AN140" s="135">
        <f t="shared" ref="AN140:AN146" si="92">SUM(I140:N140)</f>
        <v>30</v>
      </c>
      <c r="AO140" s="135">
        <f t="shared" ref="AO140:AO146" si="93">SUM(P140:U140)</f>
        <v>30</v>
      </c>
      <c r="AP140" s="135">
        <f t="shared" ref="AP140:AP146" si="94">SUM(W140:AB140)</f>
        <v>30</v>
      </c>
      <c r="AQ140" s="135">
        <f t="shared" ref="AQ140:AQ146" si="95">SUM(AD140:AF140)</f>
        <v>15</v>
      </c>
      <c r="AR140" s="136">
        <f t="shared" si="90"/>
        <v>130</v>
      </c>
      <c r="AS140" s="137">
        <f>AR140-SUM(AR142:AR146)</f>
        <v>130</v>
      </c>
      <c r="AT140" s="137">
        <f>AR147</f>
        <v>12.5</v>
      </c>
      <c r="AU140" s="138">
        <f>AS140+AT140</f>
        <v>142.5</v>
      </c>
      <c r="AV140" s="138">
        <f>AR146</f>
        <v>0</v>
      </c>
      <c r="AW140" s="138">
        <f>AR144</f>
        <v>0</v>
      </c>
      <c r="AX140" s="138">
        <f>AR145</f>
        <v>0</v>
      </c>
      <c r="AY140" s="138">
        <f>AR143</f>
        <v>0</v>
      </c>
      <c r="AZ140" s="138">
        <f>AR142</f>
        <v>0</v>
      </c>
      <c r="BA140" s="158" t="str">
        <f>AI141</f>
        <v>no</v>
      </c>
      <c r="BB140" s="134">
        <v>1.1000000000000001</v>
      </c>
      <c r="BC140" s="134">
        <f>BB140*AT140</f>
        <v>13.750000000000002</v>
      </c>
      <c r="BD140" s="174">
        <f>BC140</f>
        <v>13.750000000000002</v>
      </c>
      <c r="BE140" s="174"/>
      <c r="BF140" s="138" t="s">
        <v>377</v>
      </c>
    </row>
    <row r="141" spans="1:58" ht="15" x14ac:dyDescent="0.25">
      <c r="A141" s="140"/>
      <c r="B141" s="141" t="s">
        <v>168</v>
      </c>
      <c r="C141" s="134">
        <v>5.5</v>
      </c>
      <c r="D141" s="134">
        <v>5.5</v>
      </c>
      <c r="E141" s="134">
        <v>6.5</v>
      </c>
      <c r="F141" s="134">
        <v>6.5</v>
      </c>
      <c r="G141" s="134">
        <v>2.5</v>
      </c>
      <c r="H141" s="159"/>
      <c r="I141" s="134">
        <v>6</v>
      </c>
      <c r="J141" s="134">
        <v>6</v>
      </c>
      <c r="K141" s="134">
        <v>6.5</v>
      </c>
      <c r="L141" s="134">
        <v>6</v>
      </c>
      <c r="M141" s="134">
        <v>6.5</v>
      </c>
      <c r="N141" s="134">
        <v>4</v>
      </c>
      <c r="O141" s="159"/>
      <c r="P141" s="134">
        <v>7</v>
      </c>
      <c r="Q141" s="134">
        <v>5.5</v>
      </c>
      <c r="R141" s="134">
        <v>5.5</v>
      </c>
      <c r="S141" s="134">
        <v>6</v>
      </c>
      <c r="T141" s="134">
        <v>6.5</v>
      </c>
      <c r="U141" s="134">
        <v>2</v>
      </c>
      <c r="V141" s="159"/>
      <c r="W141" s="134">
        <v>5.5</v>
      </c>
      <c r="X141" s="134">
        <v>6</v>
      </c>
      <c r="Y141" s="134">
        <v>6</v>
      </c>
      <c r="Z141" s="134">
        <v>6</v>
      </c>
      <c r="AA141" s="134">
        <v>6.5</v>
      </c>
      <c r="AB141" s="134">
        <v>3.5</v>
      </c>
      <c r="AC141" s="159"/>
      <c r="AD141" s="134">
        <v>4.5</v>
      </c>
      <c r="AE141" s="134">
        <v>5</v>
      </c>
      <c r="AF141" s="134">
        <v>5.5</v>
      </c>
      <c r="AG141" s="133">
        <f>SUM(E141:AF141)</f>
        <v>131.5</v>
      </c>
      <c r="AH141" s="134">
        <f>COUNT(C141:AF141)</f>
        <v>26</v>
      </c>
      <c r="AI141" s="159" t="s">
        <v>202</v>
      </c>
      <c r="AJ141" s="134"/>
      <c r="AK141" s="140"/>
      <c r="AL141" s="134" t="s">
        <v>169</v>
      </c>
      <c r="AM141" s="134">
        <f t="shared" si="91"/>
        <v>26.5</v>
      </c>
      <c r="AN141" s="134">
        <f t="shared" si="92"/>
        <v>35</v>
      </c>
      <c r="AO141" s="134">
        <f t="shared" si="93"/>
        <v>32.5</v>
      </c>
      <c r="AP141" s="134">
        <f t="shared" si="94"/>
        <v>33.5</v>
      </c>
      <c r="AQ141" s="134">
        <f t="shared" si="95"/>
        <v>15</v>
      </c>
      <c r="AR141" s="136">
        <f t="shared" si="90"/>
        <v>142.5</v>
      </c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75"/>
      <c r="BE141" s="175"/>
      <c r="BF141" s="134"/>
    </row>
    <row r="142" spans="1:58" ht="15" x14ac:dyDescent="0.25">
      <c r="A142" s="275" t="s">
        <v>341</v>
      </c>
      <c r="B142" s="141" t="s">
        <v>109</v>
      </c>
      <c r="C142" s="147"/>
      <c r="D142" s="147"/>
      <c r="E142" s="147"/>
      <c r="F142" s="147"/>
      <c r="G142" s="147"/>
      <c r="H142" s="176"/>
      <c r="I142" s="147"/>
      <c r="J142" s="147"/>
      <c r="K142" s="147"/>
      <c r="L142" s="147"/>
      <c r="M142" s="147"/>
      <c r="N142" s="147"/>
      <c r="O142" s="176"/>
      <c r="P142" s="147"/>
      <c r="Q142" s="147"/>
      <c r="R142" s="147"/>
      <c r="S142" s="147"/>
      <c r="T142" s="147"/>
      <c r="U142" s="147"/>
      <c r="V142" s="176"/>
      <c r="W142" s="147"/>
      <c r="X142" s="147"/>
      <c r="Y142" s="147"/>
      <c r="Z142" s="147"/>
      <c r="AA142" s="147"/>
      <c r="AB142" s="147"/>
      <c r="AC142" s="176"/>
      <c r="AD142" s="147"/>
      <c r="AE142" s="147"/>
      <c r="AF142" s="147"/>
      <c r="AG142" s="133"/>
      <c r="AH142" s="147"/>
      <c r="AI142" s="147"/>
      <c r="AJ142" s="147"/>
      <c r="AK142" s="140" t="s">
        <v>341</v>
      </c>
      <c r="AL142" s="134" t="s">
        <v>109</v>
      </c>
      <c r="AM142" s="134">
        <f t="shared" si="91"/>
        <v>0</v>
      </c>
      <c r="AN142" s="134">
        <f t="shared" si="92"/>
        <v>0</v>
      </c>
      <c r="AO142" s="134">
        <f t="shared" si="93"/>
        <v>0</v>
      </c>
      <c r="AP142" s="134">
        <f t="shared" si="94"/>
        <v>0</v>
      </c>
      <c r="AQ142" s="134">
        <f t="shared" si="95"/>
        <v>0</v>
      </c>
      <c r="AR142" s="136">
        <f t="shared" si="90"/>
        <v>0</v>
      </c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78"/>
      <c r="BE142" s="178"/>
      <c r="BF142" s="147"/>
    </row>
    <row r="143" spans="1:58" ht="15" x14ac:dyDescent="0.25">
      <c r="A143" s="140"/>
      <c r="B143" s="141" t="s">
        <v>108</v>
      </c>
      <c r="C143" s="150"/>
      <c r="D143" s="150"/>
      <c r="E143" s="134"/>
      <c r="F143" s="152"/>
      <c r="G143" s="134"/>
      <c r="H143" s="159"/>
      <c r="I143" s="134"/>
      <c r="J143" s="134"/>
      <c r="K143" s="150"/>
      <c r="L143" s="134"/>
      <c r="M143" s="152"/>
      <c r="N143" s="134"/>
      <c r="O143" s="159"/>
      <c r="P143" s="134"/>
      <c r="Q143" s="134"/>
      <c r="R143" s="150"/>
      <c r="S143" s="134"/>
      <c r="T143" s="152"/>
      <c r="U143" s="134"/>
      <c r="V143" s="159"/>
      <c r="W143" s="134"/>
      <c r="X143" s="134"/>
      <c r="Y143" s="150"/>
      <c r="Z143" s="134"/>
      <c r="AA143" s="152"/>
      <c r="AB143" s="134"/>
      <c r="AC143" s="159"/>
      <c r="AD143" s="134"/>
      <c r="AE143" s="134"/>
      <c r="AF143" s="150"/>
      <c r="AG143" s="133"/>
      <c r="AH143" s="134"/>
      <c r="AI143" s="134"/>
      <c r="AJ143" s="134"/>
      <c r="AK143" s="140"/>
      <c r="AL143" s="124" t="s">
        <v>108</v>
      </c>
      <c r="AM143" s="134">
        <f t="shared" si="91"/>
        <v>0</v>
      </c>
      <c r="AN143" s="134">
        <f t="shared" si="92"/>
        <v>0</v>
      </c>
      <c r="AO143" s="134">
        <f t="shared" si="93"/>
        <v>0</v>
      </c>
      <c r="AP143" s="134">
        <f t="shared" si="94"/>
        <v>0</v>
      </c>
      <c r="AQ143" s="134">
        <f t="shared" si="95"/>
        <v>0</v>
      </c>
      <c r="AR143" s="136">
        <f t="shared" si="90"/>
        <v>0</v>
      </c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75"/>
      <c r="BE143" s="175"/>
      <c r="BF143" s="134"/>
    </row>
    <row r="144" spans="1:58" ht="15" x14ac:dyDescent="0.25">
      <c r="A144" s="140"/>
      <c r="B144" s="141" t="s">
        <v>160</v>
      </c>
      <c r="C144" s="150"/>
      <c r="D144" s="150"/>
      <c r="E144" s="134"/>
      <c r="F144" s="152"/>
      <c r="G144" s="134"/>
      <c r="H144" s="159"/>
      <c r="I144" s="134"/>
      <c r="J144" s="134"/>
      <c r="K144" s="150"/>
      <c r="L144" s="134"/>
      <c r="M144" s="152"/>
      <c r="N144" s="134"/>
      <c r="O144" s="159"/>
      <c r="P144" s="134"/>
      <c r="Q144" s="134"/>
      <c r="R144" s="150"/>
      <c r="S144" s="134"/>
      <c r="T144" s="152"/>
      <c r="U144" s="134"/>
      <c r="V144" s="159"/>
      <c r="W144" s="134"/>
      <c r="X144" s="134"/>
      <c r="Y144" s="150"/>
      <c r="Z144" s="134"/>
      <c r="AA144" s="152"/>
      <c r="AB144" s="134"/>
      <c r="AC144" s="159"/>
      <c r="AD144" s="134"/>
      <c r="AE144" s="134"/>
      <c r="AF144" s="150"/>
      <c r="AG144" s="133"/>
      <c r="AH144" s="134"/>
      <c r="AI144" s="134"/>
      <c r="AJ144" s="134"/>
      <c r="AK144" s="140"/>
      <c r="AL144" s="124" t="s">
        <v>172</v>
      </c>
      <c r="AM144" s="134">
        <f t="shared" si="91"/>
        <v>0</v>
      </c>
      <c r="AN144" s="134">
        <f t="shared" si="92"/>
        <v>0</v>
      </c>
      <c r="AO144" s="134">
        <f t="shared" si="93"/>
        <v>0</v>
      </c>
      <c r="AP144" s="134">
        <f t="shared" si="94"/>
        <v>0</v>
      </c>
      <c r="AQ144" s="134">
        <f t="shared" si="95"/>
        <v>0</v>
      </c>
      <c r="AR144" s="136">
        <f t="shared" si="90"/>
        <v>0</v>
      </c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75"/>
      <c r="BE144" s="175"/>
      <c r="BF144" s="134"/>
    </row>
    <row r="145" spans="1:58" ht="15" x14ac:dyDescent="0.25">
      <c r="A145" s="140"/>
      <c r="B145" s="141" t="s">
        <v>161</v>
      </c>
      <c r="C145" s="150"/>
      <c r="D145" s="150"/>
      <c r="E145" s="134"/>
      <c r="F145" s="152"/>
      <c r="G145" s="134"/>
      <c r="H145" s="159"/>
      <c r="I145" s="134"/>
      <c r="J145" s="134"/>
      <c r="K145" s="150"/>
      <c r="L145" s="134"/>
      <c r="M145" s="152"/>
      <c r="N145" s="134"/>
      <c r="O145" s="159"/>
      <c r="P145" s="134"/>
      <c r="Q145" s="134"/>
      <c r="R145" s="150"/>
      <c r="S145" s="134"/>
      <c r="T145" s="152"/>
      <c r="U145" s="134"/>
      <c r="V145" s="159"/>
      <c r="W145" s="134"/>
      <c r="X145" s="134"/>
      <c r="Y145" s="150"/>
      <c r="Z145" s="134"/>
      <c r="AA145" s="152"/>
      <c r="AB145" s="134"/>
      <c r="AC145" s="159"/>
      <c r="AD145" s="134"/>
      <c r="AE145" s="134"/>
      <c r="AF145" s="150"/>
      <c r="AG145" s="133"/>
      <c r="AH145" s="134"/>
      <c r="AI145" s="134"/>
      <c r="AJ145" s="134"/>
      <c r="AK145" s="140"/>
      <c r="AL145" s="124" t="s">
        <v>173</v>
      </c>
      <c r="AM145" s="134">
        <f t="shared" si="91"/>
        <v>0</v>
      </c>
      <c r="AN145" s="134">
        <f t="shared" si="92"/>
        <v>0</v>
      </c>
      <c r="AO145" s="134">
        <f t="shared" si="93"/>
        <v>0</v>
      </c>
      <c r="AP145" s="134">
        <f t="shared" si="94"/>
        <v>0</v>
      </c>
      <c r="AQ145" s="134">
        <f t="shared" si="95"/>
        <v>0</v>
      </c>
      <c r="AR145" s="136">
        <f t="shared" si="90"/>
        <v>0</v>
      </c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75"/>
      <c r="BE145" s="175"/>
      <c r="BF145" s="134"/>
    </row>
    <row r="146" spans="1:58" ht="15" x14ac:dyDescent="0.25">
      <c r="A146" s="140"/>
      <c r="B146" s="141" t="s">
        <v>174</v>
      </c>
      <c r="C146" s="150"/>
      <c r="D146" s="150"/>
      <c r="E146" s="134"/>
      <c r="F146" s="152"/>
      <c r="G146" s="134"/>
      <c r="H146" s="159"/>
      <c r="I146" s="134"/>
      <c r="J146" s="134"/>
      <c r="K146" s="150"/>
      <c r="L146" s="134"/>
      <c r="M146" s="152"/>
      <c r="N146" s="134"/>
      <c r="O146" s="159"/>
      <c r="P146" s="134"/>
      <c r="Q146" s="134"/>
      <c r="R146" s="150"/>
      <c r="S146" s="134"/>
      <c r="T146" s="152"/>
      <c r="U146" s="134"/>
      <c r="V146" s="159"/>
      <c r="W146" s="134"/>
      <c r="X146" s="134"/>
      <c r="Y146" s="150"/>
      <c r="Z146" s="134"/>
      <c r="AA146" s="152"/>
      <c r="AB146" s="134"/>
      <c r="AC146" s="159"/>
      <c r="AD146" s="134"/>
      <c r="AE146" s="134"/>
      <c r="AF146" s="150"/>
      <c r="AG146" s="133"/>
      <c r="AH146" s="134"/>
      <c r="AI146" s="134"/>
      <c r="AJ146" s="134"/>
      <c r="AK146" s="140"/>
      <c r="AL146" s="124" t="s">
        <v>174</v>
      </c>
      <c r="AM146" s="134">
        <f t="shared" si="91"/>
        <v>0</v>
      </c>
      <c r="AN146" s="134">
        <f t="shared" si="92"/>
        <v>0</v>
      </c>
      <c r="AO146" s="134">
        <f t="shared" si="93"/>
        <v>0</v>
      </c>
      <c r="AP146" s="134">
        <f t="shared" si="94"/>
        <v>0</v>
      </c>
      <c r="AQ146" s="134">
        <f t="shared" si="95"/>
        <v>0</v>
      </c>
      <c r="AR146" s="136">
        <f t="shared" si="90"/>
        <v>0</v>
      </c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75"/>
      <c r="BE146" s="175"/>
      <c r="BF146" s="134"/>
    </row>
    <row r="147" spans="1:58" ht="15" x14ac:dyDescent="0.25">
      <c r="A147" s="153"/>
      <c r="B147" s="154" t="s">
        <v>175</v>
      </c>
      <c r="C147" s="155" t="s">
        <v>347</v>
      </c>
      <c r="D147" s="155" t="s">
        <v>347</v>
      </c>
      <c r="E147" s="155" t="s">
        <v>187</v>
      </c>
      <c r="F147" s="155" t="s">
        <v>185</v>
      </c>
      <c r="G147" s="155" t="s">
        <v>207</v>
      </c>
      <c r="H147" s="159"/>
      <c r="I147" s="155" t="s">
        <v>216</v>
      </c>
      <c r="J147" s="155" t="s">
        <v>216</v>
      </c>
      <c r="K147" s="155" t="s">
        <v>216</v>
      </c>
      <c r="L147" s="134" t="s">
        <v>185</v>
      </c>
      <c r="M147" s="155" t="s">
        <v>216</v>
      </c>
      <c r="N147" s="155" t="s">
        <v>216</v>
      </c>
      <c r="O147" s="159"/>
      <c r="P147" s="155" t="s">
        <v>216</v>
      </c>
      <c r="Q147" s="155" t="s">
        <v>216</v>
      </c>
      <c r="R147" s="155" t="s">
        <v>216</v>
      </c>
      <c r="S147" s="134" t="s">
        <v>185</v>
      </c>
      <c r="T147" s="155" t="s">
        <v>185</v>
      </c>
      <c r="U147" s="155" t="s">
        <v>185</v>
      </c>
      <c r="V147" s="159"/>
      <c r="W147" s="155" t="s">
        <v>185</v>
      </c>
      <c r="X147" s="155" t="s">
        <v>347</v>
      </c>
      <c r="Y147" s="155" t="s">
        <v>347</v>
      </c>
      <c r="Z147" s="134" t="s">
        <v>185</v>
      </c>
      <c r="AA147" s="155" t="s">
        <v>185</v>
      </c>
      <c r="AB147" s="155" t="s">
        <v>216</v>
      </c>
      <c r="AC147" s="159"/>
      <c r="AD147" s="155" t="s">
        <v>185</v>
      </c>
      <c r="AE147" s="155" t="s">
        <v>314</v>
      </c>
      <c r="AF147" s="155" t="s">
        <v>314</v>
      </c>
      <c r="AG147" s="133"/>
      <c r="AH147" s="155"/>
      <c r="AI147" s="155"/>
      <c r="AJ147" s="155"/>
      <c r="AK147" s="153"/>
      <c r="AL147" s="134" t="s">
        <v>176</v>
      </c>
      <c r="AM147" s="134">
        <f>SUM(AM141:AM146)-AM140</f>
        <v>1.5</v>
      </c>
      <c r="AN147" s="134">
        <f>SUM(AN141:AN146)-AN140</f>
        <v>5</v>
      </c>
      <c r="AO147" s="134">
        <f>SUM(AO141:AO146)-AO140</f>
        <v>2.5</v>
      </c>
      <c r="AP147" s="134">
        <f>SUM(AP141:AP146)-AP140</f>
        <v>3.5</v>
      </c>
      <c r="AQ147" s="134">
        <f>SUM(AQ141:AQ146)-AQ140</f>
        <v>0</v>
      </c>
      <c r="AR147" s="136">
        <f t="shared" si="90"/>
        <v>12.5</v>
      </c>
      <c r="AS147" s="155"/>
      <c r="AT147" s="155"/>
      <c r="AU147" s="155"/>
      <c r="AV147" s="155"/>
      <c r="AW147" s="155"/>
      <c r="AX147" s="155"/>
      <c r="AY147" s="155"/>
      <c r="AZ147" s="155"/>
      <c r="BA147" s="155"/>
      <c r="BB147" s="155"/>
      <c r="BC147" s="155"/>
      <c r="BD147" s="181"/>
      <c r="BE147" s="181"/>
      <c r="BF147" s="155"/>
    </row>
    <row r="150" spans="1:58" x14ac:dyDescent="0.2">
      <c r="A150" t="s">
        <v>378</v>
      </c>
      <c r="B150">
        <v>1560</v>
      </c>
    </row>
    <row r="151" spans="1:58" x14ac:dyDescent="0.2">
      <c r="A151" t="s">
        <v>379</v>
      </c>
      <c r="B151">
        <v>1220</v>
      </c>
    </row>
  </sheetData>
  <mergeCells count="2">
    <mergeCell ref="D1:AF1"/>
    <mergeCell ref="AS2:BF2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C1 AK1" xr:uid="{00000000-0002-0000-0D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K3" xr:uid="{00000000-0002-0000-0D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F3" xr:uid="{00000000-0002-0000-0D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G3" xr:uid="{00000000-0002-0000-0D00-000003000000}">
      <formula1>0</formula1>
      <formula2>0</formula2>
    </dataValidation>
  </dataValidations>
  <pageMargins left="0.78749999999999998" right="0.78749999999999998" top="0.78749999999999998" bottom="1.05277777777778" header="0.51180555555555496" footer="0.78749999999999998"/>
  <pageSetup paperSize="8" scale="80" firstPageNumber="0" orientation="landscape" horizontalDpi="300" verticalDpi="300"/>
  <headerFooter>
    <oddFooter>&amp;C&amp;"Times New Roman,Normale"&amp;12Pagina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BG152"/>
  <sheetViews>
    <sheetView topLeftCell="AY1" zoomScale="90" zoomScaleNormal="90" workbookViewId="0">
      <pane ySplit="2" topLeftCell="A3" activePane="bottomLeft" state="frozen"/>
      <selection activeCell="AY1" sqref="AY1"/>
      <selection pane="bottomLeft" activeCell="A106" sqref="A106"/>
    </sheetView>
  </sheetViews>
  <sheetFormatPr defaultRowHeight="14.25" x14ac:dyDescent="0.2"/>
  <cols>
    <col min="1" max="1" width="20.125" style="297" customWidth="1"/>
    <col min="2" max="2" width="12.375" customWidth="1"/>
    <col min="3" max="33" width="4.75" customWidth="1"/>
    <col min="34" max="34" width="7.25" customWidth="1"/>
    <col min="35" max="35" width="5.375" customWidth="1"/>
    <col min="36" max="36" width="4.875" customWidth="1"/>
    <col min="37" max="37" width="1" customWidth="1"/>
    <col min="38" max="38" width="23.125" customWidth="1"/>
    <col min="39" max="39" width="8.75" customWidth="1"/>
    <col min="40" max="40" width="5.375" customWidth="1"/>
    <col min="41" max="41" width="4.75" customWidth="1"/>
    <col min="42" max="42" width="4.875" customWidth="1"/>
    <col min="43" max="43" width="4.75" customWidth="1"/>
    <col min="44" max="44" width="5.375" customWidth="1"/>
    <col min="45" max="45" width="6.125" customWidth="1"/>
    <col min="46" max="46" width="8.25" customWidth="1"/>
    <col min="47" max="48" width="8.375" customWidth="1"/>
    <col min="49" max="49" width="6" customWidth="1"/>
    <col min="50" max="50" width="6.375" customWidth="1"/>
    <col min="51" max="51" width="6.875" customWidth="1"/>
    <col min="52" max="52" width="6.5" customWidth="1"/>
    <col min="53" max="53" width="7.25" customWidth="1"/>
    <col min="54" max="54" width="7" customWidth="1"/>
    <col min="55" max="55" width="4.125" customWidth="1"/>
    <col min="56" max="56" width="5.75" customWidth="1"/>
    <col min="57" max="57" width="8.375" customWidth="1"/>
    <col min="58" max="58" width="6.625" customWidth="1"/>
    <col min="59" max="59" width="63" customWidth="1"/>
    <col min="60" max="1025" width="8.625" customWidth="1"/>
  </cols>
  <sheetData>
    <row r="1" spans="1:59" ht="15" x14ac:dyDescent="0.2">
      <c r="C1" s="119" t="s">
        <v>3</v>
      </c>
      <c r="D1" s="119" t="s">
        <v>4</v>
      </c>
      <c r="E1" s="119" t="s">
        <v>5</v>
      </c>
      <c r="F1" s="119" t="s">
        <v>112</v>
      </c>
      <c r="G1" s="119" t="s">
        <v>0</v>
      </c>
      <c r="H1" s="119" t="s">
        <v>1</v>
      </c>
      <c r="I1" s="119" t="s">
        <v>114</v>
      </c>
      <c r="J1" s="119" t="s">
        <v>3</v>
      </c>
      <c r="K1" s="119" t="s">
        <v>4</v>
      </c>
      <c r="L1" s="119" t="s">
        <v>5</v>
      </c>
      <c r="M1" s="119" t="s">
        <v>112</v>
      </c>
      <c r="N1" s="119" t="s">
        <v>0</v>
      </c>
      <c r="O1" s="119" t="s">
        <v>1</v>
      </c>
      <c r="P1" s="119" t="s">
        <v>114</v>
      </c>
      <c r="Q1" s="119" t="s">
        <v>3</v>
      </c>
      <c r="R1" s="119" t="s">
        <v>4</v>
      </c>
      <c r="S1" s="119" t="s">
        <v>5</v>
      </c>
      <c r="T1" s="119" t="s">
        <v>112</v>
      </c>
      <c r="U1" s="119" t="s">
        <v>0</v>
      </c>
      <c r="V1" s="119" t="s">
        <v>1</v>
      </c>
      <c r="W1" s="119" t="s">
        <v>114</v>
      </c>
      <c r="X1" s="119" t="s">
        <v>3</v>
      </c>
      <c r="Y1" s="119" t="s">
        <v>4</v>
      </c>
      <c r="Z1" s="119" t="s">
        <v>5</v>
      </c>
      <c r="AA1" s="119" t="s">
        <v>112</v>
      </c>
      <c r="AB1" s="119" t="s">
        <v>0</v>
      </c>
      <c r="AC1" s="119" t="s">
        <v>1</v>
      </c>
      <c r="AD1" s="119" t="s">
        <v>114</v>
      </c>
      <c r="AE1" s="119" t="s">
        <v>3</v>
      </c>
      <c r="AF1" s="119" t="s">
        <v>4</v>
      </c>
      <c r="AG1" s="119" t="s">
        <v>5</v>
      </c>
      <c r="AH1" s="119"/>
      <c r="AI1" s="119"/>
      <c r="AT1" s="325" t="s">
        <v>115</v>
      </c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</row>
    <row r="2" spans="1:59" ht="14.25" customHeight="1" x14ac:dyDescent="0.2">
      <c r="A2" s="120"/>
      <c r="B2" s="120"/>
      <c r="C2" s="122">
        <v>1</v>
      </c>
      <c r="D2" s="122">
        <v>2</v>
      </c>
      <c r="E2" s="122">
        <v>3</v>
      </c>
      <c r="F2" s="122">
        <v>4</v>
      </c>
      <c r="G2" s="122">
        <v>5</v>
      </c>
      <c r="H2" s="122">
        <v>6</v>
      </c>
      <c r="I2" s="122">
        <v>7</v>
      </c>
      <c r="J2" s="122">
        <v>8</v>
      </c>
      <c r="K2" s="122">
        <v>9</v>
      </c>
      <c r="L2" s="122">
        <v>10</v>
      </c>
      <c r="M2" s="122">
        <v>11</v>
      </c>
      <c r="N2" s="122">
        <v>12</v>
      </c>
      <c r="O2" s="122">
        <v>13</v>
      </c>
      <c r="P2" s="122">
        <v>14</v>
      </c>
      <c r="Q2" s="122">
        <v>15</v>
      </c>
      <c r="R2" s="122">
        <v>16</v>
      </c>
      <c r="S2" s="122">
        <v>17</v>
      </c>
      <c r="T2" s="122">
        <v>18</v>
      </c>
      <c r="U2" s="122">
        <v>19</v>
      </c>
      <c r="V2" s="122">
        <v>20</v>
      </c>
      <c r="W2" s="122">
        <v>21</v>
      </c>
      <c r="X2" s="122">
        <v>22</v>
      </c>
      <c r="Y2" s="122">
        <v>23</v>
      </c>
      <c r="Z2" s="122">
        <v>24</v>
      </c>
      <c r="AA2" s="122">
        <v>25</v>
      </c>
      <c r="AB2" s="122">
        <v>26</v>
      </c>
      <c r="AC2" s="122">
        <v>27</v>
      </c>
      <c r="AD2" s="122">
        <v>28</v>
      </c>
      <c r="AE2" s="122">
        <v>29</v>
      </c>
      <c r="AF2" s="122">
        <v>30</v>
      </c>
      <c r="AG2" s="122">
        <v>31</v>
      </c>
      <c r="AH2" s="123" t="s">
        <v>148</v>
      </c>
      <c r="AI2" s="124" t="s">
        <v>149</v>
      </c>
      <c r="AJ2" s="122" t="s">
        <v>150</v>
      </c>
      <c r="AK2" s="122"/>
      <c r="AL2" s="120" t="s">
        <v>116</v>
      </c>
      <c r="AM2" s="125"/>
      <c r="AN2" s="126" t="s">
        <v>151</v>
      </c>
      <c r="AO2" s="126" t="s">
        <v>152</v>
      </c>
      <c r="AP2" s="126" t="s">
        <v>153</v>
      </c>
      <c r="AQ2" s="126" t="s">
        <v>154</v>
      </c>
      <c r="AR2" s="126" t="s">
        <v>155</v>
      </c>
      <c r="AS2" s="122" t="s">
        <v>148</v>
      </c>
      <c r="AT2" s="127" t="s">
        <v>156</v>
      </c>
      <c r="AU2" s="127" t="s">
        <v>157</v>
      </c>
      <c r="AV2" s="128" t="s">
        <v>158</v>
      </c>
      <c r="AW2" s="128" t="s">
        <v>159</v>
      </c>
      <c r="AX2" s="128" t="s">
        <v>160</v>
      </c>
      <c r="AY2" s="128" t="s">
        <v>161</v>
      </c>
      <c r="AZ2" s="128" t="s">
        <v>108</v>
      </c>
      <c r="BA2" s="128" t="s">
        <v>109</v>
      </c>
      <c r="BB2" s="129" t="s">
        <v>150</v>
      </c>
      <c r="BC2" s="129"/>
      <c r="BD2" s="129" t="s">
        <v>162</v>
      </c>
      <c r="BE2" s="172" t="s">
        <v>163</v>
      </c>
      <c r="BF2" s="172" t="s">
        <v>164</v>
      </c>
      <c r="BG2" s="128" t="s">
        <v>165</v>
      </c>
    </row>
    <row r="3" spans="1:59" ht="15" x14ac:dyDescent="0.25">
      <c r="A3" s="298"/>
      <c r="B3" s="131" t="s">
        <v>166</v>
      </c>
      <c r="C3" s="95">
        <v>6</v>
      </c>
      <c r="D3" s="95">
        <v>6</v>
      </c>
      <c r="E3" s="95">
        <v>3</v>
      </c>
      <c r="F3" s="173"/>
      <c r="G3" s="95">
        <v>4.5</v>
      </c>
      <c r="H3" s="95">
        <v>5.5</v>
      </c>
      <c r="I3" s="95">
        <v>6</v>
      </c>
      <c r="J3" s="95">
        <v>6</v>
      </c>
      <c r="K3" s="95">
        <v>6</v>
      </c>
      <c r="L3" s="95">
        <v>3</v>
      </c>
      <c r="M3" s="173"/>
      <c r="N3" s="95">
        <v>4.5</v>
      </c>
      <c r="O3" s="95">
        <v>5.5</v>
      </c>
      <c r="P3" s="95">
        <v>6</v>
      </c>
      <c r="Q3" s="95">
        <v>6</v>
      </c>
      <c r="R3" s="95">
        <v>6</v>
      </c>
      <c r="S3" s="95">
        <v>3</v>
      </c>
      <c r="T3" s="173"/>
      <c r="U3" s="95">
        <v>4.5</v>
      </c>
      <c r="V3" s="95">
        <v>5.5</v>
      </c>
      <c r="W3" s="95">
        <v>6</v>
      </c>
      <c r="X3" s="95">
        <v>6</v>
      </c>
      <c r="Y3" s="95">
        <v>6</v>
      </c>
      <c r="Z3" s="95">
        <v>3</v>
      </c>
      <c r="AA3" s="173"/>
      <c r="AB3" s="95">
        <v>4.5</v>
      </c>
      <c r="AC3" s="95">
        <v>5.5</v>
      </c>
      <c r="AD3" s="95">
        <v>6</v>
      </c>
      <c r="AE3" s="95">
        <v>6</v>
      </c>
      <c r="AF3" s="95">
        <v>6</v>
      </c>
      <c r="AG3" s="95">
        <v>3</v>
      </c>
      <c r="AH3" s="133">
        <f>SUM(C3:AF3)</f>
        <v>136</v>
      </c>
      <c r="AI3" s="134"/>
      <c r="AJ3" s="134"/>
      <c r="AK3" s="134"/>
      <c r="AL3" s="71"/>
      <c r="AM3" s="135" t="s">
        <v>167</v>
      </c>
      <c r="AN3" s="135">
        <f t="shared" ref="AN3:AN9" si="0">SUM(C3:E3)</f>
        <v>15</v>
      </c>
      <c r="AO3" s="135">
        <f t="shared" ref="AO3:AO9" si="1">SUM(G3:L3)</f>
        <v>31</v>
      </c>
      <c r="AP3" s="135">
        <f t="shared" ref="AP3:AP9" si="2">SUM(N3:S3)</f>
        <v>31</v>
      </c>
      <c r="AQ3" s="135">
        <f t="shared" ref="AQ3:AQ9" si="3">SUM(U3:Z3)</f>
        <v>31</v>
      </c>
      <c r="AR3" s="135">
        <f t="shared" ref="AR3:AR9" si="4">SUM(AB3:AG3)</f>
        <v>31</v>
      </c>
      <c r="AS3" s="136">
        <f t="shared" ref="AS3:AS34" si="5">SUM(AN3:AR3)</f>
        <v>139</v>
      </c>
      <c r="AT3" s="137">
        <f>AS3-SUM(AS5:AS9)</f>
        <v>139</v>
      </c>
      <c r="AU3" s="137">
        <f>AS10</f>
        <v>25</v>
      </c>
      <c r="AV3" s="138">
        <f>AT3+AU3</f>
        <v>164</v>
      </c>
      <c r="AW3" s="138">
        <f>AS9</f>
        <v>0</v>
      </c>
      <c r="AX3" s="138">
        <f>AS7</f>
        <v>0</v>
      </c>
      <c r="AY3" s="138">
        <f>AS8</f>
        <v>0</v>
      </c>
      <c r="AZ3" s="138">
        <f>AS6</f>
        <v>0</v>
      </c>
      <c r="BA3" s="138">
        <f>AS5</f>
        <v>0</v>
      </c>
      <c r="BB3" s="134">
        <f>AJ4</f>
        <v>94.5</v>
      </c>
      <c r="BC3" s="134">
        <v>1.3</v>
      </c>
      <c r="BD3" s="134">
        <f>BC3*AU3</f>
        <v>32.5</v>
      </c>
      <c r="BE3" s="174">
        <f>BB3+BD3</f>
        <v>127</v>
      </c>
      <c r="BF3" s="174"/>
      <c r="BG3" s="138"/>
    </row>
    <row r="4" spans="1:59" ht="15" x14ac:dyDescent="0.25">
      <c r="A4" s="299"/>
      <c r="B4" s="141" t="s">
        <v>168</v>
      </c>
      <c r="C4" s="134">
        <v>7</v>
      </c>
      <c r="D4" s="134">
        <v>7</v>
      </c>
      <c r="E4" s="134">
        <v>2.5</v>
      </c>
      <c r="F4" s="159"/>
      <c r="G4" s="134">
        <v>5</v>
      </c>
      <c r="H4" s="134">
        <v>7</v>
      </c>
      <c r="I4" s="134">
        <v>6</v>
      </c>
      <c r="J4" s="134">
        <v>7</v>
      </c>
      <c r="K4" s="134">
        <v>8.5</v>
      </c>
      <c r="L4" s="134">
        <v>3</v>
      </c>
      <c r="M4" s="159"/>
      <c r="N4" s="134">
        <v>7</v>
      </c>
      <c r="O4" s="134">
        <v>8.5</v>
      </c>
      <c r="P4" s="134">
        <v>5</v>
      </c>
      <c r="Q4" s="134">
        <v>7</v>
      </c>
      <c r="R4" s="134">
        <v>7</v>
      </c>
      <c r="S4" s="134">
        <v>2.5</v>
      </c>
      <c r="T4" s="159"/>
      <c r="U4" s="134">
        <v>6</v>
      </c>
      <c r="V4" s="134">
        <v>7</v>
      </c>
      <c r="W4" s="134">
        <v>6</v>
      </c>
      <c r="X4" s="134">
        <v>7</v>
      </c>
      <c r="Y4" s="134">
        <v>8</v>
      </c>
      <c r="Z4" s="134">
        <v>2.5</v>
      </c>
      <c r="AA4" s="159"/>
      <c r="AB4" s="134">
        <v>5.5</v>
      </c>
      <c r="AC4" s="134">
        <v>7.5</v>
      </c>
      <c r="AD4" s="134">
        <v>6</v>
      </c>
      <c r="AE4" s="134">
        <v>8</v>
      </c>
      <c r="AF4" s="134">
        <v>8</v>
      </c>
      <c r="AG4" s="134">
        <v>2.5</v>
      </c>
      <c r="AH4" s="133">
        <f>SUM(C4:AG4)</f>
        <v>164</v>
      </c>
      <c r="AI4" s="134">
        <f>COUNT(C4:AG4)</f>
        <v>27</v>
      </c>
      <c r="AJ4" s="134">
        <f>AI4*3.5</f>
        <v>94.5</v>
      </c>
      <c r="AK4" s="134"/>
      <c r="AL4" s="140"/>
      <c r="AM4" s="134" t="s">
        <v>169</v>
      </c>
      <c r="AN4" s="134">
        <f t="shared" si="0"/>
        <v>16.5</v>
      </c>
      <c r="AO4" s="134">
        <f t="shared" si="1"/>
        <v>36.5</v>
      </c>
      <c r="AP4" s="134">
        <f t="shared" si="2"/>
        <v>37</v>
      </c>
      <c r="AQ4" s="134">
        <f t="shared" si="3"/>
        <v>36.5</v>
      </c>
      <c r="AR4" s="134">
        <f t="shared" si="4"/>
        <v>37.5</v>
      </c>
      <c r="AS4" s="136">
        <f t="shared" si="5"/>
        <v>164</v>
      </c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75"/>
      <c r="BF4" s="175"/>
      <c r="BG4" s="134" t="s">
        <v>380</v>
      </c>
    </row>
    <row r="5" spans="1:59" ht="15" x14ac:dyDescent="0.25">
      <c r="A5" s="300" t="s">
        <v>171</v>
      </c>
      <c r="B5" s="141" t="s">
        <v>109</v>
      </c>
      <c r="C5" s="147"/>
      <c r="D5" s="147"/>
      <c r="E5" s="147"/>
      <c r="F5" s="176"/>
      <c r="G5" s="147"/>
      <c r="H5" s="147"/>
      <c r="I5" s="147"/>
      <c r="J5" s="147"/>
      <c r="K5" s="147"/>
      <c r="L5" s="147"/>
      <c r="M5" s="176"/>
      <c r="N5" s="147"/>
      <c r="O5" s="147"/>
      <c r="P5" s="147"/>
      <c r="Q5" s="147"/>
      <c r="R5" s="147"/>
      <c r="S5" s="147"/>
      <c r="T5" s="176"/>
      <c r="U5" s="147"/>
      <c r="V5" s="147"/>
      <c r="W5" s="147"/>
      <c r="X5" s="147"/>
      <c r="Y5" s="147"/>
      <c r="Z5" s="147"/>
      <c r="AA5" s="176"/>
      <c r="AB5" s="147"/>
      <c r="AC5" s="147"/>
      <c r="AD5" s="147"/>
      <c r="AE5" s="147"/>
      <c r="AF5" s="147"/>
      <c r="AG5" s="147"/>
      <c r="AH5" s="133"/>
      <c r="AI5" s="147"/>
      <c r="AJ5" s="147"/>
      <c r="AK5" s="147"/>
      <c r="AL5" s="140" t="s">
        <v>171</v>
      </c>
      <c r="AM5" s="134" t="s">
        <v>109</v>
      </c>
      <c r="AN5" s="134">
        <f t="shared" si="0"/>
        <v>0</v>
      </c>
      <c r="AO5" s="134">
        <f t="shared" si="1"/>
        <v>0</v>
      </c>
      <c r="AP5" s="134">
        <f t="shared" si="2"/>
        <v>0</v>
      </c>
      <c r="AQ5" s="134">
        <f t="shared" si="3"/>
        <v>0</v>
      </c>
      <c r="AR5" s="134">
        <f t="shared" si="4"/>
        <v>0</v>
      </c>
      <c r="AS5" s="136">
        <f t="shared" si="5"/>
        <v>0</v>
      </c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78"/>
      <c r="BF5" s="178"/>
      <c r="BG5" s="147"/>
    </row>
    <row r="6" spans="1:59" ht="15" x14ac:dyDescent="0.25">
      <c r="A6" s="299"/>
      <c r="B6" s="141" t="s">
        <v>108</v>
      </c>
      <c r="C6" s="134"/>
      <c r="D6" s="152"/>
      <c r="E6" s="134"/>
      <c r="F6" s="159"/>
      <c r="G6" s="134"/>
      <c r="H6" s="134"/>
      <c r="I6" s="150"/>
      <c r="J6" s="134"/>
      <c r="K6" s="152"/>
      <c r="L6" s="134"/>
      <c r="M6" s="159"/>
      <c r="N6" s="134"/>
      <c r="O6" s="134"/>
      <c r="P6" s="150"/>
      <c r="Q6" s="134"/>
      <c r="R6" s="152"/>
      <c r="S6" s="134"/>
      <c r="T6" s="159"/>
      <c r="U6" s="134"/>
      <c r="V6" s="134"/>
      <c r="W6" s="150"/>
      <c r="X6" s="134"/>
      <c r="Y6" s="152"/>
      <c r="Z6" s="134"/>
      <c r="AA6" s="159"/>
      <c r="AB6" s="134"/>
      <c r="AC6" s="134"/>
      <c r="AD6" s="150"/>
      <c r="AE6" s="134"/>
      <c r="AF6" s="152"/>
      <c r="AG6" s="134"/>
      <c r="AH6" s="133"/>
      <c r="AI6" s="134"/>
      <c r="AJ6" s="134"/>
      <c r="AK6" s="134"/>
      <c r="AL6" s="140"/>
      <c r="AM6" s="124" t="s">
        <v>108</v>
      </c>
      <c r="AN6" s="134">
        <f t="shared" si="0"/>
        <v>0</v>
      </c>
      <c r="AO6" s="134">
        <f t="shared" si="1"/>
        <v>0</v>
      </c>
      <c r="AP6" s="134">
        <f t="shared" si="2"/>
        <v>0</v>
      </c>
      <c r="AQ6" s="134">
        <f t="shared" si="3"/>
        <v>0</v>
      </c>
      <c r="AR6" s="134">
        <f t="shared" si="4"/>
        <v>0</v>
      </c>
      <c r="AS6" s="136">
        <f t="shared" si="5"/>
        <v>0</v>
      </c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75"/>
      <c r="BF6" s="175"/>
      <c r="BG6" s="134"/>
    </row>
    <row r="7" spans="1:59" ht="15" x14ac:dyDescent="0.25">
      <c r="A7" s="301" t="s">
        <v>381</v>
      </c>
      <c r="B7" s="141" t="s">
        <v>160</v>
      </c>
      <c r="C7" s="134"/>
      <c r="D7" s="152"/>
      <c r="E7" s="134"/>
      <c r="F7" s="159"/>
      <c r="G7" s="134"/>
      <c r="H7" s="134"/>
      <c r="I7" s="150"/>
      <c r="J7" s="134"/>
      <c r="K7" s="152"/>
      <c r="L7" s="134"/>
      <c r="M7" s="159"/>
      <c r="N7" s="134"/>
      <c r="O7" s="134"/>
      <c r="P7" s="150"/>
      <c r="Q7" s="134"/>
      <c r="R7" s="152"/>
      <c r="S7" s="134"/>
      <c r="T7" s="159"/>
      <c r="U7" s="134"/>
      <c r="V7" s="134"/>
      <c r="W7" s="150"/>
      <c r="X7" s="134"/>
      <c r="Y7" s="152"/>
      <c r="Z7" s="134"/>
      <c r="AA7" s="159"/>
      <c r="AB7" s="134"/>
      <c r="AC7" s="134"/>
      <c r="AD7" s="150"/>
      <c r="AE7" s="134"/>
      <c r="AF7" s="152"/>
      <c r="AG7" s="134"/>
      <c r="AH7" s="133"/>
      <c r="AI7" s="134"/>
      <c r="AJ7" s="134"/>
      <c r="AK7" s="134"/>
      <c r="AL7" s="140"/>
      <c r="AM7" s="124" t="s">
        <v>172</v>
      </c>
      <c r="AN7" s="134">
        <f t="shared" si="0"/>
        <v>0</v>
      </c>
      <c r="AO7" s="134">
        <f t="shared" si="1"/>
        <v>0</v>
      </c>
      <c r="AP7" s="134">
        <f t="shared" si="2"/>
        <v>0</v>
      </c>
      <c r="AQ7" s="134">
        <f t="shared" si="3"/>
        <v>0</v>
      </c>
      <c r="AR7" s="134">
        <f t="shared" si="4"/>
        <v>0</v>
      </c>
      <c r="AS7" s="136">
        <f t="shared" si="5"/>
        <v>0</v>
      </c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75"/>
      <c r="BF7" s="175"/>
      <c r="BG7" s="134"/>
    </row>
    <row r="8" spans="1:59" ht="15" x14ac:dyDescent="0.25">
      <c r="A8" s="299">
        <v>15.53</v>
      </c>
      <c r="B8" s="141" t="s">
        <v>161</v>
      </c>
      <c r="C8" s="134"/>
      <c r="D8" s="152"/>
      <c r="E8" s="134"/>
      <c r="F8" s="159"/>
      <c r="G8" s="134"/>
      <c r="H8" s="134"/>
      <c r="I8" s="150"/>
      <c r="J8" s="134"/>
      <c r="K8" s="152"/>
      <c r="L8" s="134"/>
      <c r="M8" s="159"/>
      <c r="N8" s="134"/>
      <c r="O8" s="134"/>
      <c r="P8" s="150"/>
      <c r="Q8" s="134"/>
      <c r="R8" s="152"/>
      <c r="S8" s="134"/>
      <c r="T8" s="159"/>
      <c r="U8" s="134"/>
      <c r="V8" s="134"/>
      <c r="W8" s="150"/>
      <c r="X8" s="134"/>
      <c r="Y8" s="152"/>
      <c r="Z8" s="134"/>
      <c r="AA8" s="159"/>
      <c r="AB8" s="134"/>
      <c r="AC8" s="134"/>
      <c r="AD8" s="150"/>
      <c r="AE8" s="134"/>
      <c r="AF8" s="152"/>
      <c r="AG8" s="134"/>
      <c r="AH8" s="133"/>
      <c r="AI8" s="134"/>
      <c r="AJ8" s="134"/>
      <c r="AK8" s="134"/>
      <c r="AL8" s="140"/>
      <c r="AM8" s="124" t="s">
        <v>173</v>
      </c>
      <c r="AN8" s="134">
        <f t="shared" si="0"/>
        <v>0</v>
      </c>
      <c r="AO8" s="134">
        <f t="shared" si="1"/>
        <v>0</v>
      </c>
      <c r="AP8" s="134">
        <f t="shared" si="2"/>
        <v>0</v>
      </c>
      <c r="AQ8" s="134">
        <f t="shared" si="3"/>
        <v>0</v>
      </c>
      <c r="AR8" s="134">
        <f t="shared" si="4"/>
        <v>0</v>
      </c>
      <c r="AS8" s="136">
        <f t="shared" si="5"/>
        <v>0</v>
      </c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75"/>
      <c r="BF8" s="175"/>
      <c r="BG8" s="134"/>
    </row>
    <row r="9" spans="1:59" ht="15" x14ac:dyDescent="0.25">
      <c r="A9" s="301" t="s">
        <v>382</v>
      </c>
      <c r="B9" s="141" t="s">
        <v>174</v>
      </c>
      <c r="C9" s="134"/>
      <c r="D9" s="152"/>
      <c r="E9" s="134"/>
      <c r="F9" s="159"/>
      <c r="G9" s="134"/>
      <c r="H9" s="134"/>
      <c r="I9" s="150"/>
      <c r="J9" s="134"/>
      <c r="K9" s="152"/>
      <c r="L9" s="134"/>
      <c r="M9" s="159"/>
      <c r="N9" s="134"/>
      <c r="O9" s="134"/>
      <c r="P9" s="150"/>
      <c r="Q9" s="134"/>
      <c r="R9" s="152"/>
      <c r="S9" s="134"/>
      <c r="T9" s="159"/>
      <c r="U9" s="134"/>
      <c r="V9" s="134"/>
      <c r="W9" s="150"/>
      <c r="X9" s="134"/>
      <c r="Y9" s="152"/>
      <c r="Z9" s="134"/>
      <c r="AA9" s="159"/>
      <c r="AB9" s="134"/>
      <c r="AC9" s="134"/>
      <c r="AD9" s="150"/>
      <c r="AE9" s="134"/>
      <c r="AF9" s="152"/>
      <c r="AG9" s="134"/>
      <c r="AH9" s="133"/>
      <c r="AI9" s="134"/>
      <c r="AJ9" s="134"/>
      <c r="AK9" s="134"/>
      <c r="AL9" s="140"/>
      <c r="AM9" s="124" t="s">
        <v>174</v>
      </c>
      <c r="AN9" s="134">
        <f t="shared" si="0"/>
        <v>0</v>
      </c>
      <c r="AO9" s="134">
        <f t="shared" si="1"/>
        <v>0</v>
      </c>
      <c r="AP9" s="134">
        <f t="shared" si="2"/>
        <v>0</v>
      </c>
      <c r="AQ9" s="134">
        <f t="shared" si="3"/>
        <v>0</v>
      </c>
      <c r="AR9" s="134">
        <f t="shared" si="4"/>
        <v>0</v>
      </c>
      <c r="AS9" s="136">
        <f t="shared" si="5"/>
        <v>0</v>
      </c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75"/>
      <c r="BF9" s="175"/>
      <c r="BG9" s="134"/>
    </row>
    <row r="10" spans="1:59" ht="15" x14ac:dyDescent="0.25">
      <c r="A10" s="302">
        <v>25.51</v>
      </c>
      <c r="B10" s="154" t="s">
        <v>175</v>
      </c>
      <c r="C10" s="134"/>
      <c r="D10" s="155"/>
      <c r="E10" s="155"/>
      <c r="F10" s="159"/>
      <c r="G10" s="155"/>
      <c r="H10" s="155"/>
      <c r="I10" s="155"/>
      <c r="J10" s="134"/>
      <c r="K10" s="155"/>
      <c r="L10" s="155"/>
      <c r="M10" s="159"/>
      <c r="N10" s="155"/>
      <c r="O10" s="155"/>
      <c r="P10" s="155"/>
      <c r="Q10" s="134"/>
      <c r="R10" s="155"/>
      <c r="S10" s="155"/>
      <c r="T10" s="159"/>
      <c r="U10" s="155"/>
      <c r="V10" s="155"/>
      <c r="W10" s="155"/>
      <c r="X10" s="134"/>
      <c r="Y10" s="155"/>
      <c r="Z10" s="155"/>
      <c r="AA10" s="159"/>
      <c r="AB10" s="155"/>
      <c r="AC10" s="155"/>
      <c r="AD10" s="155"/>
      <c r="AE10" s="134"/>
      <c r="AF10" s="155"/>
      <c r="AG10" s="155"/>
      <c r="AH10" s="133">
        <f>SUM(C10:AF10)</f>
        <v>0</v>
      </c>
      <c r="AI10" s="155"/>
      <c r="AJ10" s="155"/>
      <c r="AK10" s="155"/>
      <c r="AL10" s="153"/>
      <c r="AM10" s="134" t="s">
        <v>176</v>
      </c>
      <c r="AN10" s="134">
        <f>SUM(AN4:AN9)-AN3</f>
        <v>1.5</v>
      </c>
      <c r="AO10" s="134">
        <f>SUM(AO4:AO9)-AO3</f>
        <v>5.5</v>
      </c>
      <c r="AP10" s="134">
        <f>SUM(AP4:AP9)-AP3</f>
        <v>6</v>
      </c>
      <c r="AQ10" s="134">
        <f>SUM(AQ4:AQ9)-AQ3</f>
        <v>5.5</v>
      </c>
      <c r="AR10" s="134">
        <f>SUM(AR4:AR9)-AR3</f>
        <v>6.5</v>
      </c>
      <c r="AS10" s="136">
        <f t="shared" si="5"/>
        <v>25</v>
      </c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81"/>
      <c r="BF10" s="181"/>
      <c r="BG10" s="155"/>
    </row>
    <row r="11" spans="1:59" ht="15" x14ac:dyDescent="0.25">
      <c r="A11" s="298"/>
      <c r="B11" s="131" t="s">
        <v>166</v>
      </c>
      <c r="C11" s="95">
        <v>5.5</v>
      </c>
      <c r="D11" s="95">
        <v>6</v>
      </c>
      <c r="E11" s="95">
        <v>3</v>
      </c>
      <c r="F11" s="173"/>
      <c r="G11" s="95">
        <v>5</v>
      </c>
      <c r="H11" s="95">
        <v>5.5</v>
      </c>
      <c r="I11" s="95">
        <v>6</v>
      </c>
      <c r="J11" s="95">
        <v>5.5</v>
      </c>
      <c r="K11" s="95">
        <v>6</v>
      </c>
      <c r="L11" s="95">
        <v>3</v>
      </c>
      <c r="M11" s="173"/>
      <c r="N11" s="95">
        <v>5</v>
      </c>
      <c r="O11" s="95">
        <v>5.5</v>
      </c>
      <c r="P11" s="95">
        <v>6</v>
      </c>
      <c r="Q11" s="95">
        <v>5.5</v>
      </c>
      <c r="R11" s="95">
        <v>6</v>
      </c>
      <c r="S11" s="95">
        <v>3</v>
      </c>
      <c r="T11" s="173"/>
      <c r="U11" s="95">
        <v>5</v>
      </c>
      <c r="V11" s="95">
        <v>5.5</v>
      </c>
      <c r="W11" s="95">
        <v>6</v>
      </c>
      <c r="X11" s="95">
        <v>5.5</v>
      </c>
      <c r="Y11" s="95">
        <v>6</v>
      </c>
      <c r="Z11" s="95">
        <v>3</v>
      </c>
      <c r="AA11" s="173"/>
      <c r="AB11" s="95">
        <v>5</v>
      </c>
      <c r="AC11" s="95">
        <v>5.5</v>
      </c>
      <c r="AD11" s="95">
        <v>6</v>
      </c>
      <c r="AE11" s="95">
        <v>5.5</v>
      </c>
      <c r="AF11" s="95">
        <v>6</v>
      </c>
      <c r="AG11" s="95">
        <v>3</v>
      </c>
      <c r="AH11" s="133">
        <f>SUM(C11:AF11)</f>
        <v>135.5</v>
      </c>
      <c r="AI11" s="134"/>
      <c r="AJ11" s="134"/>
      <c r="AK11" s="134"/>
      <c r="AL11" s="71"/>
      <c r="AM11" s="135" t="s">
        <v>167</v>
      </c>
      <c r="AN11" s="135">
        <f t="shared" ref="AN11:AN17" si="6">SUM(C11:E11)</f>
        <v>14.5</v>
      </c>
      <c r="AO11" s="135">
        <f t="shared" ref="AO11:AO17" si="7">SUM(G11:L11)</f>
        <v>31</v>
      </c>
      <c r="AP11" s="135">
        <f t="shared" ref="AP11:AP17" si="8">SUM(N11:S11)</f>
        <v>31</v>
      </c>
      <c r="AQ11" s="135">
        <f t="shared" ref="AQ11:AQ17" si="9">SUM(U11:Z11)</f>
        <v>31</v>
      </c>
      <c r="AR11" s="135">
        <f t="shared" ref="AR11:AR17" si="10">SUM(AB11:AG11)</f>
        <v>31</v>
      </c>
      <c r="AS11" s="136">
        <f t="shared" si="5"/>
        <v>138.5</v>
      </c>
      <c r="AT11" s="137">
        <f>AS11-SUM(AS13:AS17)</f>
        <v>135.5</v>
      </c>
      <c r="AU11" s="137">
        <f>AS18</f>
        <v>22</v>
      </c>
      <c r="AV11" s="138">
        <f>AT11+AU11</f>
        <v>157.5</v>
      </c>
      <c r="AW11" s="138">
        <f>AS17</f>
        <v>0</v>
      </c>
      <c r="AX11" s="138">
        <f>AS15</f>
        <v>0</v>
      </c>
      <c r="AY11" s="138">
        <f>AS16</f>
        <v>0</v>
      </c>
      <c r="AZ11" s="138">
        <f>AS14</f>
        <v>0</v>
      </c>
      <c r="BA11" s="138">
        <f>AS13</f>
        <v>3</v>
      </c>
      <c r="BB11" s="134">
        <f>AJ12</f>
        <v>91</v>
      </c>
      <c r="BC11" s="134">
        <v>1.3</v>
      </c>
      <c r="BD11" s="134">
        <f>BC11*AU11</f>
        <v>28.6</v>
      </c>
      <c r="BE11" s="174">
        <f>BB11+BD11</f>
        <v>119.6</v>
      </c>
      <c r="BF11" s="174"/>
      <c r="BG11" s="138"/>
    </row>
    <row r="12" spans="1:59" ht="15" x14ac:dyDescent="0.25">
      <c r="A12" s="299"/>
      <c r="B12" s="141" t="s">
        <v>168</v>
      </c>
      <c r="C12" s="134">
        <v>7</v>
      </c>
      <c r="D12" s="134">
        <v>7</v>
      </c>
      <c r="E12" s="134">
        <v>2.5</v>
      </c>
      <c r="F12" s="159"/>
      <c r="G12" s="134">
        <v>5</v>
      </c>
      <c r="H12" s="134">
        <v>7</v>
      </c>
      <c r="I12" s="134">
        <v>6</v>
      </c>
      <c r="J12" s="134">
        <v>7</v>
      </c>
      <c r="K12" s="134">
        <v>8.5</v>
      </c>
      <c r="L12" s="134">
        <v>3</v>
      </c>
      <c r="M12" s="159"/>
      <c r="N12" s="134">
        <v>7</v>
      </c>
      <c r="O12" s="134">
        <v>8.5</v>
      </c>
      <c r="P12" s="134">
        <v>5</v>
      </c>
      <c r="Q12" s="134">
        <v>7</v>
      </c>
      <c r="R12" s="134">
        <v>7</v>
      </c>
      <c r="S12" s="134">
        <v>2.5</v>
      </c>
      <c r="T12" s="159"/>
      <c r="U12" s="134">
        <v>6</v>
      </c>
      <c r="V12" s="134">
        <v>7</v>
      </c>
      <c r="W12" s="134">
        <v>6</v>
      </c>
      <c r="X12" s="134">
        <v>7</v>
      </c>
      <c r="Y12" s="134">
        <v>8</v>
      </c>
      <c r="Z12" s="134">
        <v>2.5</v>
      </c>
      <c r="AA12" s="159"/>
      <c r="AB12" s="134">
        <v>5.5</v>
      </c>
      <c r="AC12" s="134">
        <v>7.5</v>
      </c>
      <c r="AD12" s="134">
        <v>6</v>
      </c>
      <c r="AE12" s="134">
        <v>4</v>
      </c>
      <c r="AF12" s="134">
        <v>8</v>
      </c>
      <c r="AG12" s="184"/>
      <c r="AH12" s="133">
        <f>SUM(C12:AF12)</f>
        <v>157.5</v>
      </c>
      <c r="AI12" s="134">
        <f>COUNT(C12:AF12)</f>
        <v>26</v>
      </c>
      <c r="AJ12" s="134">
        <f>AI12*3.5</f>
        <v>91</v>
      </c>
      <c r="AK12" s="134"/>
      <c r="AL12" s="140"/>
      <c r="AM12" s="134" t="s">
        <v>169</v>
      </c>
      <c r="AN12" s="134">
        <f t="shared" si="6"/>
        <v>16.5</v>
      </c>
      <c r="AO12" s="134">
        <f t="shared" si="7"/>
        <v>36.5</v>
      </c>
      <c r="AP12" s="134">
        <f t="shared" si="8"/>
        <v>37</v>
      </c>
      <c r="AQ12" s="134">
        <f t="shared" si="9"/>
        <v>36.5</v>
      </c>
      <c r="AR12" s="134">
        <f t="shared" si="10"/>
        <v>31</v>
      </c>
      <c r="AS12" s="136">
        <f t="shared" si="5"/>
        <v>157.5</v>
      </c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75"/>
      <c r="BF12" s="175"/>
      <c r="BG12" s="134" t="s">
        <v>383</v>
      </c>
    </row>
    <row r="13" spans="1:59" ht="15" x14ac:dyDescent="0.25">
      <c r="A13" s="300" t="s">
        <v>178</v>
      </c>
      <c r="B13" s="141" t="s">
        <v>109</v>
      </c>
      <c r="C13" s="147"/>
      <c r="D13" s="147"/>
      <c r="E13" s="147"/>
      <c r="F13" s="176"/>
      <c r="G13" s="147"/>
      <c r="H13" s="147"/>
      <c r="I13" s="147"/>
      <c r="J13" s="147"/>
      <c r="K13" s="147"/>
      <c r="L13" s="147"/>
      <c r="M13" s="176"/>
      <c r="N13" s="147"/>
      <c r="O13" s="147"/>
      <c r="P13" s="147"/>
      <c r="Q13" s="147"/>
      <c r="R13" s="147"/>
      <c r="S13" s="147"/>
      <c r="T13" s="176"/>
      <c r="U13" s="147"/>
      <c r="V13" s="147"/>
      <c r="W13" s="147"/>
      <c r="X13" s="147"/>
      <c r="Y13" s="147"/>
      <c r="Z13" s="147"/>
      <c r="AA13" s="176"/>
      <c r="AB13" s="147"/>
      <c r="AC13" s="147"/>
      <c r="AD13" s="147"/>
      <c r="AE13" s="147"/>
      <c r="AF13" s="147"/>
      <c r="AG13" s="147">
        <v>3</v>
      </c>
      <c r="AH13" s="133"/>
      <c r="AI13" s="147"/>
      <c r="AJ13" s="147"/>
      <c r="AK13" s="147"/>
      <c r="AL13" s="140" t="s">
        <v>178</v>
      </c>
      <c r="AM13" s="134" t="s">
        <v>109</v>
      </c>
      <c r="AN13" s="134">
        <f t="shared" si="6"/>
        <v>0</v>
      </c>
      <c r="AO13" s="134">
        <f t="shared" si="7"/>
        <v>0</v>
      </c>
      <c r="AP13" s="134">
        <f t="shared" si="8"/>
        <v>0</v>
      </c>
      <c r="AQ13" s="134">
        <f t="shared" si="9"/>
        <v>0</v>
      </c>
      <c r="AR13" s="134">
        <f t="shared" si="10"/>
        <v>3</v>
      </c>
      <c r="AS13" s="136">
        <f t="shared" si="5"/>
        <v>3</v>
      </c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78"/>
      <c r="BF13" s="178"/>
      <c r="BG13" s="147"/>
    </row>
    <row r="14" spans="1:59" ht="15" x14ac:dyDescent="0.25">
      <c r="A14" s="299"/>
      <c r="B14" s="141" t="s">
        <v>108</v>
      </c>
      <c r="C14" s="134"/>
      <c r="D14" s="152"/>
      <c r="E14" s="134"/>
      <c r="F14" s="159"/>
      <c r="G14" s="134"/>
      <c r="H14" s="134"/>
      <c r="I14" s="150"/>
      <c r="J14" s="134"/>
      <c r="K14" s="152"/>
      <c r="L14" s="134"/>
      <c r="M14" s="159"/>
      <c r="N14" s="134"/>
      <c r="O14" s="134"/>
      <c r="P14" s="150"/>
      <c r="Q14" s="134"/>
      <c r="R14" s="152"/>
      <c r="S14" s="134"/>
      <c r="T14" s="159"/>
      <c r="U14" s="134"/>
      <c r="V14" s="134"/>
      <c r="W14" s="150"/>
      <c r="X14" s="134"/>
      <c r="Y14" s="152"/>
      <c r="Z14" s="134"/>
      <c r="AA14" s="159"/>
      <c r="AB14" s="134"/>
      <c r="AC14" s="134"/>
      <c r="AD14" s="150"/>
      <c r="AE14" s="134"/>
      <c r="AF14" s="152"/>
      <c r="AG14" s="134"/>
      <c r="AH14" s="133"/>
      <c r="AI14" s="134"/>
      <c r="AJ14" s="134"/>
      <c r="AK14" s="134"/>
      <c r="AL14" s="140"/>
      <c r="AM14" s="124" t="s">
        <v>108</v>
      </c>
      <c r="AN14" s="134">
        <f t="shared" si="6"/>
        <v>0</v>
      </c>
      <c r="AO14" s="134">
        <f t="shared" si="7"/>
        <v>0</v>
      </c>
      <c r="AP14" s="134">
        <f t="shared" si="8"/>
        <v>0</v>
      </c>
      <c r="AQ14" s="134">
        <f t="shared" si="9"/>
        <v>0</v>
      </c>
      <c r="AR14" s="134">
        <f t="shared" si="10"/>
        <v>0</v>
      </c>
      <c r="AS14" s="136">
        <f t="shared" si="5"/>
        <v>0</v>
      </c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75"/>
      <c r="BF14" s="175"/>
      <c r="BG14" s="134"/>
    </row>
    <row r="15" spans="1:59" ht="15" x14ac:dyDescent="0.25">
      <c r="A15" s="301" t="s">
        <v>381</v>
      </c>
      <c r="B15" s="141" t="s">
        <v>160</v>
      </c>
      <c r="C15" s="134"/>
      <c r="D15" s="152"/>
      <c r="E15" s="134"/>
      <c r="F15" s="159"/>
      <c r="G15" s="134"/>
      <c r="H15" s="134"/>
      <c r="I15" s="150"/>
      <c r="J15" s="134"/>
      <c r="K15" s="152"/>
      <c r="L15" s="134"/>
      <c r="M15" s="159"/>
      <c r="N15" s="134"/>
      <c r="O15" s="134"/>
      <c r="P15" s="150"/>
      <c r="Q15" s="134"/>
      <c r="R15" s="152"/>
      <c r="S15" s="134"/>
      <c r="T15" s="159"/>
      <c r="U15" s="134"/>
      <c r="V15" s="134"/>
      <c r="W15" s="150"/>
      <c r="X15" s="134"/>
      <c r="Y15" s="152"/>
      <c r="Z15" s="134"/>
      <c r="AA15" s="159"/>
      <c r="AB15" s="134"/>
      <c r="AC15" s="134"/>
      <c r="AD15" s="150"/>
      <c r="AE15" s="134"/>
      <c r="AF15" s="152"/>
      <c r="AG15" s="134"/>
      <c r="AH15" s="133"/>
      <c r="AI15" s="134"/>
      <c r="AJ15" s="134"/>
      <c r="AK15" s="134"/>
      <c r="AL15" s="140"/>
      <c r="AM15" s="124" t="s">
        <v>172</v>
      </c>
      <c r="AN15" s="134">
        <f t="shared" si="6"/>
        <v>0</v>
      </c>
      <c r="AO15" s="134">
        <f t="shared" si="7"/>
        <v>0</v>
      </c>
      <c r="AP15" s="134">
        <f t="shared" si="8"/>
        <v>0</v>
      </c>
      <c r="AQ15" s="134">
        <f t="shared" si="9"/>
        <v>0</v>
      </c>
      <c r="AR15" s="134">
        <f t="shared" si="10"/>
        <v>0</v>
      </c>
      <c r="AS15" s="136">
        <f t="shared" si="5"/>
        <v>0</v>
      </c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75"/>
      <c r="BF15" s="175"/>
      <c r="BG15" s="134"/>
    </row>
    <row r="16" spans="1:59" ht="15" x14ac:dyDescent="0.25">
      <c r="A16" s="299">
        <v>38.03</v>
      </c>
      <c r="B16" s="141" t="s">
        <v>161</v>
      </c>
      <c r="C16" s="134"/>
      <c r="D16" s="152"/>
      <c r="E16" s="134"/>
      <c r="F16" s="159"/>
      <c r="G16" s="134"/>
      <c r="H16" s="134"/>
      <c r="I16" s="150"/>
      <c r="J16" s="134"/>
      <c r="K16" s="152"/>
      <c r="L16" s="134"/>
      <c r="M16" s="159"/>
      <c r="N16" s="134"/>
      <c r="O16" s="134"/>
      <c r="P16" s="150"/>
      <c r="Q16" s="134"/>
      <c r="R16" s="152"/>
      <c r="S16" s="134"/>
      <c r="T16" s="159"/>
      <c r="U16" s="134"/>
      <c r="V16" s="134"/>
      <c r="W16" s="150"/>
      <c r="X16" s="134"/>
      <c r="Y16" s="152"/>
      <c r="Z16" s="134"/>
      <c r="AA16" s="159"/>
      <c r="AB16" s="134"/>
      <c r="AC16" s="134"/>
      <c r="AD16" s="150"/>
      <c r="AE16" s="134"/>
      <c r="AF16" s="152"/>
      <c r="AG16" s="134"/>
      <c r="AH16" s="133"/>
      <c r="AI16" s="134"/>
      <c r="AJ16" s="134"/>
      <c r="AK16" s="134"/>
      <c r="AL16" s="140"/>
      <c r="AM16" s="124" t="s">
        <v>173</v>
      </c>
      <c r="AN16" s="134">
        <f t="shared" si="6"/>
        <v>0</v>
      </c>
      <c r="AO16" s="134">
        <f t="shared" si="7"/>
        <v>0</v>
      </c>
      <c r="AP16" s="134">
        <f t="shared" si="8"/>
        <v>0</v>
      </c>
      <c r="AQ16" s="134">
        <f t="shared" si="9"/>
        <v>0</v>
      </c>
      <c r="AR16" s="134">
        <f t="shared" si="10"/>
        <v>0</v>
      </c>
      <c r="AS16" s="136">
        <f t="shared" si="5"/>
        <v>0</v>
      </c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75"/>
      <c r="BF16" s="175"/>
      <c r="BG16" s="134"/>
    </row>
    <row r="17" spans="1:59" ht="15" x14ac:dyDescent="0.25">
      <c r="A17" s="301" t="s">
        <v>382</v>
      </c>
      <c r="B17" s="141" t="s">
        <v>174</v>
      </c>
      <c r="C17" s="134"/>
      <c r="D17" s="152"/>
      <c r="E17" s="134"/>
      <c r="F17" s="159"/>
      <c r="G17" s="134"/>
      <c r="H17" s="134"/>
      <c r="I17" s="150"/>
      <c r="J17" s="134"/>
      <c r="K17" s="152"/>
      <c r="L17" s="134"/>
      <c r="M17" s="159"/>
      <c r="N17" s="134"/>
      <c r="O17" s="134"/>
      <c r="P17" s="150"/>
      <c r="Q17" s="134"/>
      <c r="R17" s="152"/>
      <c r="S17" s="134"/>
      <c r="T17" s="159"/>
      <c r="U17" s="134"/>
      <c r="V17" s="134"/>
      <c r="W17" s="150"/>
      <c r="X17" s="134"/>
      <c r="Y17" s="152"/>
      <c r="Z17" s="134"/>
      <c r="AA17" s="159"/>
      <c r="AB17" s="134"/>
      <c r="AC17" s="134"/>
      <c r="AD17" s="150"/>
      <c r="AE17" s="134"/>
      <c r="AF17" s="152"/>
      <c r="AG17" s="134"/>
      <c r="AH17" s="133"/>
      <c r="AI17" s="134"/>
      <c r="AJ17" s="134"/>
      <c r="AK17" s="134"/>
      <c r="AL17" s="140"/>
      <c r="AM17" s="124" t="s">
        <v>174</v>
      </c>
      <c r="AN17" s="134">
        <f t="shared" si="6"/>
        <v>0</v>
      </c>
      <c r="AO17" s="134">
        <f t="shared" si="7"/>
        <v>0</v>
      </c>
      <c r="AP17" s="134">
        <f t="shared" si="8"/>
        <v>0</v>
      </c>
      <c r="AQ17" s="134">
        <f t="shared" si="9"/>
        <v>0</v>
      </c>
      <c r="AR17" s="134">
        <f t="shared" si="10"/>
        <v>0</v>
      </c>
      <c r="AS17" s="136">
        <f t="shared" si="5"/>
        <v>0</v>
      </c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75"/>
      <c r="BF17" s="175"/>
      <c r="BG17" s="134"/>
    </row>
    <row r="18" spans="1:59" ht="15" x14ac:dyDescent="0.25">
      <c r="A18" s="302">
        <v>18.63</v>
      </c>
      <c r="B18" s="154" t="s">
        <v>175</v>
      </c>
      <c r="C18" s="134"/>
      <c r="D18" s="155"/>
      <c r="E18" s="155"/>
      <c r="F18" s="159"/>
      <c r="G18" s="155"/>
      <c r="H18" s="155"/>
      <c r="I18" s="155"/>
      <c r="J18" s="134"/>
      <c r="K18" s="155"/>
      <c r="L18" s="155"/>
      <c r="M18" s="159"/>
      <c r="N18" s="155"/>
      <c r="O18" s="155"/>
      <c r="P18" s="155"/>
      <c r="Q18" s="134"/>
      <c r="R18" s="155"/>
      <c r="S18" s="155"/>
      <c r="T18" s="159"/>
      <c r="U18" s="155"/>
      <c r="V18" s="155"/>
      <c r="W18" s="155"/>
      <c r="X18" s="134"/>
      <c r="Y18" s="155"/>
      <c r="Z18" s="155"/>
      <c r="AA18" s="159"/>
      <c r="AB18" s="155"/>
      <c r="AC18" s="155"/>
      <c r="AD18" s="155"/>
      <c r="AE18" s="134"/>
      <c r="AF18" s="155"/>
      <c r="AG18" s="155"/>
      <c r="AH18" s="133">
        <f>SUM(C18:AF18)</f>
        <v>0</v>
      </c>
      <c r="AI18" s="155"/>
      <c r="AJ18" s="155"/>
      <c r="AK18" s="155"/>
      <c r="AL18" s="153"/>
      <c r="AM18" s="134" t="s">
        <v>176</v>
      </c>
      <c r="AN18" s="134">
        <f>SUM(AN12:AN17)-AN11</f>
        <v>2</v>
      </c>
      <c r="AO18" s="134">
        <f>SUM(AO12:AO17)-AO11</f>
        <v>5.5</v>
      </c>
      <c r="AP18" s="134">
        <f>SUM(AP12:AP17)-AP11</f>
        <v>6</v>
      </c>
      <c r="AQ18" s="134">
        <f>SUM(AQ12:AQ17)-AQ11</f>
        <v>5.5</v>
      </c>
      <c r="AR18" s="134">
        <f>SUM(AR12:AR17)-AR11</f>
        <v>3</v>
      </c>
      <c r="AS18" s="136">
        <f t="shared" si="5"/>
        <v>22</v>
      </c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81"/>
      <c r="BF18" s="181"/>
      <c r="BG18" s="155"/>
    </row>
    <row r="19" spans="1:59" ht="15" x14ac:dyDescent="0.25">
      <c r="A19" s="298"/>
      <c r="B19" s="131" t="s">
        <v>166</v>
      </c>
      <c r="C19" s="95">
        <v>6</v>
      </c>
      <c r="D19" s="95">
        <v>6</v>
      </c>
      <c r="E19" s="95">
        <v>2</v>
      </c>
      <c r="F19" s="173"/>
      <c r="G19" s="95">
        <v>5.5</v>
      </c>
      <c r="H19" s="95">
        <v>6</v>
      </c>
      <c r="I19" s="95">
        <v>5.5</v>
      </c>
      <c r="J19" s="95">
        <v>6</v>
      </c>
      <c r="K19" s="95">
        <v>6</v>
      </c>
      <c r="L19" s="95">
        <v>2</v>
      </c>
      <c r="M19" s="173"/>
      <c r="N19" s="95">
        <v>5.5</v>
      </c>
      <c r="O19" s="95">
        <v>6</v>
      </c>
      <c r="P19" s="95">
        <v>5.5</v>
      </c>
      <c r="Q19" s="95">
        <v>6</v>
      </c>
      <c r="R19" s="95">
        <v>6</v>
      </c>
      <c r="S19" s="95">
        <v>2</v>
      </c>
      <c r="T19" s="173"/>
      <c r="U19" s="95">
        <v>5.5</v>
      </c>
      <c r="V19" s="95">
        <v>6</v>
      </c>
      <c r="W19" s="95">
        <v>5.5</v>
      </c>
      <c r="X19" s="95">
        <v>6</v>
      </c>
      <c r="Y19" s="95">
        <v>6</v>
      </c>
      <c r="Z19" s="95">
        <v>2</v>
      </c>
      <c r="AA19" s="173"/>
      <c r="AB19" s="95">
        <v>5.5</v>
      </c>
      <c r="AC19" s="95">
        <v>6</v>
      </c>
      <c r="AD19" s="95">
        <v>5.5</v>
      </c>
      <c r="AE19" s="95">
        <v>6</v>
      </c>
      <c r="AF19" s="95">
        <v>6</v>
      </c>
      <c r="AG19" s="95">
        <v>2</v>
      </c>
      <c r="AH19" s="133">
        <f>SUM(C19:AF19)</f>
        <v>136</v>
      </c>
      <c r="AI19" s="134"/>
      <c r="AJ19" s="134"/>
      <c r="AK19" s="134"/>
      <c r="AL19" s="71"/>
      <c r="AM19" s="135" t="s">
        <v>167</v>
      </c>
      <c r="AN19" s="135">
        <f t="shared" ref="AN19:AN25" si="11">SUM(C19:E19)</f>
        <v>14</v>
      </c>
      <c r="AO19" s="135">
        <f t="shared" ref="AO19:AO25" si="12">SUM(G19:L19)</f>
        <v>31</v>
      </c>
      <c r="AP19" s="135">
        <f t="shared" ref="AP19:AP25" si="13">SUM(N19:S19)</f>
        <v>31</v>
      </c>
      <c r="AQ19" s="135">
        <f t="shared" ref="AQ19:AQ25" si="14">SUM(U19:Z19)</f>
        <v>31</v>
      </c>
      <c r="AR19" s="135">
        <f t="shared" ref="AR19:AR25" si="15">SUM(AB19:AG19)</f>
        <v>31</v>
      </c>
      <c r="AS19" s="136">
        <f t="shared" si="5"/>
        <v>138</v>
      </c>
      <c r="AT19" s="137">
        <f>AS19-SUM(AS21:AS25)</f>
        <v>138</v>
      </c>
      <c r="AU19" s="137">
        <f>AS26</f>
        <v>-5</v>
      </c>
      <c r="AV19" s="138">
        <f>AT19+AU19</f>
        <v>133</v>
      </c>
      <c r="AW19" s="138">
        <f>AS25</f>
        <v>0</v>
      </c>
      <c r="AX19" s="138">
        <f>AS23</f>
        <v>0</v>
      </c>
      <c r="AY19" s="138">
        <f>AS24</f>
        <v>0</v>
      </c>
      <c r="AZ19" s="138">
        <f>AS22</f>
        <v>0</v>
      </c>
      <c r="BA19" s="138">
        <f>AS21</f>
        <v>0</v>
      </c>
      <c r="BB19" s="134">
        <f>AJ20</f>
        <v>94.5</v>
      </c>
      <c r="BC19" s="134">
        <v>1.3</v>
      </c>
      <c r="BD19" s="134">
        <f>BC19*AU19</f>
        <v>-6.5</v>
      </c>
      <c r="BE19" s="174">
        <f>BB19+BD19</f>
        <v>88</v>
      </c>
      <c r="BF19" s="174"/>
      <c r="BG19" s="138"/>
    </row>
    <row r="20" spans="1:59" ht="15" x14ac:dyDescent="0.25">
      <c r="A20" s="299"/>
      <c r="B20" s="141" t="s">
        <v>168</v>
      </c>
      <c r="C20" s="134">
        <v>6</v>
      </c>
      <c r="D20" s="134">
        <v>5</v>
      </c>
      <c r="E20" s="134">
        <v>2.5</v>
      </c>
      <c r="F20" s="159"/>
      <c r="G20" s="134">
        <v>6</v>
      </c>
      <c r="H20" s="134">
        <v>6</v>
      </c>
      <c r="I20" s="134">
        <v>5</v>
      </c>
      <c r="J20" s="134">
        <v>6.5</v>
      </c>
      <c r="K20" s="134">
        <v>5.5</v>
      </c>
      <c r="L20" s="134">
        <v>2.5</v>
      </c>
      <c r="M20" s="159"/>
      <c r="N20" s="134">
        <v>5.5</v>
      </c>
      <c r="O20" s="134">
        <v>5</v>
      </c>
      <c r="P20" s="134">
        <v>5</v>
      </c>
      <c r="Q20" s="134">
        <v>5</v>
      </c>
      <c r="R20" s="134">
        <v>5</v>
      </c>
      <c r="S20" s="134">
        <v>1.5</v>
      </c>
      <c r="T20" s="159"/>
      <c r="U20" s="134">
        <v>5.5</v>
      </c>
      <c r="V20" s="134">
        <v>6</v>
      </c>
      <c r="W20" s="134">
        <v>4.5</v>
      </c>
      <c r="X20" s="134">
        <v>6</v>
      </c>
      <c r="Y20" s="134">
        <v>5</v>
      </c>
      <c r="Z20" s="134">
        <v>2</v>
      </c>
      <c r="AA20" s="159"/>
      <c r="AB20" s="134">
        <v>5.5</v>
      </c>
      <c r="AC20" s="134">
        <v>5</v>
      </c>
      <c r="AD20" s="134">
        <v>5</v>
      </c>
      <c r="AE20" s="134">
        <v>7</v>
      </c>
      <c r="AF20" s="134">
        <v>5.5</v>
      </c>
      <c r="AG20" s="134">
        <v>4</v>
      </c>
      <c r="AH20" s="133">
        <f>SUM(C20:AG20)</f>
        <v>133</v>
      </c>
      <c r="AI20" s="134">
        <f>COUNT(C20:AG20)</f>
        <v>27</v>
      </c>
      <c r="AJ20" s="134">
        <f>AI20*3.5</f>
        <v>94.5</v>
      </c>
      <c r="AK20" s="134"/>
      <c r="AL20" s="140"/>
      <c r="AM20" s="134" t="s">
        <v>169</v>
      </c>
      <c r="AN20" s="134">
        <f t="shared" si="11"/>
        <v>13.5</v>
      </c>
      <c r="AO20" s="134">
        <f t="shared" si="12"/>
        <v>31.5</v>
      </c>
      <c r="AP20" s="134">
        <f t="shared" si="13"/>
        <v>27</v>
      </c>
      <c r="AQ20" s="134">
        <f t="shared" si="14"/>
        <v>29</v>
      </c>
      <c r="AR20" s="134">
        <f t="shared" si="15"/>
        <v>32</v>
      </c>
      <c r="AS20" s="136">
        <f t="shared" si="5"/>
        <v>133</v>
      </c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75"/>
      <c r="BF20" s="175"/>
      <c r="BG20" s="134" t="s">
        <v>384</v>
      </c>
    </row>
    <row r="21" spans="1:59" ht="15" x14ac:dyDescent="0.25">
      <c r="A21" s="300" t="s">
        <v>179</v>
      </c>
      <c r="B21" s="141" t="s">
        <v>109</v>
      </c>
      <c r="C21" s="147"/>
      <c r="D21" s="147"/>
      <c r="E21" s="147"/>
      <c r="F21" s="176"/>
      <c r="G21" s="147"/>
      <c r="H21" s="147"/>
      <c r="I21" s="147"/>
      <c r="J21" s="147"/>
      <c r="K21" s="147"/>
      <c r="L21" s="147"/>
      <c r="M21" s="176"/>
      <c r="N21" s="147"/>
      <c r="O21" s="147"/>
      <c r="P21" s="147"/>
      <c r="Q21" s="147"/>
      <c r="R21" s="147"/>
      <c r="S21" s="147"/>
      <c r="T21" s="176"/>
      <c r="U21" s="147"/>
      <c r="V21" s="147"/>
      <c r="W21" s="147"/>
      <c r="X21" s="147"/>
      <c r="Y21" s="147"/>
      <c r="Z21" s="147"/>
      <c r="AA21" s="176"/>
      <c r="AB21" s="147"/>
      <c r="AC21" s="147"/>
      <c r="AD21" s="147"/>
      <c r="AE21" s="147"/>
      <c r="AF21" s="147"/>
      <c r="AG21" s="147"/>
      <c r="AH21" s="133"/>
      <c r="AI21" s="147"/>
      <c r="AJ21" s="147"/>
      <c r="AK21" s="147"/>
      <c r="AL21" s="140" t="s">
        <v>179</v>
      </c>
      <c r="AM21" s="134" t="s">
        <v>109</v>
      </c>
      <c r="AN21" s="134">
        <f t="shared" si="11"/>
        <v>0</v>
      </c>
      <c r="AO21" s="134">
        <f t="shared" si="12"/>
        <v>0</v>
      </c>
      <c r="AP21" s="134">
        <f t="shared" si="13"/>
        <v>0</v>
      </c>
      <c r="AQ21" s="134">
        <f t="shared" si="14"/>
        <v>0</v>
      </c>
      <c r="AR21" s="134">
        <f t="shared" si="15"/>
        <v>0</v>
      </c>
      <c r="AS21" s="136">
        <f t="shared" si="5"/>
        <v>0</v>
      </c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78"/>
      <c r="BF21" s="178"/>
      <c r="BG21" s="147" t="s">
        <v>385</v>
      </c>
    </row>
    <row r="22" spans="1:59" ht="15" x14ac:dyDescent="0.25">
      <c r="A22" s="299"/>
      <c r="B22" s="141" t="s">
        <v>108</v>
      </c>
      <c r="C22" s="134"/>
      <c r="D22" s="152"/>
      <c r="E22" s="134"/>
      <c r="F22" s="159"/>
      <c r="G22" s="134"/>
      <c r="H22" s="134"/>
      <c r="I22" s="150"/>
      <c r="J22" s="134"/>
      <c r="K22" s="152"/>
      <c r="L22" s="134"/>
      <c r="M22" s="159"/>
      <c r="N22" s="134"/>
      <c r="O22" s="134"/>
      <c r="P22" s="150"/>
      <c r="Q22" s="134"/>
      <c r="R22" s="152"/>
      <c r="S22" s="134"/>
      <c r="T22" s="159"/>
      <c r="U22" s="134"/>
      <c r="V22" s="134"/>
      <c r="W22" s="150"/>
      <c r="X22" s="134"/>
      <c r="Y22" s="152"/>
      <c r="Z22" s="134"/>
      <c r="AA22" s="159"/>
      <c r="AB22" s="134"/>
      <c r="AC22" s="134"/>
      <c r="AD22" s="150"/>
      <c r="AE22" s="134"/>
      <c r="AF22" s="152"/>
      <c r="AG22" s="134"/>
      <c r="AH22" s="133"/>
      <c r="AI22" s="134"/>
      <c r="AJ22" s="134"/>
      <c r="AK22" s="134"/>
      <c r="AL22" s="140"/>
      <c r="AM22" s="124" t="s">
        <v>108</v>
      </c>
      <c r="AN22" s="134">
        <f t="shared" si="11"/>
        <v>0</v>
      </c>
      <c r="AO22" s="134">
        <f t="shared" si="12"/>
        <v>0</v>
      </c>
      <c r="AP22" s="134">
        <f t="shared" si="13"/>
        <v>0</v>
      </c>
      <c r="AQ22" s="134">
        <f t="shared" si="14"/>
        <v>0</v>
      </c>
      <c r="AR22" s="134">
        <f t="shared" si="15"/>
        <v>0</v>
      </c>
      <c r="AS22" s="136">
        <f t="shared" si="5"/>
        <v>0</v>
      </c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75"/>
      <c r="BF22" s="175"/>
      <c r="BG22" s="134" t="s">
        <v>386</v>
      </c>
    </row>
    <row r="23" spans="1:59" ht="15" x14ac:dyDescent="0.25">
      <c r="A23" s="301" t="s">
        <v>381</v>
      </c>
      <c r="B23" s="141" t="s">
        <v>160</v>
      </c>
      <c r="C23" s="134"/>
      <c r="D23" s="152"/>
      <c r="E23" s="134"/>
      <c r="F23" s="159"/>
      <c r="G23" s="134"/>
      <c r="H23" s="134"/>
      <c r="I23" s="150"/>
      <c r="J23" s="134"/>
      <c r="K23" s="152"/>
      <c r="L23" s="134"/>
      <c r="M23" s="159"/>
      <c r="N23" s="134"/>
      <c r="O23" s="134"/>
      <c r="P23" s="150"/>
      <c r="Q23" s="134"/>
      <c r="R23" s="152"/>
      <c r="S23" s="134"/>
      <c r="T23" s="159"/>
      <c r="U23" s="134"/>
      <c r="V23" s="134"/>
      <c r="W23" s="150"/>
      <c r="X23" s="134"/>
      <c r="Y23" s="152"/>
      <c r="Z23" s="134"/>
      <c r="AA23" s="159"/>
      <c r="AB23" s="134"/>
      <c r="AC23" s="134"/>
      <c r="AD23" s="150"/>
      <c r="AE23" s="134"/>
      <c r="AF23" s="152"/>
      <c r="AG23" s="134"/>
      <c r="AH23" s="133"/>
      <c r="AI23" s="134"/>
      <c r="AJ23" s="134"/>
      <c r="AK23" s="134"/>
      <c r="AL23" s="140"/>
      <c r="AM23" s="124" t="s">
        <v>172</v>
      </c>
      <c r="AN23" s="134">
        <f t="shared" si="11"/>
        <v>0</v>
      </c>
      <c r="AO23" s="134">
        <f t="shared" si="12"/>
        <v>0</v>
      </c>
      <c r="AP23" s="134">
        <f t="shared" si="13"/>
        <v>0</v>
      </c>
      <c r="AQ23" s="134">
        <f t="shared" si="14"/>
        <v>0</v>
      </c>
      <c r="AR23" s="134">
        <f t="shared" si="15"/>
        <v>0</v>
      </c>
      <c r="AS23" s="136">
        <f t="shared" si="5"/>
        <v>0</v>
      </c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75"/>
      <c r="BF23" s="175"/>
      <c r="BG23" s="134"/>
    </row>
    <row r="24" spans="1:59" ht="15" x14ac:dyDescent="0.25">
      <c r="A24" s="299">
        <v>11.63</v>
      </c>
      <c r="B24" s="141" t="s">
        <v>161</v>
      </c>
      <c r="C24" s="134"/>
      <c r="D24" s="152"/>
      <c r="E24" s="134"/>
      <c r="F24" s="159"/>
      <c r="G24" s="134"/>
      <c r="H24" s="134"/>
      <c r="I24" s="150"/>
      <c r="J24" s="134"/>
      <c r="K24" s="152"/>
      <c r="L24" s="134"/>
      <c r="M24" s="159"/>
      <c r="N24" s="134"/>
      <c r="O24" s="134"/>
      <c r="P24" s="150"/>
      <c r="Q24" s="134"/>
      <c r="R24" s="152"/>
      <c r="S24" s="134"/>
      <c r="T24" s="159"/>
      <c r="U24" s="134"/>
      <c r="V24" s="134"/>
      <c r="W24" s="150"/>
      <c r="X24" s="134"/>
      <c r="Y24" s="152"/>
      <c r="Z24" s="134"/>
      <c r="AA24" s="159"/>
      <c r="AB24" s="134"/>
      <c r="AC24" s="134"/>
      <c r="AD24" s="150"/>
      <c r="AE24" s="134"/>
      <c r="AF24" s="152"/>
      <c r="AG24" s="134"/>
      <c r="AH24" s="133"/>
      <c r="AI24" s="134"/>
      <c r="AJ24" s="134"/>
      <c r="AK24" s="134"/>
      <c r="AL24" s="140"/>
      <c r="AM24" s="124" t="s">
        <v>173</v>
      </c>
      <c r="AN24" s="134">
        <f t="shared" si="11"/>
        <v>0</v>
      </c>
      <c r="AO24" s="134">
        <f t="shared" si="12"/>
        <v>0</v>
      </c>
      <c r="AP24" s="134">
        <f t="shared" si="13"/>
        <v>0</v>
      </c>
      <c r="AQ24" s="134">
        <f t="shared" si="14"/>
        <v>0</v>
      </c>
      <c r="AR24" s="134">
        <f t="shared" si="15"/>
        <v>0</v>
      </c>
      <c r="AS24" s="136">
        <f t="shared" si="5"/>
        <v>0</v>
      </c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75"/>
      <c r="BF24" s="175"/>
      <c r="BG24" s="134"/>
    </row>
    <row r="25" spans="1:59" ht="15" x14ac:dyDescent="0.25">
      <c r="A25" s="301" t="s">
        <v>382</v>
      </c>
      <c r="B25" s="141" t="s">
        <v>174</v>
      </c>
      <c r="C25" s="134"/>
      <c r="D25" s="152"/>
      <c r="E25" s="134"/>
      <c r="F25" s="159"/>
      <c r="G25" s="134"/>
      <c r="H25" s="134"/>
      <c r="I25" s="150"/>
      <c r="J25" s="134"/>
      <c r="K25" s="152"/>
      <c r="L25" s="134"/>
      <c r="M25" s="159"/>
      <c r="N25" s="134"/>
      <c r="O25" s="134"/>
      <c r="P25" s="150"/>
      <c r="Q25" s="134"/>
      <c r="R25" s="152"/>
      <c r="S25" s="134"/>
      <c r="T25" s="159"/>
      <c r="U25" s="134"/>
      <c r="V25" s="134"/>
      <c r="W25" s="150"/>
      <c r="X25" s="134"/>
      <c r="Y25" s="152"/>
      <c r="Z25" s="134"/>
      <c r="AA25" s="159"/>
      <c r="AB25" s="134"/>
      <c r="AC25" s="134"/>
      <c r="AD25" s="150"/>
      <c r="AE25" s="134"/>
      <c r="AF25" s="152"/>
      <c r="AG25" s="134"/>
      <c r="AH25" s="133"/>
      <c r="AI25" s="134"/>
      <c r="AJ25" s="134"/>
      <c r="AK25" s="134"/>
      <c r="AL25" s="140"/>
      <c r="AM25" s="124" t="s">
        <v>174</v>
      </c>
      <c r="AN25" s="134">
        <f t="shared" si="11"/>
        <v>0</v>
      </c>
      <c r="AO25" s="134">
        <f t="shared" si="12"/>
        <v>0</v>
      </c>
      <c r="AP25" s="134">
        <f t="shared" si="13"/>
        <v>0</v>
      </c>
      <c r="AQ25" s="134">
        <f t="shared" si="14"/>
        <v>0</v>
      </c>
      <c r="AR25" s="134">
        <f t="shared" si="15"/>
        <v>0</v>
      </c>
      <c r="AS25" s="136">
        <f t="shared" si="5"/>
        <v>0</v>
      </c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75"/>
      <c r="BF25" s="175"/>
      <c r="BG25" s="134"/>
    </row>
    <row r="26" spans="1:59" ht="15" x14ac:dyDescent="0.25">
      <c r="A26" s="302">
        <v>8.3699999999999992</v>
      </c>
      <c r="B26" s="154" t="s">
        <v>175</v>
      </c>
      <c r="C26" s="134"/>
      <c r="D26" s="155"/>
      <c r="E26" s="155"/>
      <c r="F26" s="159"/>
      <c r="G26" s="155"/>
      <c r="H26" s="155"/>
      <c r="I26" s="155"/>
      <c r="J26" s="134"/>
      <c r="K26" s="155"/>
      <c r="L26" s="155"/>
      <c r="M26" s="159"/>
      <c r="N26" s="155"/>
      <c r="O26" s="155"/>
      <c r="P26" s="155"/>
      <c r="Q26" s="134"/>
      <c r="R26" s="155"/>
      <c r="S26" s="155"/>
      <c r="T26" s="159"/>
      <c r="U26" s="155"/>
      <c r="V26" s="155"/>
      <c r="W26" s="155"/>
      <c r="X26" s="134"/>
      <c r="Y26" s="155"/>
      <c r="Z26" s="155"/>
      <c r="AA26" s="159"/>
      <c r="AB26" s="155"/>
      <c r="AC26" s="155"/>
      <c r="AD26" s="155"/>
      <c r="AE26" s="134"/>
      <c r="AF26" s="155"/>
      <c r="AG26" s="155"/>
      <c r="AH26" s="133">
        <f>SUM(C26:AF26)</f>
        <v>0</v>
      </c>
      <c r="AI26" s="155"/>
      <c r="AJ26" s="155"/>
      <c r="AK26" s="155"/>
      <c r="AL26" s="153"/>
      <c r="AM26" s="134" t="s">
        <v>176</v>
      </c>
      <c r="AN26" s="134">
        <f>SUM(AN20:AN25)-AN19</f>
        <v>-0.5</v>
      </c>
      <c r="AO26" s="134">
        <f>SUM(AO20:AO25)-AO19</f>
        <v>0.5</v>
      </c>
      <c r="AP26" s="134">
        <f>SUM(AP20:AP25)-AP19</f>
        <v>-4</v>
      </c>
      <c r="AQ26" s="134">
        <f>SUM(AQ20:AQ25)-AQ19</f>
        <v>-2</v>
      </c>
      <c r="AR26" s="134">
        <f>SUM(AR20:AR25)-AR19</f>
        <v>1</v>
      </c>
      <c r="AS26" s="136">
        <f t="shared" si="5"/>
        <v>-5</v>
      </c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81"/>
      <c r="BF26" s="181"/>
      <c r="BG26" s="155"/>
    </row>
    <row r="27" spans="1:59" ht="15" x14ac:dyDescent="0.25">
      <c r="A27" s="298"/>
      <c r="B27" s="131" t="s">
        <v>166</v>
      </c>
      <c r="C27" s="95">
        <v>6</v>
      </c>
      <c r="D27" s="95">
        <v>6</v>
      </c>
      <c r="E27" s="95">
        <v>3</v>
      </c>
      <c r="F27" s="173"/>
      <c r="G27" s="95">
        <v>4.5</v>
      </c>
      <c r="H27" s="95">
        <v>5.5</v>
      </c>
      <c r="I27" s="95">
        <v>5</v>
      </c>
      <c r="J27" s="95">
        <v>6</v>
      </c>
      <c r="K27" s="95">
        <v>6</v>
      </c>
      <c r="L27" s="95">
        <v>3</v>
      </c>
      <c r="M27" s="173"/>
      <c r="N27" s="95">
        <v>4.5</v>
      </c>
      <c r="O27" s="95">
        <v>5.5</v>
      </c>
      <c r="P27" s="95">
        <v>5</v>
      </c>
      <c r="Q27" s="95">
        <v>6</v>
      </c>
      <c r="R27" s="95">
        <v>6</v>
      </c>
      <c r="S27" s="95">
        <v>3</v>
      </c>
      <c r="T27" s="173"/>
      <c r="U27" s="95">
        <v>4.5</v>
      </c>
      <c r="V27" s="95">
        <v>5.5</v>
      </c>
      <c r="W27" s="95">
        <v>5</v>
      </c>
      <c r="X27" s="95">
        <v>6</v>
      </c>
      <c r="Y27" s="95">
        <v>6</v>
      </c>
      <c r="Z27" s="95">
        <v>3</v>
      </c>
      <c r="AA27" s="173"/>
      <c r="AB27" s="95">
        <v>4.5</v>
      </c>
      <c r="AC27" s="95">
        <v>5.5</v>
      </c>
      <c r="AD27" s="95">
        <v>5</v>
      </c>
      <c r="AE27" s="95">
        <v>6</v>
      </c>
      <c r="AF27" s="95">
        <v>6</v>
      </c>
      <c r="AG27" s="95">
        <v>3</v>
      </c>
      <c r="AH27" s="133">
        <f>SUM(C27:AF27)</f>
        <v>132</v>
      </c>
      <c r="AI27" s="134"/>
      <c r="AJ27" s="134"/>
      <c r="AK27" s="134"/>
      <c r="AL27" s="71"/>
      <c r="AM27" s="135" t="s">
        <v>167</v>
      </c>
      <c r="AN27" s="135">
        <f t="shared" ref="AN27:AN33" si="16">SUM(C27:E27)</f>
        <v>15</v>
      </c>
      <c r="AO27" s="135">
        <f t="shared" ref="AO27:AO33" si="17">SUM(G27:L27)</f>
        <v>30</v>
      </c>
      <c r="AP27" s="135">
        <f t="shared" ref="AP27:AP33" si="18">SUM(N27:S27)</f>
        <v>30</v>
      </c>
      <c r="AQ27" s="135">
        <f t="shared" ref="AQ27:AQ33" si="19">SUM(U27:Z27)</f>
        <v>30</v>
      </c>
      <c r="AR27" s="135">
        <f t="shared" ref="AR27:AR33" si="20">SUM(AB27:AG27)</f>
        <v>30</v>
      </c>
      <c r="AS27" s="136">
        <f t="shared" si="5"/>
        <v>135</v>
      </c>
      <c r="AT27" s="137">
        <f>AS27-SUM(AS29:AS33)</f>
        <v>129</v>
      </c>
      <c r="AU27" s="137">
        <f>AS34</f>
        <v>54.5</v>
      </c>
      <c r="AV27" s="138">
        <f>AT27+AU27</f>
        <v>183.5</v>
      </c>
      <c r="AW27" s="138">
        <f>AS33</f>
        <v>0</v>
      </c>
      <c r="AX27" s="138">
        <f>AS31</f>
        <v>0</v>
      </c>
      <c r="AY27" s="138">
        <f>AS32</f>
        <v>0</v>
      </c>
      <c r="AZ27" s="138">
        <f>AS30</f>
        <v>0</v>
      </c>
      <c r="BA27" s="138">
        <f>AS29</f>
        <v>6</v>
      </c>
      <c r="BB27" s="134">
        <f>AJ28</f>
        <v>87.5</v>
      </c>
      <c r="BC27" s="134">
        <v>1.3</v>
      </c>
      <c r="BD27" s="134">
        <f>BC27*AU27</f>
        <v>70.850000000000009</v>
      </c>
      <c r="BE27" s="174">
        <f>BB27+BD27</f>
        <v>158.35000000000002</v>
      </c>
      <c r="BF27" s="174">
        <v>35.6</v>
      </c>
      <c r="BG27" s="138"/>
    </row>
    <row r="28" spans="1:59" ht="15" x14ac:dyDescent="0.25">
      <c r="A28" s="299"/>
      <c r="B28" s="141" t="s">
        <v>168</v>
      </c>
      <c r="C28" s="134">
        <v>8.5</v>
      </c>
      <c r="D28" s="134">
        <v>5</v>
      </c>
      <c r="E28" s="134">
        <v>6</v>
      </c>
      <c r="F28" s="159"/>
      <c r="G28" s="134">
        <v>7</v>
      </c>
      <c r="H28" s="134">
        <v>8</v>
      </c>
      <c r="I28" s="134">
        <v>7.5</v>
      </c>
      <c r="J28" s="134">
        <v>8</v>
      </c>
      <c r="K28" s="134">
        <v>5.5</v>
      </c>
      <c r="L28" s="134">
        <v>5.5</v>
      </c>
      <c r="M28" s="159"/>
      <c r="N28" s="134">
        <v>8</v>
      </c>
      <c r="O28" s="134">
        <v>7.5</v>
      </c>
      <c r="P28" s="134">
        <v>7.5</v>
      </c>
      <c r="Q28" s="134">
        <v>8</v>
      </c>
      <c r="R28" s="134">
        <v>8</v>
      </c>
      <c r="S28" s="134">
        <v>5.5</v>
      </c>
      <c r="T28" s="159"/>
      <c r="U28" s="134">
        <v>7.5</v>
      </c>
      <c r="V28" s="134">
        <v>8</v>
      </c>
      <c r="W28" s="134">
        <v>7</v>
      </c>
      <c r="X28" s="134">
        <v>8.5</v>
      </c>
      <c r="Y28" s="134">
        <v>7.5</v>
      </c>
      <c r="Z28" s="137"/>
      <c r="AA28" s="159"/>
      <c r="AB28" s="134">
        <v>7.5</v>
      </c>
      <c r="AC28" s="134">
        <v>7.5</v>
      </c>
      <c r="AD28" s="134">
        <v>7.5</v>
      </c>
      <c r="AE28" s="134">
        <v>8.5</v>
      </c>
      <c r="AF28" s="134">
        <v>8.5</v>
      </c>
      <c r="AG28" s="137"/>
      <c r="AH28" s="133">
        <f>SUM(C28:AF28)</f>
        <v>183.5</v>
      </c>
      <c r="AI28" s="134">
        <f>COUNT(C28:AF28)</f>
        <v>25</v>
      </c>
      <c r="AJ28" s="134">
        <f>AI28*3.5</f>
        <v>87.5</v>
      </c>
      <c r="AK28" s="134"/>
      <c r="AL28" s="140"/>
      <c r="AM28" s="134" t="s">
        <v>169</v>
      </c>
      <c r="AN28" s="134">
        <f t="shared" si="16"/>
        <v>19.5</v>
      </c>
      <c r="AO28" s="134">
        <f t="shared" si="17"/>
        <v>41.5</v>
      </c>
      <c r="AP28" s="134">
        <f t="shared" si="18"/>
        <v>44.5</v>
      </c>
      <c r="AQ28" s="134">
        <f t="shared" si="19"/>
        <v>38.5</v>
      </c>
      <c r="AR28" s="134">
        <f t="shared" si="20"/>
        <v>39.5</v>
      </c>
      <c r="AS28" s="136">
        <f t="shared" si="5"/>
        <v>183.5</v>
      </c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75"/>
      <c r="BF28" s="175"/>
      <c r="BG28" s="134" t="s">
        <v>387</v>
      </c>
    </row>
    <row r="29" spans="1:59" ht="15" x14ac:dyDescent="0.25">
      <c r="A29" s="303" t="s">
        <v>180</v>
      </c>
      <c r="B29" s="141" t="s">
        <v>109</v>
      </c>
      <c r="C29" s="147"/>
      <c r="D29" s="147"/>
      <c r="E29" s="147"/>
      <c r="F29" s="176"/>
      <c r="G29" s="147"/>
      <c r="H29" s="147"/>
      <c r="I29" s="147"/>
      <c r="J29" s="147"/>
      <c r="K29" s="147"/>
      <c r="L29" s="147"/>
      <c r="M29" s="176"/>
      <c r="N29" s="147"/>
      <c r="O29" s="147"/>
      <c r="P29" s="147"/>
      <c r="Q29" s="147"/>
      <c r="R29" s="147"/>
      <c r="S29" s="147"/>
      <c r="T29" s="176"/>
      <c r="U29" s="147"/>
      <c r="V29" s="147"/>
      <c r="W29" s="147"/>
      <c r="X29" s="147"/>
      <c r="Y29" s="147"/>
      <c r="Z29" s="147">
        <v>3</v>
      </c>
      <c r="AA29" s="176"/>
      <c r="AB29" s="147"/>
      <c r="AC29" s="147"/>
      <c r="AD29" s="147"/>
      <c r="AE29" s="147"/>
      <c r="AF29" s="147"/>
      <c r="AG29" s="147">
        <v>3</v>
      </c>
      <c r="AH29" s="133"/>
      <c r="AI29" s="147"/>
      <c r="AJ29" s="147"/>
      <c r="AK29" s="147"/>
      <c r="AL29" s="140" t="s">
        <v>180</v>
      </c>
      <c r="AM29" s="134" t="s">
        <v>109</v>
      </c>
      <c r="AN29" s="134">
        <f t="shared" si="16"/>
        <v>0</v>
      </c>
      <c r="AO29" s="134">
        <f t="shared" si="17"/>
        <v>0</v>
      </c>
      <c r="AP29" s="134">
        <f t="shared" si="18"/>
        <v>0</v>
      </c>
      <c r="AQ29" s="134">
        <f t="shared" si="19"/>
        <v>3</v>
      </c>
      <c r="AR29" s="134">
        <f t="shared" si="20"/>
        <v>3</v>
      </c>
      <c r="AS29" s="136">
        <f t="shared" si="5"/>
        <v>6</v>
      </c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78"/>
      <c r="BF29" s="178"/>
      <c r="BG29" s="147"/>
    </row>
    <row r="30" spans="1:59" ht="15" x14ac:dyDescent="0.25">
      <c r="A30" s="299"/>
      <c r="B30" s="141" t="s">
        <v>108</v>
      </c>
      <c r="C30" s="134"/>
      <c r="D30" s="152"/>
      <c r="E30" s="134"/>
      <c r="F30" s="159"/>
      <c r="G30" s="134"/>
      <c r="H30" s="134"/>
      <c r="I30" s="150"/>
      <c r="J30" s="134"/>
      <c r="K30" s="152"/>
      <c r="L30" s="134"/>
      <c r="M30" s="159"/>
      <c r="N30" s="134"/>
      <c r="O30" s="134"/>
      <c r="P30" s="150"/>
      <c r="Q30" s="134"/>
      <c r="R30" s="152"/>
      <c r="S30" s="134"/>
      <c r="T30" s="159"/>
      <c r="U30" s="134"/>
      <c r="V30" s="134"/>
      <c r="W30" s="150"/>
      <c r="X30" s="134"/>
      <c r="Y30" s="152"/>
      <c r="Z30" s="134"/>
      <c r="AA30" s="159"/>
      <c r="AB30" s="134"/>
      <c r="AC30" s="134"/>
      <c r="AD30" s="150"/>
      <c r="AE30" s="134"/>
      <c r="AF30" s="152"/>
      <c r="AG30" s="134"/>
      <c r="AH30" s="133"/>
      <c r="AI30" s="134"/>
      <c r="AJ30" s="134"/>
      <c r="AK30" s="134"/>
      <c r="AL30" s="140"/>
      <c r="AM30" s="124" t="s">
        <v>108</v>
      </c>
      <c r="AN30" s="134">
        <f t="shared" si="16"/>
        <v>0</v>
      </c>
      <c r="AO30" s="134">
        <f t="shared" si="17"/>
        <v>0</v>
      </c>
      <c r="AP30" s="134">
        <f t="shared" si="18"/>
        <v>0</v>
      </c>
      <c r="AQ30" s="134">
        <f t="shared" si="19"/>
        <v>0</v>
      </c>
      <c r="AR30" s="134">
        <f t="shared" si="20"/>
        <v>0</v>
      </c>
      <c r="AS30" s="136">
        <f t="shared" si="5"/>
        <v>0</v>
      </c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75"/>
      <c r="BF30" s="175"/>
      <c r="BG30" s="134"/>
    </row>
    <row r="31" spans="1:59" ht="15" x14ac:dyDescent="0.25">
      <c r="A31" s="301" t="s">
        <v>381</v>
      </c>
      <c r="B31" s="141" t="s">
        <v>160</v>
      </c>
      <c r="C31" s="134"/>
      <c r="D31" s="152"/>
      <c r="E31" s="134"/>
      <c r="F31" s="159"/>
      <c r="G31" s="134"/>
      <c r="H31" s="134"/>
      <c r="I31" s="150"/>
      <c r="J31" s="134"/>
      <c r="K31" s="152"/>
      <c r="L31" s="134"/>
      <c r="M31" s="159"/>
      <c r="N31" s="134"/>
      <c r="O31" s="134"/>
      <c r="P31" s="150"/>
      <c r="Q31" s="134"/>
      <c r="R31" s="152"/>
      <c r="S31" s="134"/>
      <c r="T31" s="159"/>
      <c r="U31" s="134"/>
      <c r="V31" s="134"/>
      <c r="W31" s="150"/>
      <c r="X31" s="134"/>
      <c r="Y31" s="152"/>
      <c r="Z31" s="134"/>
      <c r="AA31" s="159"/>
      <c r="AB31" s="134"/>
      <c r="AC31" s="134"/>
      <c r="AD31" s="150"/>
      <c r="AE31" s="134"/>
      <c r="AF31" s="152"/>
      <c r="AG31" s="134"/>
      <c r="AH31" s="133"/>
      <c r="AI31" s="134"/>
      <c r="AJ31" s="134"/>
      <c r="AK31" s="134"/>
      <c r="AL31" s="140"/>
      <c r="AM31" s="124" t="s">
        <v>172</v>
      </c>
      <c r="AN31" s="134">
        <f t="shared" si="16"/>
        <v>0</v>
      </c>
      <c r="AO31" s="134">
        <f t="shared" si="17"/>
        <v>0</v>
      </c>
      <c r="AP31" s="134">
        <f t="shared" si="18"/>
        <v>0</v>
      </c>
      <c r="AQ31" s="134">
        <f t="shared" si="19"/>
        <v>0</v>
      </c>
      <c r="AR31" s="134">
        <f t="shared" si="20"/>
        <v>0</v>
      </c>
      <c r="AS31" s="136">
        <f t="shared" si="5"/>
        <v>0</v>
      </c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75"/>
      <c r="BF31" s="175"/>
      <c r="BG31" s="134"/>
    </row>
    <row r="32" spans="1:59" ht="15" x14ac:dyDescent="0.25">
      <c r="A32" s="299">
        <v>58.97</v>
      </c>
      <c r="B32" s="141" t="s">
        <v>161</v>
      </c>
      <c r="C32" s="134"/>
      <c r="D32" s="152"/>
      <c r="E32" s="134"/>
      <c r="F32" s="159"/>
      <c r="G32" s="134"/>
      <c r="H32" s="134"/>
      <c r="I32" s="150"/>
      <c r="J32" s="134"/>
      <c r="K32" s="152"/>
      <c r="L32" s="134"/>
      <c r="M32" s="159"/>
      <c r="N32" s="134"/>
      <c r="O32" s="134"/>
      <c r="P32" s="150"/>
      <c r="Q32" s="134"/>
      <c r="R32" s="152"/>
      <c r="S32" s="134"/>
      <c r="T32" s="159"/>
      <c r="U32" s="134"/>
      <c r="V32" s="134"/>
      <c r="W32" s="150"/>
      <c r="X32" s="134"/>
      <c r="Y32" s="152"/>
      <c r="Z32" s="134"/>
      <c r="AA32" s="159"/>
      <c r="AB32" s="134"/>
      <c r="AC32" s="134"/>
      <c r="AD32" s="150"/>
      <c r="AE32" s="134"/>
      <c r="AF32" s="152"/>
      <c r="AG32" s="134"/>
      <c r="AH32" s="133"/>
      <c r="AI32" s="134"/>
      <c r="AJ32" s="134"/>
      <c r="AK32" s="134"/>
      <c r="AL32" s="140"/>
      <c r="AM32" s="124" t="s">
        <v>173</v>
      </c>
      <c r="AN32" s="134">
        <f t="shared" si="16"/>
        <v>0</v>
      </c>
      <c r="AO32" s="134">
        <f t="shared" si="17"/>
        <v>0</v>
      </c>
      <c r="AP32" s="134">
        <f t="shared" si="18"/>
        <v>0</v>
      </c>
      <c r="AQ32" s="134">
        <f t="shared" si="19"/>
        <v>0</v>
      </c>
      <c r="AR32" s="134">
        <f t="shared" si="20"/>
        <v>0</v>
      </c>
      <c r="AS32" s="136">
        <f t="shared" si="5"/>
        <v>0</v>
      </c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75"/>
      <c r="BF32" s="175"/>
      <c r="BG32" s="134"/>
    </row>
    <row r="33" spans="1:59" ht="15" x14ac:dyDescent="0.25">
      <c r="A33" s="301" t="s">
        <v>388</v>
      </c>
      <c r="B33" s="141" t="s">
        <v>174</v>
      </c>
      <c r="C33" s="134"/>
      <c r="D33" s="152"/>
      <c r="E33" s="134"/>
      <c r="F33" s="159"/>
      <c r="G33" s="134"/>
      <c r="H33" s="134"/>
      <c r="I33" s="150"/>
      <c r="J33" s="134"/>
      <c r="K33" s="152"/>
      <c r="L33" s="134"/>
      <c r="M33" s="159"/>
      <c r="N33" s="134"/>
      <c r="O33" s="134"/>
      <c r="P33" s="150"/>
      <c r="Q33" s="134"/>
      <c r="R33" s="152"/>
      <c r="S33" s="134"/>
      <c r="T33" s="159"/>
      <c r="U33" s="134"/>
      <c r="V33" s="134"/>
      <c r="W33" s="150"/>
      <c r="X33" s="134"/>
      <c r="Y33" s="152"/>
      <c r="Z33" s="134"/>
      <c r="AA33" s="159"/>
      <c r="AB33" s="134"/>
      <c r="AC33" s="134"/>
      <c r="AD33" s="150"/>
      <c r="AE33" s="134"/>
      <c r="AF33" s="152"/>
      <c r="AG33" s="134"/>
      <c r="AH33" s="133"/>
      <c r="AI33" s="134"/>
      <c r="AJ33" s="134"/>
      <c r="AK33" s="134"/>
      <c r="AL33" s="140"/>
      <c r="AM33" s="124" t="s">
        <v>174</v>
      </c>
      <c r="AN33" s="134">
        <f t="shared" si="16"/>
        <v>0</v>
      </c>
      <c r="AO33" s="134">
        <f t="shared" si="17"/>
        <v>0</v>
      </c>
      <c r="AP33" s="134">
        <f t="shared" si="18"/>
        <v>0</v>
      </c>
      <c r="AQ33" s="134">
        <f t="shared" si="19"/>
        <v>0</v>
      </c>
      <c r="AR33" s="134">
        <f t="shared" si="20"/>
        <v>0</v>
      </c>
      <c r="AS33" s="136">
        <f t="shared" si="5"/>
        <v>0</v>
      </c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75"/>
      <c r="BF33" s="175"/>
      <c r="BG33" s="134"/>
    </row>
    <row r="34" spans="1:59" ht="15" x14ac:dyDescent="0.25">
      <c r="A34" s="302">
        <v>39.08</v>
      </c>
      <c r="B34" s="154" t="s">
        <v>175</v>
      </c>
      <c r="C34" s="134"/>
      <c r="D34" s="155"/>
      <c r="E34" s="155"/>
      <c r="F34" s="159"/>
      <c r="G34" s="155"/>
      <c r="H34" s="155"/>
      <c r="I34" s="155"/>
      <c r="J34" s="134"/>
      <c r="K34" s="155"/>
      <c r="L34" s="155"/>
      <c r="M34" s="159"/>
      <c r="N34" s="155"/>
      <c r="O34" s="155"/>
      <c r="P34" s="155"/>
      <c r="Q34" s="134"/>
      <c r="R34" s="155"/>
      <c r="S34" s="155"/>
      <c r="T34" s="159"/>
      <c r="U34" s="155"/>
      <c r="V34" s="155"/>
      <c r="W34" s="155"/>
      <c r="X34" s="134"/>
      <c r="Y34" s="155"/>
      <c r="Z34" s="155"/>
      <c r="AA34" s="159"/>
      <c r="AB34" s="155"/>
      <c r="AC34" s="155"/>
      <c r="AD34" s="155"/>
      <c r="AE34" s="134"/>
      <c r="AF34" s="155"/>
      <c r="AG34" s="155"/>
      <c r="AH34" s="133">
        <f>SUM(C34:AF34)</f>
        <v>0</v>
      </c>
      <c r="AI34" s="155"/>
      <c r="AJ34" s="155"/>
      <c r="AK34" s="155"/>
      <c r="AL34" s="153"/>
      <c r="AM34" s="134" t="s">
        <v>176</v>
      </c>
      <c r="AN34" s="134">
        <f>SUM(AN28:AN33)-AN27</f>
        <v>4.5</v>
      </c>
      <c r="AO34" s="134">
        <f>SUM(AO28:AO33)-AO27</f>
        <v>11.5</v>
      </c>
      <c r="AP34" s="134">
        <f>SUM(AP28:AP33)-AP27</f>
        <v>14.5</v>
      </c>
      <c r="AQ34" s="134">
        <f>SUM(AQ28:AQ33)-AQ27</f>
        <v>11.5</v>
      </c>
      <c r="AR34" s="134">
        <f>SUM(AR28:AR33)-AR27</f>
        <v>12.5</v>
      </c>
      <c r="AS34" s="136">
        <f t="shared" si="5"/>
        <v>54.5</v>
      </c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81"/>
      <c r="BF34" s="181"/>
      <c r="BG34" s="155"/>
    </row>
    <row r="35" spans="1:59" ht="15" x14ac:dyDescent="0.25">
      <c r="A35" s="298"/>
      <c r="B35" s="131" t="s">
        <v>166</v>
      </c>
      <c r="C35" s="95">
        <v>6</v>
      </c>
      <c r="D35" s="95">
        <v>6</v>
      </c>
      <c r="E35" s="95">
        <v>3</v>
      </c>
      <c r="F35" s="173"/>
      <c r="G35" s="95">
        <v>4</v>
      </c>
      <c r="H35" s="95">
        <v>5.5</v>
      </c>
      <c r="I35" s="95">
        <v>5.5</v>
      </c>
      <c r="J35" s="95">
        <v>6</v>
      </c>
      <c r="K35" s="95">
        <v>6</v>
      </c>
      <c r="L35" s="95">
        <v>3</v>
      </c>
      <c r="M35" s="173"/>
      <c r="N35" s="95">
        <v>4</v>
      </c>
      <c r="O35" s="95">
        <v>5.5</v>
      </c>
      <c r="P35" s="95">
        <v>5.5</v>
      </c>
      <c r="Q35" s="95">
        <v>6</v>
      </c>
      <c r="R35" s="95">
        <v>6</v>
      </c>
      <c r="S35" s="95">
        <v>3</v>
      </c>
      <c r="T35" s="173"/>
      <c r="U35" s="95">
        <v>4</v>
      </c>
      <c r="V35" s="95">
        <v>5.5</v>
      </c>
      <c r="W35" s="95">
        <v>5.5</v>
      </c>
      <c r="X35" s="95">
        <v>6</v>
      </c>
      <c r="Y35" s="95">
        <v>6</v>
      </c>
      <c r="Z35" s="95">
        <v>3</v>
      </c>
      <c r="AA35" s="173"/>
      <c r="AB35" s="95">
        <v>4</v>
      </c>
      <c r="AC35" s="95">
        <v>5.5</v>
      </c>
      <c r="AD35" s="95">
        <v>5.5</v>
      </c>
      <c r="AE35" s="95">
        <v>6</v>
      </c>
      <c r="AF35" s="95">
        <v>6</v>
      </c>
      <c r="AG35" s="95">
        <v>3</v>
      </c>
      <c r="AH35" s="133">
        <f>SUM(C35:AF35)</f>
        <v>132</v>
      </c>
      <c r="AI35" s="134"/>
      <c r="AJ35" s="134"/>
      <c r="AK35" s="134"/>
      <c r="AL35" s="71"/>
      <c r="AM35" s="135" t="s">
        <v>167</v>
      </c>
      <c r="AN35" s="135">
        <f t="shared" ref="AN35:AN41" si="21">SUM(C35:E35)</f>
        <v>15</v>
      </c>
      <c r="AO35" s="135">
        <f t="shared" ref="AO35:AO41" si="22">SUM(G35:L35)</f>
        <v>30</v>
      </c>
      <c r="AP35" s="135">
        <f t="shared" ref="AP35:AP41" si="23">SUM(N35:S35)</f>
        <v>30</v>
      </c>
      <c r="AQ35" s="135">
        <f t="shared" ref="AQ35:AQ41" si="24">SUM(U35:Z35)</f>
        <v>30</v>
      </c>
      <c r="AR35" s="135">
        <f t="shared" ref="AR35:AR41" si="25">SUM(AB35:AG35)</f>
        <v>30</v>
      </c>
      <c r="AS35" s="136">
        <f t="shared" ref="AS35:AS66" si="26">SUM(AN35:AR35)</f>
        <v>135</v>
      </c>
      <c r="AT35" s="137">
        <f>AS35-SUM(AS37:AS41)</f>
        <v>116.5</v>
      </c>
      <c r="AU35" s="137">
        <f>AS42</f>
        <v>11</v>
      </c>
      <c r="AV35" s="138">
        <f>AT35+AU35</f>
        <v>127.5</v>
      </c>
      <c r="AW35" s="138">
        <f>AS41</f>
        <v>0</v>
      </c>
      <c r="AX35" s="138">
        <f>AS39</f>
        <v>0</v>
      </c>
      <c r="AY35" s="138">
        <f>AS40</f>
        <v>0</v>
      </c>
      <c r="AZ35" s="138">
        <f>AS38</f>
        <v>9.5</v>
      </c>
      <c r="BA35" s="138">
        <f>AS37</f>
        <v>9</v>
      </c>
      <c r="BB35" s="134">
        <f>AJ36</f>
        <v>80.5</v>
      </c>
      <c r="BC35" s="134">
        <v>1.3</v>
      </c>
      <c r="BD35" s="134">
        <f>BC35*AU35</f>
        <v>14.3</v>
      </c>
      <c r="BE35" s="174">
        <f>BB35+BD35</f>
        <v>94.8</v>
      </c>
      <c r="BF35" s="174"/>
      <c r="BG35" s="138" t="s">
        <v>220</v>
      </c>
    </row>
    <row r="36" spans="1:59" ht="15" x14ac:dyDescent="0.25">
      <c r="A36" s="299"/>
      <c r="B36" s="141" t="s">
        <v>168</v>
      </c>
      <c r="C36" s="137"/>
      <c r="D36" s="134">
        <v>6</v>
      </c>
      <c r="E36" s="134">
        <v>2.5</v>
      </c>
      <c r="F36" s="159"/>
      <c r="G36" s="137"/>
      <c r="H36" s="137"/>
      <c r="I36" s="134">
        <v>5</v>
      </c>
      <c r="J36" s="134">
        <v>7</v>
      </c>
      <c r="K36" s="134">
        <v>7</v>
      </c>
      <c r="L36" s="134">
        <v>4</v>
      </c>
      <c r="M36" s="159"/>
      <c r="N36" s="134">
        <v>4</v>
      </c>
      <c r="O36" s="134">
        <v>5.5</v>
      </c>
      <c r="P36" s="134">
        <v>5</v>
      </c>
      <c r="Q36" s="134">
        <v>6</v>
      </c>
      <c r="R36" s="134">
        <v>6</v>
      </c>
      <c r="S36" s="134">
        <v>3.5</v>
      </c>
      <c r="T36" s="159"/>
      <c r="U36" s="134">
        <v>5.5</v>
      </c>
      <c r="V36" s="134">
        <v>6</v>
      </c>
      <c r="W36" s="134">
        <v>6</v>
      </c>
      <c r="X36" s="134">
        <v>6.5</v>
      </c>
      <c r="Y36" s="134">
        <v>7</v>
      </c>
      <c r="Z36" s="134">
        <v>4</v>
      </c>
      <c r="AA36" s="159"/>
      <c r="AB36" s="134">
        <v>5</v>
      </c>
      <c r="AC36" s="134">
        <v>6.5</v>
      </c>
      <c r="AD36" s="134">
        <v>6.5</v>
      </c>
      <c r="AE36" s="134">
        <v>6</v>
      </c>
      <c r="AF36" s="134">
        <v>7</v>
      </c>
      <c r="AG36" s="137"/>
      <c r="AH36" s="133">
        <f>SUM(C36:AF36)</f>
        <v>127.5</v>
      </c>
      <c r="AI36" s="134">
        <f>COUNT(C36:AF36)</f>
        <v>23</v>
      </c>
      <c r="AJ36" s="134">
        <f>AI36*3.5</f>
        <v>80.5</v>
      </c>
      <c r="AK36" s="134"/>
      <c r="AL36" s="140"/>
      <c r="AM36" s="134" t="s">
        <v>169</v>
      </c>
      <c r="AN36" s="134">
        <f t="shared" si="21"/>
        <v>8.5</v>
      </c>
      <c r="AO36" s="134">
        <f t="shared" si="22"/>
        <v>23</v>
      </c>
      <c r="AP36" s="134">
        <f t="shared" si="23"/>
        <v>30</v>
      </c>
      <c r="AQ36" s="134">
        <f t="shared" si="24"/>
        <v>35</v>
      </c>
      <c r="AR36" s="134">
        <f t="shared" si="25"/>
        <v>31</v>
      </c>
      <c r="AS36" s="136">
        <f t="shared" si="26"/>
        <v>127.5</v>
      </c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75"/>
      <c r="BF36" s="175"/>
      <c r="BG36" s="134" t="s">
        <v>389</v>
      </c>
    </row>
    <row r="37" spans="1:59" ht="15" x14ac:dyDescent="0.25">
      <c r="A37" s="303" t="s">
        <v>182</v>
      </c>
      <c r="B37" s="141" t="s">
        <v>109</v>
      </c>
      <c r="C37" s="147">
        <v>6</v>
      </c>
      <c r="D37" s="147"/>
      <c r="E37" s="147"/>
      <c r="F37" s="176"/>
      <c r="G37" s="147"/>
      <c r="H37" s="147"/>
      <c r="I37" s="147"/>
      <c r="J37" s="147"/>
      <c r="K37" s="147"/>
      <c r="L37" s="147"/>
      <c r="M37" s="176"/>
      <c r="N37" s="147"/>
      <c r="O37" s="147"/>
      <c r="P37" s="147"/>
      <c r="Q37" s="147"/>
      <c r="R37" s="147"/>
      <c r="S37" s="147"/>
      <c r="T37" s="176"/>
      <c r="U37" s="147"/>
      <c r="V37" s="147"/>
      <c r="W37" s="147"/>
      <c r="X37" s="147"/>
      <c r="Y37" s="147"/>
      <c r="Z37" s="147"/>
      <c r="AA37" s="176"/>
      <c r="AB37" s="147"/>
      <c r="AC37" s="147"/>
      <c r="AD37" s="147"/>
      <c r="AE37" s="147"/>
      <c r="AF37" s="147"/>
      <c r="AG37" s="147">
        <v>3</v>
      </c>
      <c r="AH37" s="133"/>
      <c r="AI37" s="147"/>
      <c r="AJ37" s="147"/>
      <c r="AK37" s="147"/>
      <c r="AL37" s="140" t="s">
        <v>182</v>
      </c>
      <c r="AM37" s="134" t="s">
        <v>109</v>
      </c>
      <c r="AN37" s="134">
        <f t="shared" si="21"/>
        <v>6</v>
      </c>
      <c r="AO37" s="134">
        <f t="shared" si="22"/>
        <v>0</v>
      </c>
      <c r="AP37" s="134">
        <f t="shared" si="23"/>
        <v>0</v>
      </c>
      <c r="AQ37" s="134">
        <f t="shared" si="24"/>
        <v>0</v>
      </c>
      <c r="AR37" s="134">
        <f t="shared" si="25"/>
        <v>3</v>
      </c>
      <c r="AS37" s="136">
        <f t="shared" si="26"/>
        <v>9</v>
      </c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78"/>
      <c r="BF37" s="178"/>
      <c r="BG37" s="147"/>
    </row>
    <row r="38" spans="1:59" ht="15" x14ac:dyDescent="0.25">
      <c r="A38" s="299"/>
      <c r="B38" s="141" t="s">
        <v>108</v>
      </c>
      <c r="C38" s="134"/>
      <c r="D38" s="152"/>
      <c r="E38" s="134"/>
      <c r="F38" s="159"/>
      <c r="G38" s="134">
        <v>4</v>
      </c>
      <c r="H38" s="134">
        <v>5.5</v>
      </c>
      <c r="I38" s="150"/>
      <c r="J38" s="134"/>
      <c r="K38" s="152"/>
      <c r="L38" s="134"/>
      <c r="M38" s="159"/>
      <c r="N38" s="134"/>
      <c r="O38" s="134"/>
      <c r="P38" s="150"/>
      <c r="Q38" s="134"/>
      <c r="R38" s="152"/>
      <c r="S38" s="134"/>
      <c r="T38" s="159"/>
      <c r="U38" s="134"/>
      <c r="V38" s="134"/>
      <c r="W38" s="150"/>
      <c r="X38" s="134"/>
      <c r="Y38" s="152"/>
      <c r="Z38" s="134"/>
      <c r="AA38" s="159"/>
      <c r="AB38" s="134"/>
      <c r="AC38" s="134"/>
      <c r="AD38" s="150"/>
      <c r="AE38" s="134"/>
      <c r="AF38" s="152"/>
      <c r="AG38" s="134"/>
      <c r="AH38" s="133"/>
      <c r="AI38" s="134"/>
      <c r="AJ38" s="134"/>
      <c r="AK38" s="134"/>
      <c r="AL38" s="140"/>
      <c r="AM38" s="124" t="s">
        <v>108</v>
      </c>
      <c r="AN38" s="134">
        <f t="shared" si="21"/>
        <v>0</v>
      </c>
      <c r="AO38" s="134">
        <f t="shared" si="22"/>
        <v>9.5</v>
      </c>
      <c r="AP38" s="134">
        <f t="shared" si="23"/>
        <v>0</v>
      </c>
      <c r="AQ38" s="134">
        <f t="shared" si="24"/>
        <v>0</v>
      </c>
      <c r="AR38" s="134">
        <f t="shared" si="25"/>
        <v>0</v>
      </c>
      <c r="AS38" s="136">
        <f t="shared" si="26"/>
        <v>9.5</v>
      </c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75"/>
      <c r="BF38" s="175"/>
      <c r="BG38" s="134"/>
    </row>
    <row r="39" spans="1:59" ht="15" x14ac:dyDescent="0.25">
      <c r="A39" s="301" t="s">
        <v>381</v>
      </c>
      <c r="B39" s="141" t="s">
        <v>160</v>
      </c>
      <c r="C39" s="134"/>
      <c r="D39" s="152"/>
      <c r="E39" s="134"/>
      <c r="F39" s="159"/>
      <c r="G39" s="134"/>
      <c r="H39" s="134"/>
      <c r="I39" s="150"/>
      <c r="J39" s="134"/>
      <c r="K39" s="152"/>
      <c r="L39" s="134"/>
      <c r="M39" s="159"/>
      <c r="N39" s="134"/>
      <c r="O39" s="134"/>
      <c r="P39" s="150"/>
      <c r="Q39" s="134"/>
      <c r="R39" s="152"/>
      <c r="S39" s="134"/>
      <c r="T39" s="159"/>
      <c r="U39" s="134"/>
      <c r="V39" s="134"/>
      <c r="W39" s="150"/>
      <c r="X39" s="134"/>
      <c r="Y39" s="152"/>
      <c r="Z39" s="134"/>
      <c r="AA39" s="159"/>
      <c r="AB39" s="134"/>
      <c r="AC39" s="134"/>
      <c r="AD39" s="150"/>
      <c r="AE39" s="134"/>
      <c r="AF39" s="152"/>
      <c r="AG39" s="134"/>
      <c r="AH39" s="133"/>
      <c r="AI39" s="134"/>
      <c r="AJ39" s="134"/>
      <c r="AK39" s="134"/>
      <c r="AL39" s="140"/>
      <c r="AM39" s="124" t="s">
        <v>172</v>
      </c>
      <c r="AN39" s="134">
        <f t="shared" si="21"/>
        <v>0</v>
      </c>
      <c r="AO39" s="134">
        <f t="shared" si="22"/>
        <v>0</v>
      </c>
      <c r="AP39" s="134">
        <f t="shared" si="23"/>
        <v>0</v>
      </c>
      <c r="AQ39" s="134">
        <f t="shared" si="24"/>
        <v>0</v>
      </c>
      <c r="AR39" s="134">
        <f t="shared" si="25"/>
        <v>0</v>
      </c>
      <c r="AS39" s="136">
        <f t="shared" si="26"/>
        <v>0</v>
      </c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75"/>
      <c r="BF39" s="175"/>
      <c r="BG39" s="134"/>
    </row>
    <row r="40" spans="1:59" ht="15" x14ac:dyDescent="0.25">
      <c r="A40" s="299">
        <v>14.46</v>
      </c>
      <c r="B40" s="141" t="s">
        <v>161</v>
      </c>
      <c r="C40" s="134"/>
      <c r="D40" s="152"/>
      <c r="E40" s="134"/>
      <c r="F40" s="159"/>
      <c r="G40" s="134"/>
      <c r="H40" s="134"/>
      <c r="I40" s="150"/>
      <c r="J40" s="134"/>
      <c r="K40" s="152"/>
      <c r="L40" s="134"/>
      <c r="M40" s="159"/>
      <c r="N40" s="134"/>
      <c r="O40" s="134"/>
      <c r="P40" s="150"/>
      <c r="Q40" s="134"/>
      <c r="R40" s="152"/>
      <c r="S40" s="134"/>
      <c r="T40" s="159"/>
      <c r="U40" s="134"/>
      <c r="V40" s="134"/>
      <c r="W40" s="150"/>
      <c r="X40" s="134"/>
      <c r="Y40" s="152"/>
      <c r="Z40" s="134"/>
      <c r="AA40" s="159"/>
      <c r="AB40" s="134"/>
      <c r="AC40" s="134"/>
      <c r="AD40" s="150"/>
      <c r="AE40" s="134"/>
      <c r="AF40" s="152"/>
      <c r="AG40" s="134"/>
      <c r="AH40" s="133"/>
      <c r="AI40" s="134"/>
      <c r="AJ40" s="134"/>
      <c r="AK40" s="134"/>
      <c r="AL40" s="140"/>
      <c r="AM40" s="124" t="s">
        <v>173</v>
      </c>
      <c r="AN40" s="134">
        <f t="shared" si="21"/>
        <v>0</v>
      </c>
      <c r="AO40" s="134">
        <f t="shared" si="22"/>
        <v>0</v>
      </c>
      <c r="AP40" s="134">
        <f t="shared" si="23"/>
        <v>0</v>
      </c>
      <c r="AQ40" s="134">
        <f t="shared" si="24"/>
        <v>0</v>
      </c>
      <c r="AR40" s="134">
        <f t="shared" si="25"/>
        <v>0</v>
      </c>
      <c r="AS40" s="136">
        <f t="shared" si="26"/>
        <v>0</v>
      </c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75"/>
      <c r="BF40" s="175"/>
      <c r="BG40" s="134"/>
    </row>
    <row r="41" spans="1:59" ht="15" x14ac:dyDescent="0.25">
      <c r="A41" s="301" t="s">
        <v>382</v>
      </c>
      <c r="B41" s="141" t="s">
        <v>174</v>
      </c>
      <c r="C41" s="134"/>
      <c r="D41" s="152"/>
      <c r="E41" s="134"/>
      <c r="F41" s="159"/>
      <c r="G41" s="134"/>
      <c r="H41" s="134"/>
      <c r="I41" s="150"/>
      <c r="J41" s="134"/>
      <c r="K41" s="152"/>
      <c r="L41" s="134"/>
      <c r="M41" s="159"/>
      <c r="N41" s="134"/>
      <c r="O41" s="134"/>
      <c r="P41" s="150"/>
      <c r="Q41" s="134"/>
      <c r="R41" s="152"/>
      <c r="S41" s="134"/>
      <c r="T41" s="159"/>
      <c r="U41" s="134"/>
      <c r="V41" s="134"/>
      <c r="W41" s="150"/>
      <c r="X41" s="134"/>
      <c r="Y41" s="152"/>
      <c r="Z41" s="134"/>
      <c r="AA41" s="159"/>
      <c r="AB41" s="134"/>
      <c r="AC41" s="134"/>
      <c r="AD41" s="150"/>
      <c r="AE41" s="134"/>
      <c r="AF41" s="152"/>
      <c r="AG41" s="134"/>
      <c r="AH41" s="133"/>
      <c r="AI41" s="134"/>
      <c r="AJ41" s="134"/>
      <c r="AK41" s="134"/>
      <c r="AL41" s="140"/>
      <c r="AM41" s="124" t="s">
        <v>174</v>
      </c>
      <c r="AN41" s="134">
        <f t="shared" si="21"/>
        <v>0</v>
      </c>
      <c r="AO41" s="134">
        <f t="shared" si="22"/>
        <v>0</v>
      </c>
      <c r="AP41" s="134">
        <f t="shared" si="23"/>
        <v>0</v>
      </c>
      <c r="AQ41" s="134">
        <f t="shared" si="24"/>
        <v>0</v>
      </c>
      <c r="AR41" s="134">
        <f t="shared" si="25"/>
        <v>0</v>
      </c>
      <c r="AS41" s="136">
        <f t="shared" si="26"/>
        <v>0</v>
      </c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75"/>
      <c r="BF41" s="175"/>
      <c r="BG41" s="134"/>
    </row>
    <row r="42" spans="1:59" ht="15" x14ac:dyDescent="0.25">
      <c r="A42" s="302">
        <v>19.39</v>
      </c>
      <c r="B42" s="154" t="s">
        <v>175</v>
      </c>
      <c r="C42" s="134"/>
      <c r="D42" s="155" t="s">
        <v>200</v>
      </c>
      <c r="E42" s="155" t="s">
        <v>216</v>
      </c>
      <c r="F42" s="159"/>
      <c r="G42" s="155"/>
      <c r="H42" s="155"/>
      <c r="I42" s="155" t="s">
        <v>190</v>
      </c>
      <c r="J42" s="134" t="s">
        <v>190</v>
      </c>
      <c r="K42" s="155" t="s">
        <v>190</v>
      </c>
      <c r="L42" s="155" t="s">
        <v>190</v>
      </c>
      <c r="M42" s="159"/>
      <c r="N42" s="155" t="s">
        <v>190</v>
      </c>
      <c r="O42" s="155" t="s">
        <v>190</v>
      </c>
      <c r="P42" s="155" t="s">
        <v>200</v>
      </c>
      <c r="Q42" s="134" t="s">
        <v>200</v>
      </c>
      <c r="R42" s="155" t="s">
        <v>200</v>
      </c>
      <c r="S42" s="155" t="s">
        <v>198</v>
      </c>
      <c r="T42" s="159"/>
      <c r="U42" s="155" t="s">
        <v>200</v>
      </c>
      <c r="V42" s="155" t="s">
        <v>347</v>
      </c>
      <c r="W42" s="155" t="s">
        <v>347</v>
      </c>
      <c r="X42" s="134" t="s">
        <v>200</v>
      </c>
      <c r="Y42" s="155" t="s">
        <v>190</v>
      </c>
      <c r="Z42" s="155" t="s">
        <v>332</v>
      </c>
      <c r="AA42" s="159"/>
      <c r="AB42" s="155" t="s">
        <v>200</v>
      </c>
      <c r="AC42" s="155" t="s">
        <v>200</v>
      </c>
      <c r="AD42" s="155" t="s">
        <v>200</v>
      </c>
      <c r="AE42" s="134" t="s">
        <v>200</v>
      </c>
      <c r="AF42" s="155" t="s">
        <v>200</v>
      </c>
      <c r="AG42" s="155"/>
      <c r="AH42" s="133">
        <f>SUM(C42:AF42)</f>
        <v>0</v>
      </c>
      <c r="AI42" s="155"/>
      <c r="AJ42" s="155"/>
      <c r="AK42" s="155"/>
      <c r="AL42" s="153"/>
      <c r="AM42" s="134" t="s">
        <v>176</v>
      </c>
      <c r="AN42" s="134">
        <f>SUM(AN36:AN41)-AN35</f>
        <v>-0.5</v>
      </c>
      <c r="AO42" s="134">
        <f>SUM(AO36:AO41)-AO35</f>
        <v>2.5</v>
      </c>
      <c r="AP42" s="134">
        <f>SUM(AP36:AP41)-AP35</f>
        <v>0</v>
      </c>
      <c r="AQ42" s="134">
        <f>SUM(AQ36:AQ41)-AQ35</f>
        <v>5</v>
      </c>
      <c r="AR42" s="134">
        <f>SUM(AR36:AR41)-AR35</f>
        <v>4</v>
      </c>
      <c r="AS42" s="136">
        <f t="shared" si="26"/>
        <v>11</v>
      </c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81"/>
      <c r="BF42" s="181"/>
      <c r="BG42" s="155"/>
    </row>
    <row r="43" spans="1:59" ht="15" x14ac:dyDescent="0.25">
      <c r="A43" s="298"/>
      <c r="B43" s="131" t="s">
        <v>166</v>
      </c>
      <c r="C43" s="95">
        <v>6</v>
      </c>
      <c r="D43" s="95">
        <v>6</v>
      </c>
      <c r="E43" s="95">
        <v>3</v>
      </c>
      <c r="F43" s="173"/>
      <c r="G43" s="95">
        <v>5</v>
      </c>
      <c r="H43" s="95">
        <v>5</v>
      </c>
      <c r="I43" s="95">
        <v>5</v>
      </c>
      <c r="J43" s="95">
        <v>6</v>
      </c>
      <c r="K43" s="95">
        <v>6</v>
      </c>
      <c r="L43" s="95">
        <v>3</v>
      </c>
      <c r="M43" s="173"/>
      <c r="N43" s="95">
        <v>5</v>
      </c>
      <c r="O43" s="95">
        <v>5</v>
      </c>
      <c r="P43" s="95">
        <v>5</v>
      </c>
      <c r="Q43" s="95">
        <v>6</v>
      </c>
      <c r="R43" s="95">
        <v>6</v>
      </c>
      <c r="S43" s="95">
        <v>3</v>
      </c>
      <c r="T43" s="173"/>
      <c r="U43" s="95">
        <v>5</v>
      </c>
      <c r="V43" s="95">
        <v>5</v>
      </c>
      <c r="W43" s="95">
        <v>5</v>
      </c>
      <c r="X43" s="95">
        <v>6</v>
      </c>
      <c r="Y43" s="95">
        <v>6</v>
      </c>
      <c r="Z43" s="95">
        <v>3</v>
      </c>
      <c r="AA43" s="173"/>
      <c r="AB43" s="95">
        <v>5</v>
      </c>
      <c r="AC43" s="95">
        <v>5</v>
      </c>
      <c r="AD43" s="95">
        <v>5</v>
      </c>
      <c r="AE43" s="95">
        <v>6</v>
      </c>
      <c r="AF43" s="95">
        <v>6</v>
      </c>
      <c r="AG43" s="95">
        <v>3</v>
      </c>
      <c r="AH43" s="133">
        <f>SUM(C43:AF43)</f>
        <v>132</v>
      </c>
      <c r="AI43" s="134"/>
      <c r="AJ43" s="134"/>
      <c r="AK43" s="134"/>
      <c r="AL43" s="71"/>
      <c r="AM43" s="135" t="s">
        <v>167</v>
      </c>
      <c r="AN43" s="135">
        <f t="shared" ref="AN43:AN49" si="27">SUM(C43:E43)</f>
        <v>15</v>
      </c>
      <c r="AO43" s="135">
        <f t="shared" ref="AO43:AO49" si="28">SUM(G43:L43)</f>
        <v>30</v>
      </c>
      <c r="AP43" s="135">
        <f t="shared" ref="AP43:AP49" si="29">SUM(N43:S43)</f>
        <v>30</v>
      </c>
      <c r="AQ43" s="135">
        <f t="shared" ref="AQ43:AQ49" si="30">SUM(U43:Z43)</f>
        <v>30</v>
      </c>
      <c r="AR43" s="135">
        <f t="shared" ref="AR43:AR49" si="31">SUM(AB43:AG43)</f>
        <v>30</v>
      </c>
      <c r="AS43" s="136">
        <f t="shared" si="26"/>
        <v>135</v>
      </c>
      <c r="AT43" s="137">
        <f>AS43-SUM(AS45:AS49)</f>
        <v>90</v>
      </c>
      <c r="AU43" s="137">
        <f>AS50</f>
        <v>5</v>
      </c>
      <c r="AV43" s="138">
        <f>AT43+AU43</f>
        <v>95</v>
      </c>
      <c r="AW43" s="138">
        <f>AS49</f>
        <v>0</v>
      </c>
      <c r="AX43" s="138">
        <f>AS47</f>
        <v>15</v>
      </c>
      <c r="AY43" s="138">
        <f>AS48</f>
        <v>30</v>
      </c>
      <c r="AZ43" s="138">
        <f>AS46</f>
        <v>0</v>
      </c>
      <c r="BA43" s="138">
        <f>AS45</f>
        <v>0</v>
      </c>
      <c r="BB43" s="134">
        <f>AJ44</f>
        <v>63</v>
      </c>
      <c r="BC43" s="134">
        <v>1.3</v>
      </c>
      <c r="BD43" s="134">
        <f>BC43*AU43</f>
        <v>6.5</v>
      </c>
      <c r="BE43" s="174">
        <f>BB43+BD43</f>
        <v>69.5</v>
      </c>
      <c r="BF43" s="174"/>
      <c r="BG43" s="138"/>
    </row>
    <row r="44" spans="1:59" ht="15" x14ac:dyDescent="0.25">
      <c r="A44" s="299"/>
      <c r="B44" s="141" t="s">
        <v>168</v>
      </c>
      <c r="C44" s="134">
        <v>6</v>
      </c>
      <c r="D44" s="134">
        <v>5.5</v>
      </c>
      <c r="E44" s="134">
        <v>2.5</v>
      </c>
      <c r="F44" s="159"/>
      <c r="G44" s="134">
        <v>5.5</v>
      </c>
      <c r="H44" s="134">
        <v>5</v>
      </c>
      <c r="I44" s="134">
        <v>6</v>
      </c>
      <c r="J44" s="134">
        <v>5.5</v>
      </c>
      <c r="K44" s="134">
        <v>6</v>
      </c>
      <c r="L44" s="134">
        <v>3</v>
      </c>
      <c r="M44" s="159"/>
      <c r="N44" s="134">
        <v>6</v>
      </c>
      <c r="O44" s="134">
        <v>6</v>
      </c>
      <c r="P44" s="134">
        <v>5.5</v>
      </c>
      <c r="Q44" s="134">
        <v>5.5</v>
      </c>
      <c r="R44" s="134">
        <v>6</v>
      </c>
      <c r="S44" s="134">
        <v>2.5</v>
      </c>
      <c r="T44" s="159"/>
      <c r="U44" s="155">
        <v>6</v>
      </c>
      <c r="V44" s="155">
        <v>6.5</v>
      </c>
      <c r="W44" s="155">
        <v>6</v>
      </c>
      <c r="X44" s="304"/>
      <c r="Y44" s="305"/>
      <c r="Z44" s="305"/>
      <c r="AA44" s="305"/>
      <c r="AB44" s="304"/>
      <c r="AC44" s="304"/>
      <c r="AD44" s="304"/>
      <c r="AE44" s="304"/>
      <c r="AF44" s="304"/>
      <c r="AG44" s="306" t="s">
        <v>390</v>
      </c>
      <c r="AH44" s="133">
        <f>SUM(C44:AF44)</f>
        <v>95</v>
      </c>
      <c r="AI44" s="134">
        <f>COUNT(C44:AF44)</f>
        <v>18</v>
      </c>
      <c r="AJ44" s="134">
        <f>AI44*3.5</f>
        <v>63</v>
      </c>
      <c r="AK44" s="134"/>
      <c r="AL44" s="140"/>
      <c r="AM44" s="134" t="s">
        <v>169</v>
      </c>
      <c r="AN44" s="134">
        <f t="shared" si="27"/>
        <v>14</v>
      </c>
      <c r="AO44" s="134">
        <f t="shared" si="28"/>
        <v>31</v>
      </c>
      <c r="AP44" s="134">
        <f t="shared" si="29"/>
        <v>31.5</v>
      </c>
      <c r="AQ44" s="134">
        <f t="shared" si="30"/>
        <v>18.5</v>
      </c>
      <c r="AR44" s="134">
        <f t="shared" si="31"/>
        <v>0</v>
      </c>
      <c r="AS44" s="136">
        <f t="shared" si="26"/>
        <v>95</v>
      </c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75"/>
      <c r="BF44" s="175"/>
      <c r="BG44" s="134" t="s">
        <v>391</v>
      </c>
    </row>
    <row r="45" spans="1:59" ht="15" x14ac:dyDescent="0.25">
      <c r="A45" s="303" t="s">
        <v>184</v>
      </c>
      <c r="B45" s="141" t="s">
        <v>109</v>
      </c>
      <c r="C45" s="147"/>
      <c r="D45" s="147"/>
      <c r="E45" s="147"/>
      <c r="F45" s="176"/>
      <c r="G45" s="147"/>
      <c r="H45" s="147"/>
      <c r="I45" s="147"/>
      <c r="J45" s="147"/>
      <c r="K45" s="147"/>
      <c r="L45" s="147"/>
      <c r="M45" s="176"/>
      <c r="N45" s="147"/>
      <c r="O45" s="147"/>
      <c r="P45" s="147"/>
      <c r="Q45" s="147"/>
      <c r="R45" s="147"/>
      <c r="S45" s="147"/>
      <c r="T45" s="176"/>
      <c r="U45" s="147"/>
      <c r="V45" s="147"/>
      <c r="W45" s="147"/>
      <c r="X45" s="147"/>
      <c r="Y45" s="147"/>
      <c r="Z45" s="147"/>
      <c r="AA45" s="176"/>
      <c r="AB45" s="147"/>
      <c r="AC45" s="147"/>
      <c r="AD45" s="147"/>
      <c r="AE45" s="147"/>
      <c r="AF45" s="147"/>
      <c r="AG45" s="147"/>
      <c r="AH45" s="133"/>
      <c r="AI45" s="147"/>
      <c r="AJ45" s="147"/>
      <c r="AK45" s="147"/>
      <c r="AL45" s="140" t="s">
        <v>184</v>
      </c>
      <c r="AM45" s="134" t="s">
        <v>109</v>
      </c>
      <c r="AN45" s="134">
        <f t="shared" si="27"/>
        <v>0</v>
      </c>
      <c r="AO45" s="134">
        <f t="shared" si="28"/>
        <v>0</v>
      </c>
      <c r="AP45" s="134">
        <f t="shared" si="29"/>
        <v>0</v>
      </c>
      <c r="AQ45" s="134">
        <f t="shared" si="30"/>
        <v>0</v>
      </c>
      <c r="AR45" s="134">
        <f t="shared" si="31"/>
        <v>0</v>
      </c>
      <c r="AS45" s="136">
        <f t="shared" si="26"/>
        <v>0</v>
      </c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78"/>
      <c r="BF45" s="178"/>
      <c r="BG45" s="147"/>
    </row>
    <row r="46" spans="1:59" ht="15" x14ac:dyDescent="0.25">
      <c r="A46" s="299"/>
      <c r="B46" s="141" t="s">
        <v>108</v>
      </c>
      <c r="C46" s="134"/>
      <c r="D46" s="152"/>
      <c r="E46" s="134"/>
      <c r="F46" s="159"/>
      <c r="G46" s="134"/>
      <c r="H46" s="134"/>
      <c r="I46" s="150"/>
      <c r="J46" s="134"/>
      <c r="K46" s="152"/>
      <c r="L46" s="134"/>
      <c r="M46" s="159"/>
      <c r="N46" s="134"/>
      <c r="O46" s="134"/>
      <c r="P46" s="150"/>
      <c r="Q46" s="134"/>
      <c r="R46" s="152"/>
      <c r="S46" s="134"/>
      <c r="T46" s="159"/>
      <c r="U46" s="134"/>
      <c r="V46" s="134"/>
      <c r="W46" s="150"/>
      <c r="X46" s="134"/>
      <c r="Y46" s="152"/>
      <c r="Z46" s="134"/>
      <c r="AA46" s="159"/>
      <c r="AB46" s="134"/>
      <c r="AC46" s="134"/>
      <c r="AD46" s="150"/>
      <c r="AE46" s="134"/>
      <c r="AF46" s="152"/>
      <c r="AG46" s="134"/>
      <c r="AH46" s="133"/>
      <c r="AI46" s="134"/>
      <c r="AJ46" s="134"/>
      <c r="AK46" s="134"/>
      <c r="AL46" s="140"/>
      <c r="AM46" s="124" t="s">
        <v>108</v>
      </c>
      <c r="AN46" s="134">
        <f t="shared" si="27"/>
        <v>0</v>
      </c>
      <c r="AO46" s="134">
        <f t="shared" si="28"/>
        <v>0</v>
      </c>
      <c r="AP46" s="134">
        <f t="shared" si="29"/>
        <v>0</v>
      </c>
      <c r="AQ46" s="134">
        <f t="shared" si="30"/>
        <v>0</v>
      </c>
      <c r="AR46" s="134">
        <f t="shared" si="31"/>
        <v>0</v>
      </c>
      <c r="AS46" s="136">
        <f t="shared" si="26"/>
        <v>0</v>
      </c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75"/>
      <c r="BF46" s="175"/>
      <c r="BG46" s="134"/>
    </row>
    <row r="47" spans="1:59" ht="15" x14ac:dyDescent="0.25">
      <c r="A47" s="301" t="s">
        <v>381</v>
      </c>
      <c r="B47" s="141" t="s">
        <v>160</v>
      </c>
      <c r="C47" s="134"/>
      <c r="D47" s="152"/>
      <c r="E47" s="134"/>
      <c r="F47" s="159"/>
      <c r="G47" s="134"/>
      <c r="H47" s="134"/>
      <c r="I47" s="150"/>
      <c r="J47" s="134"/>
      <c r="K47" s="152"/>
      <c r="L47" s="134"/>
      <c r="M47" s="159"/>
      <c r="N47" s="134"/>
      <c r="O47" s="134"/>
      <c r="P47" s="150"/>
      <c r="Q47" s="134"/>
      <c r="R47" s="152"/>
      <c r="S47" s="134"/>
      <c r="T47" s="159"/>
      <c r="U47" s="134"/>
      <c r="V47" s="134"/>
      <c r="W47" s="150"/>
      <c r="X47" s="134">
        <v>6</v>
      </c>
      <c r="Y47" s="152">
        <v>6</v>
      </c>
      <c r="Z47" s="134">
        <v>3</v>
      </c>
      <c r="AA47" s="159"/>
      <c r="AB47" s="134"/>
      <c r="AC47" s="134"/>
      <c r="AD47" s="150"/>
      <c r="AE47" s="134"/>
      <c r="AF47" s="152"/>
      <c r="AG47" s="134"/>
      <c r="AH47" s="133"/>
      <c r="AI47" s="134"/>
      <c r="AJ47" s="134"/>
      <c r="AK47" s="134"/>
      <c r="AL47" s="140"/>
      <c r="AM47" s="124" t="s">
        <v>172</v>
      </c>
      <c r="AN47" s="134">
        <f t="shared" si="27"/>
        <v>0</v>
      </c>
      <c r="AO47" s="134">
        <f t="shared" si="28"/>
        <v>0</v>
      </c>
      <c r="AP47" s="134">
        <f t="shared" si="29"/>
        <v>0</v>
      </c>
      <c r="AQ47" s="134">
        <f t="shared" si="30"/>
        <v>15</v>
      </c>
      <c r="AR47" s="134">
        <f t="shared" si="31"/>
        <v>0</v>
      </c>
      <c r="AS47" s="136">
        <f t="shared" si="26"/>
        <v>15</v>
      </c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75"/>
      <c r="BF47" s="175"/>
      <c r="BG47" s="134"/>
    </row>
    <row r="48" spans="1:59" ht="15" x14ac:dyDescent="0.25">
      <c r="A48" s="299">
        <v>29.97</v>
      </c>
      <c r="B48" s="141" t="s">
        <v>161</v>
      </c>
      <c r="C48" s="134"/>
      <c r="D48" s="152"/>
      <c r="E48" s="134"/>
      <c r="F48" s="159"/>
      <c r="G48" s="134"/>
      <c r="H48" s="134"/>
      <c r="I48" s="150"/>
      <c r="J48" s="134"/>
      <c r="K48" s="152"/>
      <c r="L48" s="134"/>
      <c r="M48" s="159"/>
      <c r="N48" s="134"/>
      <c r="O48" s="134"/>
      <c r="P48" s="150"/>
      <c r="Q48" s="134"/>
      <c r="R48" s="152"/>
      <c r="S48" s="134"/>
      <c r="T48" s="159"/>
      <c r="U48" s="134"/>
      <c r="V48" s="134"/>
      <c r="W48" s="150"/>
      <c r="X48" s="134"/>
      <c r="Y48" s="152"/>
      <c r="Z48" s="134"/>
      <c r="AA48" s="159"/>
      <c r="AB48" s="134">
        <v>5</v>
      </c>
      <c r="AC48" s="134">
        <v>5</v>
      </c>
      <c r="AD48" s="150">
        <v>5</v>
      </c>
      <c r="AE48" s="134">
        <v>6</v>
      </c>
      <c r="AF48" s="152">
        <v>6</v>
      </c>
      <c r="AG48" s="134">
        <v>3</v>
      </c>
      <c r="AH48" s="133"/>
      <c r="AI48" s="134"/>
      <c r="AJ48" s="134"/>
      <c r="AK48" s="134"/>
      <c r="AL48" s="140"/>
      <c r="AM48" s="124" t="s">
        <v>173</v>
      </c>
      <c r="AN48" s="134">
        <f t="shared" si="27"/>
        <v>0</v>
      </c>
      <c r="AO48" s="134">
        <f t="shared" si="28"/>
        <v>0</v>
      </c>
      <c r="AP48" s="134">
        <f t="shared" si="29"/>
        <v>0</v>
      </c>
      <c r="AQ48" s="134">
        <f t="shared" si="30"/>
        <v>0</v>
      </c>
      <c r="AR48" s="134">
        <f t="shared" si="31"/>
        <v>30</v>
      </c>
      <c r="AS48" s="136">
        <f t="shared" si="26"/>
        <v>30</v>
      </c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75"/>
      <c r="BF48" s="175"/>
      <c r="BG48" s="134"/>
    </row>
    <row r="49" spans="1:59" ht="15" x14ac:dyDescent="0.25">
      <c r="A49" s="301" t="s">
        <v>382</v>
      </c>
      <c r="B49" s="141" t="s">
        <v>174</v>
      </c>
      <c r="C49" s="134"/>
      <c r="D49" s="152"/>
      <c r="E49" s="134"/>
      <c r="F49" s="159"/>
      <c r="G49" s="134"/>
      <c r="H49" s="134"/>
      <c r="I49" s="150"/>
      <c r="J49" s="134"/>
      <c r="K49" s="152"/>
      <c r="L49" s="134"/>
      <c r="M49" s="159"/>
      <c r="N49" s="134"/>
      <c r="O49" s="134"/>
      <c r="P49" s="150"/>
      <c r="Q49" s="134"/>
      <c r="R49" s="152"/>
      <c r="S49" s="134"/>
      <c r="T49" s="159"/>
      <c r="U49" s="134"/>
      <c r="V49" s="134"/>
      <c r="W49" s="150"/>
      <c r="X49" s="134"/>
      <c r="Y49" s="152"/>
      <c r="Z49" s="134"/>
      <c r="AA49" s="159"/>
      <c r="AB49" s="134"/>
      <c r="AC49" s="134"/>
      <c r="AD49" s="150"/>
      <c r="AE49" s="134"/>
      <c r="AF49" s="152"/>
      <c r="AG49" s="134"/>
      <c r="AH49" s="133"/>
      <c r="AI49" s="134"/>
      <c r="AJ49" s="134"/>
      <c r="AK49" s="134"/>
      <c r="AL49" s="140"/>
      <c r="AM49" s="124" t="s">
        <v>174</v>
      </c>
      <c r="AN49" s="134">
        <f t="shared" si="27"/>
        <v>0</v>
      </c>
      <c r="AO49" s="134">
        <f t="shared" si="28"/>
        <v>0</v>
      </c>
      <c r="AP49" s="134">
        <f t="shared" si="29"/>
        <v>0</v>
      </c>
      <c r="AQ49" s="134">
        <f t="shared" si="30"/>
        <v>0</v>
      </c>
      <c r="AR49" s="134">
        <f t="shared" si="31"/>
        <v>0</v>
      </c>
      <c r="AS49" s="136">
        <f t="shared" si="26"/>
        <v>0</v>
      </c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75"/>
      <c r="BF49" s="175"/>
      <c r="BG49" s="134"/>
    </row>
    <row r="50" spans="1:59" ht="15" x14ac:dyDescent="0.25">
      <c r="A50" s="302">
        <v>32.29</v>
      </c>
      <c r="B50" s="154" t="s">
        <v>175</v>
      </c>
      <c r="C50" s="134" t="s">
        <v>207</v>
      </c>
      <c r="D50" s="155" t="s">
        <v>187</v>
      </c>
      <c r="E50" s="155" t="s">
        <v>185</v>
      </c>
      <c r="F50" s="159"/>
      <c r="G50" s="155" t="s">
        <v>207</v>
      </c>
      <c r="H50" s="155" t="s">
        <v>207</v>
      </c>
      <c r="I50" s="155" t="s">
        <v>207</v>
      </c>
      <c r="J50" s="134" t="s">
        <v>207</v>
      </c>
      <c r="K50" s="155" t="s">
        <v>207</v>
      </c>
      <c r="L50" s="155" t="s">
        <v>332</v>
      </c>
      <c r="M50" s="159"/>
      <c r="N50" s="155" t="s">
        <v>207</v>
      </c>
      <c r="O50" s="155" t="s">
        <v>207</v>
      </c>
      <c r="P50" s="155" t="s">
        <v>207</v>
      </c>
      <c r="Q50" s="134" t="s">
        <v>187</v>
      </c>
      <c r="R50" s="155" t="s">
        <v>187</v>
      </c>
      <c r="S50" s="155"/>
      <c r="T50" s="159"/>
      <c r="U50" s="155" t="s">
        <v>207</v>
      </c>
      <c r="V50" s="155" t="s">
        <v>207</v>
      </c>
      <c r="W50" s="155" t="s">
        <v>207</v>
      </c>
      <c r="X50" s="155"/>
      <c r="Y50" s="155"/>
      <c r="Z50" s="155"/>
      <c r="AA50" s="159"/>
      <c r="AB50" s="155"/>
      <c r="AC50" s="155"/>
      <c r="AD50" s="155"/>
      <c r="AE50" s="134"/>
      <c r="AF50" s="155"/>
      <c r="AG50" s="155"/>
      <c r="AH50" s="133">
        <f>SUM(C50:AF50)</f>
        <v>0</v>
      </c>
      <c r="AI50" s="155"/>
      <c r="AJ50" s="155"/>
      <c r="AK50" s="155"/>
      <c r="AL50" s="153"/>
      <c r="AM50" s="134" t="s">
        <v>176</v>
      </c>
      <c r="AN50" s="134">
        <f>SUM(AN44:AN49)-AN43</f>
        <v>-1</v>
      </c>
      <c r="AO50" s="134">
        <f>SUM(AO44:AO49)-AO43</f>
        <v>1</v>
      </c>
      <c r="AP50" s="134">
        <f>SUM(AP44:AP49)-AP43</f>
        <v>1.5</v>
      </c>
      <c r="AQ50" s="134">
        <f>SUM(AQ44:AQ49)-AQ43</f>
        <v>3.5</v>
      </c>
      <c r="AR50" s="134">
        <f>SUM(AR44:AR49)-AR43</f>
        <v>0</v>
      </c>
      <c r="AS50" s="136">
        <f t="shared" si="26"/>
        <v>5</v>
      </c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81"/>
      <c r="BF50" s="181"/>
      <c r="BG50" s="155"/>
    </row>
    <row r="51" spans="1:59" ht="15" x14ac:dyDescent="0.25">
      <c r="A51" s="298"/>
      <c r="B51" s="131" t="s">
        <v>166</v>
      </c>
      <c r="C51" s="95">
        <v>6.5</v>
      </c>
      <c r="D51" s="95">
        <v>6</v>
      </c>
      <c r="E51" s="95">
        <v>2</v>
      </c>
      <c r="F51" s="173"/>
      <c r="G51" s="95">
        <v>5</v>
      </c>
      <c r="H51" s="95">
        <v>6</v>
      </c>
      <c r="I51" s="95">
        <v>5.5</v>
      </c>
      <c r="J51" s="95">
        <v>6.5</v>
      </c>
      <c r="K51" s="95">
        <v>6</v>
      </c>
      <c r="L51" s="95">
        <v>2</v>
      </c>
      <c r="M51" s="173"/>
      <c r="N51" s="95">
        <v>5</v>
      </c>
      <c r="O51" s="95">
        <v>6</v>
      </c>
      <c r="P51" s="95">
        <v>5.5</v>
      </c>
      <c r="Q51" s="95">
        <v>6.5</v>
      </c>
      <c r="R51" s="95">
        <v>6</v>
      </c>
      <c r="S51" s="95">
        <v>2</v>
      </c>
      <c r="T51" s="173"/>
      <c r="U51" s="95">
        <v>5</v>
      </c>
      <c r="V51" s="95">
        <v>6</v>
      </c>
      <c r="W51" s="95">
        <v>5.5</v>
      </c>
      <c r="X51" s="95">
        <v>6.5</v>
      </c>
      <c r="Y51" s="95">
        <v>6</v>
      </c>
      <c r="Z51" s="95">
        <v>2</v>
      </c>
      <c r="AA51" s="173"/>
      <c r="AB51" s="95">
        <v>5</v>
      </c>
      <c r="AC51" s="95">
        <v>6</v>
      </c>
      <c r="AD51" s="95">
        <v>5.5</v>
      </c>
      <c r="AE51" s="95">
        <v>6.5</v>
      </c>
      <c r="AF51" s="95">
        <v>6</v>
      </c>
      <c r="AG51" s="95">
        <v>2</v>
      </c>
      <c r="AH51" s="133">
        <f>SUM(C51:AF51)</f>
        <v>136.5</v>
      </c>
      <c r="AI51" s="134"/>
      <c r="AJ51" s="134"/>
      <c r="AK51" s="134"/>
      <c r="AL51" s="71"/>
      <c r="AM51" s="135" t="s">
        <v>167</v>
      </c>
      <c r="AN51" s="135">
        <f t="shared" ref="AN51:AN57" si="32">SUM(C51:E51)</f>
        <v>14.5</v>
      </c>
      <c r="AO51" s="135">
        <f t="shared" ref="AO51:AO57" si="33">SUM(G51:L51)</f>
        <v>31</v>
      </c>
      <c r="AP51" s="135">
        <f t="shared" ref="AP51:AP57" si="34">SUM(N51:S51)</f>
        <v>31</v>
      </c>
      <c r="AQ51" s="135">
        <f t="shared" ref="AQ51:AQ57" si="35">SUM(U51:Z51)</f>
        <v>31</v>
      </c>
      <c r="AR51" s="135">
        <f t="shared" ref="AR51:AR57" si="36">SUM(AB51:AG51)</f>
        <v>31</v>
      </c>
      <c r="AS51" s="136">
        <f t="shared" si="26"/>
        <v>138.5</v>
      </c>
      <c r="AT51" s="137">
        <f>AS51-SUM(AS53:AS57)</f>
        <v>101.5</v>
      </c>
      <c r="AU51" s="137">
        <f>AS58</f>
        <v>23</v>
      </c>
      <c r="AV51" s="138">
        <f>AT51+AU51</f>
        <v>124.5</v>
      </c>
      <c r="AW51" s="138">
        <f>AS57</f>
        <v>0</v>
      </c>
      <c r="AX51" s="138">
        <f>AS55</f>
        <v>0</v>
      </c>
      <c r="AY51" s="138">
        <f>AS56</f>
        <v>0</v>
      </c>
      <c r="AZ51" s="138">
        <f>AS54</f>
        <v>31</v>
      </c>
      <c r="BA51" s="138">
        <f>AS53</f>
        <v>6</v>
      </c>
      <c r="BB51" s="134">
        <f>AJ52</f>
        <v>66.5</v>
      </c>
      <c r="BC51" s="134">
        <v>1.3</v>
      </c>
      <c r="BD51" s="134">
        <f>BC51*AU51</f>
        <v>29.900000000000002</v>
      </c>
      <c r="BE51" s="174">
        <f>BB51+BD51</f>
        <v>96.4</v>
      </c>
      <c r="BF51" s="174"/>
      <c r="BG51" s="138" t="s">
        <v>270</v>
      </c>
    </row>
    <row r="52" spans="1:59" ht="15" x14ac:dyDescent="0.25">
      <c r="A52" s="299"/>
      <c r="B52" s="141" t="s">
        <v>168</v>
      </c>
      <c r="C52" s="134">
        <v>7.5</v>
      </c>
      <c r="D52" s="134">
        <v>7</v>
      </c>
      <c r="E52" s="134">
        <v>3.5</v>
      </c>
      <c r="F52" s="159"/>
      <c r="G52" s="134">
        <v>6.5</v>
      </c>
      <c r="H52" s="134">
        <v>6.5</v>
      </c>
      <c r="I52" s="137"/>
      <c r="J52" s="137"/>
      <c r="K52" s="137"/>
      <c r="L52" s="137"/>
      <c r="M52" s="159"/>
      <c r="N52" s="137"/>
      <c r="O52" s="137"/>
      <c r="P52" s="134">
        <v>6.5</v>
      </c>
      <c r="Q52" s="134">
        <v>6</v>
      </c>
      <c r="R52" s="134">
        <v>7</v>
      </c>
      <c r="S52" s="134">
        <v>3.5</v>
      </c>
      <c r="T52" s="159"/>
      <c r="U52" s="134">
        <v>7.5</v>
      </c>
      <c r="V52" s="134">
        <v>6</v>
      </c>
      <c r="W52" s="134">
        <v>6.5</v>
      </c>
      <c r="X52" s="134">
        <v>7.5</v>
      </c>
      <c r="Y52" s="137"/>
      <c r="Z52" s="134">
        <v>4.5</v>
      </c>
      <c r="AA52" s="159"/>
      <c r="AB52" s="134">
        <v>6</v>
      </c>
      <c r="AC52" s="134">
        <v>6</v>
      </c>
      <c r="AD52" s="134">
        <v>7.5</v>
      </c>
      <c r="AE52" s="134">
        <v>7.5</v>
      </c>
      <c r="AF52" s="134">
        <v>7.5</v>
      </c>
      <c r="AG52" s="134">
        <v>4</v>
      </c>
      <c r="AH52" s="133">
        <f>SUM(C52:AF52)</f>
        <v>120.5</v>
      </c>
      <c r="AI52" s="134">
        <f>COUNT(C52:AF52)</f>
        <v>19</v>
      </c>
      <c r="AJ52" s="134">
        <f>AI52*3.5</f>
        <v>66.5</v>
      </c>
      <c r="AK52" s="134"/>
      <c r="AL52" s="140"/>
      <c r="AM52" s="134" t="s">
        <v>169</v>
      </c>
      <c r="AN52" s="134">
        <f t="shared" si="32"/>
        <v>18</v>
      </c>
      <c r="AO52" s="134">
        <f t="shared" si="33"/>
        <v>13</v>
      </c>
      <c r="AP52" s="134">
        <f t="shared" si="34"/>
        <v>23</v>
      </c>
      <c r="AQ52" s="134">
        <f t="shared" si="35"/>
        <v>32</v>
      </c>
      <c r="AR52" s="134">
        <f t="shared" si="36"/>
        <v>38.5</v>
      </c>
      <c r="AS52" s="136">
        <f t="shared" si="26"/>
        <v>124.5</v>
      </c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75"/>
      <c r="BF52" s="175"/>
      <c r="BG52" s="134" t="s">
        <v>392</v>
      </c>
    </row>
    <row r="53" spans="1:59" ht="15" x14ac:dyDescent="0.25">
      <c r="A53" s="303" t="s">
        <v>189</v>
      </c>
      <c r="B53" s="141" t="s">
        <v>109</v>
      </c>
      <c r="C53" s="147"/>
      <c r="D53" s="147"/>
      <c r="E53" s="147"/>
      <c r="F53" s="176"/>
      <c r="G53" s="147"/>
      <c r="H53" s="147"/>
      <c r="I53" s="147"/>
      <c r="J53" s="147"/>
      <c r="K53" s="147"/>
      <c r="L53" s="147"/>
      <c r="M53" s="176"/>
      <c r="N53" s="147"/>
      <c r="O53" s="147"/>
      <c r="P53" s="147"/>
      <c r="Q53" s="147"/>
      <c r="R53" s="147"/>
      <c r="S53" s="147"/>
      <c r="T53" s="176"/>
      <c r="U53" s="147"/>
      <c r="V53" s="147"/>
      <c r="W53" s="147"/>
      <c r="X53" s="147"/>
      <c r="Y53" s="147">
        <v>6</v>
      </c>
      <c r="Z53" s="147"/>
      <c r="AA53" s="176"/>
      <c r="AB53" s="147"/>
      <c r="AC53" s="147"/>
      <c r="AD53" s="147"/>
      <c r="AE53" s="147"/>
      <c r="AF53" s="147"/>
      <c r="AG53" s="147"/>
      <c r="AH53" s="133"/>
      <c r="AI53" s="147"/>
      <c r="AJ53" s="147"/>
      <c r="AK53" s="147"/>
      <c r="AL53" s="140" t="s">
        <v>189</v>
      </c>
      <c r="AM53" s="134" t="s">
        <v>109</v>
      </c>
      <c r="AN53" s="134">
        <f t="shared" si="32"/>
        <v>0</v>
      </c>
      <c r="AO53" s="134">
        <f t="shared" si="33"/>
        <v>0</v>
      </c>
      <c r="AP53" s="134">
        <f t="shared" si="34"/>
        <v>0</v>
      </c>
      <c r="AQ53" s="134">
        <f t="shared" si="35"/>
        <v>6</v>
      </c>
      <c r="AR53" s="134">
        <f t="shared" si="36"/>
        <v>0</v>
      </c>
      <c r="AS53" s="136">
        <f t="shared" si="26"/>
        <v>6</v>
      </c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78"/>
      <c r="BF53" s="178"/>
      <c r="BG53" s="147"/>
    </row>
    <row r="54" spans="1:59" ht="15" x14ac:dyDescent="0.25">
      <c r="A54" s="299"/>
      <c r="B54" s="141" t="s">
        <v>108</v>
      </c>
      <c r="C54" s="134"/>
      <c r="D54" s="152"/>
      <c r="E54" s="134"/>
      <c r="F54" s="159"/>
      <c r="G54" s="134"/>
      <c r="H54" s="134"/>
      <c r="I54" s="150">
        <v>5.5</v>
      </c>
      <c r="J54" s="134">
        <v>6.5</v>
      </c>
      <c r="K54" s="152">
        <v>6</v>
      </c>
      <c r="L54" s="134">
        <v>2</v>
      </c>
      <c r="M54" s="159"/>
      <c r="N54" s="134">
        <v>5</v>
      </c>
      <c r="O54" s="134">
        <v>6</v>
      </c>
      <c r="P54" s="150"/>
      <c r="Q54" s="134"/>
      <c r="R54" s="152"/>
      <c r="S54" s="134"/>
      <c r="T54" s="159"/>
      <c r="U54" s="134"/>
      <c r="V54" s="134"/>
      <c r="W54" s="150"/>
      <c r="X54" s="134"/>
      <c r="Y54" s="152"/>
      <c r="Z54" s="134"/>
      <c r="AA54" s="159"/>
      <c r="AB54" s="134"/>
      <c r="AC54" s="134"/>
      <c r="AD54" s="150"/>
      <c r="AE54" s="134"/>
      <c r="AF54" s="152"/>
      <c r="AG54" s="134"/>
      <c r="AH54" s="133"/>
      <c r="AI54" s="134"/>
      <c r="AJ54" s="134"/>
      <c r="AK54" s="134"/>
      <c r="AL54" s="140"/>
      <c r="AM54" s="124" t="s">
        <v>108</v>
      </c>
      <c r="AN54" s="134">
        <f t="shared" si="32"/>
        <v>0</v>
      </c>
      <c r="AO54" s="134">
        <f t="shared" si="33"/>
        <v>20</v>
      </c>
      <c r="AP54" s="134">
        <f t="shared" si="34"/>
        <v>11</v>
      </c>
      <c r="AQ54" s="134">
        <f t="shared" si="35"/>
        <v>0</v>
      </c>
      <c r="AR54" s="134">
        <f t="shared" si="36"/>
        <v>0</v>
      </c>
      <c r="AS54" s="136">
        <f t="shared" si="26"/>
        <v>31</v>
      </c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75"/>
      <c r="BF54" s="175"/>
      <c r="BG54" s="134"/>
    </row>
    <row r="55" spans="1:59" ht="15" x14ac:dyDescent="0.25">
      <c r="A55" s="301" t="s">
        <v>381</v>
      </c>
      <c r="B55" s="141" t="s">
        <v>160</v>
      </c>
      <c r="C55" s="134"/>
      <c r="D55" s="152"/>
      <c r="E55" s="134"/>
      <c r="F55" s="159"/>
      <c r="G55" s="134"/>
      <c r="H55" s="134"/>
      <c r="I55" s="150"/>
      <c r="J55" s="134"/>
      <c r="K55" s="152"/>
      <c r="L55" s="134"/>
      <c r="M55" s="159"/>
      <c r="N55" s="134"/>
      <c r="O55" s="134"/>
      <c r="P55" s="150"/>
      <c r="Q55" s="134"/>
      <c r="R55" s="152"/>
      <c r="S55" s="134"/>
      <c r="T55" s="159"/>
      <c r="U55" s="134"/>
      <c r="V55" s="134"/>
      <c r="W55" s="150"/>
      <c r="X55" s="134"/>
      <c r="Y55" s="152"/>
      <c r="Z55" s="134"/>
      <c r="AA55" s="159"/>
      <c r="AB55" s="134"/>
      <c r="AC55" s="134"/>
      <c r="AD55" s="150"/>
      <c r="AE55" s="134"/>
      <c r="AF55" s="152"/>
      <c r="AG55" s="134"/>
      <c r="AH55" s="133"/>
      <c r="AI55" s="134"/>
      <c r="AJ55" s="134"/>
      <c r="AK55" s="134"/>
      <c r="AL55" s="140"/>
      <c r="AM55" s="124" t="s">
        <v>172</v>
      </c>
      <c r="AN55" s="134">
        <f t="shared" si="32"/>
        <v>0</v>
      </c>
      <c r="AO55" s="134">
        <f t="shared" si="33"/>
        <v>0</v>
      </c>
      <c r="AP55" s="134">
        <f t="shared" si="34"/>
        <v>0</v>
      </c>
      <c r="AQ55" s="134">
        <f t="shared" si="35"/>
        <v>0</v>
      </c>
      <c r="AR55" s="134">
        <f t="shared" si="36"/>
        <v>0</v>
      </c>
      <c r="AS55" s="136">
        <f t="shared" si="26"/>
        <v>0</v>
      </c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75"/>
      <c r="BF55" s="175"/>
      <c r="BG55" s="134"/>
    </row>
    <row r="56" spans="1:59" ht="15" x14ac:dyDescent="0.25">
      <c r="A56" s="299">
        <v>81.03</v>
      </c>
      <c r="B56" s="141" t="s">
        <v>161</v>
      </c>
      <c r="C56" s="134"/>
      <c r="D56" s="152"/>
      <c r="E56" s="134"/>
      <c r="F56" s="159"/>
      <c r="G56" s="134"/>
      <c r="H56" s="134"/>
      <c r="I56" s="150"/>
      <c r="J56" s="134"/>
      <c r="K56" s="152"/>
      <c r="L56" s="134"/>
      <c r="M56" s="159"/>
      <c r="N56" s="134"/>
      <c r="O56" s="134"/>
      <c r="P56" s="150"/>
      <c r="Q56" s="134"/>
      <c r="R56" s="152"/>
      <c r="S56" s="134"/>
      <c r="T56" s="159"/>
      <c r="U56" s="134"/>
      <c r="V56" s="134"/>
      <c r="W56" s="150"/>
      <c r="X56" s="134"/>
      <c r="Y56" s="152"/>
      <c r="Z56" s="134"/>
      <c r="AA56" s="159"/>
      <c r="AB56" s="134"/>
      <c r="AC56" s="134"/>
      <c r="AD56" s="150"/>
      <c r="AE56" s="134"/>
      <c r="AF56" s="152"/>
      <c r="AG56" s="134"/>
      <c r="AH56" s="133"/>
      <c r="AI56" s="134"/>
      <c r="AJ56" s="134"/>
      <c r="AK56" s="134"/>
      <c r="AL56" s="140"/>
      <c r="AM56" s="124" t="s">
        <v>173</v>
      </c>
      <c r="AN56" s="134">
        <f t="shared" si="32"/>
        <v>0</v>
      </c>
      <c r="AO56" s="134">
        <f t="shared" si="33"/>
        <v>0</v>
      </c>
      <c r="AP56" s="134">
        <f t="shared" si="34"/>
        <v>0</v>
      </c>
      <c r="AQ56" s="134">
        <f t="shared" si="35"/>
        <v>0</v>
      </c>
      <c r="AR56" s="134">
        <f t="shared" si="36"/>
        <v>0</v>
      </c>
      <c r="AS56" s="136">
        <f t="shared" si="26"/>
        <v>0</v>
      </c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75"/>
      <c r="BF56" s="175"/>
      <c r="BG56" s="134"/>
    </row>
    <row r="57" spans="1:59" ht="15" x14ac:dyDescent="0.25">
      <c r="A57" s="301" t="s">
        <v>382</v>
      </c>
      <c r="B57" s="141" t="s">
        <v>174</v>
      </c>
      <c r="C57" s="134"/>
      <c r="D57" s="152"/>
      <c r="E57" s="134"/>
      <c r="F57" s="159"/>
      <c r="G57" s="134"/>
      <c r="H57" s="134"/>
      <c r="I57" s="150"/>
      <c r="J57" s="134"/>
      <c r="K57" s="152"/>
      <c r="L57" s="134"/>
      <c r="M57" s="159"/>
      <c r="N57" s="134"/>
      <c r="O57" s="134"/>
      <c r="P57" s="150"/>
      <c r="Q57" s="134"/>
      <c r="R57" s="152"/>
      <c r="S57" s="134"/>
      <c r="T57" s="159"/>
      <c r="U57" s="134"/>
      <c r="V57" s="134"/>
      <c r="W57" s="150"/>
      <c r="X57" s="134"/>
      <c r="Y57" s="152"/>
      <c r="Z57" s="134"/>
      <c r="AA57" s="159"/>
      <c r="AB57" s="134"/>
      <c r="AC57" s="134"/>
      <c r="AD57" s="150"/>
      <c r="AE57" s="134"/>
      <c r="AF57" s="152"/>
      <c r="AG57" s="134"/>
      <c r="AH57" s="133"/>
      <c r="AI57" s="134"/>
      <c r="AJ57" s="134"/>
      <c r="AK57" s="134"/>
      <c r="AL57" s="140"/>
      <c r="AM57" s="124" t="s">
        <v>174</v>
      </c>
      <c r="AN57" s="134">
        <f t="shared" si="32"/>
        <v>0</v>
      </c>
      <c r="AO57" s="134">
        <f t="shared" si="33"/>
        <v>0</v>
      </c>
      <c r="AP57" s="134">
        <f t="shared" si="34"/>
        <v>0</v>
      </c>
      <c r="AQ57" s="134">
        <f t="shared" si="35"/>
        <v>0</v>
      </c>
      <c r="AR57" s="134">
        <f t="shared" si="36"/>
        <v>0</v>
      </c>
      <c r="AS57" s="136">
        <f t="shared" si="26"/>
        <v>0</v>
      </c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75"/>
      <c r="BF57" s="175"/>
      <c r="BG57" s="134"/>
    </row>
    <row r="58" spans="1:59" ht="15" x14ac:dyDescent="0.25">
      <c r="A58" s="302">
        <v>40.58</v>
      </c>
      <c r="B58" s="154" t="s">
        <v>175</v>
      </c>
      <c r="C58" s="134" t="s">
        <v>190</v>
      </c>
      <c r="D58" s="155" t="s">
        <v>190</v>
      </c>
      <c r="E58" s="155" t="s">
        <v>190</v>
      </c>
      <c r="F58" s="159"/>
      <c r="G58" s="155" t="s">
        <v>190</v>
      </c>
      <c r="H58" s="155" t="s">
        <v>190</v>
      </c>
      <c r="I58" s="155"/>
      <c r="J58" s="155"/>
      <c r="K58" s="155"/>
      <c r="L58" s="155"/>
      <c r="M58" s="159"/>
      <c r="N58" s="155"/>
      <c r="O58" s="155"/>
      <c r="P58" s="155" t="s">
        <v>190</v>
      </c>
      <c r="Q58" s="155" t="s">
        <v>190</v>
      </c>
      <c r="R58" s="155" t="s">
        <v>190</v>
      </c>
      <c r="S58" s="155" t="s">
        <v>190</v>
      </c>
      <c r="T58" s="159"/>
      <c r="U58" s="155" t="s">
        <v>190</v>
      </c>
      <c r="V58" s="155" t="s">
        <v>190</v>
      </c>
      <c r="W58" s="155" t="s">
        <v>190</v>
      </c>
      <c r="X58" s="155" t="s">
        <v>190</v>
      </c>
      <c r="Y58" s="155"/>
      <c r="Z58" s="155" t="s">
        <v>101</v>
      </c>
      <c r="AA58" s="159"/>
      <c r="AB58" s="155" t="s">
        <v>190</v>
      </c>
      <c r="AC58" s="155" t="s">
        <v>190</v>
      </c>
      <c r="AD58" s="155" t="s">
        <v>190</v>
      </c>
      <c r="AE58" s="155" t="s">
        <v>190</v>
      </c>
      <c r="AF58" s="155" t="s">
        <v>190</v>
      </c>
      <c r="AG58" s="155" t="s">
        <v>190</v>
      </c>
      <c r="AH58" s="133">
        <f>SUM(C58:AF58)</f>
        <v>0</v>
      </c>
      <c r="AI58" s="155"/>
      <c r="AJ58" s="155"/>
      <c r="AK58" s="155"/>
      <c r="AL58" s="153"/>
      <c r="AM58" s="134" t="s">
        <v>176</v>
      </c>
      <c r="AN58" s="134">
        <f>SUM(AN52:AN57)-AN51</f>
        <v>3.5</v>
      </c>
      <c r="AO58" s="134">
        <f>SUM(AO52:AO57)-AO51</f>
        <v>2</v>
      </c>
      <c r="AP58" s="134">
        <f>SUM(AP52:AP57)-AP51</f>
        <v>3</v>
      </c>
      <c r="AQ58" s="134">
        <f>SUM(AQ52:AQ57)-AQ51</f>
        <v>7</v>
      </c>
      <c r="AR58" s="134">
        <f>SUM(AR52:AR57)-AR51</f>
        <v>7.5</v>
      </c>
      <c r="AS58" s="136">
        <f t="shared" si="26"/>
        <v>23</v>
      </c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81"/>
      <c r="BF58" s="181"/>
      <c r="BG58" s="155"/>
    </row>
    <row r="59" spans="1:59" ht="15" x14ac:dyDescent="0.25">
      <c r="A59" s="298"/>
      <c r="B59" s="131" t="s">
        <v>166</v>
      </c>
      <c r="C59" s="95">
        <v>6.5</v>
      </c>
      <c r="D59" s="95">
        <v>6</v>
      </c>
      <c r="E59" s="95">
        <v>2</v>
      </c>
      <c r="F59" s="173"/>
      <c r="G59" s="95">
        <v>5</v>
      </c>
      <c r="H59" s="95">
        <v>6</v>
      </c>
      <c r="I59" s="95">
        <v>5.5</v>
      </c>
      <c r="J59" s="95">
        <v>6.5</v>
      </c>
      <c r="K59" s="95">
        <v>6</v>
      </c>
      <c r="L59" s="95">
        <v>2</v>
      </c>
      <c r="M59" s="173"/>
      <c r="N59" s="95">
        <v>5</v>
      </c>
      <c r="O59" s="95">
        <v>6</v>
      </c>
      <c r="P59" s="95">
        <v>5.5</v>
      </c>
      <c r="Q59" s="95">
        <v>6.5</v>
      </c>
      <c r="R59" s="95">
        <v>6</v>
      </c>
      <c r="S59" s="95">
        <v>2</v>
      </c>
      <c r="T59" s="173"/>
      <c r="U59" s="95">
        <v>5</v>
      </c>
      <c r="V59" s="95">
        <v>6</v>
      </c>
      <c r="W59" s="95">
        <v>5.5</v>
      </c>
      <c r="X59" s="95">
        <v>6.5</v>
      </c>
      <c r="Y59" s="95">
        <v>6</v>
      </c>
      <c r="Z59" s="95">
        <v>2</v>
      </c>
      <c r="AA59" s="173"/>
      <c r="AB59" s="95">
        <v>5</v>
      </c>
      <c r="AC59" s="95">
        <v>6</v>
      </c>
      <c r="AD59" s="95">
        <v>5.5</v>
      </c>
      <c r="AE59" s="95">
        <v>6.5</v>
      </c>
      <c r="AF59" s="95">
        <v>6</v>
      </c>
      <c r="AG59" s="95">
        <v>2</v>
      </c>
      <c r="AH59" s="133">
        <f>SUM(C59:AF59)</f>
        <v>136.5</v>
      </c>
      <c r="AI59" s="134"/>
      <c r="AJ59" s="134"/>
      <c r="AK59" s="134"/>
      <c r="AL59" s="71"/>
      <c r="AM59" s="135" t="s">
        <v>167</v>
      </c>
      <c r="AN59" s="135">
        <f t="shared" ref="AN59:AN65" si="37">SUM(C59:E59)</f>
        <v>14.5</v>
      </c>
      <c r="AO59" s="135">
        <f t="shared" ref="AO59:AO65" si="38">SUM(G59:L59)</f>
        <v>31</v>
      </c>
      <c r="AP59" s="135">
        <f t="shared" ref="AP59:AP65" si="39">SUM(N59:S59)</f>
        <v>31</v>
      </c>
      <c r="AQ59" s="135">
        <f t="shared" ref="AQ59:AQ65" si="40">SUM(U59:Z59)</f>
        <v>31</v>
      </c>
      <c r="AR59" s="135">
        <f t="shared" ref="AR59:AR65" si="41">SUM(AB59:AG59)</f>
        <v>31</v>
      </c>
      <c r="AS59" s="136">
        <f t="shared" si="26"/>
        <v>138.5</v>
      </c>
      <c r="AT59" s="137">
        <f>AS59-SUM(AS61:AS65)</f>
        <v>138.5</v>
      </c>
      <c r="AU59" s="137">
        <f>AS66</f>
        <v>6</v>
      </c>
      <c r="AV59" s="138">
        <f>AT59+AU59</f>
        <v>144.5</v>
      </c>
      <c r="AW59" s="138">
        <f>AS65</f>
        <v>0</v>
      </c>
      <c r="AX59" s="138">
        <f>AS63</f>
        <v>0</v>
      </c>
      <c r="AY59" s="138">
        <f>AS64</f>
        <v>0</v>
      </c>
      <c r="AZ59" s="138">
        <f>AS62</f>
        <v>0</v>
      </c>
      <c r="BA59" s="138">
        <f>AS61</f>
        <v>0</v>
      </c>
      <c r="BB59" s="134">
        <f>AJ60</f>
        <v>94.5</v>
      </c>
      <c r="BC59" s="134">
        <v>1.3</v>
      </c>
      <c r="BD59" s="134">
        <f>BC59*AU59</f>
        <v>7.8000000000000007</v>
      </c>
      <c r="BE59" s="174">
        <f>BB59+BD59</f>
        <v>102.3</v>
      </c>
      <c r="BF59" s="174"/>
      <c r="BG59" s="138"/>
    </row>
    <row r="60" spans="1:59" ht="15" x14ac:dyDescent="0.25">
      <c r="A60" s="299"/>
      <c r="B60" s="141" t="s">
        <v>168</v>
      </c>
      <c r="C60" s="134">
        <v>6</v>
      </c>
      <c r="D60" s="134">
        <v>5.5</v>
      </c>
      <c r="E60" s="134">
        <v>2.5</v>
      </c>
      <c r="F60" s="159"/>
      <c r="G60" s="134">
        <v>6</v>
      </c>
      <c r="H60" s="134">
        <v>5</v>
      </c>
      <c r="I60" s="134">
        <v>4.5</v>
      </c>
      <c r="J60" s="134">
        <v>6</v>
      </c>
      <c r="K60" s="134">
        <v>6</v>
      </c>
      <c r="L60" s="134">
        <v>4.5</v>
      </c>
      <c r="M60" s="159"/>
      <c r="N60" s="134">
        <v>6</v>
      </c>
      <c r="O60" s="134">
        <v>6</v>
      </c>
      <c r="P60" s="134">
        <v>5.5</v>
      </c>
      <c r="Q60" s="134">
        <v>6</v>
      </c>
      <c r="R60" s="134">
        <v>6</v>
      </c>
      <c r="S60" s="134">
        <v>2.5</v>
      </c>
      <c r="T60" s="159"/>
      <c r="U60" s="134">
        <v>6</v>
      </c>
      <c r="V60" s="134">
        <v>6</v>
      </c>
      <c r="W60" s="134">
        <v>6.5</v>
      </c>
      <c r="X60" s="134">
        <v>6</v>
      </c>
      <c r="Y60" s="134">
        <v>6.5</v>
      </c>
      <c r="Z60" s="134">
        <v>2.5</v>
      </c>
      <c r="AA60" s="159"/>
      <c r="AB60" s="134">
        <v>6</v>
      </c>
      <c r="AC60" s="134">
        <v>6</v>
      </c>
      <c r="AD60" s="134">
        <v>6.5</v>
      </c>
      <c r="AE60" s="134">
        <v>6</v>
      </c>
      <c r="AF60" s="134">
        <v>6</v>
      </c>
      <c r="AG60" s="134">
        <v>2.5</v>
      </c>
      <c r="AH60" s="133">
        <f>SUM(C60:AG60)</f>
        <v>144.5</v>
      </c>
      <c r="AI60" s="134">
        <f>COUNT(C60:AG60)</f>
        <v>27</v>
      </c>
      <c r="AJ60" s="134">
        <f>AI60*3.5</f>
        <v>94.5</v>
      </c>
      <c r="AK60" s="134"/>
      <c r="AL60" s="140"/>
      <c r="AM60" s="134" t="s">
        <v>169</v>
      </c>
      <c r="AN60" s="134">
        <f t="shared" si="37"/>
        <v>14</v>
      </c>
      <c r="AO60" s="134">
        <f t="shared" si="38"/>
        <v>32</v>
      </c>
      <c r="AP60" s="134">
        <f t="shared" si="39"/>
        <v>32</v>
      </c>
      <c r="AQ60" s="134">
        <f t="shared" si="40"/>
        <v>33.5</v>
      </c>
      <c r="AR60" s="134">
        <f t="shared" si="41"/>
        <v>33</v>
      </c>
      <c r="AS60" s="136">
        <f t="shared" si="26"/>
        <v>144.5</v>
      </c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75"/>
      <c r="BF60" s="175"/>
      <c r="BG60" s="134" t="s">
        <v>393</v>
      </c>
    </row>
    <row r="61" spans="1:59" ht="15" x14ac:dyDescent="0.25">
      <c r="A61" s="300" t="s">
        <v>193</v>
      </c>
      <c r="B61" s="141" t="s">
        <v>109</v>
      </c>
      <c r="C61" s="147"/>
      <c r="D61" s="147"/>
      <c r="E61" s="147"/>
      <c r="F61" s="176"/>
      <c r="G61" s="147"/>
      <c r="H61" s="147"/>
      <c r="I61" s="147"/>
      <c r="J61" s="147"/>
      <c r="K61" s="147"/>
      <c r="L61" s="147"/>
      <c r="M61" s="176"/>
      <c r="N61" s="147"/>
      <c r="O61" s="147"/>
      <c r="P61" s="147"/>
      <c r="Q61" s="147"/>
      <c r="R61" s="147"/>
      <c r="S61" s="147"/>
      <c r="T61" s="176"/>
      <c r="U61" s="147"/>
      <c r="V61" s="147"/>
      <c r="W61" s="147"/>
      <c r="X61" s="147"/>
      <c r="Y61" s="147"/>
      <c r="Z61" s="147"/>
      <c r="AA61" s="176"/>
      <c r="AB61" s="147"/>
      <c r="AC61" s="147"/>
      <c r="AD61" s="147"/>
      <c r="AE61" s="147"/>
      <c r="AF61" s="147"/>
      <c r="AG61" s="147"/>
      <c r="AH61" s="133"/>
      <c r="AI61" s="147"/>
      <c r="AJ61" s="147"/>
      <c r="AK61" s="147"/>
      <c r="AL61" s="140" t="s">
        <v>193</v>
      </c>
      <c r="AM61" s="134" t="s">
        <v>109</v>
      </c>
      <c r="AN61" s="134">
        <f t="shared" si="37"/>
        <v>0</v>
      </c>
      <c r="AO61" s="134">
        <f t="shared" si="38"/>
        <v>0</v>
      </c>
      <c r="AP61" s="134">
        <f t="shared" si="39"/>
        <v>0</v>
      </c>
      <c r="AQ61" s="134">
        <f t="shared" si="40"/>
        <v>0</v>
      </c>
      <c r="AR61" s="134">
        <f t="shared" si="41"/>
        <v>0</v>
      </c>
      <c r="AS61" s="136">
        <f t="shared" si="26"/>
        <v>0</v>
      </c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78"/>
      <c r="BF61" s="178"/>
      <c r="BG61" s="147"/>
    </row>
    <row r="62" spans="1:59" ht="15" x14ac:dyDescent="0.25">
      <c r="A62" s="299"/>
      <c r="B62" s="141" t="s">
        <v>108</v>
      </c>
      <c r="C62" s="134"/>
      <c r="D62" s="152"/>
      <c r="E62" s="134"/>
      <c r="F62" s="159"/>
      <c r="G62" s="134"/>
      <c r="H62" s="134"/>
      <c r="I62" s="150"/>
      <c r="J62" s="134"/>
      <c r="K62" s="152"/>
      <c r="L62" s="134"/>
      <c r="M62" s="159"/>
      <c r="N62" s="134"/>
      <c r="O62" s="134"/>
      <c r="P62" s="150"/>
      <c r="Q62" s="134"/>
      <c r="R62" s="152"/>
      <c r="S62" s="134"/>
      <c r="T62" s="159"/>
      <c r="U62" s="134"/>
      <c r="V62" s="134"/>
      <c r="W62" s="150"/>
      <c r="X62" s="134"/>
      <c r="Y62" s="152"/>
      <c r="Z62" s="134"/>
      <c r="AA62" s="159"/>
      <c r="AB62" s="134"/>
      <c r="AC62" s="134"/>
      <c r="AD62" s="150"/>
      <c r="AE62" s="134"/>
      <c r="AF62" s="152"/>
      <c r="AG62" s="134"/>
      <c r="AH62" s="133"/>
      <c r="AI62" s="134"/>
      <c r="AJ62" s="134"/>
      <c r="AK62" s="134"/>
      <c r="AL62" s="140"/>
      <c r="AM62" s="124" t="s">
        <v>108</v>
      </c>
      <c r="AN62" s="134">
        <f t="shared" si="37"/>
        <v>0</v>
      </c>
      <c r="AO62" s="134">
        <f t="shared" si="38"/>
        <v>0</v>
      </c>
      <c r="AP62" s="134">
        <f t="shared" si="39"/>
        <v>0</v>
      </c>
      <c r="AQ62" s="134">
        <f t="shared" si="40"/>
        <v>0</v>
      </c>
      <c r="AR62" s="134">
        <f t="shared" si="41"/>
        <v>0</v>
      </c>
      <c r="AS62" s="136">
        <f t="shared" si="26"/>
        <v>0</v>
      </c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75"/>
      <c r="BF62" s="175"/>
      <c r="BG62" s="134"/>
    </row>
    <row r="63" spans="1:59" ht="15" x14ac:dyDescent="0.25">
      <c r="A63" s="301" t="s">
        <v>381</v>
      </c>
      <c r="B63" s="141" t="s">
        <v>160</v>
      </c>
      <c r="C63" s="134"/>
      <c r="D63" s="152"/>
      <c r="E63" s="134"/>
      <c r="F63" s="159"/>
      <c r="G63" s="134"/>
      <c r="H63" s="134"/>
      <c r="I63" s="150"/>
      <c r="J63" s="134"/>
      <c r="K63" s="152"/>
      <c r="L63" s="134"/>
      <c r="M63" s="159"/>
      <c r="N63" s="134"/>
      <c r="O63" s="134"/>
      <c r="P63" s="150"/>
      <c r="Q63" s="134"/>
      <c r="R63" s="152"/>
      <c r="S63" s="134"/>
      <c r="T63" s="159"/>
      <c r="U63" s="134"/>
      <c r="V63" s="134"/>
      <c r="W63" s="150"/>
      <c r="X63" s="134"/>
      <c r="Y63" s="152"/>
      <c r="Z63" s="134"/>
      <c r="AA63" s="159"/>
      <c r="AB63" s="134"/>
      <c r="AC63" s="134"/>
      <c r="AD63" s="150"/>
      <c r="AE63" s="134"/>
      <c r="AF63" s="152"/>
      <c r="AG63" s="134"/>
      <c r="AH63" s="133"/>
      <c r="AI63" s="134"/>
      <c r="AJ63" s="134"/>
      <c r="AK63" s="134"/>
      <c r="AL63" s="140"/>
      <c r="AM63" s="124" t="s">
        <v>172</v>
      </c>
      <c r="AN63" s="134">
        <f t="shared" si="37"/>
        <v>0</v>
      </c>
      <c r="AO63" s="134">
        <f t="shared" si="38"/>
        <v>0</v>
      </c>
      <c r="AP63" s="134">
        <f t="shared" si="39"/>
        <v>0</v>
      </c>
      <c r="AQ63" s="134">
        <f t="shared" si="40"/>
        <v>0</v>
      </c>
      <c r="AR63" s="134">
        <f t="shared" si="41"/>
        <v>0</v>
      </c>
      <c r="AS63" s="136">
        <f t="shared" si="26"/>
        <v>0</v>
      </c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75"/>
      <c r="BF63" s="175"/>
      <c r="BG63" s="134"/>
    </row>
    <row r="64" spans="1:59" ht="15" x14ac:dyDescent="0.25">
      <c r="A64" s="299">
        <v>30.47</v>
      </c>
      <c r="B64" s="141" t="s">
        <v>161</v>
      </c>
      <c r="C64" s="134"/>
      <c r="D64" s="152"/>
      <c r="E64" s="134"/>
      <c r="F64" s="159"/>
      <c r="G64" s="134"/>
      <c r="H64" s="134"/>
      <c r="I64" s="150"/>
      <c r="J64" s="134"/>
      <c r="K64" s="152"/>
      <c r="L64" s="134"/>
      <c r="M64" s="159"/>
      <c r="N64" s="134"/>
      <c r="O64" s="134"/>
      <c r="P64" s="150"/>
      <c r="Q64" s="134"/>
      <c r="R64" s="152"/>
      <c r="S64" s="134"/>
      <c r="T64" s="159"/>
      <c r="U64" s="134"/>
      <c r="V64" s="134"/>
      <c r="W64" s="150"/>
      <c r="X64" s="134"/>
      <c r="Y64" s="152"/>
      <c r="Z64" s="134"/>
      <c r="AA64" s="159"/>
      <c r="AB64" s="134"/>
      <c r="AC64" s="134"/>
      <c r="AD64" s="150"/>
      <c r="AE64" s="134"/>
      <c r="AF64" s="152"/>
      <c r="AG64" s="134"/>
      <c r="AH64" s="133"/>
      <c r="AI64" s="134"/>
      <c r="AJ64" s="134"/>
      <c r="AK64" s="134"/>
      <c r="AL64" s="140"/>
      <c r="AM64" s="124" t="s">
        <v>173</v>
      </c>
      <c r="AN64" s="134">
        <f t="shared" si="37"/>
        <v>0</v>
      </c>
      <c r="AO64" s="134">
        <f t="shared" si="38"/>
        <v>0</v>
      </c>
      <c r="AP64" s="134">
        <f t="shared" si="39"/>
        <v>0</v>
      </c>
      <c r="AQ64" s="134">
        <f t="shared" si="40"/>
        <v>0</v>
      </c>
      <c r="AR64" s="134">
        <f t="shared" si="41"/>
        <v>0</v>
      </c>
      <c r="AS64" s="136">
        <f t="shared" si="26"/>
        <v>0</v>
      </c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75"/>
      <c r="BF64" s="175"/>
      <c r="BG64" s="134"/>
    </row>
    <row r="65" spans="1:59" ht="15" x14ac:dyDescent="0.25">
      <c r="A65" s="301" t="s">
        <v>382</v>
      </c>
      <c r="B65" s="141" t="s">
        <v>174</v>
      </c>
      <c r="C65" s="134"/>
      <c r="D65" s="152"/>
      <c r="E65" s="134"/>
      <c r="F65" s="159"/>
      <c r="G65" s="134"/>
      <c r="H65" s="134"/>
      <c r="I65" s="150"/>
      <c r="J65" s="134"/>
      <c r="K65" s="152"/>
      <c r="L65" s="134"/>
      <c r="M65" s="159"/>
      <c r="N65" s="134"/>
      <c r="O65" s="134"/>
      <c r="P65" s="150"/>
      <c r="Q65" s="134"/>
      <c r="R65" s="152"/>
      <c r="S65" s="134"/>
      <c r="T65" s="159"/>
      <c r="U65" s="134"/>
      <c r="V65" s="134"/>
      <c r="W65" s="150"/>
      <c r="X65" s="134"/>
      <c r="Y65" s="152"/>
      <c r="Z65" s="134"/>
      <c r="AA65" s="159"/>
      <c r="AB65" s="134"/>
      <c r="AC65" s="134"/>
      <c r="AD65" s="150"/>
      <c r="AE65" s="134"/>
      <c r="AF65" s="152"/>
      <c r="AG65" s="134"/>
      <c r="AH65" s="133"/>
      <c r="AI65" s="134"/>
      <c r="AJ65" s="134"/>
      <c r="AK65" s="134"/>
      <c r="AL65" s="140"/>
      <c r="AM65" s="124" t="s">
        <v>174</v>
      </c>
      <c r="AN65" s="134">
        <f t="shared" si="37"/>
        <v>0</v>
      </c>
      <c r="AO65" s="134">
        <f t="shared" si="38"/>
        <v>0</v>
      </c>
      <c r="AP65" s="134">
        <f t="shared" si="39"/>
        <v>0</v>
      </c>
      <c r="AQ65" s="134">
        <f t="shared" si="40"/>
        <v>0</v>
      </c>
      <c r="AR65" s="134">
        <f t="shared" si="41"/>
        <v>0</v>
      </c>
      <c r="AS65" s="136">
        <f t="shared" si="26"/>
        <v>0</v>
      </c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75"/>
      <c r="BF65" s="175"/>
      <c r="BG65" s="134"/>
    </row>
    <row r="66" spans="1:59" ht="15" x14ac:dyDescent="0.25">
      <c r="A66" s="302">
        <v>24.88</v>
      </c>
      <c r="B66" s="154" t="s">
        <v>175</v>
      </c>
      <c r="C66" s="134"/>
      <c r="D66" s="155"/>
      <c r="E66" s="155"/>
      <c r="F66" s="159"/>
      <c r="G66" s="155"/>
      <c r="H66" s="155"/>
      <c r="I66" s="155"/>
      <c r="J66" s="134"/>
      <c r="K66" s="155"/>
      <c r="L66" s="155"/>
      <c r="M66" s="159"/>
      <c r="N66" s="155"/>
      <c r="O66" s="155"/>
      <c r="P66" s="155"/>
      <c r="Q66" s="134"/>
      <c r="R66" s="155"/>
      <c r="S66" s="155"/>
      <c r="T66" s="159"/>
      <c r="U66" s="155"/>
      <c r="V66" s="155"/>
      <c r="W66" s="155"/>
      <c r="X66" s="134"/>
      <c r="Y66" s="155"/>
      <c r="Z66" s="155"/>
      <c r="AA66" s="159"/>
      <c r="AB66" s="155"/>
      <c r="AC66" s="155"/>
      <c r="AD66" s="155"/>
      <c r="AE66" s="134"/>
      <c r="AF66" s="155"/>
      <c r="AG66" s="155"/>
      <c r="AH66" s="133">
        <f>SUM(C66:AF66)</f>
        <v>0</v>
      </c>
      <c r="AI66" s="155"/>
      <c r="AJ66" s="155"/>
      <c r="AK66" s="155"/>
      <c r="AL66" s="153"/>
      <c r="AM66" s="134" t="s">
        <v>176</v>
      </c>
      <c r="AN66" s="134">
        <f>SUM(AN60:AN65)-AN59</f>
        <v>-0.5</v>
      </c>
      <c r="AO66" s="134">
        <f>SUM(AO60:AO65)-AO59</f>
        <v>1</v>
      </c>
      <c r="AP66" s="134">
        <f>SUM(AP60:AP65)-AP59</f>
        <v>1</v>
      </c>
      <c r="AQ66" s="134">
        <f>SUM(AQ60:AQ65)-AQ59</f>
        <v>2.5</v>
      </c>
      <c r="AR66" s="134">
        <f>SUM(AR60:AR65)-AR59</f>
        <v>2</v>
      </c>
      <c r="AS66" s="136">
        <f t="shared" si="26"/>
        <v>6</v>
      </c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81"/>
      <c r="BF66" s="181"/>
      <c r="BG66" s="155"/>
    </row>
    <row r="67" spans="1:59" ht="15" x14ac:dyDescent="0.25">
      <c r="A67" s="298"/>
      <c r="B67" s="131" t="s">
        <v>166</v>
      </c>
      <c r="C67" s="95">
        <v>6</v>
      </c>
      <c r="D67" s="95">
        <v>6</v>
      </c>
      <c r="E67" s="95">
        <v>2</v>
      </c>
      <c r="F67" s="173"/>
      <c r="G67" s="95">
        <v>5.5</v>
      </c>
      <c r="H67" s="95">
        <v>6</v>
      </c>
      <c r="I67" s="95">
        <v>5.5</v>
      </c>
      <c r="J67" s="95">
        <v>6</v>
      </c>
      <c r="K67" s="95">
        <v>6</v>
      </c>
      <c r="L67" s="95">
        <v>2</v>
      </c>
      <c r="M67" s="173"/>
      <c r="N67" s="95">
        <v>5.5</v>
      </c>
      <c r="O67" s="95">
        <v>6</v>
      </c>
      <c r="P67" s="95">
        <v>5.5</v>
      </c>
      <c r="Q67" s="95">
        <v>6</v>
      </c>
      <c r="R67" s="95">
        <v>6</v>
      </c>
      <c r="S67" s="95">
        <v>2</v>
      </c>
      <c r="T67" s="173"/>
      <c r="U67" s="95">
        <v>5.5</v>
      </c>
      <c r="V67" s="95">
        <v>6</v>
      </c>
      <c r="W67" s="95">
        <v>5.5</v>
      </c>
      <c r="X67" s="95">
        <v>6</v>
      </c>
      <c r="Y67" s="95">
        <v>6</v>
      </c>
      <c r="Z67" s="95">
        <v>2</v>
      </c>
      <c r="AA67" s="173"/>
      <c r="AB67" s="95">
        <v>5.5</v>
      </c>
      <c r="AC67" s="95">
        <v>6</v>
      </c>
      <c r="AD67" s="95">
        <v>5.5</v>
      </c>
      <c r="AE67" s="95">
        <v>6</v>
      </c>
      <c r="AF67" s="95">
        <v>6</v>
      </c>
      <c r="AG67" s="95">
        <v>2</v>
      </c>
      <c r="AH67" s="133">
        <f>SUM(C67:AF67)</f>
        <v>136</v>
      </c>
      <c r="AI67" s="134"/>
      <c r="AJ67" s="134"/>
      <c r="AK67" s="134"/>
      <c r="AL67" s="71"/>
      <c r="AM67" s="135" t="s">
        <v>167</v>
      </c>
      <c r="AN67" s="135">
        <f t="shared" ref="AN67:AN73" si="42">SUM(C67:E67)</f>
        <v>14</v>
      </c>
      <c r="AO67" s="135">
        <f t="shared" ref="AO67:AO73" si="43">SUM(G67:L67)</f>
        <v>31</v>
      </c>
      <c r="AP67" s="135">
        <f t="shared" ref="AP67:AP73" si="44">SUM(N67:S67)</f>
        <v>31</v>
      </c>
      <c r="AQ67" s="135">
        <f t="shared" ref="AQ67:AQ73" si="45">SUM(U67:Z67)</f>
        <v>31</v>
      </c>
      <c r="AR67" s="135">
        <f t="shared" ref="AR67:AR73" si="46">SUM(AB67:AG67)</f>
        <v>31</v>
      </c>
      <c r="AS67" s="136">
        <f t="shared" ref="AS67:AS98" si="47">SUM(AN67:AR67)</f>
        <v>138</v>
      </c>
      <c r="AT67" s="137">
        <f>AS67-SUM(AS69:AS73)</f>
        <v>136</v>
      </c>
      <c r="AU67" s="137">
        <f>AS74</f>
        <v>18</v>
      </c>
      <c r="AV67" s="138">
        <f>AT67+AU67</f>
        <v>154</v>
      </c>
      <c r="AW67" s="138">
        <f>AS73</f>
        <v>0</v>
      </c>
      <c r="AX67" s="138">
        <f>AS71</f>
        <v>0</v>
      </c>
      <c r="AY67" s="138">
        <f>AS72</f>
        <v>0</v>
      </c>
      <c r="AZ67" s="138">
        <f>AS70</f>
        <v>0</v>
      </c>
      <c r="BA67" s="138">
        <f>AS69</f>
        <v>2</v>
      </c>
      <c r="BB67" s="134">
        <f>AJ68</f>
        <v>87.5</v>
      </c>
      <c r="BC67" s="134">
        <v>1.3</v>
      </c>
      <c r="BD67" s="134">
        <f>BC67*AU67</f>
        <v>23.400000000000002</v>
      </c>
      <c r="BE67" s="174">
        <f>BB67+BD67</f>
        <v>110.9</v>
      </c>
      <c r="BF67" s="174"/>
      <c r="BG67" s="138"/>
    </row>
    <row r="68" spans="1:59" ht="15" x14ac:dyDescent="0.25">
      <c r="A68" s="299"/>
      <c r="B68" s="141" t="s">
        <v>168</v>
      </c>
      <c r="C68" s="134">
        <v>6.5</v>
      </c>
      <c r="D68" s="134">
        <v>6.5</v>
      </c>
      <c r="E68" s="134">
        <v>3.5</v>
      </c>
      <c r="F68" s="159"/>
      <c r="G68" s="134">
        <v>5.5</v>
      </c>
      <c r="H68" s="134">
        <v>6.5</v>
      </c>
      <c r="I68" s="134">
        <v>6.5</v>
      </c>
      <c r="J68" s="134">
        <v>6.5</v>
      </c>
      <c r="K68" s="134">
        <v>6.5</v>
      </c>
      <c r="L68" s="134">
        <v>2</v>
      </c>
      <c r="M68" s="159"/>
      <c r="N68" s="134">
        <v>5.5</v>
      </c>
      <c r="O68" s="134">
        <v>6</v>
      </c>
      <c r="P68" s="134">
        <v>7</v>
      </c>
      <c r="Q68" s="134">
        <v>7</v>
      </c>
      <c r="R68" s="134">
        <v>6</v>
      </c>
      <c r="S68" s="137"/>
      <c r="T68" s="159"/>
      <c r="U68" s="134">
        <v>5.5</v>
      </c>
      <c r="V68" s="134">
        <v>6.5</v>
      </c>
      <c r="W68" s="134">
        <v>6.5</v>
      </c>
      <c r="X68" s="134">
        <v>6.5</v>
      </c>
      <c r="Y68" s="134">
        <v>7</v>
      </c>
      <c r="Z68" s="134">
        <v>4</v>
      </c>
      <c r="AA68" s="159"/>
      <c r="AB68" s="134">
        <v>5.5</v>
      </c>
      <c r="AC68" s="134">
        <v>6.5</v>
      </c>
      <c r="AD68" s="134">
        <v>6</v>
      </c>
      <c r="AE68" s="134">
        <v>7</v>
      </c>
      <c r="AF68" s="134">
        <v>7</v>
      </c>
      <c r="AG68" s="134">
        <v>4.5</v>
      </c>
      <c r="AH68" s="133">
        <f>SUM(C68:AF68)</f>
        <v>149.5</v>
      </c>
      <c r="AI68" s="134">
        <f>COUNT(C68:AF68)</f>
        <v>25</v>
      </c>
      <c r="AJ68" s="134">
        <f>AI68*3.5</f>
        <v>87.5</v>
      </c>
      <c r="AK68" s="134"/>
      <c r="AL68" s="140"/>
      <c r="AM68" s="134" t="s">
        <v>169</v>
      </c>
      <c r="AN68" s="134">
        <f t="shared" si="42"/>
        <v>16.5</v>
      </c>
      <c r="AO68" s="134">
        <f t="shared" si="43"/>
        <v>33.5</v>
      </c>
      <c r="AP68" s="134">
        <f t="shared" si="44"/>
        <v>31.5</v>
      </c>
      <c r="AQ68" s="134">
        <f t="shared" si="45"/>
        <v>36</v>
      </c>
      <c r="AR68" s="134">
        <f t="shared" si="46"/>
        <v>36.5</v>
      </c>
      <c r="AS68" s="136">
        <f t="shared" si="47"/>
        <v>154</v>
      </c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75"/>
      <c r="BF68" s="175"/>
      <c r="BG68" s="134" t="s">
        <v>394</v>
      </c>
    </row>
    <row r="69" spans="1:59" ht="15" x14ac:dyDescent="0.25">
      <c r="A69" s="303" t="s">
        <v>196</v>
      </c>
      <c r="B69" s="141" t="s">
        <v>109</v>
      </c>
      <c r="C69" s="147"/>
      <c r="D69" s="147"/>
      <c r="E69" s="147"/>
      <c r="F69" s="176"/>
      <c r="G69" s="147"/>
      <c r="H69" s="147"/>
      <c r="I69" s="147"/>
      <c r="J69" s="147"/>
      <c r="K69" s="147"/>
      <c r="L69" s="147"/>
      <c r="M69" s="176"/>
      <c r="N69" s="147"/>
      <c r="O69" s="147"/>
      <c r="P69" s="147"/>
      <c r="Q69" s="147"/>
      <c r="R69" s="147"/>
      <c r="S69" s="147">
        <v>2</v>
      </c>
      <c r="T69" s="176"/>
      <c r="U69" s="147"/>
      <c r="V69" s="147"/>
      <c r="W69" s="147"/>
      <c r="X69" s="147"/>
      <c r="Y69" s="147"/>
      <c r="Z69" s="147"/>
      <c r="AA69" s="176"/>
      <c r="AB69" s="147"/>
      <c r="AC69" s="147"/>
      <c r="AD69" s="147"/>
      <c r="AE69" s="147"/>
      <c r="AF69" s="147"/>
      <c r="AG69" s="147"/>
      <c r="AH69" s="133"/>
      <c r="AI69" s="147"/>
      <c r="AJ69" s="147"/>
      <c r="AK69" s="147"/>
      <c r="AL69" s="140" t="s">
        <v>196</v>
      </c>
      <c r="AM69" s="134" t="s">
        <v>109</v>
      </c>
      <c r="AN69" s="134">
        <f t="shared" si="42"/>
        <v>0</v>
      </c>
      <c r="AO69" s="134">
        <f t="shared" si="43"/>
        <v>0</v>
      </c>
      <c r="AP69" s="134">
        <f t="shared" si="44"/>
        <v>2</v>
      </c>
      <c r="AQ69" s="134">
        <f t="shared" si="45"/>
        <v>0</v>
      </c>
      <c r="AR69" s="134">
        <f t="shared" si="46"/>
        <v>0</v>
      </c>
      <c r="AS69" s="136">
        <f t="shared" si="47"/>
        <v>2</v>
      </c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78"/>
      <c r="BF69" s="178"/>
      <c r="BG69" s="147"/>
    </row>
    <row r="70" spans="1:59" ht="15" x14ac:dyDescent="0.25">
      <c r="A70" s="299"/>
      <c r="B70" s="141" t="s">
        <v>108</v>
      </c>
      <c r="C70" s="134"/>
      <c r="D70" s="152"/>
      <c r="E70" s="134"/>
      <c r="F70" s="159"/>
      <c r="G70" s="134"/>
      <c r="H70" s="134"/>
      <c r="I70" s="150"/>
      <c r="J70" s="134"/>
      <c r="K70" s="152"/>
      <c r="L70" s="134"/>
      <c r="M70" s="159"/>
      <c r="N70" s="134"/>
      <c r="O70" s="134"/>
      <c r="P70" s="150"/>
      <c r="Q70" s="134"/>
      <c r="R70" s="152"/>
      <c r="S70" s="134"/>
      <c r="T70" s="159"/>
      <c r="U70" s="134"/>
      <c r="V70" s="134"/>
      <c r="W70" s="150"/>
      <c r="X70" s="134"/>
      <c r="Y70" s="152"/>
      <c r="Z70" s="134"/>
      <c r="AA70" s="159"/>
      <c r="AB70" s="134"/>
      <c r="AC70" s="134"/>
      <c r="AD70" s="150"/>
      <c r="AE70" s="134"/>
      <c r="AF70" s="152"/>
      <c r="AG70" s="134"/>
      <c r="AH70" s="133"/>
      <c r="AI70" s="134"/>
      <c r="AJ70" s="134"/>
      <c r="AK70" s="134"/>
      <c r="AL70" s="140"/>
      <c r="AM70" s="124" t="s">
        <v>108</v>
      </c>
      <c r="AN70" s="134">
        <f t="shared" si="42"/>
        <v>0</v>
      </c>
      <c r="AO70" s="134">
        <f t="shared" si="43"/>
        <v>0</v>
      </c>
      <c r="AP70" s="134">
        <f t="shared" si="44"/>
        <v>0</v>
      </c>
      <c r="AQ70" s="134">
        <f t="shared" si="45"/>
        <v>0</v>
      </c>
      <c r="AR70" s="134">
        <f t="shared" si="46"/>
        <v>0</v>
      </c>
      <c r="AS70" s="136">
        <f t="shared" si="47"/>
        <v>0</v>
      </c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75"/>
      <c r="BF70" s="175"/>
      <c r="BG70" s="134"/>
    </row>
    <row r="71" spans="1:59" ht="15" x14ac:dyDescent="0.25">
      <c r="A71" s="301" t="s">
        <v>381</v>
      </c>
      <c r="B71" s="141" t="s">
        <v>160</v>
      </c>
      <c r="C71" s="134"/>
      <c r="D71" s="152"/>
      <c r="E71" s="134"/>
      <c r="F71" s="159"/>
      <c r="G71" s="134"/>
      <c r="H71" s="134"/>
      <c r="I71" s="150"/>
      <c r="J71" s="134"/>
      <c r="K71" s="152"/>
      <c r="L71" s="134"/>
      <c r="M71" s="159"/>
      <c r="N71" s="134"/>
      <c r="O71" s="134"/>
      <c r="P71" s="150"/>
      <c r="Q71" s="134"/>
      <c r="R71" s="152"/>
      <c r="S71" s="134"/>
      <c r="T71" s="159"/>
      <c r="U71" s="134"/>
      <c r="V71" s="134"/>
      <c r="W71" s="150"/>
      <c r="X71" s="134"/>
      <c r="Y71" s="152"/>
      <c r="Z71" s="134"/>
      <c r="AA71" s="159"/>
      <c r="AB71" s="134"/>
      <c r="AC71" s="134"/>
      <c r="AD71" s="150"/>
      <c r="AE71" s="134"/>
      <c r="AF71" s="152"/>
      <c r="AG71" s="134"/>
      <c r="AH71" s="133"/>
      <c r="AI71" s="134"/>
      <c r="AJ71" s="134"/>
      <c r="AK71" s="134"/>
      <c r="AL71" s="140"/>
      <c r="AM71" s="124" t="s">
        <v>172</v>
      </c>
      <c r="AN71" s="134">
        <f t="shared" si="42"/>
        <v>0</v>
      </c>
      <c r="AO71" s="134">
        <f t="shared" si="43"/>
        <v>0</v>
      </c>
      <c r="AP71" s="134">
        <f t="shared" si="44"/>
        <v>0</v>
      </c>
      <c r="AQ71" s="134">
        <f t="shared" si="45"/>
        <v>0</v>
      </c>
      <c r="AR71" s="134">
        <f t="shared" si="46"/>
        <v>0</v>
      </c>
      <c r="AS71" s="136">
        <f t="shared" si="47"/>
        <v>0</v>
      </c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75"/>
      <c r="BF71" s="175"/>
      <c r="BG71" s="134"/>
    </row>
    <row r="72" spans="1:59" ht="15" x14ac:dyDescent="0.25">
      <c r="A72" s="299">
        <v>18.53</v>
      </c>
      <c r="B72" s="141" t="s">
        <v>161</v>
      </c>
      <c r="C72" s="134"/>
      <c r="D72" s="152"/>
      <c r="E72" s="134"/>
      <c r="F72" s="159"/>
      <c r="G72" s="134"/>
      <c r="H72" s="134"/>
      <c r="I72" s="150"/>
      <c r="J72" s="134"/>
      <c r="K72" s="152"/>
      <c r="L72" s="134"/>
      <c r="M72" s="159"/>
      <c r="N72" s="134"/>
      <c r="O72" s="134"/>
      <c r="P72" s="150"/>
      <c r="Q72" s="134"/>
      <c r="R72" s="152"/>
      <c r="S72" s="134"/>
      <c r="T72" s="159"/>
      <c r="U72" s="134"/>
      <c r="V72" s="134"/>
      <c r="W72" s="150"/>
      <c r="X72" s="134"/>
      <c r="Y72" s="152"/>
      <c r="Z72" s="134"/>
      <c r="AA72" s="159"/>
      <c r="AB72" s="134"/>
      <c r="AC72" s="134"/>
      <c r="AD72" s="150"/>
      <c r="AE72" s="134"/>
      <c r="AF72" s="152"/>
      <c r="AG72" s="134"/>
      <c r="AH72" s="133"/>
      <c r="AI72" s="134"/>
      <c r="AJ72" s="134"/>
      <c r="AK72" s="134"/>
      <c r="AL72" s="140"/>
      <c r="AM72" s="124" t="s">
        <v>173</v>
      </c>
      <c r="AN72" s="134">
        <f t="shared" si="42"/>
        <v>0</v>
      </c>
      <c r="AO72" s="134">
        <f t="shared" si="43"/>
        <v>0</v>
      </c>
      <c r="AP72" s="134">
        <f t="shared" si="44"/>
        <v>0</v>
      </c>
      <c r="AQ72" s="134">
        <f t="shared" si="45"/>
        <v>0</v>
      </c>
      <c r="AR72" s="134">
        <f t="shared" si="46"/>
        <v>0</v>
      </c>
      <c r="AS72" s="136">
        <f t="shared" si="47"/>
        <v>0</v>
      </c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75"/>
      <c r="BF72" s="175"/>
      <c r="BG72" s="134"/>
    </row>
    <row r="73" spans="1:59" ht="15" x14ac:dyDescent="0.25">
      <c r="A73" s="301" t="s">
        <v>382</v>
      </c>
      <c r="B73" s="141" t="s">
        <v>174</v>
      </c>
      <c r="C73" s="134"/>
      <c r="D73" s="152"/>
      <c r="E73" s="134"/>
      <c r="F73" s="159"/>
      <c r="G73" s="134"/>
      <c r="H73" s="134"/>
      <c r="I73" s="150"/>
      <c r="J73" s="134"/>
      <c r="K73" s="152"/>
      <c r="L73" s="134"/>
      <c r="M73" s="159"/>
      <c r="N73" s="134"/>
      <c r="O73" s="134"/>
      <c r="P73" s="150"/>
      <c r="Q73" s="134"/>
      <c r="R73" s="152"/>
      <c r="S73" s="134"/>
      <c r="T73" s="159"/>
      <c r="U73" s="134"/>
      <c r="V73" s="134"/>
      <c r="W73" s="150"/>
      <c r="X73" s="134"/>
      <c r="Y73" s="152"/>
      <c r="Z73" s="134"/>
      <c r="AA73" s="159"/>
      <c r="AB73" s="134"/>
      <c r="AC73" s="134"/>
      <c r="AD73" s="150"/>
      <c r="AE73" s="134"/>
      <c r="AF73" s="152"/>
      <c r="AG73" s="134"/>
      <c r="AH73" s="133"/>
      <c r="AI73" s="134"/>
      <c r="AJ73" s="134"/>
      <c r="AK73" s="134"/>
      <c r="AL73" s="140"/>
      <c r="AM73" s="124" t="s">
        <v>174</v>
      </c>
      <c r="AN73" s="134">
        <f t="shared" si="42"/>
        <v>0</v>
      </c>
      <c r="AO73" s="134">
        <f t="shared" si="43"/>
        <v>0</v>
      </c>
      <c r="AP73" s="134">
        <f t="shared" si="44"/>
        <v>0</v>
      </c>
      <c r="AQ73" s="134">
        <f t="shared" si="45"/>
        <v>0</v>
      </c>
      <c r="AR73" s="134">
        <f t="shared" si="46"/>
        <v>0</v>
      </c>
      <c r="AS73" s="136">
        <f t="shared" si="47"/>
        <v>0</v>
      </c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75"/>
      <c r="BF73" s="175"/>
      <c r="BG73" s="134"/>
    </row>
    <row r="74" spans="1:59" ht="15" x14ac:dyDescent="0.25">
      <c r="A74" s="302">
        <v>34.32</v>
      </c>
      <c r="B74" s="154" t="s">
        <v>175</v>
      </c>
      <c r="C74" s="134" t="s">
        <v>199</v>
      </c>
      <c r="D74" s="155" t="s">
        <v>199</v>
      </c>
      <c r="E74" s="155" t="s">
        <v>198</v>
      </c>
      <c r="F74" s="159"/>
      <c r="G74" s="155" t="s">
        <v>198</v>
      </c>
      <c r="H74" s="155" t="s">
        <v>198</v>
      </c>
      <c r="I74" s="155" t="s">
        <v>198</v>
      </c>
      <c r="J74" s="134" t="s">
        <v>199</v>
      </c>
      <c r="K74" s="155" t="s">
        <v>395</v>
      </c>
      <c r="L74" s="155" t="s">
        <v>198</v>
      </c>
      <c r="M74" s="159"/>
      <c r="N74" s="155" t="s">
        <v>198</v>
      </c>
      <c r="O74" s="155" t="s">
        <v>198</v>
      </c>
      <c r="P74" s="155" t="s">
        <v>198</v>
      </c>
      <c r="Q74" s="134" t="s">
        <v>199</v>
      </c>
      <c r="R74" s="155" t="s">
        <v>199</v>
      </c>
      <c r="S74" s="155"/>
      <c r="T74" s="159"/>
      <c r="U74" s="155" t="s">
        <v>198</v>
      </c>
      <c r="V74" s="155" t="s">
        <v>198</v>
      </c>
      <c r="W74" s="155" t="s">
        <v>198</v>
      </c>
      <c r="X74" s="134" t="s">
        <v>199</v>
      </c>
      <c r="Y74" s="155" t="s">
        <v>199</v>
      </c>
      <c r="Z74" s="155" t="s">
        <v>198</v>
      </c>
      <c r="AA74" s="159"/>
      <c r="AB74" s="155" t="s">
        <v>207</v>
      </c>
      <c r="AC74" s="155" t="s">
        <v>207</v>
      </c>
      <c r="AD74" s="155" t="s">
        <v>207</v>
      </c>
      <c r="AE74" s="134" t="s">
        <v>199</v>
      </c>
      <c r="AF74" s="155" t="s">
        <v>199</v>
      </c>
      <c r="AG74" s="155" t="s">
        <v>207</v>
      </c>
      <c r="AH74" s="133">
        <f>SUM(C74:AF74)</f>
        <v>0</v>
      </c>
      <c r="AI74" s="155"/>
      <c r="AJ74" s="155"/>
      <c r="AK74" s="155"/>
      <c r="AL74" s="153"/>
      <c r="AM74" s="134" t="s">
        <v>176</v>
      </c>
      <c r="AN74" s="134">
        <f>SUM(AN68:AN73)-AN67</f>
        <v>2.5</v>
      </c>
      <c r="AO74" s="134">
        <f>SUM(AO68:AO73)-AO67</f>
        <v>2.5</v>
      </c>
      <c r="AP74" s="134">
        <f>SUM(AP68:AP73)-AP67</f>
        <v>2.5</v>
      </c>
      <c r="AQ74" s="134">
        <f>SUM(AQ68:AQ73)-AQ67</f>
        <v>5</v>
      </c>
      <c r="AR74" s="134">
        <f>SUM(AR68:AR73)-AR67</f>
        <v>5.5</v>
      </c>
      <c r="AS74" s="136">
        <f t="shared" si="47"/>
        <v>18</v>
      </c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81"/>
      <c r="BF74" s="181"/>
      <c r="BG74" s="155"/>
    </row>
    <row r="75" spans="1:59" ht="15" x14ac:dyDescent="0.25">
      <c r="A75" s="298"/>
      <c r="B75" s="131" t="s">
        <v>166</v>
      </c>
      <c r="C75" s="95">
        <v>6</v>
      </c>
      <c r="D75" s="95">
        <v>6</v>
      </c>
      <c r="E75" s="95">
        <v>3</v>
      </c>
      <c r="F75" s="173"/>
      <c r="G75" s="95">
        <v>5</v>
      </c>
      <c r="H75" s="95">
        <v>5</v>
      </c>
      <c r="I75" s="95">
        <v>5</v>
      </c>
      <c r="J75" s="95">
        <v>6</v>
      </c>
      <c r="K75" s="95">
        <v>6</v>
      </c>
      <c r="L75" s="95">
        <v>3</v>
      </c>
      <c r="M75" s="173"/>
      <c r="N75" s="95">
        <v>5</v>
      </c>
      <c r="O75" s="95">
        <v>5</v>
      </c>
      <c r="P75" s="95">
        <v>5</v>
      </c>
      <c r="Q75" s="95">
        <v>6</v>
      </c>
      <c r="R75" s="95">
        <v>6</v>
      </c>
      <c r="S75" s="95">
        <v>3</v>
      </c>
      <c r="T75" s="173"/>
      <c r="U75" s="95">
        <v>5</v>
      </c>
      <c r="V75" s="95">
        <v>5</v>
      </c>
      <c r="W75" s="95">
        <v>5</v>
      </c>
      <c r="X75" s="95">
        <v>6</v>
      </c>
      <c r="Y75" s="95">
        <v>6</v>
      </c>
      <c r="Z75" s="95">
        <v>3</v>
      </c>
      <c r="AA75" s="173"/>
      <c r="AB75" s="95">
        <v>5</v>
      </c>
      <c r="AC75" s="95">
        <v>5</v>
      </c>
      <c r="AD75" s="95">
        <v>5</v>
      </c>
      <c r="AE75" s="95">
        <v>6</v>
      </c>
      <c r="AF75" s="95">
        <v>6</v>
      </c>
      <c r="AG75" s="95">
        <v>3</v>
      </c>
      <c r="AH75" s="133">
        <f>SUM(C75:AF75)</f>
        <v>132</v>
      </c>
      <c r="AI75" s="134"/>
      <c r="AJ75" s="134"/>
      <c r="AK75" s="134"/>
      <c r="AL75" s="71"/>
      <c r="AM75" s="135" t="s">
        <v>167</v>
      </c>
      <c r="AN75" s="135">
        <f t="shared" ref="AN75:AN81" si="48">SUM(C75:E75)</f>
        <v>15</v>
      </c>
      <c r="AO75" s="135">
        <f t="shared" ref="AO75:AO81" si="49">SUM(G75:L75)</f>
        <v>30</v>
      </c>
      <c r="AP75" s="135">
        <f t="shared" ref="AP75:AP81" si="50">SUM(N75:S75)</f>
        <v>30</v>
      </c>
      <c r="AQ75" s="135">
        <f t="shared" ref="AQ75:AQ81" si="51">SUM(U75:Z75)</f>
        <v>30</v>
      </c>
      <c r="AR75" s="135">
        <f t="shared" ref="AR75:AR81" si="52">SUM(AB75:AG75)</f>
        <v>30</v>
      </c>
      <c r="AS75" s="136">
        <f t="shared" si="47"/>
        <v>135</v>
      </c>
      <c r="AT75" s="137">
        <f>AS75-SUM(AS77:AS81)</f>
        <v>135</v>
      </c>
      <c r="AU75" s="137">
        <f>AS82</f>
        <v>18</v>
      </c>
      <c r="AV75" s="138">
        <f>AT75+AU75</f>
        <v>153</v>
      </c>
      <c r="AW75" s="138">
        <f>AS81</f>
        <v>0</v>
      </c>
      <c r="AX75" s="138">
        <f>AS79</f>
        <v>0</v>
      </c>
      <c r="AY75" s="138">
        <f>AS80</f>
        <v>0</v>
      </c>
      <c r="AZ75" s="138">
        <f>AS78</f>
        <v>0</v>
      </c>
      <c r="BA75" s="138">
        <f>AS77</f>
        <v>0</v>
      </c>
      <c r="BB75" s="134">
        <f>AJ76</f>
        <v>94.5</v>
      </c>
      <c r="BC75" s="134">
        <v>1.3</v>
      </c>
      <c r="BD75" s="134">
        <f>BC75*AU75</f>
        <v>23.400000000000002</v>
      </c>
      <c r="BE75" s="174">
        <f>BB75+BD75</f>
        <v>117.9</v>
      </c>
      <c r="BF75" s="174"/>
      <c r="BG75" s="138"/>
    </row>
    <row r="76" spans="1:59" ht="15" x14ac:dyDescent="0.25">
      <c r="A76" s="299"/>
      <c r="B76" s="141" t="s">
        <v>168</v>
      </c>
      <c r="C76" s="134">
        <v>7</v>
      </c>
      <c r="D76" s="134">
        <v>5</v>
      </c>
      <c r="E76" s="134">
        <v>2.5</v>
      </c>
      <c r="F76" s="159"/>
      <c r="G76" s="134">
        <v>6</v>
      </c>
      <c r="H76" s="134">
        <v>5</v>
      </c>
      <c r="I76" s="134">
        <v>6</v>
      </c>
      <c r="J76" s="134">
        <v>6.5</v>
      </c>
      <c r="K76" s="134">
        <v>6</v>
      </c>
      <c r="L76" s="134">
        <v>2.5</v>
      </c>
      <c r="M76" s="159"/>
      <c r="N76" s="134">
        <v>6</v>
      </c>
      <c r="O76" s="134">
        <v>6</v>
      </c>
      <c r="P76" s="134">
        <v>5.5</v>
      </c>
      <c r="Q76" s="134">
        <v>6.5</v>
      </c>
      <c r="R76" s="134">
        <v>6</v>
      </c>
      <c r="S76" s="134">
        <v>2.5</v>
      </c>
      <c r="T76" s="159"/>
      <c r="U76" s="134">
        <v>6</v>
      </c>
      <c r="V76" s="134">
        <v>7.5</v>
      </c>
      <c r="W76" s="134">
        <v>6</v>
      </c>
      <c r="X76" s="134">
        <v>7</v>
      </c>
      <c r="Y76" s="134">
        <v>6.5</v>
      </c>
      <c r="Z76" s="134">
        <v>2.5</v>
      </c>
      <c r="AA76" s="159"/>
      <c r="AB76" s="134">
        <v>5.5</v>
      </c>
      <c r="AC76" s="134">
        <v>7.5</v>
      </c>
      <c r="AD76" s="134">
        <v>6</v>
      </c>
      <c r="AE76" s="134">
        <v>8</v>
      </c>
      <c r="AF76" s="134">
        <v>7</v>
      </c>
      <c r="AG76" s="134">
        <v>4.5</v>
      </c>
      <c r="AH76" s="133">
        <f>SUM(C76:AG76)</f>
        <v>153</v>
      </c>
      <c r="AI76" s="134">
        <f>COUNT(C76:AG76)</f>
        <v>27</v>
      </c>
      <c r="AJ76" s="134">
        <f>AI76*3.5</f>
        <v>94.5</v>
      </c>
      <c r="AK76" s="134"/>
      <c r="AL76" s="140"/>
      <c r="AM76" s="134" t="s">
        <v>169</v>
      </c>
      <c r="AN76" s="134">
        <f t="shared" si="48"/>
        <v>14.5</v>
      </c>
      <c r="AO76" s="134">
        <f t="shared" si="49"/>
        <v>32</v>
      </c>
      <c r="AP76" s="134">
        <f t="shared" si="50"/>
        <v>32.5</v>
      </c>
      <c r="AQ76" s="134">
        <f t="shared" si="51"/>
        <v>35.5</v>
      </c>
      <c r="AR76" s="134">
        <f t="shared" si="52"/>
        <v>38.5</v>
      </c>
      <c r="AS76" s="136">
        <f t="shared" si="47"/>
        <v>153</v>
      </c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75"/>
      <c r="BF76" s="175"/>
      <c r="BG76" s="134" t="s">
        <v>396</v>
      </c>
    </row>
    <row r="77" spans="1:59" ht="15" x14ac:dyDescent="0.25">
      <c r="A77" s="300" t="s">
        <v>197</v>
      </c>
      <c r="B77" s="141" t="s">
        <v>109</v>
      </c>
      <c r="C77" s="147"/>
      <c r="D77" s="147"/>
      <c r="E77" s="147"/>
      <c r="F77" s="176"/>
      <c r="G77" s="147"/>
      <c r="H77" s="147"/>
      <c r="I77" s="147"/>
      <c r="J77" s="147"/>
      <c r="K77" s="147"/>
      <c r="L77" s="147"/>
      <c r="M77" s="176"/>
      <c r="N77" s="147"/>
      <c r="O77" s="147"/>
      <c r="P77" s="147"/>
      <c r="Q77" s="147"/>
      <c r="R77" s="147"/>
      <c r="S77" s="147"/>
      <c r="T77" s="176"/>
      <c r="U77" s="147"/>
      <c r="V77" s="147"/>
      <c r="W77" s="147"/>
      <c r="X77" s="147"/>
      <c r="Y77" s="147"/>
      <c r="Z77" s="147"/>
      <c r="AA77" s="176"/>
      <c r="AB77" s="147"/>
      <c r="AC77" s="147"/>
      <c r="AD77" s="147"/>
      <c r="AE77" s="147"/>
      <c r="AF77" s="147"/>
      <c r="AG77" s="147"/>
      <c r="AH77" s="133"/>
      <c r="AI77" s="147"/>
      <c r="AJ77" s="147"/>
      <c r="AK77" s="147"/>
      <c r="AL77" s="140" t="s">
        <v>197</v>
      </c>
      <c r="AM77" s="134" t="s">
        <v>109</v>
      </c>
      <c r="AN77" s="134">
        <f t="shared" si="48"/>
        <v>0</v>
      </c>
      <c r="AO77" s="134">
        <f t="shared" si="49"/>
        <v>0</v>
      </c>
      <c r="AP77" s="134">
        <f t="shared" si="50"/>
        <v>0</v>
      </c>
      <c r="AQ77" s="134">
        <f t="shared" si="51"/>
        <v>0</v>
      </c>
      <c r="AR77" s="134">
        <f t="shared" si="52"/>
        <v>0</v>
      </c>
      <c r="AS77" s="136">
        <f t="shared" si="47"/>
        <v>0</v>
      </c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78"/>
      <c r="BF77" s="178"/>
      <c r="BG77" s="147"/>
    </row>
    <row r="78" spans="1:59" ht="15" x14ac:dyDescent="0.25">
      <c r="A78" s="299"/>
      <c r="B78" s="141" t="s">
        <v>108</v>
      </c>
      <c r="C78" s="134"/>
      <c r="D78" s="152"/>
      <c r="E78" s="134"/>
      <c r="F78" s="159"/>
      <c r="G78" s="134"/>
      <c r="H78" s="134"/>
      <c r="I78" s="150"/>
      <c r="J78" s="134"/>
      <c r="K78" s="152"/>
      <c r="L78" s="134"/>
      <c r="M78" s="159"/>
      <c r="N78" s="134"/>
      <c r="O78" s="134"/>
      <c r="P78" s="150"/>
      <c r="Q78" s="134"/>
      <c r="R78" s="152"/>
      <c r="S78" s="134"/>
      <c r="T78" s="159"/>
      <c r="U78" s="134"/>
      <c r="V78" s="134"/>
      <c r="W78" s="150"/>
      <c r="X78" s="134"/>
      <c r="Y78" s="152"/>
      <c r="Z78" s="134"/>
      <c r="AA78" s="159"/>
      <c r="AB78" s="134"/>
      <c r="AC78" s="134"/>
      <c r="AD78" s="150"/>
      <c r="AE78" s="134"/>
      <c r="AF78" s="152"/>
      <c r="AG78" s="134"/>
      <c r="AH78" s="133"/>
      <c r="AI78" s="134"/>
      <c r="AJ78" s="134"/>
      <c r="AK78" s="134"/>
      <c r="AL78" s="140"/>
      <c r="AM78" s="124" t="s">
        <v>108</v>
      </c>
      <c r="AN78" s="134">
        <f t="shared" si="48"/>
        <v>0</v>
      </c>
      <c r="AO78" s="134">
        <f t="shared" si="49"/>
        <v>0</v>
      </c>
      <c r="AP78" s="134">
        <f t="shared" si="50"/>
        <v>0</v>
      </c>
      <c r="AQ78" s="134">
        <f t="shared" si="51"/>
        <v>0</v>
      </c>
      <c r="AR78" s="134">
        <f t="shared" si="52"/>
        <v>0</v>
      </c>
      <c r="AS78" s="136">
        <f t="shared" si="47"/>
        <v>0</v>
      </c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75"/>
      <c r="BF78" s="175"/>
      <c r="BG78" s="134"/>
    </row>
    <row r="79" spans="1:59" ht="15" x14ac:dyDescent="0.25">
      <c r="A79" s="301" t="s">
        <v>381</v>
      </c>
      <c r="B79" s="141" t="s">
        <v>160</v>
      </c>
      <c r="C79" s="134"/>
      <c r="D79" s="152"/>
      <c r="E79" s="134"/>
      <c r="F79" s="159"/>
      <c r="G79" s="134"/>
      <c r="H79" s="134"/>
      <c r="I79" s="150"/>
      <c r="J79" s="134"/>
      <c r="K79" s="152"/>
      <c r="L79" s="134"/>
      <c r="M79" s="159"/>
      <c r="N79" s="134"/>
      <c r="O79" s="134"/>
      <c r="P79" s="150"/>
      <c r="Q79" s="134"/>
      <c r="R79" s="152"/>
      <c r="S79" s="134"/>
      <c r="T79" s="159"/>
      <c r="U79" s="134"/>
      <c r="V79" s="134"/>
      <c r="W79" s="150"/>
      <c r="X79" s="134"/>
      <c r="Y79" s="152"/>
      <c r="Z79" s="134"/>
      <c r="AA79" s="159"/>
      <c r="AB79" s="134"/>
      <c r="AC79" s="134"/>
      <c r="AD79" s="150"/>
      <c r="AE79" s="134"/>
      <c r="AF79" s="152"/>
      <c r="AG79" s="134"/>
      <c r="AH79" s="133"/>
      <c r="AI79" s="134"/>
      <c r="AJ79" s="134"/>
      <c r="AK79" s="134"/>
      <c r="AL79" s="140"/>
      <c r="AM79" s="124" t="s">
        <v>172</v>
      </c>
      <c r="AN79" s="134">
        <f t="shared" si="48"/>
        <v>0</v>
      </c>
      <c r="AO79" s="134">
        <f t="shared" si="49"/>
        <v>0</v>
      </c>
      <c r="AP79" s="134">
        <f t="shared" si="50"/>
        <v>0</v>
      </c>
      <c r="AQ79" s="134">
        <f t="shared" si="51"/>
        <v>0</v>
      </c>
      <c r="AR79" s="134">
        <f t="shared" si="52"/>
        <v>0</v>
      </c>
      <c r="AS79" s="136">
        <f t="shared" si="47"/>
        <v>0</v>
      </c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75"/>
      <c r="BF79" s="175"/>
      <c r="BG79" s="134"/>
    </row>
    <row r="80" spans="1:59" ht="15" x14ac:dyDescent="0.25">
      <c r="A80" s="299">
        <v>10.91</v>
      </c>
      <c r="B80" s="141" t="s">
        <v>161</v>
      </c>
      <c r="C80" s="134"/>
      <c r="D80" s="152"/>
      <c r="E80" s="134"/>
      <c r="F80" s="159"/>
      <c r="G80" s="134"/>
      <c r="H80" s="134"/>
      <c r="I80" s="150"/>
      <c r="J80" s="134"/>
      <c r="K80" s="152"/>
      <c r="L80" s="134"/>
      <c r="M80" s="159"/>
      <c r="N80" s="134"/>
      <c r="O80" s="134"/>
      <c r="P80" s="150"/>
      <c r="Q80" s="134"/>
      <c r="R80" s="152"/>
      <c r="S80" s="134"/>
      <c r="T80" s="159"/>
      <c r="U80" s="134"/>
      <c r="V80" s="134"/>
      <c r="W80" s="150"/>
      <c r="X80" s="134"/>
      <c r="Y80" s="152"/>
      <c r="Z80" s="134"/>
      <c r="AA80" s="159"/>
      <c r="AB80" s="134"/>
      <c r="AC80" s="134"/>
      <c r="AD80" s="150"/>
      <c r="AE80" s="134"/>
      <c r="AF80" s="152"/>
      <c r="AG80" s="134"/>
      <c r="AH80" s="133"/>
      <c r="AI80" s="134"/>
      <c r="AJ80" s="134"/>
      <c r="AK80" s="134"/>
      <c r="AL80" s="140"/>
      <c r="AM80" s="124" t="s">
        <v>173</v>
      </c>
      <c r="AN80" s="134">
        <f t="shared" si="48"/>
        <v>0</v>
      </c>
      <c r="AO80" s="134">
        <f t="shared" si="49"/>
        <v>0</v>
      </c>
      <c r="AP80" s="134">
        <f t="shared" si="50"/>
        <v>0</v>
      </c>
      <c r="AQ80" s="134">
        <f t="shared" si="51"/>
        <v>0</v>
      </c>
      <c r="AR80" s="134">
        <f t="shared" si="52"/>
        <v>0</v>
      </c>
      <c r="AS80" s="136">
        <f t="shared" si="47"/>
        <v>0</v>
      </c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75"/>
      <c r="BF80" s="175"/>
      <c r="BG80" s="134"/>
    </row>
    <row r="81" spans="1:59" ht="15" x14ac:dyDescent="0.25">
      <c r="A81" s="301" t="s">
        <v>382</v>
      </c>
      <c r="B81" s="141" t="s">
        <v>174</v>
      </c>
      <c r="C81" s="134"/>
      <c r="D81" s="152"/>
      <c r="E81" s="134"/>
      <c r="F81" s="159"/>
      <c r="G81" s="134"/>
      <c r="H81" s="134"/>
      <c r="I81" s="150"/>
      <c r="J81" s="134"/>
      <c r="K81" s="152"/>
      <c r="L81" s="134"/>
      <c r="M81" s="159"/>
      <c r="N81" s="134"/>
      <c r="O81" s="134"/>
      <c r="P81" s="150"/>
      <c r="Q81" s="134"/>
      <c r="R81" s="152"/>
      <c r="S81" s="134"/>
      <c r="T81" s="159"/>
      <c r="U81" s="134"/>
      <c r="V81" s="134"/>
      <c r="W81" s="150"/>
      <c r="X81" s="134"/>
      <c r="Y81" s="152"/>
      <c r="Z81" s="134"/>
      <c r="AA81" s="159"/>
      <c r="AB81" s="134"/>
      <c r="AC81" s="134"/>
      <c r="AD81" s="150"/>
      <c r="AE81" s="134"/>
      <c r="AF81" s="152"/>
      <c r="AG81" s="134"/>
      <c r="AH81" s="133"/>
      <c r="AI81" s="134"/>
      <c r="AJ81" s="134"/>
      <c r="AK81" s="134"/>
      <c r="AL81" s="140"/>
      <c r="AM81" s="124" t="s">
        <v>174</v>
      </c>
      <c r="AN81" s="134">
        <f t="shared" si="48"/>
        <v>0</v>
      </c>
      <c r="AO81" s="134">
        <f t="shared" si="49"/>
        <v>0</v>
      </c>
      <c r="AP81" s="134">
        <f t="shared" si="50"/>
        <v>0</v>
      </c>
      <c r="AQ81" s="134">
        <f t="shared" si="51"/>
        <v>0</v>
      </c>
      <c r="AR81" s="134">
        <f t="shared" si="52"/>
        <v>0</v>
      </c>
      <c r="AS81" s="136">
        <f t="shared" si="47"/>
        <v>0</v>
      </c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75"/>
      <c r="BF81" s="175"/>
      <c r="BG81" s="134"/>
    </row>
    <row r="82" spans="1:59" ht="15" x14ac:dyDescent="0.25">
      <c r="A82" s="302">
        <v>8.69</v>
      </c>
      <c r="B82" s="154" t="s">
        <v>175</v>
      </c>
      <c r="C82" s="134"/>
      <c r="D82" s="155" t="s">
        <v>198</v>
      </c>
      <c r="E82" s="155" t="s">
        <v>199</v>
      </c>
      <c r="F82" s="159"/>
      <c r="G82" s="155" t="s">
        <v>216</v>
      </c>
      <c r="H82" s="155" t="s">
        <v>216</v>
      </c>
      <c r="I82" s="155" t="s">
        <v>216</v>
      </c>
      <c r="J82" s="134"/>
      <c r="K82" s="155"/>
      <c r="L82" s="155" t="s">
        <v>199</v>
      </c>
      <c r="M82" s="159"/>
      <c r="N82" s="155" t="s">
        <v>216</v>
      </c>
      <c r="O82" s="155" t="s">
        <v>216</v>
      </c>
      <c r="P82" s="155" t="s">
        <v>216</v>
      </c>
      <c r="Q82" s="134" t="s">
        <v>198</v>
      </c>
      <c r="R82" s="155" t="s">
        <v>198</v>
      </c>
      <c r="S82" s="155" t="s">
        <v>199</v>
      </c>
      <c r="T82" s="159"/>
      <c r="U82" s="155" t="s">
        <v>216</v>
      </c>
      <c r="V82" s="155" t="s">
        <v>216</v>
      </c>
      <c r="W82" s="155" t="s">
        <v>216</v>
      </c>
      <c r="X82" s="134" t="s">
        <v>198</v>
      </c>
      <c r="Y82" s="155" t="s">
        <v>198</v>
      </c>
      <c r="Z82" s="155" t="s">
        <v>199</v>
      </c>
      <c r="AA82" s="159"/>
      <c r="AB82" s="155" t="s">
        <v>206</v>
      </c>
      <c r="AC82" s="155" t="s">
        <v>206</v>
      </c>
      <c r="AD82" s="155" t="s">
        <v>206</v>
      </c>
      <c r="AE82" s="134"/>
      <c r="AF82" s="155"/>
      <c r="AG82" s="155" t="s">
        <v>206</v>
      </c>
      <c r="AH82" s="133">
        <f>SUM(C82:AF82)</f>
        <v>0</v>
      </c>
      <c r="AI82" s="155"/>
      <c r="AJ82" s="155"/>
      <c r="AK82" s="155"/>
      <c r="AL82" s="153"/>
      <c r="AM82" s="134" t="s">
        <v>176</v>
      </c>
      <c r="AN82" s="134">
        <f>SUM(AN76:AN81)-AN75</f>
        <v>-0.5</v>
      </c>
      <c r="AO82" s="134">
        <f>SUM(AO76:AO81)-AO75</f>
        <v>2</v>
      </c>
      <c r="AP82" s="134">
        <f>SUM(AP76:AP81)-AP75</f>
        <v>2.5</v>
      </c>
      <c r="AQ82" s="134">
        <f>SUM(AQ76:AQ81)-AQ75</f>
        <v>5.5</v>
      </c>
      <c r="AR82" s="134">
        <f>SUM(AR76:AR81)-AR75</f>
        <v>8.5</v>
      </c>
      <c r="AS82" s="136">
        <f t="shared" si="47"/>
        <v>18</v>
      </c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81"/>
      <c r="BF82" s="181"/>
      <c r="BG82" s="155"/>
    </row>
    <row r="83" spans="1:59" ht="15" x14ac:dyDescent="0.25">
      <c r="A83" s="298"/>
      <c r="B83" s="131" t="s">
        <v>166</v>
      </c>
      <c r="C83" s="95">
        <v>6</v>
      </c>
      <c r="D83" s="95">
        <v>6</v>
      </c>
      <c r="E83" s="95">
        <v>3</v>
      </c>
      <c r="F83" s="173"/>
      <c r="G83" s="95">
        <v>5</v>
      </c>
      <c r="H83" s="95">
        <v>4.5</v>
      </c>
      <c r="I83" s="95">
        <v>5.5</v>
      </c>
      <c r="J83" s="95">
        <v>6</v>
      </c>
      <c r="K83" s="95">
        <v>6</v>
      </c>
      <c r="L83" s="95">
        <v>3</v>
      </c>
      <c r="M83" s="173"/>
      <c r="N83" s="95">
        <v>5</v>
      </c>
      <c r="O83" s="95">
        <v>4.5</v>
      </c>
      <c r="P83" s="95">
        <v>5.5</v>
      </c>
      <c r="Q83" s="95">
        <v>6</v>
      </c>
      <c r="R83" s="95">
        <v>6</v>
      </c>
      <c r="S83" s="95">
        <v>3</v>
      </c>
      <c r="T83" s="173"/>
      <c r="U83" s="95">
        <v>5</v>
      </c>
      <c r="V83" s="95">
        <v>4.5</v>
      </c>
      <c r="W83" s="95">
        <v>5.5</v>
      </c>
      <c r="X83" s="95">
        <v>6</v>
      </c>
      <c r="Y83" s="95">
        <v>6</v>
      </c>
      <c r="Z83" s="95">
        <v>3</v>
      </c>
      <c r="AA83" s="173"/>
      <c r="AB83" s="95">
        <v>5</v>
      </c>
      <c r="AC83" s="95">
        <v>4.5</v>
      </c>
      <c r="AD83" s="95">
        <v>5.5</v>
      </c>
      <c r="AE83" s="95">
        <v>6</v>
      </c>
      <c r="AF83" s="95">
        <v>6</v>
      </c>
      <c r="AG83" s="95">
        <v>3</v>
      </c>
      <c r="AH83" s="133">
        <f>SUM(C83:AF83)</f>
        <v>132</v>
      </c>
      <c r="AI83" s="134"/>
      <c r="AJ83" s="134"/>
      <c r="AK83" s="134"/>
      <c r="AL83" s="71"/>
      <c r="AM83" s="135" t="s">
        <v>167</v>
      </c>
      <c r="AN83" s="135">
        <f t="shared" ref="AN83:AN89" si="53">SUM(C83:E83)</f>
        <v>15</v>
      </c>
      <c r="AO83" s="135">
        <f t="shared" ref="AO83:AO89" si="54">SUM(G83:L83)</f>
        <v>30</v>
      </c>
      <c r="AP83" s="135">
        <f t="shared" ref="AP83:AP89" si="55">SUM(N83:S83)</f>
        <v>30</v>
      </c>
      <c r="AQ83" s="135">
        <f t="shared" ref="AQ83:AQ89" si="56">SUM(U83:Z83)</f>
        <v>30</v>
      </c>
      <c r="AR83" s="135">
        <f t="shared" ref="AR83:AR89" si="57">SUM(AB83:AG83)</f>
        <v>30</v>
      </c>
      <c r="AS83" s="136">
        <f t="shared" si="47"/>
        <v>135</v>
      </c>
      <c r="AT83" s="137">
        <f>AS83-SUM(AS85:AS89)</f>
        <v>125</v>
      </c>
      <c r="AU83" s="137">
        <f>AS90</f>
        <v>8.5</v>
      </c>
      <c r="AV83" s="138">
        <f>AT83+AU83</f>
        <v>133.5</v>
      </c>
      <c r="AW83" s="138">
        <f>AS89</f>
        <v>0</v>
      </c>
      <c r="AX83" s="138">
        <f>AS87</f>
        <v>0</v>
      </c>
      <c r="AY83" s="138">
        <f>AS88</f>
        <v>0</v>
      </c>
      <c r="AZ83" s="138">
        <f>AS86</f>
        <v>0</v>
      </c>
      <c r="BA83" s="138">
        <f>AS85</f>
        <v>10</v>
      </c>
      <c r="BB83" s="134">
        <f>AJ84</f>
        <v>91</v>
      </c>
      <c r="BC83" s="134">
        <v>1.3</v>
      </c>
      <c r="BD83" s="134">
        <f>BC83*AU83</f>
        <v>11.05</v>
      </c>
      <c r="BE83" s="174">
        <f>BB83+BD83</f>
        <v>102.05</v>
      </c>
      <c r="BF83" s="174">
        <v>31.2</v>
      </c>
      <c r="BG83" s="138"/>
    </row>
    <row r="84" spans="1:59" ht="15" x14ac:dyDescent="0.25">
      <c r="A84" s="299"/>
      <c r="B84" s="141" t="s">
        <v>168</v>
      </c>
      <c r="C84" s="134">
        <v>6</v>
      </c>
      <c r="D84" s="134">
        <v>5.5</v>
      </c>
      <c r="E84" s="134">
        <v>2.5</v>
      </c>
      <c r="F84" s="159"/>
      <c r="G84" s="134">
        <v>6</v>
      </c>
      <c r="H84" s="134">
        <v>5</v>
      </c>
      <c r="I84" s="134">
        <v>4.5</v>
      </c>
      <c r="J84" s="134">
        <v>6</v>
      </c>
      <c r="K84" s="134">
        <v>6</v>
      </c>
      <c r="L84" s="184"/>
      <c r="M84" s="159"/>
      <c r="N84" s="134">
        <v>6</v>
      </c>
      <c r="O84" s="134">
        <v>6</v>
      </c>
      <c r="P84" s="134">
        <v>5.5</v>
      </c>
      <c r="Q84" s="134">
        <v>6</v>
      </c>
      <c r="R84" s="134">
        <v>6</v>
      </c>
      <c r="S84" s="134">
        <v>2.5</v>
      </c>
      <c r="T84" s="159"/>
      <c r="U84" s="134">
        <v>6</v>
      </c>
      <c r="V84" s="134">
        <v>6</v>
      </c>
      <c r="W84" s="134">
        <v>4</v>
      </c>
      <c r="X84" s="134">
        <v>6</v>
      </c>
      <c r="Y84" s="134">
        <v>6.5</v>
      </c>
      <c r="Z84" s="134">
        <v>2.5</v>
      </c>
      <c r="AA84" s="159"/>
      <c r="AB84" s="134">
        <v>6</v>
      </c>
      <c r="AC84" s="134">
        <v>6</v>
      </c>
      <c r="AD84" s="134">
        <v>6.5</v>
      </c>
      <c r="AE84" s="134">
        <v>6</v>
      </c>
      <c r="AF84" s="134">
        <v>2</v>
      </c>
      <c r="AG84" s="134">
        <v>2.5</v>
      </c>
      <c r="AH84" s="133">
        <f>SUM(C84:AG84)</f>
        <v>133.5</v>
      </c>
      <c r="AI84" s="134">
        <f>COUNT(C84:AG84)</f>
        <v>26</v>
      </c>
      <c r="AJ84" s="134">
        <f>AI84*3.5</f>
        <v>91</v>
      </c>
      <c r="AK84" s="134"/>
      <c r="AL84" s="140"/>
      <c r="AM84" s="134" t="s">
        <v>169</v>
      </c>
      <c r="AN84" s="134">
        <f t="shared" si="53"/>
        <v>14</v>
      </c>
      <c r="AO84" s="134">
        <f t="shared" si="54"/>
        <v>27.5</v>
      </c>
      <c r="AP84" s="134">
        <f t="shared" si="55"/>
        <v>32</v>
      </c>
      <c r="AQ84" s="134">
        <f t="shared" si="56"/>
        <v>31</v>
      </c>
      <c r="AR84" s="134">
        <f t="shared" si="57"/>
        <v>29</v>
      </c>
      <c r="AS84" s="136">
        <f t="shared" si="47"/>
        <v>133.5</v>
      </c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75"/>
      <c r="BF84" s="175"/>
      <c r="BG84" s="134" t="s">
        <v>397</v>
      </c>
    </row>
    <row r="85" spans="1:59" ht="15" x14ac:dyDescent="0.25">
      <c r="A85" s="299" t="s">
        <v>201</v>
      </c>
      <c r="B85" s="141" t="s">
        <v>109</v>
      </c>
      <c r="C85" s="147"/>
      <c r="D85" s="147"/>
      <c r="E85" s="147"/>
      <c r="F85" s="176"/>
      <c r="G85" s="147"/>
      <c r="H85" s="147"/>
      <c r="I85" s="147"/>
      <c r="J85" s="147"/>
      <c r="K85" s="147"/>
      <c r="L85" s="147">
        <v>2.5</v>
      </c>
      <c r="M85" s="176"/>
      <c r="N85" s="147"/>
      <c r="O85" s="147"/>
      <c r="P85" s="147"/>
      <c r="Q85" s="147"/>
      <c r="R85" s="147"/>
      <c r="S85" s="147"/>
      <c r="T85" s="176"/>
      <c r="U85" s="147"/>
      <c r="V85" s="147"/>
      <c r="W85" s="147">
        <v>2.5</v>
      </c>
      <c r="X85" s="147"/>
      <c r="Y85" s="147"/>
      <c r="Z85" s="147"/>
      <c r="AA85" s="176"/>
      <c r="AB85" s="147"/>
      <c r="AC85" s="147"/>
      <c r="AD85" s="147"/>
      <c r="AE85" s="147"/>
      <c r="AF85" s="147">
        <v>5</v>
      </c>
      <c r="AG85" s="147"/>
      <c r="AH85" s="133"/>
      <c r="AI85" s="147"/>
      <c r="AJ85" s="147"/>
      <c r="AK85" s="147"/>
      <c r="AL85" s="140" t="s">
        <v>201</v>
      </c>
      <c r="AM85" s="134" t="s">
        <v>109</v>
      </c>
      <c r="AN85" s="134">
        <f t="shared" si="53"/>
        <v>0</v>
      </c>
      <c r="AO85" s="134">
        <f t="shared" si="54"/>
        <v>2.5</v>
      </c>
      <c r="AP85" s="134">
        <f t="shared" si="55"/>
        <v>0</v>
      </c>
      <c r="AQ85" s="134">
        <f t="shared" si="56"/>
        <v>2.5</v>
      </c>
      <c r="AR85" s="134">
        <f t="shared" si="57"/>
        <v>5</v>
      </c>
      <c r="AS85" s="136">
        <f t="shared" si="47"/>
        <v>10</v>
      </c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78"/>
      <c r="BF85" s="178"/>
      <c r="BG85" s="134" t="s">
        <v>398</v>
      </c>
    </row>
    <row r="86" spans="1:59" ht="15" x14ac:dyDescent="0.25">
      <c r="A86" s="299"/>
      <c r="B86" s="141" t="s">
        <v>108</v>
      </c>
      <c r="C86" s="134"/>
      <c r="D86" s="152"/>
      <c r="E86" s="134"/>
      <c r="F86" s="159"/>
      <c r="G86" s="134"/>
      <c r="H86" s="134"/>
      <c r="I86" s="150"/>
      <c r="J86" s="134"/>
      <c r="K86" s="152"/>
      <c r="L86" s="134"/>
      <c r="M86" s="159"/>
      <c r="N86" s="134"/>
      <c r="O86" s="134"/>
      <c r="P86" s="150"/>
      <c r="Q86" s="134"/>
      <c r="R86" s="152"/>
      <c r="S86" s="134"/>
      <c r="T86" s="159"/>
      <c r="U86" s="134"/>
      <c r="V86" s="134"/>
      <c r="W86" s="150"/>
      <c r="X86" s="134"/>
      <c r="Y86" s="152"/>
      <c r="Z86" s="134"/>
      <c r="AA86" s="159"/>
      <c r="AB86" s="134"/>
      <c r="AC86" s="134"/>
      <c r="AD86" s="150"/>
      <c r="AE86" s="134"/>
      <c r="AF86" s="152"/>
      <c r="AG86" s="134"/>
      <c r="AH86" s="133"/>
      <c r="AI86" s="134"/>
      <c r="AJ86" s="134"/>
      <c r="AK86" s="134"/>
      <c r="AL86" s="140"/>
      <c r="AM86" s="124" t="s">
        <v>108</v>
      </c>
      <c r="AN86" s="134">
        <f t="shared" si="53"/>
        <v>0</v>
      </c>
      <c r="AO86" s="134">
        <f t="shared" si="54"/>
        <v>0</v>
      </c>
      <c r="AP86" s="134">
        <f t="shared" si="55"/>
        <v>0</v>
      </c>
      <c r="AQ86" s="134">
        <f t="shared" si="56"/>
        <v>0</v>
      </c>
      <c r="AR86" s="134">
        <f t="shared" si="57"/>
        <v>0</v>
      </c>
      <c r="AS86" s="136">
        <f t="shared" si="47"/>
        <v>0</v>
      </c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75"/>
      <c r="BF86" s="175"/>
      <c r="BG86" s="134"/>
    </row>
    <row r="87" spans="1:59" ht="15" x14ac:dyDescent="0.25">
      <c r="A87" s="301" t="s">
        <v>381</v>
      </c>
      <c r="B87" s="141" t="s">
        <v>160</v>
      </c>
      <c r="C87" s="134"/>
      <c r="D87" s="152"/>
      <c r="E87" s="134"/>
      <c r="F87" s="159"/>
      <c r="G87" s="134"/>
      <c r="H87" s="134"/>
      <c r="I87" s="150"/>
      <c r="J87" s="134"/>
      <c r="K87" s="152"/>
      <c r="L87" s="134"/>
      <c r="M87" s="159"/>
      <c r="N87" s="134"/>
      <c r="O87" s="134"/>
      <c r="P87" s="150"/>
      <c r="Q87" s="134"/>
      <c r="R87" s="152"/>
      <c r="S87" s="134"/>
      <c r="T87" s="159"/>
      <c r="U87" s="134"/>
      <c r="V87" s="134"/>
      <c r="W87" s="150"/>
      <c r="X87" s="134"/>
      <c r="Y87" s="152"/>
      <c r="Z87" s="134"/>
      <c r="AA87" s="159"/>
      <c r="AB87" s="134"/>
      <c r="AC87" s="134"/>
      <c r="AD87" s="150"/>
      <c r="AE87" s="134"/>
      <c r="AF87" s="152"/>
      <c r="AG87" s="134"/>
      <c r="AH87" s="133"/>
      <c r="AI87" s="134"/>
      <c r="AJ87" s="134"/>
      <c r="AK87" s="134"/>
      <c r="AL87" s="140"/>
      <c r="AM87" s="124" t="s">
        <v>172</v>
      </c>
      <c r="AN87" s="134">
        <f t="shared" si="53"/>
        <v>0</v>
      </c>
      <c r="AO87" s="134">
        <f t="shared" si="54"/>
        <v>0</v>
      </c>
      <c r="AP87" s="134">
        <f t="shared" si="55"/>
        <v>0</v>
      </c>
      <c r="AQ87" s="134">
        <f t="shared" si="56"/>
        <v>0</v>
      </c>
      <c r="AR87" s="134">
        <f t="shared" si="57"/>
        <v>0</v>
      </c>
      <c r="AS87" s="136">
        <f t="shared" si="47"/>
        <v>0</v>
      </c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75"/>
      <c r="BF87" s="175"/>
      <c r="BG87" s="134"/>
    </row>
    <row r="88" spans="1:59" ht="15" x14ac:dyDescent="0.25">
      <c r="A88" s="299">
        <v>49.81</v>
      </c>
      <c r="B88" s="141" t="s">
        <v>161</v>
      </c>
      <c r="C88" s="134"/>
      <c r="D88" s="152"/>
      <c r="E88" s="134"/>
      <c r="F88" s="159"/>
      <c r="G88" s="134"/>
      <c r="H88" s="134"/>
      <c r="I88" s="150"/>
      <c r="J88" s="134"/>
      <c r="K88" s="152"/>
      <c r="L88" s="134"/>
      <c r="M88" s="159"/>
      <c r="N88" s="134"/>
      <c r="O88" s="134"/>
      <c r="P88" s="150"/>
      <c r="Q88" s="134"/>
      <c r="R88" s="152"/>
      <c r="S88" s="134"/>
      <c r="T88" s="159"/>
      <c r="U88" s="134"/>
      <c r="V88" s="134"/>
      <c r="W88" s="150"/>
      <c r="X88" s="134"/>
      <c r="Y88" s="152"/>
      <c r="Z88" s="134"/>
      <c r="AA88" s="159"/>
      <c r="AB88" s="134"/>
      <c r="AC88" s="134"/>
      <c r="AD88" s="150"/>
      <c r="AE88" s="134"/>
      <c r="AF88" s="152"/>
      <c r="AG88" s="134"/>
      <c r="AH88" s="133"/>
      <c r="AI88" s="134"/>
      <c r="AJ88" s="134"/>
      <c r="AK88" s="134"/>
      <c r="AL88" s="140"/>
      <c r="AM88" s="124" t="s">
        <v>173</v>
      </c>
      <c r="AN88" s="134">
        <f t="shared" si="53"/>
        <v>0</v>
      </c>
      <c r="AO88" s="134">
        <f t="shared" si="54"/>
        <v>0</v>
      </c>
      <c r="AP88" s="134">
        <f t="shared" si="55"/>
        <v>0</v>
      </c>
      <c r="AQ88" s="134">
        <f t="shared" si="56"/>
        <v>0</v>
      </c>
      <c r="AR88" s="134">
        <f t="shared" si="57"/>
        <v>0</v>
      </c>
      <c r="AS88" s="136">
        <f t="shared" si="47"/>
        <v>0</v>
      </c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75"/>
      <c r="BF88" s="175"/>
      <c r="BG88" s="134"/>
    </row>
    <row r="89" spans="1:59" ht="15" x14ac:dyDescent="0.25">
      <c r="A89" s="301" t="s">
        <v>382</v>
      </c>
      <c r="B89" s="141" t="s">
        <v>174</v>
      </c>
      <c r="C89" s="134"/>
      <c r="D89" s="152"/>
      <c r="E89" s="134"/>
      <c r="F89" s="159"/>
      <c r="G89" s="134"/>
      <c r="H89" s="134"/>
      <c r="I89" s="150"/>
      <c r="J89" s="134"/>
      <c r="K89" s="152"/>
      <c r="L89" s="134"/>
      <c r="M89" s="159"/>
      <c r="N89" s="134"/>
      <c r="O89" s="134"/>
      <c r="P89" s="150"/>
      <c r="Q89" s="134"/>
      <c r="R89" s="152"/>
      <c r="S89" s="134"/>
      <c r="T89" s="159"/>
      <c r="U89" s="134"/>
      <c r="V89" s="134"/>
      <c r="W89" s="150"/>
      <c r="X89" s="134"/>
      <c r="Y89" s="152"/>
      <c r="Z89" s="134"/>
      <c r="AA89" s="159"/>
      <c r="AB89" s="134"/>
      <c r="AC89" s="134"/>
      <c r="AD89" s="150"/>
      <c r="AE89" s="134"/>
      <c r="AF89" s="152"/>
      <c r="AG89" s="134"/>
      <c r="AH89" s="133"/>
      <c r="AI89" s="134"/>
      <c r="AJ89" s="134"/>
      <c r="AK89" s="134"/>
      <c r="AL89" s="140"/>
      <c r="AM89" s="124" t="s">
        <v>174</v>
      </c>
      <c r="AN89" s="134">
        <f t="shared" si="53"/>
        <v>0</v>
      </c>
      <c r="AO89" s="134">
        <f t="shared" si="54"/>
        <v>0</v>
      </c>
      <c r="AP89" s="134">
        <f t="shared" si="55"/>
        <v>0</v>
      </c>
      <c r="AQ89" s="134">
        <f t="shared" si="56"/>
        <v>0</v>
      </c>
      <c r="AR89" s="134">
        <f t="shared" si="57"/>
        <v>0</v>
      </c>
      <c r="AS89" s="136">
        <f t="shared" si="47"/>
        <v>0</v>
      </c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75"/>
      <c r="BF89" s="175"/>
      <c r="BG89" s="134"/>
    </row>
    <row r="90" spans="1:59" ht="15" x14ac:dyDescent="0.25">
      <c r="A90" s="302">
        <v>35.950000000000003</v>
      </c>
      <c r="B90" s="154" t="s">
        <v>175</v>
      </c>
      <c r="C90" s="134"/>
      <c r="D90" s="155"/>
      <c r="E90" s="155"/>
      <c r="F90" s="159"/>
      <c r="G90" s="155"/>
      <c r="H90" s="155"/>
      <c r="I90" s="155"/>
      <c r="J90" s="134"/>
      <c r="K90" s="155"/>
      <c r="L90" s="155"/>
      <c r="M90" s="159"/>
      <c r="N90" s="155"/>
      <c r="O90" s="155"/>
      <c r="P90" s="155"/>
      <c r="Q90" s="134"/>
      <c r="R90" s="155"/>
      <c r="S90" s="155"/>
      <c r="T90" s="159"/>
      <c r="U90" s="155"/>
      <c r="V90" s="155"/>
      <c r="W90" s="155"/>
      <c r="X90" s="134"/>
      <c r="Y90" s="155"/>
      <c r="Z90" s="155"/>
      <c r="AA90" s="159"/>
      <c r="AB90" s="155"/>
      <c r="AC90" s="155"/>
      <c r="AD90" s="155"/>
      <c r="AE90" s="134"/>
      <c r="AF90" s="155"/>
      <c r="AG90" s="155"/>
      <c r="AH90" s="133">
        <f>SUM(C90:AF90)</f>
        <v>0</v>
      </c>
      <c r="AI90" s="155"/>
      <c r="AJ90" s="155"/>
      <c r="AK90" s="155"/>
      <c r="AL90" s="153"/>
      <c r="AM90" s="134" t="s">
        <v>176</v>
      </c>
      <c r="AN90" s="134">
        <f>SUM(AN84:AN89)-AN83</f>
        <v>-1</v>
      </c>
      <c r="AO90" s="134">
        <f>SUM(AO84:AO89)-AO83</f>
        <v>0</v>
      </c>
      <c r="AP90" s="134">
        <f>SUM(AP84:AP89)-AP83</f>
        <v>2</v>
      </c>
      <c r="AQ90" s="134">
        <f>SUM(AQ84:AQ89)-AQ83</f>
        <v>3.5</v>
      </c>
      <c r="AR90" s="134">
        <f>SUM(AR84:AR89)-AR83</f>
        <v>4</v>
      </c>
      <c r="AS90" s="136">
        <f t="shared" si="47"/>
        <v>8.5</v>
      </c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81"/>
      <c r="BF90" s="181"/>
      <c r="BG90" s="155"/>
    </row>
    <row r="91" spans="1:59" ht="15" x14ac:dyDescent="0.25">
      <c r="A91" s="298"/>
      <c r="B91" s="131" t="s">
        <v>166</v>
      </c>
      <c r="C91" s="95">
        <v>6</v>
      </c>
      <c r="D91" s="95">
        <v>6</v>
      </c>
      <c r="E91" s="95">
        <v>3</v>
      </c>
      <c r="F91" s="173"/>
      <c r="G91" s="95">
        <v>5</v>
      </c>
      <c r="H91" s="95">
        <v>5</v>
      </c>
      <c r="I91" s="95">
        <v>5</v>
      </c>
      <c r="J91" s="95">
        <v>6</v>
      </c>
      <c r="K91" s="95">
        <v>6</v>
      </c>
      <c r="L91" s="95">
        <v>3</v>
      </c>
      <c r="M91" s="173"/>
      <c r="N91" s="95">
        <v>5</v>
      </c>
      <c r="O91" s="95">
        <v>5</v>
      </c>
      <c r="P91" s="95">
        <v>5</v>
      </c>
      <c r="Q91" s="95">
        <v>6</v>
      </c>
      <c r="R91" s="95">
        <v>6</v>
      </c>
      <c r="S91" s="95">
        <v>3</v>
      </c>
      <c r="T91" s="173"/>
      <c r="U91" s="95">
        <v>5</v>
      </c>
      <c r="V91" s="95">
        <v>5</v>
      </c>
      <c r="W91" s="95">
        <v>5</v>
      </c>
      <c r="X91" s="95">
        <v>6</v>
      </c>
      <c r="Y91" s="95">
        <v>6</v>
      </c>
      <c r="Z91" s="95">
        <v>3</v>
      </c>
      <c r="AA91" s="173"/>
      <c r="AB91" s="95">
        <v>5</v>
      </c>
      <c r="AC91" s="95">
        <v>5</v>
      </c>
      <c r="AD91" s="95">
        <v>5</v>
      </c>
      <c r="AE91" s="95">
        <v>6</v>
      </c>
      <c r="AF91" s="95">
        <v>6</v>
      </c>
      <c r="AG91" s="95">
        <v>3</v>
      </c>
      <c r="AH91" s="133">
        <f>SUM(C91:AF91)</f>
        <v>132</v>
      </c>
      <c r="AI91" s="134"/>
      <c r="AJ91" s="134"/>
      <c r="AK91" s="134"/>
      <c r="AL91" s="71"/>
      <c r="AM91" s="135" t="s">
        <v>167</v>
      </c>
      <c r="AN91" s="135">
        <f t="shared" ref="AN91:AN97" si="58">SUM(C91:E91)</f>
        <v>15</v>
      </c>
      <c r="AO91" s="135">
        <f t="shared" ref="AO91:AO97" si="59">SUM(G91:L91)</f>
        <v>30</v>
      </c>
      <c r="AP91" s="135">
        <f t="shared" ref="AP91:AP97" si="60">SUM(N91:S91)</f>
        <v>30</v>
      </c>
      <c r="AQ91" s="135">
        <f t="shared" ref="AQ91:AQ97" si="61">SUM(U91:Z91)</f>
        <v>30</v>
      </c>
      <c r="AR91" s="135">
        <f t="shared" ref="AR91:AR97" si="62">SUM(AB91:AG91)</f>
        <v>30</v>
      </c>
      <c r="AS91" s="136">
        <f t="shared" si="47"/>
        <v>135</v>
      </c>
      <c r="AT91" s="137">
        <f>AS91-SUM(AS93:AS97)</f>
        <v>135</v>
      </c>
      <c r="AU91" s="137">
        <f>AS98</f>
        <v>-1</v>
      </c>
      <c r="AV91" s="138">
        <f>AT91+AU91</f>
        <v>134</v>
      </c>
      <c r="AW91" s="138">
        <f>AS97</f>
        <v>0</v>
      </c>
      <c r="AX91" s="138">
        <f>AS95</f>
        <v>0</v>
      </c>
      <c r="AY91" s="138">
        <f>AS96</f>
        <v>0</v>
      </c>
      <c r="AZ91" s="138">
        <f>AS94</f>
        <v>0</v>
      </c>
      <c r="BA91" s="138">
        <f>AS93</f>
        <v>0</v>
      </c>
      <c r="BB91" s="158" t="str">
        <f>AJ92</f>
        <v>no</v>
      </c>
      <c r="BC91" s="134">
        <v>1.3</v>
      </c>
      <c r="BD91" s="134">
        <f>BC91*AU91</f>
        <v>-1.3</v>
      </c>
      <c r="BE91" s="174">
        <f>BD91</f>
        <v>-1.3</v>
      </c>
      <c r="BF91" s="174">
        <v>9.6</v>
      </c>
      <c r="BG91" s="138"/>
    </row>
    <row r="92" spans="1:59" ht="15" x14ac:dyDescent="0.25">
      <c r="A92" s="299"/>
      <c r="B92" s="141" t="s">
        <v>168</v>
      </c>
      <c r="C92" s="134">
        <v>6</v>
      </c>
      <c r="D92" s="134">
        <v>5.5</v>
      </c>
      <c r="E92" s="134">
        <v>1</v>
      </c>
      <c r="F92" s="159"/>
      <c r="G92" s="134">
        <v>5.5</v>
      </c>
      <c r="H92" s="134">
        <v>6</v>
      </c>
      <c r="I92" s="134">
        <v>6</v>
      </c>
      <c r="J92" s="134">
        <v>6.5</v>
      </c>
      <c r="K92" s="134">
        <v>6.5</v>
      </c>
      <c r="L92" s="134">
        <v>1.5</v>
      </c>
      <c r="M92" s="159"/>
      <c r="N92" s="134">
        <v>5</v>
      </c>
      <c r="O92" s="134">
        <v>5.5</v>
      </c>
      <c r="P92" s="134">
        <v>5</v>
      </c>
      <c r="Q92" s="134">
        <v>5.5</v>
      </c>
      <c r="R92" s="134">
        <v>6</v>
      </c>
      <c r="S92" s="134">
        <v>1.5</v>
      </c>
      <c r="T92" s="159"/>
      <c r="U92" s="134">
        <v>5.5</v>
      </c>
      <c r="V92" s="134">
        <v>6</v>
      </c>
      <c r="W92" s="134">
        <v>5</v>
      </c>
      <c r="X92" s="134">
        <v>6.5</v>
      </c>
      <c r="Y92" s="134">
        <v>6.5</v>
      </c>
      <c r="Z92" s="134">
        <v>1.5</v>
      </c>
      <c r="AA92" s="159"/>
      <c r="AB92" s="134">
        <v>5.5</v>
      </c>
      <c r="AC92" s="134">
        <v>5</v>
      </c>
      <c r="AD92" s="134">
        <v>4.5</v>
      </c>
      <c r="AE92" s="134">
        <v>7</v>
      </c>
      <c r="AF92" s="134">
        <v>5.5</v>
      </c>
      <c r="AG92" s="134">
        <v>2.5</v>
      </c>
      <c r="AH92" s="133">
        <f>SUM(C92:AF92)</f>
        <v>131.5</v>
      </c>
      <c r="AI92" s="134">
        <f>COUNT(C92:AF92)</f>
        <v>26</v>
      </c>
      <c r="AJ92" s="159" t="s">
        <v>202</v>
      </c>
      <c r="AK92" s="134"/>
      <c r="AL92" s="140"/>
      <c r="AM92" s="134" t="s">
        <v>169</v>
      </c>
      <c r="AN92" s="134">
        <f t="shared" si="58"/>
        <v>12.5</v>
      </c>
      <c r="AO92" s="134">
        <f t="shared" si="59"/>
        <v>32</v>
      </c>
      <c r="AP92" s="134">
        <f t="shared" si="60"/>
        <v>28.5</v>
      </c>
      <c r="AQ92" s="134">
        <f t="shared" si="61"/>
        <v>31</v>
      </c>
      <c r="AR92" s="134">
        <f t="shared" si="62"/>
        <v>30</v>
      </c>
      <c r="AS92" s="136">
        <f t="shared" si="47"/>
        <v>134</v>
      </c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75"/>
      <c r="BF92" s="175"/>
      <c r="BG92" s="134"/>
    </row>
    <row r="93" spans="1:59" ht="15" x14ac:dyDescent="0.25">
      <c r="A93" s="303" t="s">
        <v>203</v>
      </c>
      <c r="B93" s="141" t="s">
        <v>109</v>
      </c>
      <c r="C93" s="147"/>
      <c r="D93" s="147"/>
      <c r="E93" s="147"/>
      <c r="F93" s="176"/>
      <c r="G93" s="147"/>
      <c r="H93" s="147"/>
      <c r="I93" s="147"/>
      <c r="J93" s="147"/>
      <c r="K93" s="147"/>
      <c r="L93" s="147"/>
      <c r="M93" s="176"/>
      <c r="N93" s="147"/>
      <c r="O93" s="147"/>
      <c r="P93" s="147"/>
      <c r="Q93" s="147"/>
      <c r="R93" s="147"/>
      <c r="S93" s="147"/>
      <c r="T93" s="176"/>
      <c r="U93" s="147"/>
      <c r="V93" s="147"/>
      <c r="W93" s="147"/>
      <c r="X93" s="147"/>
      <c r="Y93" s="147"/>
      <c r="Z93" s="147"/>
      <c r="AA93" s="176"/>
      <c r="AB93" s="147"/>
      <c r="AC93" s="147"/>
      <c r="AD93" s="147"/>
      <c r="AE93" s="147"/>
      <c r="AF93" s="147"/>
      <c r="AG93" s="147"/>
      <c r="AH93" s="133"/>
      <c r="AI93" s="147"/>
      <c r="AJ93" s="147"/>
      <c r="AK93" s="147"/>
      <c r="AL93" s="140" t="s">
        <v>203</v>
      </c>
      <c r="AM93" s="134" t="s">
        <v>109</v>
      </c>
      <c r="AN93" s="134">
        <f t="shared" si="58"/>
        <v>0</v>
      </c>
      <c r="AO93" s="134">
        <f t="shared" si="59"/>
        <v>0</v>
      </c>
      <c r="AP93" s="134">
        <f t="shared" si="60"/>
        <v>0</v>
      </c>
      <c r="AQ93" s="134">
        <f t="shared" si="61"/>
        <v>0</v>
      </c>
      <c r="AR93" s="134">
        <f t="shared" si="62"/>
        <v>0</v>
      </c>
      <c r="AS93" s="136">
        <f t="shared" si="47"/>
        <v>0</v>
      </c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78"/>
      <c r="BF93" s="178"/>
      <c r="BG93" s="147"/>
    </row>
    <row r="94" spans="1:59" ht="15" x14ac:dyDescent="0.25">
      <c r="A94" s="299"/>
      <c r="B94" s="141" t="s">
        <v>108</v>
      </c>
      <c r="C94" s="134"/>
      <c r="D94" s="152"/>
      <c r="E94" s="134"/>
      <c r="F94" s="159"/>
      <c r="G94" s="134"/>
      <c r="H94" s="134"/>
      <c r="I94" s="150"/>
      <c r="J94" s="134"/>
      <c r="K94" s="152"/>
      <c r="L94" s="134"/>
      <c r="M94" s="159"/>
      <c r="N94" s="134"/>
      <c r="O94" s="134"/>
      <c r="P94" s="150"/>
      <c r="Q94" s="134"/>
      <c r="R94" s="152"/>
      <c r="S94" s="134"/>
      <c r="T94" s="159"/>
      <c r="U94" s="134"/>
      <c r="V94" s="134"/>
      <c r="W94" s="150"/>
      <c r="X94" s="134"/>
      <c r="Y94" s="152"/>
      <c r="Z94" s="134"/>
      <c r="AA94" s="159"/>
      <c r="AB94" s="134"/>
      <c r="AC94" s="134"/>
      <c r="AD94" s="150"/>
      <c r="AE94" s="134"/>
      <c r="AF94" s="152"/>
      <c r="AG94" s="134"/>
      <c r="AH94" s="133"/>
      <c r="AI94" s="134"/>
      <c r="AJ94" s="134"/>
      <c r="AK94" s="134"/>
      <c r="AL94" s="140"/>
      <c r="AM94" s="124" t="s">
        <v>108</v>
      </c>
      <c r="AN94" s="134">
        <f t="shared" si="58"/>
        <v>0</v>
      </c>
      <c r="AO94" s="134">
        <f t="shared" si="59"/>
        <v>0</v>
      </c>
      <c r="AP94" s="134">
        <f t="shared" si="60"/>
        <v>0</v>
      </c>
      <c r="AQ94" s="134">
        <f t="shared" si="61"/>
        <v>0</v>
      </c>
      <c r="AR94" s="134">
        <f t="shared" si="62"/>
        <v>0</v>
      </c>
      <c r="AS94" s="136">
        <f t="shared" si="47"/>
        <v>0</v>
      </c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75"/>
      <c r="BF94" s="175"/>
      <c r="BG94" s="134"/>
    </row>
    <row r="95" spans="1:59" ht="15" x14ac:dyDescent="0.25">
      <c r="A95" s="301" t="s">
        <v>381</v>
      </c>
      <c r="B95" s="141" t="s">
        <v>160</v>
      </c>
      <c r="C95" s="134"/>
      <c r="D95" s="307" t="s">
        <v>316</v>
      </c>
      <c r="E95" s="134"/>
      <c r="F95" s="159"/>
      <c r="G95" s="307" t="s">
        <v>316</v>
      </c>
      <c r="H95" s="134"/>
      <c r="I95" s="150"/>
      <c r="J95" s="134"/>
      <c r="K95" s="307" t="s">
        <v>316</v>
      </c>
      <c r="L95" s="134"/>
      <c r="M95" s="159"/>
      <c r="N95" s="134"/>
      <c r="O95" s="134"/>
      <c r="P95" s="150"/>
      <c r="Q95" s="307" t="s">
        <v>316</v>
      </c>
      <c r="R95" s="307" t="s">
        <v>316</v>
      </c>
      <c r="S95" s="134"/>
      <c r="T95" s="159"/>
      <c r="U95" s="307" t="s">
        <v>316</v>
      </c>
      <c r="V95" s="134"/>
      <c r="W95" s="150"/>
      <c r="X95" s="307" t="s">
        <v>316</v>
      </c>
      <c r="Y95" s="307" t="s">
        <v>316</v>
      </c>
      <c r="Z95" s="134"/>
      <c r="AA95" s="159"/>
      <c r="AB95" s="134"/>
      <c r="AC95" s="307" t="s">
        <v>316</v>
      </c>
      <c r="AD95" s="150"/>
      <c r="AE95" s="134"/>
      <c r="AF95" s="152"/>
      <c r="AG95" s="134"/>
      <c r="AH95" s="133"/>
      <c r="AI95" s="134"/>
      <c r="AJ95" s="134"/>
      <c r="AK95" s="134"/>
      <c r="AL95" s="140"/>
      <c r="AM95" s="124" t="s">
        <v>172</v>
      </c>
      <c r="AN95" s="134">
        <f t="shared" si="58"/>
        <v>0</v>
      </c>
      <c r="AO95" s="134">
        <f t="shared" si="59"/>
        <v>0</v>
      </c>
      <c r="AP95" s="134">
        <f t="shared" si="60"/>
        <v>0</v>
      </c>
      <c r="AQ95" s="134">
        <f t="shared" si="61"/>
        <v>0</v>
      </c>
      <c r="AR95" s="134">
        <f t="shared" si="62"/>
        <v>0</v>
      </c>
      <c r="AS95" s="136">
        <f t="shared" si="47"/>
        <v>0</v>
      </c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75"/>
      <c r="BF95" s="175"/>
      <c r="BG95" s="134"/>
    </row>
    <row r="96" spans="1:59" ht="15" x14ac:dyDescent="0.25">
      <c r="A96" s="299">
        <v>11.04</v>
      </c>
      <c r="B96" s="141" t="s">
        <v>161</v>
      </c>
      <c r="C96" s="134"/>
      <c r="D96" s="152"/>
      <c r="E96" s="134"/>
      <c r="F96" s="159"/>
      <c r="G96" s="134"/>
      <c r="H96" s="134"/>
      <c r="I96" s="150"/>
      <c r="J96" s="134"/>
      <c r="K96" s="152"/>
      <c r="L96" s="134"/>
      <c r="M96" s="159"/>
      <c r="N96" s="134"/>
      <c r="O96" s="134"/>
      <c r="P96" s="150"/>
      <c r="Q96" s="134"/>
      <c r="R96" s="152"/>
      <c r="S96" s="134"/>
      <c r="T96" s="159"/>
      <c r="U96" s="134"/>
      <c r="V96" s="134"/>
      <c r="W96" s="150"/>
      <c r="X96" s="134"/>
      <c r="Y96" s="152"/>
      <c r="Z96" s="134"/>
      <c r="AA96" s="159"/>
      <c r="AB96" s="134"/>
      <c r="AC96" s="134"/>
      <c r="AD96" s="150"/>
      <c r="AE96" s="134"/>
      <c r="AF96" s="152"/>
      <c r="AG96" s="134"/>
      <c r="AH96" s="133"/>
      <c r="AI96" s="134"/>
      <c r="AJ96" s="134"/>
      <c r="AK96" s="134"/>
      <c r="AL96" s="140"/>
      <c r="AM96" s="124" t="s">
        <v>173</v>
      </c>
      <c r="AN96" s="134">
        <f t="shared" si="58"/>
        <v>0</v>
      </c>
      <c r="AO96" s="134">
        <f t="shared" si="59"/>
        <v>0</v>
      </c>
      <c r="AP96" s="134">
        <f t="shared" si="60"/>
        <v>0</v>
      </c>
      <c r="AQ96" s="134">
        <f t="shared" si="61"/>
        <v>0</v>
      </c>
      <c r="AR96" s="134">
        <f t="shared" si="62"/>
        <v>0</v>
      </c>
      <c r="AS96" s="136">
        <f t="shared" si="47"/>
        <v>0</v>
      </c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75"/>
      <c r="BF96" s="175"/>
      <c r="BG96" s="134"/>
    </row>
    <row r="97" spans="1:59" ht="15" x14ac:dyDescent="0.25">
      <c r="A97" s="301" t="s">
        <v>382</v>
      </c>
      <c r="B97" s="141" t="s">
        <v>174</v>
      </c>
      <c r="C97" s="134"/>
      <c r="D97" s="152"/>
      <c r="E97" s="134"/>
      <c r="F97" s="159"/>
      <c r="G97" s="134"/>
      <c r="H97" s="134"/>
      <c r="I97" s="150"/>
      <c r="J97" s="134"/>
      <c r="K97" s="152"/>
      <c r="L97" s="134"/>
      <c r="M97" s="159"/>
      <c r="N97" s="134"/>
      <c r="O97" s="134"/>
      <c r="P97" s="150"/>
      <c r="Q97" s="134"/>
      <c r="R97" s="152"/>
      <c r="S97" s="134"/>
      <c r="T97" s="159"/>
      <c r="U97" s="134"/>
      <c r="V97" s="134"/>
      <c r="W97" s="150"/>
      <c r="X97" s="134"/>
      <c r="Y97" s="152"/>
      <c r="Z97" s="134"/>
      <c r="AA97" s="159"/>
      <c r="AB97" s="134"/>
      <c r="AC97" s="134"/>
      <c r="AD97" s="150"/>
      <c r="AE97" s="134"/>
      <c r="AF97" s="152"/>
      <c r="AG97" s="134"/>
      <c r="AH97" s="133"/>
      <c r="AI97" s="134"/>
      <c r="AJ97" s="134"/>
      <c r="AK97" s="134"/>
      <c r="AL97" s="140"/>
      <c r="AM97" s="124" t="s">
        <v>174</v>
      </c>
      <c r="AN97" s="134">
        <f t="shared" si="58"/>
        <v>0</v>
      </c>
      <c r="AO97" s="134">
        <f t="shared" si="59"/>
        <v>0</v>
      </c>
      <c r="AP97" s="134">
        <f t="shared" si="60"/>
        <v>0</v>
      </c>
      <c r="AQ97" s="134">
        <f t="shared" si="61"/>
        <v>0</v>
      </c>
      <c r="AR97" s="134">
        <f t="shared" si="62"/>
        <v>0</v>
      </c>
      <c r="AS97" s="136">
        <f t="shared" si="47"/>
        <v>0</v>
      </c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75"/>
      <c r="BF97" s="175"/>
      <c r="BG97" s="134"/>
    </row>
    <row r="98" spans="1:59" ht="15" x14ac:dyDescent="0.25">
      <c r="A98" s="302">
        <v>2.33</v>
      </c>
      <c r="B98" s="154" t="s">
        <v>175</v>
      </c>
      <c r="C98" s="134" t="s">
        <v>332</v>
      </c>
      <c r="D98" s="155" t="s">
        <v>216</v>
      </c>
      <c r="E98" s="155" t="s">
        <v>332</v>
      </c>
      <c r="F98" s="159"/>
      <c r="G98" s="155" t="s">
        <v>332</v>
      </c>
      <c r="H98" s="155" t="s">
        <v>347</v>
      </c>
      <c r="I98" s="155" t="s">
        <v>347</v>
      </c>
      <c r="J98" s="134" t="s">
        <v>332</v>
      </c>
      <c r="K98" s="155" t="s">
        <v>332</v>
      </c>
      <c r="L98" s="155" t="s">
        <v>101</v>
      </c>
      <c r="M98" s="159"/>
      <c r="N98" s="155" t="s">
        <v>200</v>
      </c>
      <c r="O98" s="155" t="s">
        <v>347</v>
      </c>
      <c r="P98" s="155" t="s">
        <v>347</v>
      </c>
      <c r="Q98" s="134" t="s">
        <v>216</v>
      </c>
      <c r="R98" s="155" t="s">
        <v>216</v>
      </c>
      <c r="S98" s="155" t="s">
        <v>101</v>
      </c>
      <c r="T98" s="159"/>
      <c r="U98" s="337" t="s">
        <v>399</v>
      </c>
      <c r="V98" s="337"/>
      <c r="W98" s="155" t="s">
        <v>5</v>
      </c>
      <c r="X98" s="155" t="s">
        <v>101</v>
      </c>
      <c r="Y98" s="155" t="s">
        <v>200</v>
      </c>
      <c r="Z98" s="155" t="s">
        <v>282</v>
      </c>
      <c r="AA98" s="159"/>
      <c r="AB98" s="155" t="s">
        <v>400</v>
      </c>
      <c r="AC98" s="155" t="s">
        <v>5</v>
      </c>
      <c r="AD98" s="155" t="s">
        <v>5</v>
      </c>
      <c r="AE98" s="155" t="s">
        <v>401</v>
      </c>
      <c r="AF98" s="155" t="s">
        <v>5</v>
      </c>
      <c r="AG98" s="155"/>
      <c r="AH98" s="133">
        <f>SUM(C98:AF98)</f>
        <v>0</v>
      </c>
      <c r="AI98" s="155"/>
      <c r="AJ98" s="155"/>
      <c r="AK98" s="155"/>
      <c r="AL98" s="153"/>
      <c r="AM98" s="134" t="s">
        <v>176</v>
      </c>
      <c r="AN98" s="134">
        <f>SUM(AN92:AN97)-AN91</f>
        <v>-2.5</v>
      </c>
      <c r="AO98" s="134">
        <f>SUM(AO92:AO97)-AO91</f>
        <v>2</v>
      </c>
      <c r="AP98" s="134">
        <f>SUM(AP92:AP97)-AP91</f>
        <v>-1.5</v>
      </c>
      <c r="AQ98" s="134">
        <f>SUM(AQ92:AQ97)-AQ91</f>
        <v>1</v>
      </c>
      <c r="AR98" s="134">
        <f>SUM(AR92:AR97)-AR91</f>
        <v>0</v>
      </c>
      <c r="AS98" s="136">
        <f t="shared" si="47"/>
        <v>-1</v>
      </c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81"/>
      <c r="BF98" s="181"/>
      <c r="BG98" s="155"/>
    </row>
    <row r="99" spans="1:59" ht="15" x14ac:dyDescent="0.25">
      <c r="A99" s="299"/>
      <c r="B99" s="154"/>
      <c r="C99" s="134"/>
      <c r="D99" s="155"/>
      <c r="E99" s="155"/>
      <c r="F99" s="159"/>
      <c r="G99" s="155"/>
      <c r="H99" s="155"/>
      <c r="I99" s="155"/>
      <c r="J99" s="134"/>
      <c r="K99" s="155"/>
      <c r="L99" s="155"/>
      <c r="M99" s="159"/>
      <c r="N99" s="155"/>
      <c r="O99" s="155"/>
      <c r="P99" s="155"/>
      <c r="Q99" s="134"/>
      <c r="R99" s="155"/>
      <c r="S99" s="155"/>
      <c r="T99" s="159"/>
      <c r="U99" s="308"/>
      <c r="V99" s="308"/>
      <c r="W99" s="155"/>
      <c r="X99" s="155"/>
      <c r="Y99" s="155"/>
      <c r="Z99" s="155"/>
      <c r="AA99" s="159"/>
      <c r="AB99" s="155"/>
      <c r="AC99" s="155"/>
      <c r="AD99" s="155"/>
      <c r="AE99" s="155"/>
      <c r="AF99" s="155"/>
      <c r="AG99" s="155"/>
      <c r="AH99" s="133"/>
      <c r="AI99" s="155"/>
      <c r="AJ99" s="155"/>
      <c r="AK99" s="155"/>
      <c r="AL99" s="140"/>
      <c r="AM99" s="134"/>
      <c r="AN99" s="134"/>
      <c r="AO99" s="134"/>
      <c r="AP99" s="134"/>
      <c r="AQ99" s="134"/>
      <c r="AR99" s="134"/>
      <c r="AS99" s="136"/>
      <c r="AT99" s="155"/>
      <c r="AU99" s="155"/>
      <c r="AV99" s="155"/>
      <c r="AW99" s="155"/>
      <c r="AX99" s="155"/>
      <c r="AY99" s="155"/>
      <c r="AZ99" s="155"/>
      <c r="BA99" s="155"/>
      <c r="BB99" s="155"/>
      <c r="BC99" s="155"/>
      <c r="BD99" s="155"/>
      <c r="BE99" s="181"/>
      <c r="BF99" s="181"/>
      <c r="BG99" s="155"/>
    </row>
    <row r="100" spans="1:59" ht="15" x14ac:dyDescent="0.25">
      <c r="A100" s="299"/>
      <c r="B100" s="154"/>
      <c r="C100" s="134"/>
      <c r="D100" s="155"/>
      <c r="E100" s="155"/>
      <c r="F100" s="159"/>
      <c r="G100" s="155"/>
      <c r="H100" s="155"/>
      <c r="I100" s="155"/>
      <c r="J100" s="134"/>
      <c r="K100" s="155"/>
      <c r="L100" s="155"/>
      <c r="M100" s="159"/>
      <c r="N100" s="155"/>
      <c r="O100" s="155"/>
      <c r="P100" s="155"/>
      <c r="Q100" s="134"/>
      <c r="R100" s="155"/>
      <c r="S100" s="155"/>
      <c r="T100" s="159"/>
      <c r="U100" s="308"/>
      <c r="V100" s="308"/>
      <c r="W100" s="155"/>
      <c r="X100" s="155"/>
      <c r="Y100" s="155"/>
      <c r="Z100" s="155"/>
      <c r="AA100" s="159"/>
      <c r="AB100" s="155"/>
      <c r="AC100" s="155"/>
      <c r="AD100" s="155"/>
      <c r="AE100" s="155"/>
      <c r="AF100" s="155"/>
      <c r="AG100" s="155"/>
      <c r="AH100" s="133"/>
      <c r="AI100" s="155"/>
      <c r="AJ100" s="155"/>
      <c r="AK100" s="155"/>
      <c r="AL100" s="140"/>
      <c r="AM100" s="134"/>
      <c r="AN100" s="134"/>
      <c r="AO100" s="134"/>
      <c r="AP100" s="134"/>
      <c r="AQ100" s="134"/>
      <c r="AR100" s="134"/>
      <c r="AS100" s="136"/>
      <c r="AT100" s="155"/>
      <c r="AU100" s="155"/>
      <c r="AV100" s="155"/>
      <c r="AW100" s="155"/>
      <c r="AX100" s="155"/>
      <c r="AY100" s="155"/>
      <c r="AZ100" s="155"/>
      <c r="BA100" s="155"/>
      <c r="BB100" s="155"/>
      <c r="BC100" s="155"/>
      <c r="BD100" s="155"/>
      <c r="BE100" s="181"/>
      <c r="BF100" s="181"/>
      <c r="BG100" s="155"/>
    </row>
    <row r="101" spans="1:59" ht="15" x14ac:dyDescent="0.25">
      <c r="A101" s="298"/>
      <c r="B101" s="131" t="s">
        <v>166</v>
      </c>
      <c r="C101" s="95">
        <v>6</v>
      </c>
      <c r="D101" s="95">
        <v>6</v>
      </c>
      <c r="E101" s="95">
        <v>3</v>
      </c>
      <c r="F101" s="173"/>
      <c r="G101" s="95">
        <v>5</v>
      </c>
      <c r="H101" s="95">
        <v>5</v>
      </c>
      <c r="I101" s="95">
        <v>5</v>
      </c>
      <c r="J101" s="95">
        <v>6</v>
      </c>
      <c r="K101" s="95">
        <v>6</v>
      </c>
      <c r="L101" s="95">
        <v>3</v>
      </c>
      <c r="M101" s="173"/>
      <c r="N101" s="95">
        <v>5</v>
      </c>
      <c r="O101" s="95">
        <v>5</v>
      </c>
      <c r="P101" s="95">
        <v>5</v>
      </c>
      <c r="Q101" s="95">
        <v>6</v>
      </c>
      <c r="R101" s="95">
        <v>6</v>
      </c>
      <c r="S101" s="95">
        <v>3</v>
      </c>
      <c r="T101" s="173"/>
      <c r="U101" s="95">
        <v>5</v>
      </c>
      <c r="V101" s="95">
        <v>5</v>
      </c>
      <c r="W101" s="95">
        <v>5</v>
      </c>
      <c r="X101" s="95">
        <v>6</v>
      </c>
      <c r="Y101" s="95">
        <v>6</v>
      </c>
      <c r="Z101" s="95">
        <v>3</v>
      </c>
      <c r="AA101" s="173"/>
      <c r="AB101" s="95">
        <v>5</v>
      </c>
      <c r="AC101" s="95">
        <v>5</v>
      </c>
      <c r="AD101" s="95">
        <v>5</v>
      </c>
      <c r="AE101" s="95">
        <v>6</v>
      </c>
      <c r="AF101" s="95">
        <v>6</v>
      </c>
      <c r="AG101" s="95">
        <v>3</v>
      </c>
      <c r="AH101" s="133">
        <f>SUM(C101:AF101)</f>
        <v>132</v>
      </c>
      <c r="AI101" s="134"/>
      <c r="AJ101" s="134"/>
      <c r="AK101" s="134"/>
      <c r="AL101" s="71"/>
      <c r="AM101" s="135" t="s">
        <v>167</v>
      </c>
      <c r="AN101" s="135">
        <f t="shared" ref="AN101:AN107" si="63">SUM(C101:E101)</f>
        <v>15</v>
      </c>
      <c r="AO101" s="135">
        <f t="shared" ref="AO101:AO107" si="64">SUM(G101:L101)</f>
        <v>30</v>
      </c>
      <c r="AP101" s="135">
        <f t="shared" ref="AP101:AP107" si="65">SUM(N101:S101)</f>
        <v>30</v>
      </c>
      <c r="AQ101" s="135">
        <f t="shared" ref="AQ101:AQ107" si="66">SUM(U101:Z101)</f>
        <v>30</v>
      </c>
      <c r="AR101" s="135">
        <f t="shared" ref="AR101:AR107" si="67">SUM(AB101:AG101)</f>
        <v>30</v>
      </c>
      <c r="AS101" s="136">
        <f t="shared" ref="AS101:AS148" si="68">SUM(AN101:AR101)</f>
        <v>135</v>
      </c>
      <c r="AT101" s="137">
        <f>AS101-SUM(AS103:AS107)</f>
        <v>84</v>
      </c>
      <c r="AU101" s="137">
        <f>AS108</f>
        <v>16</v>
      </c>
      <c r="AV101" s="138">
        <f>AT101+AU101</f>
        <v>100</v>
      </c>
      <c r="AW101" s="138">
        <f>AS107</f>
        <v>0</v>
      </c>
      <c r="AX101" s="138">
        <f>AS105</f>
        <v>15</v>
      </c>
      <c r="AY101" s="138">
        <f>AS106</f>
        <v>15</v>
      </c>
      <c r="AZ101" s="138">
        <f>AS104</f>
        <v>21</v>
      </c>
      <c r="BA101" s="138">
        <f>AS103</f>
        <v>0</v>
      </c>
      <c r="BB101" s="158" t="str">
        <f>AJ102</f>
        <v>no</v>
      </c>
      <c r="BC101" s="134">
        <v>1.2</v>
      </c>
      <c r="BD101" s="134">
        <f>BC101*AU101</f>
        <v>19.2</v>
      </c>
      <c r="BE101" s="174">
        <f>BD101</f>
        <v>19.2</v>
      </c>
      <c r="BF101" s="174"/>
      <c r="BG101" s="138"/>
    </row>
    <row r="102" spans="1:59" ht="15" x14ac:dyDescent="0.25">
      <c r="A102" s="299"/>
      <c r="B102" s="141" t="s">
        <v>168</v>
      </c>
      <c r="C102" s="134">
        <v>7</v>
      </c>
      <c r="D102" s="134">
        <v>5</v>
      </c>
      <c r="E102" s="134">
        <v>3.5</v>
      </c>
      <c r="F102" s="159"/>
      <c r="G102" s="134">
        <v>5.5</v>
      </c>
      <c r="H102" s="155">
        <v>6.5</v>
      </c>
      <c r="I102" s="155">
        <v>6.5</v>
      </c>
      <c r="J102" s="134">
        <v>7</v>
      </c>
      <c r="K102" s="155">
        <v>6</v>
      </c>
      <c r="L102" s="134">
        <v>3.5</v>
      </c>
      <c r="M102" s="159"/>
      <c r="N102" s="134">
        <v>5.5</v>
      </c>
      <c r="O102" s="134">
        <v>6</v>
      </c>
      <c r="P102" s="134">
        <v>7</v>
      </c>
      <c r="Q102" s="134">
        <v>6.5</v>
      </c>
      <c r="R102" s="134">
        <v>6</v>
      </c>
      <c r="S102" s="134">
        <v>3.5</v>
      </c>
      <c r="T102" s="159"/>
      <c r="U102" s="309"/>
      <c r="V102" s="309"/>
      <c r="W102" s="309"/>
      <c r="X102" s="309"/>
      <c r="Y102" s="134">
        <v>8.5</v>
      </c>
      <c r="Z102" s="134">
        <v>6.5</v>
      </c>
      <c r="AA102" s="159"/>
      <c r="AB102" s="305"/>
      <c r="AC102" s="305"/>
      <c r="AD102" s="305"/>
      <c r="AE102" s="304"/>
      <c r="AF102" s="305"/>
      <c r="AG102" s="304" t="s">
        <v>390</v>
      </c>
      <c r="AH102" s="133">
        <f>SUM(C102:AF102)</f>
        <v>100</v>
      </c>
      <c r="AI102" s="134">
        <f>COUNT(C102:AF102)</f>
        <v>17</v>
      </c>
      <c r="AJ102" s="159" t="s">
        <v>202</v>
      </c>
      <c r="AK102" s="134"/>
      <c r="AL102" s="140"/>
      <c r="AM102" s="134" t="s">
        <v>169</v>
      </c>
      <c r="AN102" s="134">
        <f t="shared" si="63"/>
        <v>15.5</v>
      </c>
      <c r="AO102" s="134">
        <f t="shared" si="64"/>
        <v>35</v>
      </c>
      <c r="AP102" s="134">
        <f t="shared" si="65"/>
        <v>34.5</v>
      </c>
      <c r="AQ102" s="134">
        <f t="shared" si="66"/>
        <v>15</v>
      </c>
      <c r="AR102" s="134">
        <f t="shared" si="67"/>
        <v>0</v>
      </c>
      <c r="AS102" s="136">
        <f t="shared" si="68"/>
        <v>100</v>
      </c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75"/>
      <c r="BF102" s="175"/>
      <c r="BG102" s="134"/>
    </row>
    <row r="103" spans="1:59" ht="15" x14ac:dyDescent="0.25">
      <c r="A103" s="299" t="s">
        <v>205</v>
      </c>
      <c r="B103" s="141" t="s">
        <v>109</v>
      </c>
      <c r="C103" s="147"/>
      <c r="D103" s="147"/>
      <c r="E103" s="147"/>
      <c r="F103" s="176"/>
      <c r="G103" s="147"/>
      <c r="H103" s="147"/>
      <c r="I103" s="147"/>
      <c r="J103" s="147"/>
      <c r="K103" s="147"/>
      <c r="L103" s="147"/>
      <c r="M103" s="176"/>
      <c r="N103" s="147"/>
      <c r="O103" s="147"/>
      <c r="P103" s="147"/>
      <c r="Q103" s="147"/>
      <c r="R103" s="147"/>
      <c r="S103" s="147"/>
      <c r="T103" s="176"/>
      <c r="V103" s="147"/>
      <c r="W103" s="147"/>
      <c r="X103" s="147"/>
      <c r="Y103" s="147"/>
      <c r="Z103" s="147"/>
      <c r="AA103" s="176"/>
      <c r="AB103" s="147"/>
      <c r="AC103" s="147"/>
      <c r="AD103" s="147"/>
      <c r="AE103" s="147"/>
      <c r="AF103" s="147"/>
      <c r="AG103" s="147"/>
      <c r="AH103" s="133"/>
      <c r="AI103" s="147"/>
      <c r="AJ103" s="147"/>
      <c r="AK103" s="147"/>
      <c r="AL103" s="140" t="s">
        <v>205</v>
      </c>
      <c r="AM103" s="134" t="s">
        <v>109</v>
      </c>
      <c r="AN103" s="134">
        <f t="shared" si="63"/>
        <v>0</v>
      </c>
      <c r="AO103" s="134">
        <f t="shared" si="64"/>
        <v>0</v>
      </c>
      <c r="AP103" s="134">
        <f t="shared" si="65"/>
        <v>0</v>
      </c>
      <c r="AQ103" s="134">
        <f t="shared" si="66"/>
        <v>0</v>
      </c>
      <c r="AR103" s="134">
        <f t="shared" si="67"/>
        <v>0</v>
      </c>
      <c r="AS103" s="136">
        <f t="shared" si="68"/>
        <v>0</v>
      </c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78"/>
      <c r="BF103" s="178"/>
      <c r="BG103" s="147"/>
    </row>
    <row r="104" spans="1:59" ht="15" x14ac:dyDescent="0.25">
      <c r="A104" s="299"/>
      <c r="B104" s="141" t="s">
        <v>108</v>
      </c>
      <c r="C104" s="134"/>
      <c r="D104" s="152"/>
      <c r="E104" s="134"/>
      <c r="F104" s="159"/>
      <c r="G104" s="134"/>
      <c r="H104" s="134"/>
      <c r="I104" s="150"/>
      <c r="J104" s="134"/>
      <c r="K104" s="152"/>
      <c r="L104" s="134"/>
      <c r="M104" s="159"/>
      <c r="N104" s="134"/>
      <c r="O104" s="134"/>
      <c r="P104" s="150"/>
      <c r="Q104" s="134"/>
      <c r="R104" s="152"/>
      <c r="S104" s="134"/>
      <c r="T104" s="159"/>
      <c r="U104" s="134">
        <v>5</v>
      </c>
      <c r="V104" s="134">
        <v>5</v>
      </c>
      <c r="W104" s="150">
        <v>5</v>
      </c>
      <c r="X104" s="134">
        <v>6</v>
      </c>
      <c r="Y104" s="152"/>
      <c r="Z104" s="134"/>
      <c r="AA104" s="159"/>
      <c r="AB104" s="134"/>
      <c r="AC104" s="134"/>
      <c r="AD104" s="150"/>
      <c r="AE104" s="134"/>
      <c r="AF104" s="152"/>
      <c r="AG104" s="134"/>
      <c r="AH104" s="133"/>
      <c r="AI104" s="134"/>
      <c r="AJ104" s="134"/>
      <c r="AK104" s="134"/>
      <c r="AL104" s="140"/>
      <c r="AM104" s="124" t="s">
        <v>108</v>
      </c>
      <c r="AN104" s="134">
        <f t="shared" si="63"/>
        <v>0</v>
      </c>
      <c r="AO104" s="134">
        <f t="shared" si="64"/>
        <v>0</v>
      </c>
      <c r="AP104" s="134">
        <f t="shared" si="65"/>
        <v>0</v>
      </c>
      <c r="AQ104" s="134">
        <f t="shared" si="66"/>
        <v>21</v>
      </c>
      <c r="AR104" s="134">
        <f t="shared" si="67"/>
        <v>0</v>
      </c>
      <c r="AS104" s="136">
        <f t="shared" si="68"/>
        <v>21</v>
      </c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75"/>
      <c r="BF104" s="175"/>
      <c r="BG104" s="134"/>
    </row>
    <row r="105" spans="1:59" ht="15" x14ac:dyDescent="0.25">
      <c r="A105" s="301" t="s">
        <v>381</v>
      </c>
      <c r="B105" s="141" t="s">
        <v>160</v>
      </c>
      <c r="C105" s="134"/>
      <c r="D105" s="152"/>
      <c r="E105" s="134"/>
      <c r="F105" s="159"/>
      <c r="G105" s="134"/>
      <c r="H105" s="134"/>
      <c r="I105" s="150"/>
      <c r="J105" s="134"/>
      <c r="K105" s="152"/>
      <c r="L105" s="134"/>
      <c r="M105" s="159"/>
      <c r="N105" s="134"/>
      <c r="O105" s="134"/>
      <c r="P105" s="150"/>
      <c r="Q105" s="134"/>
      <c r="R105" s="152"/>
      <c r="S105" s="134"/>
      <c r="T105" s="159"/>
      <c r="U105" s="134"/>
      <c r="V105" s="134"/>
      <c r="W105" s="150"/>
      <c r="X105" s="134"/>
      <c r="Y105" s="152"/>
      <c r="Z105" s="134"/>
      <c r="AA105" s="159"/>
      <c r="AB105" s="134">
        <v>5</v>
      </c>
      <c r="AC105" s="134">
        <v>5</v>
      </c>
      <c r="AD105" s="150">
        <v>5</v>
      </c>
      <c r="AE105" s="134"/>
      <c r="AF105" s="152"/>
      <c r="AG105" s="134"/>
      <c r="AH105" s="133"/>
      <c r="AI105" s="134"/>
      <c r="AJ105" s="134"/>
      <c r="AK105" s="134"/>
      <c r="AL105" s="140"/>
      <c r="AM105" s="124" t="s">
        <v>172</v>
      </c>
      <c r="AN105" s="134">
        <f t="shared" si="63"/>
        <v>0</v>
      </c>
      <c r="AO105" s="134">
        <f t="shared" si="64"/>
        <v>0</v>
      </c>
      <c r="AP105" s="134">
        <f t="shared" si="65"/>
        <v>0</v>
      </c>
      <c r="AQ105" s="134">
        <f t="shared" si="66"/>
        <v>0</v>
      </c>
      <c r="AR105" s="134">
        <f t="shared" si="67"/>
        <v>15</v>
      </c>
      <c r="AS105" s="136">
        <f t="shared" si="68"/>
        <v>15</v>
      </c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75"/>
      <c r="BF105" s="175"/>
      <c r="BG105" s="134"/>
    </row>
    <row r="106" spans="1:59" ht="15" x14ac:dyDescent="0.25">
      <c r="A106" s="299">
        <v>50.07</v>
      </c>
      <c r="B106" s="141" t="s">
        <v>161</v>
      </c>
      <c r="C106" s="134"/>
      <c r="D106" s="152"/>
      <c r="E106" s="134"/>
      <c r="F106" s="159"/>
      <c r="G106" s="134"/>
      <c r="H106" s="134"/>
      <c r="I106" s="150"/>
      <c r="J106" s="134"/>
      <c r="K106" s="152"/>
      <c r="L106" s="134"/>
      <c r="M106" s="159"/>
      <c r="N106" s="134"/>
      <c r="O106" s="134"/>
      <c r="P106" s="150"/>
      <c r="Q106" s="134"/>
      <c r="R106" s="152"/>
      <c r="S106" s="134"/>
      <c r="T106" s="159"/>
      <c r="U106" s="134"/>
      <c r="V106" s="134"/>
      <c r="W106" s="150"/>
      <c r="X106" s="134"/>
      <c r="Y106" s="152"/>
      <c r="Z106" s="134"/>
      <c r="AA106" s="159"/>
      <c r="AB106" s="134"/>
      <c r="AC106" s="134"/>
      <c r="AD106" s="150"/>
      <c r="AE106" s="134">
        <v>6</v>
      </c>
      <c r="AF106" s="152">
        <v>6</v>
      </c>
      <c r="AG106" s="134">
        <v>3</v>
      </c>
      <c r="AH106" s="133"/>
      <c r="AI106" s="134"/>
      <c r="AJ106" s="134"/>
      <c r="AK106" s="134"/>
      <c r="AL106" s="140"/>
      <c r="AM106" s="124" t="s">
        <v>173</v>
      </c>
      <c r="AN106" s="134">
        <f t="shared" si="63"/>
        <v>0</v>
      </c>
      <c r="AO106" s="134">
        <f t="shared" si="64"/>
        <v>0</v>
      </c>
      <c r="AP106" s="134">
        <f t="shared" si="65"/>
        <v>0</v>
      </c>
      <c r="AQ106" s="134">
        <f t="shared" si="66"/>
        <v>0</v>
      </c>
      <c r="AR106" s="134">
        <f t="shared" si="67"/>
        <v>15</v>
      </c>
      <c r="AS106" s="136">
        <f t="shared" si="68"/>
        <v>15</v>
      </c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34"/>
      <c r="BE106" s="175"/>
      <c r="BF106" s="175"/>
      <c r="BG106" s="134"/>
    </row>
    <row r="107" spans="1:59" ht="15" x14ac:dyDescent="0.25">
      <c r="A107" s="301" t="s">
        <v>382</v>
      </c>
      <c r="B107" s="141" t="s">
        <v>174</v>
      </c>
      <c r="C107" s="134"/>
      <c r="D107" s="152"/>
      <c r="E107" s="134"/>
      <c r="F107" s="159"/>
      <c r="G107" s="134"/>
      <c r="H107" s="134"/>
      <c r="I107" s="150"/>
      <c r="J107" s="134"/>
      <c r="K107" s="152"/>
      <c r="L107" s="134"/>
      <c r="M107" s="159"/>
      <c r="N107" s="134"/>
      <c r="O107" s="134"/>
      <c r="P107" s="150"/>
      <c r="Q107" s="134"/>
      <c r="R107" s="152"/>
      <c r="S107" s="134"/>
      <c r="T107" s="159"/>
      <c r="U107" s="134"/>
      <c r="V107" s="134"/>
      <c r="W107" s="150"/>
      <c r="X107" s="134"/>
      <c r="Y107" s="152"/>
      <c r="Z107" s="134"/>
      <c r="AA107" s="159"/>
      <c r="AB107" s="134"/>
      <c r="AC107" s="134"/>
      <c r="AD107" s="150"/>
      <c r="AE107" s="134"/>
      <c r="AF107" s="152"/>
      <c r="AG107" s="134"/>
      <c r="AH107" s="133"/>
      <c r="AI107" s="134"/>
      <c r="AJ107" s="134"/>
      <c r="AK107" s="134"/>
      <c r="AL107" s="140"/>
      <c r="AM107" s="124" t="s">
        <v>174</v>
      </c>
      <c r="AN107" s="134">
        <f t="shared" si="63"/>
        <v>0</v>
      </c>
      <c r="AO107" s="134">
        <f t="shared" si="64"/>
        <v>0</v>
      </c>
      <c r="AP107" s="134">
        <f t="shared" si="65"/>
        <v>0</v>
      </c>
      <c r="AQ107" s="134">
        <f t="shared" si="66"/>
        <v>0</v>
      </c>
      <c r="AR107" s="134">
        <f t="shared" si="67"/>
        <v>0</v>
      </c>
      <c r="AS107" s="136">
        <f t="shared" si="68"/>
        <v>0</v>
      </c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75"/>
      <c r="BF107" s="175"/>
      <c r="BG107" s="134"/>
    </row>
    <row r="108" spans="1:59" ht="15" x14ac:dyDescent="0.25">
      <c r="A108" s="302">
        <v>26.84</v>
      </c>
      <c r="B108" s="154" t="s">
        <v>175</v>
      </c>
      <c r="C108" s="134" t="s">
        <v>207</v>
      </c>
      <c r="D108" s="155" t="s">
        <v>207</v>
      </c>
      <c r="E108" s="155" t="s">
        <v>206</v>
      </c>
      <c r="F108" s="159"/>
      <c r="G108" s="155" t="s">
        <v>206</v>
      </c>
      <c r="H108" s="155" t="s">
        <v>206</v>
      </c>
      <c r="I108" s="155" t="s">
        <v>206</v>
      </c>
      <c r="J108" s="134"/>
      <c r="K108" s="155"/>
      <c r="L108" s="155" t="s">
        <v>206</v>
      </c>
      <c r="M108" s="159"/>
      <c r="N108" s="155" t="s">
        <v>206</v>
      </c>
      <c r="O108" s="155" t="s">
        <v>206</v>
      </c>
      <c r="P108" s="155" t="s">
        <v>206</v>
      </c>
      <c r="Q108" s="134" t="s">
        <v>207</v>
      </c>
      <c r="R108" s="155" t="s">
        <v>207</v>
      </c>
      <c r="S108" s="155" t="s">
        <v>185</v>
      </c>
      <c r="T108" s="159"/>
      <c r="U108" s="155" t="s">
        <v>206</v>
      </c>
      <c r="V108" s="155" t="s">
        <v>206</v>
      </c>
      <c r="W108" s="155" t="s">
        <v>206</v>
      </c>
      <c r="X108" s="134" t="s">
        <v>207</v>
      </c>
      <c r="Y108" s="155" t="s">
        <v>207</v>
      </c>
      <c r="Z108" s="155" t="s">
        <v>206</v>
      </c>
      <c r="AA108" s="159"/>
      <c r="AB108" s="155"/>
      <c r="AC108" s="155"/>
      <c r="AD108" s="155"/>
      <c r="AE108" s="134"/>
      <c r="AF108" s="155"/>
      <c r="AG108" s="155"/>
      <c r="AH108" s="133">
        <f>SUM(C108:AF108)</f>
        <v>0</v>
      </c>
      <c r="AI108" s="155"/>
      <c r="AJ108" s="155"/>
      <c r="AK108" s="155"/>
      <c r="AL108" s="153"/>
      <c r="AM108" s="134" t="s">
        <v>176</v>
      </c>
      <c r="AN108" s="134">
        <f>SUM(AN102:AN107)-AN101</f>
        <v>0.5</v>
      </c>
      <c r="AO108" s="134">
        <f>SUM(AO102:AO107)-AO101</f>
        <v>5</v>
      </c>
      <c r="AP108" s="134">
        <f>SUM(AP102:AP107)-AP101</f>
        <v>4.5</v>
      </c>
      <c r="AQ108" s="134">
        <f>SUM(AQ102:AQ107)-AQ101</f>
        <v>6</v>
      </c>
      <c r="AR108" s="134">
        <f>SUM(AR102:AR107)-AR101</f>
        <v>0</v>
      </c>
      <c r="AS108" s="136">
        <f t="shared" si="68"/>
        <v>16</v>
      </c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81"/>
      <c r="BF108" s="181"/>
      <c r="BG108" s="155"/>
    </row>
    <row r="109" spans="1:59" ht="15" x14ac:dyDescent="0.25">
      <c r="A109" s="298"/>
      <c r="B109" s="131" t="s">
        <v>166</v>
      </c>
      <c r="C109" s="95">
        <v>6</v>
      </c>
      <c r="D109" s="95">
        <v>6</v>
      </c>
      <c r="E109" s="95">
        <v>3</v>
      </c>
      <c r="F109" s="173"/>
      <c r="G109" s="95">
        <v>5</v>
      </c>
      <c r="H109" s="95">
        <v>5</v>
      </c>
      <c r="I109" s="95">
        <v>5</v>
      </c>
      <c r="J109" s="95">
        <v>6</v>
      </c>
      <c r="K109" s="95">
        <v>6</v>
      </c>
      <c r="L109" s="95">
        <v>3</v>
      </c>
      <c r="M109" s="173"/>
      <c r="N109" s="95">
        <v>5</v>
      </c>
      <c r="O109" s="95">
        <v>5</v>
      </c>
      <c r="P109" s="95">
        <v>5</v>
      </c>
      <c r="Q109" s="95">
        <v>6</v>
      </c>
      <c r="R109" s="95">
        <v>6</v>
      </c>
      <c r="S109" s="95">
        <v>3</v>
      </c>
      <c r="T109" s="173"/>
      <c r="U109" s="95">
        <v>5</v>
      </c>
      <c r="V109" s="95">
        <v>5</v>
      </c>
      <c r="W109" s="95">
        <v>5</v>
      </c>
      <c r="X109" s="95">
        <v>6</v>
      </c>
      <c r="Y109" s="95">
        <v>6</v>
      </c>
      <c r="Z109" s="95">
        <v>3</v>
      </c>
      <c r="AA109" s="173"/>
      <c r="AB109" s="95">
        <v>5</v>
      </c>
      <c r="AC109" s="95">
        <v>5</v>
      </c>
      <c r="AD109" s="95">
        <v>5</v>
      </c>
      <c r="AE109" s="95">
        <v>6</v>
      </c>
      <c r="AF109" s="95">
        <v>6</v>
      </c>
      <c r="AG109" s="95">
        <v>3</v>
      </c>
      <c r="AH109" s="133">
        <f>SUM(C109:AF109)</f>
        <v>132</v>
      </c>
      <c r="AI109" s="134"/>
      <c r="AJ109" s="134"/>
      <c r="AK109" s="134"/>
      <c r="AL109" s="71"/>
      <c r="AM109" s="135" t="s">
        <v>167</v>
      </c>
      <c r="AN109" s="135">
        <f t="shared" ref="AN109:AN115" si="69">SUM(C109:E109)</f>
        <v>15</v>
      </c>
      <c r="AO109" s="135">
        <f t="shared" ref="AO109:AO115" si="70">SUM(G109:L109)</f>
        <v>30</v>
      </c>
      <c r="AP109" s="135">
        <f t="shared" ref="AP109:AP115" si="71">SUM(N109:S109)</f>
        <v>30</v>
      </c>
      <c r="AQ109" s="135">
        <f t="shared" ref="AQ109:AQ115" si="72">SUM(U109:Z109)</f>
        <v>30</v>
      </c>
      <c r="AR109" s="135">
        <f t="shared" ref="AR109:AR115" si="73">SUM(AB109:AG109)</f>
        <v>30</v>
      </c>
      <c r="AS109" s="136">
        <f t="shared" si="68"/>
        <v>135</v>
      </c>
      <c r="AT109" s="137">
        <f>AS109-SUM(AS111:AS115)</f>
        <v>132</v>
      </c>
      <c r="AU109" s="137">
        <f>AS116</f>
        <v>54.5</v>
      </c>
      <c r="AV109" s="138">
        <f>AT109+AU109</f>
        <v>186.5</v>
      </c>
      <c r="AW109" s="138">
        <f>AS115</f>
        <v>0</v>
      </c>
      <c r="AX109" s="138">
        <f>AS113</f>
        <v>0</v>
      </c>
      <c r="AY109" s="138">
        <f>AS114</f>
        <v>0</v>
      </c>
      <c r="AZ109" s="138">
        <f>AS112</f>
        <v>0</v>
      </c>
      <c r="BA109" s="138">
        <f>AS111</f>
        <v>3</v>
      </c>
      <c r="BB109" s="158" t="str">
        <f>AJ110</f>
        <v>no</v>
      </c>
      <c r="BC109" s="134">
        <v>1.2</v>
      </c>
      <c r="BD109" s="134">
        <f>BC109*AU109</f>
        <v>65.399999999999991</v>
      </c>
      <c r="BE109" s="174">
        <f>BD109</f>
        <v>65.399999999999991</v>
      </c>
      <c r="BF109" s="174"/>
      <c r="BG109" s="138"/>
    </row>
    <row r="110" spans="1:59" ht="15" x14ac:dyDescent="0.25">
      <c r="A110" s="299"/>
      <c r="B110" s="141" t="s">
        <v>168</v>
      </c>
      <c r="C110" s="134">
        <v>8.5</v>
      </c>
      <c r="D110" s="134">
        <v>5</v>
      </c>
      <c r="E110" s="134">
        <v>6</v>
      </c>
      <c r="F110" s="159"/>
      <c r="G110" s="134">
        <v>6.5</v>
      </c>
      <c r="H110" s="134">
        <v>7.5</v>
      </c>
      <c r="I110" s="134">
        <v>7</v>
      </c>
      <c r="J110" s="134">
        <v>8</v>
      </c>
      <c r="K110" s="134">
        <v>5.5</v>
      </c>
      <c r="L110" s="134">
        <v>5.5</v>
      </c>
      <c r="M110" s="159"/>
      <c r="N110" s="134">
        <v>7.5</v>
      </c>
      <c r="O110" s="134">
        <v>7.5</v>
      </c>
      <c r="P110" s="134">
        <v>7.5</v>
      </c>
      <c r="Q110" s="134">
        <v>8.5</v>
      </c>
      <c r="R110" s="134">
        <v>8.5</v>
      </c>
      <c r="S110" s="134">
        <v>5.5</v>
      </c>
      <c r="T110" s="159"/>
      <c r="U110" s="134">
        <v>7.5</v>
      </c>
      <c r="V110" s="134">
        <v>8</v>
      </c>
      <c r="W110" s="134">
        <v>7.5</v>
      </c>
      <c r="X110" s="134">
        <v>8</v>
      </c>
      <c r="Y110" s="134">
        <v>7.5</v>
      </c>
      <c r="Z110" s="184"/>
      <c r="AA110" s="159"/>
      <c r="AB110" s="134">
        <v>7</v>
      </c>
      <c r="AC110" s="134">
        <v>7.5</v>
      </c>
      <c r="AD110" s="134">
        <v>7.5</v>
      </c>
      <c r="AE110" s="134">
        <v>9</v>
      </c>
      <c r="AF110" s="134">
        <v>8.5</v>
      </c>
      <c r="AG110" s="134">
        <v>4</v>
      </c>
      <c r="AH110" s="133">
        <f>SUM(C110:AG110)</f>
        <v>186.5</v>
      </c>
      <c r="AI110" s="134">
        <f>COUNT(C110:AG110)</f>
        <v>26</v>
      </c>
      <c r="AJ110" s="159" t="s">
        <v>202</v>
      </c>
      <c r="AK110" s="134"/>
      <c r="AL110" s="140"/>
      <c r="AM110" s="134" t="s">
        <v>169</v>
      </c>
      <c r="AN110" s="134">
        <f t="shared" si="69"/>
        <v>19.5</v>
      </c>
      <c r="AO110" s="134">
        <f t="shared" si="70"/>
        <v>40</v>
      </c>
      <c r="AP110" s="134">
        <f t="shared" si="71"/>
        <v>45</v>
      </c>
      <c r="AQ110" s="134">
        <f t="shared" si="72"/>
        <v>38.5</v>
      </c>
      <c r="AR110" s="134">
        <f t="shared" si="73"/>
        <v>43.5</v>
      </c>
      <c r="AS110" s="136">
        <f t="shared" si="68"/>
        <v>186.5</v>
      </c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75"/>
      <c r="BF110" s="175"/>
      <c r="BG110" s="134"/>
    </row>
    <row r="111" spans="1:59" ht="15" x14ac:dyDescent="0.25">
      <c r="A111" s="300" t="s">
        <v>208</v>
      </c>
      <c r="B111" s="141" t="s">
        <v>109</v>
      </c>
      <c r="C111" s="147"/>
      <c r="D111" s="147"/>
      <c r="E111" s="147"/>
      <c r="F111" s="176"/>
      <c r="G111" s="147"/>
      <c r="H111" s="147"/>
      <c r="I111" s="147"/>
      <c r="J111" s="147"/>
      <c r="K111" s="147"/>
      <c r="L111" s="147"/>
      <c r="M111" s="176"/>
      <c r="N111" s="147"/>
      <c r="O111" s="147"/>
      <c r="P111" s="147"/>
      <c r="Q111" s="147"/>
      <c r="R111" s="147"/>
      <c r="S111" s="147"/>
      <c r="T111" s="176"/>
      <c r="U111" s="147"/>
      <c r="V111" s="147"/>
      <c r="W111" s="147"/>
      <c r="X111" s="147"/>
      <c r="Y111" s="147"/>
      <c r="Z111" s="147">
        <v>3</v>
      </c>
      <c r="AA111" s="176"/>
      <c r="AB111" s="147"/>
      <c r="AC111" s="147"/>
      <c r="AD111" s="147"/>
      <c r="AE111" s="147"/>
      <c r="AF111" s="147"/>
      <c r="AG111" s="147"/>
      <c r="AH111" s="133"/>
      <c r="AI111" s="147"/>
      <c r="AJ111" s="147"/>
      <c r="AK111" s="147"/>
      <c r="AL111" s="140" t="s">
        <v>208</v>
      </c>
      <c r="AM111" s="134" t="s">
        <v>109</v>
      </c>
      <c r="AN111" s="134">
        <f t="shared" si="69"/>
        <v>0</v>
      </c>
      <c r="AO111" s="134">
        <f t="shared" si="70"/>
        <v>0</v>
      </c>
      <c r="AP111" s="134">
        <f t="shared" si="71"/>
        <v>0</v>
      </c>
      <c r="AQ111" s="134">
        <f t="shared" si="72"/>
        <v>3</v>
      </c>
      <c r="AR111" s="134">
        <f t="shared" si="73"/>
        <v>0</v>
      </c>
      <c r="AS111" s="136">
        <f t="shared" si="68"/>
        <v>3</v>
      </c>
      <c r="AT111" s="147"/>
      <c r="AU111" s="147"/>
      <c r="AV111" s="147"/>
      <c r="AW111" s="147"/>
      <c r="AX111" s="147"/>
      <c r="AY111" s="147"/>
      <c r="AZ111" s="147"/>
      <c r="BA111" s="147"/>
      <c r="BB111" s="147"/>
      <c r="BC111" s="147"/>
      <c r="BD111" s="147"/>
      <c r="BE111" s="178"/>
      <c r="BF111" s="178"/>
      <c r="BG111" s="147"/>
    </row>
    <row r="112" spans="1:59" ht="15" x14ac:dyDescent="0.25">
      <c r="A112" s="299"/>
      <c r="B112" s="141" t="s">
        <v>108</v>
      </c>
      <c r="C112" s="134"/>
      <c r="D112" s="152"/>
      <c r="E112" s="134"/>
      <c r="F112" s="159"/>
      <c r="G112" s="134"/>
      <c r="H112" s="134"/>
      <c r="I112" s="150"/>
      <c r="J112" s="134"/>
      <c r="K112" s="152"/>
      <c r="L112" s="134"/>
      <c r="M112" s="159"/>
      <c r="N112" s="134"/>
      <c r="O112" s="134"/>
      <c r="P112" s="150"/>
      <c r="Q112" s="134"/>
      <c r="R112" s="152"/>
      <c r="S112" s="134"/>
      <c r="T112" s="159"/>
      <c r="U112" s="134"/>
      <c r="V112" s="134"/>
      <c r="W112" s="150"/>
      <c r="X112" s="134"/>
      <c r="Y112" s="152"/>
      <c r="Z112" s="134"/>
      <c r="AA112" s="159"/>
      <c r="AB112" s="134"/>
      <c r="AC112" s="134"/>
      <c r="AD112" s="150"/>
      <c r="AE112" s="134"/>
      <c r="AF112" s="152"/>
      <c r="AG112" s="134"/>
      <c r="AH112" s="133"/>
      <c r="AI112" s="134"/>
      <c r="AJ112" s="134"/>
      <c r="AK112" s="134"/>
      <c r="AL112" s="140"/>
      <c r="AM112" s="124" t="s">
        <v>108</v>
      </c>
      <c r="AN112" s="134">
        <f t="shared" si="69"/>
        <v>0</v>
      </c>
      <c r="AO112" s="134">
        <f t="shared" si="70"/>
        <v>0</v>
      </c>
      <c r="AP112" s="134">
        <f t="shared" si="71"/>
        <v>0</v>
      </c>
      <c r="AQ112" s="134">
        <f t="shared" si="72"/>
        <v>0</v>
      </c>
      <c r="AR112" s="134">
        <f t="shared" si="73"/>
        <v>0</v>
      </c>
      <c r="AS112" s="136">
        <f t="shared" si="68"/>
        <v>0</v>
      </c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75"/>
      <c r="BF112" s="175"/>
      <c r="BG112" s="134"/>
    </row>
    <row r="113" spans="1:59" ht="15" x14ac:dyDescent="0.25">
      <c r="A113" s="301" t="s">
        <v>381</v>
      </c>
      <c r="B113" s="141" t="s">
        <v>160</v>
      </c>
      <c r="C113" s="134"/>
      <c r="D113" s="152"/>
      <c r="E113" s="134"/>
      <c r="F113" s="159"/>
      <c r="G113" s="134"/>
      <c r="H113" s="134"/>
      <c r="I113" s="150"/>
      <c r="J113" s="134"/>
      <c r="K113" s="152"/>
      <c r="L113" s="134"/>
      <c r="M113" s="159"/>
      <c r="N113" s="134"/>
      <c r="O113" s="134"/>
      <c r="P113" s="150"/>
      <c r="Q113" s="134"/>
      <c r="R113" s="152"/>
      <c r="S113" s="134"/>
      <c r="T113" s="159"/>
      <c r="U113" s="134"/>
      <c r="V113" s="134"/>
      <c r="W113" s="150"/>
      <c r="X113" s="134"/>
      <c r="Y113" s="152"/>
      <c r="Z113" s="134"/>
      <c r="AA113" s="159"/>
      <c r="AB113" s="134"/>
      <c r="AC113" s="134"/>
      <c r="AD113" s="150"/>
      <c r="AE113" s="134"/>
      <c r="AF113" s="152"/>
      <c r="AG113" s="134"/>
      <c r="AH113" s="133"/>
      <c r="AI113" s="134"/>
      <c r="AJ113" s="134"/>
      <c r="AK113" s="134"/>
      <c r="AL113" s="140"/>
      <c r="AM113" s="124" t="s">
        <v>172</v>
      </c>
      <c r="AN113" s="134">
        <f t="shared" si="69"/>
        <v>0</v>
      </c>
      <c r="AO113" s="134">
        <f t="shared" si="70"/>
        <v>0</v>
      </c>
      <c r="AP113" s="134">
        <f t="shared" si="71"/>
        <v>0</v>
      </c>
      <c r="AQ113" s="134">
        <f t="shared" si="72"/>
        <v>0</v>
      </c>
      <c r="AR113" s="134">
        <f t="shared" si="73"/>
        <v>0</v>
      </c>
      <c r="AS113" s="136">
        <f t="shared" si="68"/>
        <v>0</v>
      </c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75"/>
      <c r="BF113" s="175"/>
      <c r="BG113" s="134"/>
    </row>
    <row r="114" spans="1:59" ht="15" x14ac:dyDescent="0.25">
      <c r="A114" s="299">
        <v>35.72</v>
      </c>
      <c r="B114" s="141" t="s">
        <v>161</v>
      </c>
      <c r="C114" s="134"/>
      <c r="D114" s="152"/>
      <c r="E114" s="134"/>
      <c r="F114" s="159"/>
      <c r="G114" s="134"/>
      <c r="H114" s="134"/>
      <c r="I114" s="150"/>
      <c r="J114" s="134"/>
      <c r="K114" s="152"/>
      <c r="L114" s="134"/>
      <c r="M114" s="159"/>
      <c r="N114" s="134"/>
      <c r="O114" s="134"/>
      <c r="P114" s="150"/>
      <c r="Q114" s="134"/>
      <c r="R114" s="152"/>
      <c r="S114" s="134"/>
      <c r="T114" s="159"/>
      <c r="U114" s="134"/>
      <c r="V114" s="134"/>
      <c r="W114" s="150"/>
      <c r="X114" s="134"/>
      <c r="Y114" s="152"/>
      <c r="Z114" s="134"/>
      <c r="AA114" s="159"/>
      <c r="AB114" s="134"/>
      <c r="AC114" s="134"/>
      <c r="AD114" s="150"/>
      <c r="AE114" s="134"/>
      <c r="AF114" s="152"/>
      <c r="AG114" s="134"/>
      <c r="AH114" s="133"/>
      <c r="AI114" s="134"/>
      <c r="AJ114" s="134"/>
      <c r="AK114" s="134"/>
      <c r="AL114" s="140"/>
      <c r="AM114" s="124" t="s">
        <v>173</v>
      </c>
      <c r="AN114" s="134">
        <f t="shared" si="69"/>
        <v>0</v>
      </c>
      <c r="AO114" s="134">
        <f t="shared" si="70"/>
        <v>0</v>
      </c>
      <c r="AP114" s="134">
        <f t="shared" si="71"/>
        <v>0</v>
      </c>
      <c r="AQ114" s="134">
        <f t="shared" si="72"/>
        <v>0</v>
      </c>
      <c r="AR114" s="134">
        <f t="shared" si="73"/>
        <v>0</v>
      </c>
      <c r="AS114" s="136">
        <f t="shared" si="68"/>
        <v>0</v>
      </c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75"/>
      <c r="BF114" s="175"/>
      <c r="BG114" s="134"/>
    </row>
    <row r="115" spans="1:59" ht="15" x14ac:dyDescent="0.25">
      <c r="A115" s="301" t="s">
        <v>382</v>
      </c>
      <c r="B115" s="141" t="s">
        <v>174</v>
      </c>
      <c r="C115" s="134"/>
      <c r="D115" s="152"/>
      <c r="E115" s="134"/>
      <c r="F115" s="159"/>
      <c r="G115" s="134"/>
      <c r="H115" s="134"/>
      <c r="I115" s="150"/>
      <c r="J115" s="134"/>
      <c r="K115" s="152"/>
      <c r="L115" s="134"/>
      <c r="M115" s="159"/>
      <c r="N115" s="134"/>
      <c r="O115" s="134"/>
      <c r="P115" s="150"/>
      <c r="Q115" s="134"/>
      <c r="R115" s="152"/>
      <c r="S115" s="134"/>
      <c r="T115" s="159"/>
      <c r="U115" s="134"/>
      <c r="V115" s="134"/>
      <c r="W115" s="150"/>
      <c r="X115" s="134"/>
      <c r="Y115" s="152"/>
      <c r="Z115" s="134"/>
      <c r="AA115" s="159"/>
      <c r="AB115" s="134"/>
      <c r="AC115" s="134"/>
      <c r="AD115" s="150"/>
      <c r="AE115" s="134"/>
      <c r="AF115" s="152"/>
      <c r="AG115" s="134"/>
      <c r="AH115" s="133"/>
      <c r="AI115" s="134"/>
      <c r="AJ115" s="134"/>
      <c r="AK115" s="134"/>
      <c r="AL115" s="140"/>
      <c r="AM115" s="124" t="s">
        <v>174</v>
      </c>
      <c r="AN115" s="134">
        <f t="shared" si="69"/>
        <v>0</v>
      </c>
      <c r="AO115" s="134">
        <f t="shared" si="70"/>
        <v>0</v>
      </c>
      <c r="AP115" s="134">
        <f t="shared" si="71"/>
        <v>0</v>
      </c>
      <c r="AQ115" s="134">
        <f t="shared" si="72"/>
        <v>0</v>
      </c>
      <c r="AR115" s="134">
        <f t="shared" si="73"/>
        <v>0</v>
      </c>
      <c r="AS115" s="136">
        <f t="shared" si="68"/>
        <v>0</v>
      </c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75"/>
      <c r="BF115" s="175"/>
      <c r="BG115" s="134"/>
    </row>
    <row r="116" spans="1:59" ht="15" x14ac:dyDescent="0.25">
      <c r="A116" s="302">
        <v>0.2</v>
      </c>
      <c r="B116" s="154" t="s">
        <v>175</v>
      </c>
      <c r="C116" s="134"/>
      <c r="D116" s="155"/>
      <c r="E116" s="155"/>
      <c r="F116" s="159"/>
      <c r="G116" s="155"/>
      <c r="H116" s="155"/>
      <c r="I116" s="155"/>
      <c r="J116" s="134"/>
      <c r="K116" s="155"/>
      <c r="L116" s="155"/>
      <c r="M116" s="159"/>
      <c r="N116" s="155"/>
      <c r="O116" s="155"/>
      <c r="P116" s="155"/>
      <c r="Q116" s="134"/>
      <c r="R116" s="155"/>
      <c r="S116" s="155"/>
      <c r="T116" s="159"/>
      <c r="U116" s="155"/>
      <c r="V116" s="155"/>
      <c r="W116" s="155"/>
      <c r="X116" s="134"/>
      <c r="Y116" s="155"/>
      <c r="Z116" s="155"/>
      <c r="AA116" s="159"/>
      <c r="AB116" s="155"/>
      <c r="AC116" s="155"/>
      <c r="AD116" s="155"/>
      <c r="AE116" s="134"/>
      <c r="AF116" s="155"/>
      <c r="AG116" s="155"/>
      <c r="AH116" s="133">
        <f>SUM(C116:AF116)</f>
        <v>0</v>
      </c>
      <c r="AI116" s="155"/>
      <c r="AJ116" s="155"/>
      <c r="AK116" s="155"/>
      <c r="AL116" s="153"/>
      <c r="AM116" s="134" t="s">
        <v>176</v>
      </c>
      <c r="AN116" s="134">
        <f>SUM(AN110:AN115)-AN109</f>
        <v>4.5</v>
      </c>
      <c r="AO116" s="134">
        <f>SUM(AO110:AO115)-AO109</f>
        <v>10</v>
      </c>
      <c r="AP116" s="134">
        <f>SUM(AP110:AP115)-AP109</f>
        <v>15</v>
      </c>
      <c r="AQ116" s="134">
        <f>SUM(AQ110:AQ115)-AQ109</f>
        <v>11.5</v>
      </c>
      <c r="AR116" s="134">
        <f>SUM(AR110:AR115)-AR109</f>
        <v>13.5</v>
      </c>
      <c r="AS116" s="136">
        <f t="shared" si="68"/>
        <v>54.5</v>
      </c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81"/>
      <c r="BF116" s="181"/>
      <c r="BG116" s="155"/>
    </row>
    <row r="117" spans="1:59" ht="15" x14ac:dyDescent="0.25">
      <c r="A117" s="298"/>
      <c r="B117" s="131" t="s">
        <v>166</v>
      </c>
      <c r="C117" s="95">
        <v>6</v>
      </c>
      <c r="D117" s="95">
        <v>6</v>
      </c>
      <c r="E117" s="95">
        <v>3</v>
      </c>
      <c r="F117" s="173"/>
      <c r="G117" s="95">
        <v>5</v>
      </c>
      <c r="H117" s="95">
        <v>5</v>
      </c>
      <c r="I117" s="95">
        <v>5</v>
      </c>
      <c r="J117" s="95">
        <v>6</v>
      </c>
      <c r="K117" s="95">
        <v>6</v>
      </c>
      <c r="L117" s="95">
        <v>3</v>
      </c>
      <c r="M117" s="173"/>
      <c r="N117" s="95">
        <v>5</v>
      </c>
      <c r="O117" s="95">
        <v>5</v>
      </c>
      <c r="P117" s="95">
        <v>5</v>
      </c>
      <c r="Q117" s="95">
        <v>6</v>
      </c>
      <c r="R117" s="95">
        <v>6</v>
      </c>
      <c r="S117" s="95">
        <v>3</v>
      </c>
      <c r="T117" s="173"/>
      <c r="U117" s="95">
        <v>5</v>
      </c>
      <c r="V117" s="95">
        <v>5</v>
      </c>
      <c r="W117" s="95">
        <v>5</v>
      </c>
      <c r="X117" s="95">
        <v>6</v>
      </c>
      <c r="Y117" s="95">
        <v>6</v>
      </c>
      <c r="Z117" s="95">
        <v>3</v>
      </c>
      <c r="AA117" s="173"/>
      <c r="AB117" s="95">
        <v>5</v>
      </c>
      <c r="AC117" s="95">
        <v>5</v>
      </c>
      <c r="AD117" s="95">
        <v>5</v>
      </c>
      <c r="AE117" s="95">
        <v>6</v>
      </c>
      <c r="AF117" s="95">
        <v>6</v>
      </c>
      <c r="AG117" s="95">
        <v>3</v>
      </c>
      <c r="AH117" s="133">
        <f>SUM(C117:AF117)</f>
        <v>132</v>
      </c>
      <c r="AI117" s="134"/>
      <c r="AJ117" s="134"/>
      <c r="AK117" s="134"/>
      <c r="AL117" s="71"/>
      <c r="AM117" s="135" t="s">
        <v>167</v>
      </c>
      <c r="AN117" s="135">
        <f t="shared" ref="AN117:AN123" si="74">SUM(C117:E117)</f>
        <v>15</v>
      </c>
      <c r="AO117" s="135">
        <f t="shared" ref="AO117:AO123" si="75">SUM(G117:L117)</f>
        <v>30</v>
      </c>
      <c r="AP117" s="135">
        <f t="shared" ref="AP117:AP123" si="76">SUM(N117:S117)</f>
        <v>30</v>
      </c>
      <c r="AQ117" s="135">
        <f t="shared" ref="AQ117:AQ123" si="77">SUM(U117:Z117)</f>
        <v>30</v>
      </c>
      <c r="AR117" s="135">
        <f t="shared" ref="AR117:AR123" si="78">SUM(AB117:AG117)</f>
        <v>30</v>
      </c>
      <c r="AS117" s="136">
        <f t="shared" si="68"/>
        <v>135</v>
      </c>
      <c r="AT117" s="137">
        <f>AS117-SUM(AS119:AS123)</f>
        <v>135</v>
      </c>
      <c r="AU117" s="137">
        <f>AS124</f>
        <v>19.5</v>
      </c>
      <c r="AV117" s="138">
        <f>AT117+AU117</f>
        <v>154.5</v>
      </c>
      <c r="AW117" s="138">
        <f>AS123</f>
        <v>0</v>
      </c>
      <c r="AX117" s="138">
        <f>AS121</f>
        <v>0</v>
      </c>
      <c r="AY117" s="138">
        <f>AS122</f>
        <v>0</v>
      </c>
      <c r="AZ117" s="138">
        <f>AS120</f>
        <v>0</v>
      </c>
      <c r="BA117" s="138">
        <f>AS119</f>
        <v>0</v>
      </c>
      <c r="BB117" s="158" t="str">
        <f>AJ118</f>
        <v>no</v>
      </c>
      <c r="BC117" s="134">
        <v>1.2</v>
      </c>
      <c r="BD117" s="134">
        <f>BC117*AU117</f>
        <v>23.4</v>
      </c>
      <c r="BE117" s="174">
        <f>BD117</f>
        <v>23.4</v>
      </c>
      <c r="BF117" s="174"/>
      <c r="BG117" s="138"/>
    </row>
    <row r="118" spans="1:59" ht="15" x14ac:dyDescent="0.25">
      <c r="A118" s="299"/>
      <c r="B118" s="141" t="s">
        <v>168</v>
      </c>
      <c r="C118" s="134">
        <v>6.5</v>
      </c>
      <c r="D118" s="134">
        <v>6.5</v>
      </c>
      <c r="E118" s="134">
        <v>2.5</v>
      </c>
      <c r="F118" s="159"/>
      <c r="G118" s="134">
        <v>6</v>
      </c>
      <c r="H118" s="134">
        <v>6</v>
      </c>
      <c r="I118" s="134">
        <v>6</v>
      </c>
      <c r="J118" s="134">
        <v>6.5</v>
      </c>
      <c r="K118" s="134">
        <v>6.5</v>
      </c>
      <c r="L118" s="134">
        <v>2.5</v>
      </c>
      <c r="M118" s="159"/>
      <c r="N118" s="134">
        <v>7.5</v>
      </c>
      <c r="O118" s="134">
        <v>5.5</v>
      </c>
      <c r="P118" s="134">
        <v>5</v>
      </c>
      <c r="Q118" s="134">
        <v>7</v>
      </c>
      <c r="R118" s="134">
        <v>6</v>
      </c>
      <c r="S118" s="134">
        <v>2.5</v>
      </c>
      <c r="T118" s="159"/>
      <c r="U118" s="134">
        <v>5.5</v>
      </c>
      <c r="V118" s="134">
        <v>7</v>
      </c>
      <c r="W118" s="134">
        <v>6</v>
      </c>
      <c r="X118" s="134">
        <v>6.5</v>
      </c>
      <c r="Y118" s="134">
        <v>7</v>
      </c>
      <c r="Z118" s="134">
        <v>2.5</v>
      </c>
      <c r="AA118" s="159"/>
      <c r="AB118" s="134">
        <v>7</v>
      </c>
      <c r="AC118" s="134">
        <v>7</v>
      </c>
      <c r="AD118" s="134">
        <v>6.5</v>
      </c>
      <c r="AE118" s="134">
        <v>7</v>
      </c>
      <c r="AF118" s="134">
        <v>7</v>
      </c>
      <c r="AG118" s="134">
        <v>3</v>
      </c>
      <c r="AH118" s="133">
        <f>SUM(C118:AF118)</f>
        <v>151.5</v>
      </c>
      <c r="AI118" s="134">
        <f>COUNT(C118:AF118)</f>
        <v>26</v>
      </c>
      <c r="AJ118" s="159" t="s">
        <v>202</v>
      </c>
      <c r="AK118" s="134"/>
      <c r="AL118" s="140"/>
      <c r="AM118" s="134" t="s">
        <v>169</v>
      </c>
      <c r="AN118" s="134">
        <f t="shared" si="74"/>
        <v>15.5</v>
      </c>
      <c r="AO118" s="134">
        <f t="shared" si="75"/>
        <v>33.5</v>
      </c>
      <c r="AP118" s="134">
        <f t="shared" si="76"/>
        <v>33.5</v>
      </c>
      <c r="AQ118" s="134">
        <f t="shared" si="77"/>
        <v>34.5</v>
      </c>
      <c r="AR118" s="134">
        <f t="shared" si="78"/>
        <v>37.5</v>
      </c>
      <c r="AS118" s="136">
        <f t="shared" si="68"/>
        <v>154.5</v>
      </c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75"/>
      <c r="BF118" s="175"/>
      <c r="BG118" s="134"/>
    </row>
    <row r="119" spans="1:59" ht="15" x14ac:dyDescent="0.25">
      <c r="A119" s="303" t="s">
        <v>209</v>
      </c>
      <c r="B119" s="141" t="s">
        <v>109</v>
      </c>
      <c r="C119" s="147"/>
      <c r="D119" s="147"/>
      <c r="E119" s="147"/>
      <c r="F119" s="176"/>
      <c r="G119" s="147"/>
      <c r="H119" s="147"/>
      <c r="I119" s="147"/>
      <c r="J119" s="147"/>
      <c r="K119" s="147"/>
      <c r="L119" s="147"/>
      <c r="M119" s="176"/>
      <c r="N119" s="147"/>
      <c r="O119" s="147"/>
      <c r="P119" s="147"/>
      <c r="Q119" s="147"/>
      <c r="R119" s="147"/>
      <c r="S119" s="147"/>
      <c r="T119" s="176"/>
      <c r="U119" s="147"/>
      <c r="V119" s="147"/>
      <c r="W119" s="147"/>
      <c r="X119" s="147"/>
      <c r="Y119" s="147"/>
      <c r="Z119" s="147"/>
      <c r="AA119" s="176"/>
      <c r="AB119" s="147"/>
      <c r="AC119" s="147"/>
      <c r="AD119" s="147"/>
      <c r="AE119" s="147"/>
      <c r="AF119" s="147"/>
      <c r="AG119" s="147"/>
      <c r="AH119" s="133"/>
      <c r="AI119" s="147"/>
      <c r="AJ119" s="147"/>
      <c r="AK119" s="147"/>
      <c r="AL119" s="140" t="s">
        <v>209</v>
      </c>
      <c r="AM119" s="134" t="s">
        <v>109</v>
      </c>
      <c r="AN119" s="134">
        <f t="shared" si="74"/>
        <v>0</v>
      </c>
      <c r="AO119" s="134">
        <f t="shared" si="75"/>
        <v>0</v>
      </c>
      <c r="AP119" s="134">
        <f t="shared" si="76"/>
        <v>0</v>
      </c>
      <c r="AQ119" s="134">
        <f t="shared" si="77"/>
        <v>0</v>
      </c>
      <c r="AR119" s="134">
        <f t="shared" si="78"/>
        <v>0</v>
      </c>
      <c r="AS119" s="136">
        <f t="shared" si="68"/>
        <v>0</v>
      </c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78"/>
      <c r="BF119" s="178"/>
      <c r="BG119" s="147"/>
    </row>
    <row r="120" spans="1:59" ht="15" x14ac:dyDescent="0.25">
      <c r="A120" s="299"/>
      <c r="B120" s="141" t="s">
        <v>108</v>
      </c>
      <c r="C120" s="134"/>
      <c r="D120" s="152"/>
      <c r="E120" s="134"/>
      <c r="F120" s="159"/>
      <c r="G120" s="134"/>
      <c r="H120" s="134"/>
      <c r="I120" s="150"/>
      <c r="J120" s="134"/>
      <c r="K120" s="152"/>
      <c r="L120" s="134"/>
      <c r="M120" s="159"/>
      <c r="N120" s="134"/>
      <c r="O120" s="134"/>
      <c r="P120" s="150"/>
      <c r="Q120" s="134"/>
      <c r="R120" s="152"/>
      <c r="S120" s="134"/>
      <c r="T120" s="159"/>
      <c r="U120" s="134"/>
      <c r="V120" s="134"/>
      <c r="W120" s="150"/>
      <c r="X120" s="134"/>
      <c r="Y120" s="152"/>
      <c r="Z120" s="134"/>
      <c r="AA120" s="159"/>
      <c r="AB120" s="134"/>
      <c r="AC120" s="134"/>
      <c r="AD120" s="150"/>
      <c r="AE120" s="134"/>
      <c r="AF120" s="152"/>
      <c r="AG120" s="134"/>
      <c r="AH120" s="133"/>
      <c r="AI120" s="134"/>
      <c r="AJ120" s="134"/>
      <c r="AK120" s="134"/>
      <c r="AL120" s="140"/>
      <c r="AM120" s="124" t="s">
        <v>108</v>
      </c>
      <c r="AN120" s="134">
        <f t="shared" si="74"/>
        <v>0</v>
      </c>
      <c r="AO120" s="134">
        <f t="shared" si="75"/>
        <v>0</v>
      </c>
      <c r="AP120" s="134">
        <f t="shared" si="76"/>
        <v>0</v>
      </c>
      <c r="AQ120" s="134">
        <f t="shared" si="77"/>
        <v>0</v>
      </c>
      <c r="AR120" s="134">
        <f t="shared" si="78"/>
        <v>0</v>
      </c>
      <c r="AS120" s="136">
        <f t="shared" si="68"/>
        <v>0</v>
      </c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75"/>
      <c r="BF120" s="175"/>
      <c r="BG120" s="134"/>
    </row>
    <row r="121" spans="1:59" ht="15" x14ac:dyDescent="0.25">
      <c r="A121" s="301" t="s">
        <v>381</v>
      </c>
      <c r="B121" s="141" t="s">
        <v>160</v>
      </c>
      <c r="C121" s="134"/>
      <c r="D121" s="152"/>
      <c r="E121" s="134"/>
      <c r="F121" s="159"/>
      <c r="G121" s="134"/>
      <c r="H121" s="134"/>
      <c r="I121" s="150"/>
      <c r="J121" s="134"/>
      <c r="K121" s="152"/>
      <c r="L121" s="134"/>
      <c r="M121" s="159"/>
      <c r="N121" s="134"/>
      <c r="O121" s="134"/>
      <c r="P121" s="150"/>
      <c r="Q121" s="134"/>
      <c r="R121" s="152"/>
      <c r="S121" s="134"/>
      <c r="T121" s="159"/>
      <c r="U121" s="134"/>
      <c r="V121" s="134"/>
      <c r="W121" s="150"/>
      <c r="X121" s="134"/>
      <c r="Y121" s="152"/>
      <c r="Z121" s="134"/>
      <c r="AA121" s="159"/>
      <c r="AB121" s="134"/>
      <c r="AC121" s="134"/>
      <c r="AD121" s="150"/>
      <c r="AE121" s="134"/>
      <c r="AF121" s="152"/>
      <c r="AG121" s="134"/>
      <c r="AH121" s="133"/>
      <c r="AI121" s="134"/>
      <c r="AJ121" s="134"/>
      <c r="AK121" s="134"/>
      <c r="AL121" s="140"/>
      <c r="AM121" s="124" t="s">
        <v>172</v>
      </c>
      <c r="AN121" s="134">
        <f t="shared" si="74"/>
        <v>0</v>
      </c>
      <c r="AO121" s="134">
        <f t="shared" si="75"/>
        <v>0</v>
      </c>
      <c r="AP121" s="134">
        <f t="shared" si="76"/>
        <v>0</v>
      </c>
      <c r="AQ121" s="134">
        <f t="shared" si="77"/>
        <v>0</v>
      </c>
      <c r="AR121" s="134">
        <f t="shared" si="78"/>
        <v>0</v>
      </c>
      <c r="AS121" s="136">
        <f t="shared" si="68"/>
        <v>0</v>
      </c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75"/>
      <c r="BF121" s="175"/>
      <c r="BG121" s="134"/>
    </row>
    <row r="122" spans="1:59" ht="15" x14ac:dyDescent="0.25">
      <c r="A122" s="299">
        <v>20.29</v>
      </c>
      <c r="B122" s="141" t="s">
        <v>161</v>
      </c>
      <c r="C122" s="134"/>
      <c r="D122" s="152"/>
      <c r="E122" s="134"/>
      <c r="F122" s="159"/>
      <c r="G122" s="134"/>
      <c r="H122" s="134"/>
      <c r="I122" s="150"/>
      <c r="J122" s="134"/>
      <c r="K122" s="152"/>
      <c r="L122" s="134"/>
      <c r="M122" s="159"/>
      <c r="N122" s="134"/>
      <c r="O122" s="134"/>
      <c r="P122" s="150"/>
      <c r="Q122" s="134"/>
      <c r="R122" s="152"/>
      <c r="S122" s="134"/>
      <c r="T122" s="159"/>
      <c r="U122" s="134"/>
      <c r="V122" s="134"/>
      <c r="W122" s="150"/>
      <c r="X122" s="134"/>
      <c r="Y122" s="152"/>
      <c r="Z122" s="134"/>
      <c r="AA122" s="159"/>
      <c r="AB122" s="134"/>
      <c r="AC122" s="134"/>
      <c r="AD122" s="150"/>
      <c r="AE122" s="134"/>
      <c r="AF122" s="152"/>
      <c r="AG122" s="134"/>
      <c r="AH122" s="133"/>
      <c r="AI122" s="134"/>
      <c r="AJ122" s="134"/>
      <c r="AK122" s="134"/>
      <c r="AL122" s="140"/>
      <c r="AM122" s="124" t="s">
        <v>173</v>
      </c>
      <c r="AN122" s="134">
        <f t="shared" si="74"/>
        <v>0</v>
      </c>
      <c r="AO122" s="134">
        <f t="shared" si="75"/>
        <v>0</v>
      </c>
      <c r="AP122" s="134">
        <f t="shared" si="76"/>
        <v>0</v>
      </c>
      <c r="AQ122" s="134">
        <f t="shared" si="77"/>
        <v>0</v>
      </c>
      <c r="AR122" s="134">
        <f t="shared" si="78"/>
        <v>0</v>
      </c>
      <c r="AS122" s="136">
        <f t="shared" si="68"/>
        <v>0</v>
      </c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75"/>
      <c r="BF122" s="175"/>
      <c r="BG122" s="134"/>
    </row>
    <row r="123" spans="1:59" ht="15" x14ac:dyDescent="0.25">
      <c r="A123" s="301" t="s">
        <v>382</v>
      </c>
      <c r="B123" s="141" t="s">
        <v>174</v>
      </c>
      <c r="C123" s="134"/>
      <c r="D123" s="152"/>
      <c r="E123" s="134"/>
      <c r="F123" s="159"/>
      <c r="G123" s="134"/>
      <c r="H123" s="134"/>
      <c r="I123" s="150"/>
      <c r="J123" s="134"/>
      <c r="K123" s="152"/>
      <c r="L123" s="134"/>
      <c r="M123" s="159"/>
      <c r="N123" s="134"/>
      <c r="O123" s="134"/>
      <c r="P123" s="150"/>
      <c r="Q123" s="134"/>
      <c r="R123" s="152"/>
      <c r="S123" s="134"/>
      <c r="T123" s="159"/>
      <c r="U123" s="134"/>
      <c r="V123" s="134"/>
      <c r="W123" s="150"/>
      <c r="X123" s="134"/>
      <c r="Y123" s="152"/>
      <c r="Z123" s="134"/>
      <c r="AA123" s="159"/>
      <c r="AB123" s="134"/>
      <c r="AC123" s="134"/>
      <c r="AD123" s="150"/>
      <c r="AE123" s="134"/>
      <c r="AF123" s="152"/>
      <c r="AG123" s="134"/>
      <c r="AH123" s="133"/>
      <c r="AI123" s="134"/>
      <c r="AJ123" s="134"/>
      <c r="AK123" s="134"/>
      <c r="AL123" s="140"/>
      <c r="AM123" s="124" t="s">
        <v>174</v>
      </c>
      <c r="AN123" s="134">
        <f t="shared" si="74"/>
        <v>0</v>
      </c>
      <c r="AO123" s="134">
        <f t="shared" si="75"/>
        <v>0</v>
      </c>
      <c r="AP123" s="134">
        <f t="shared" si="76"/>
        <v>0</v>
      </c>
      <c r="AQ123" s="134">
        <f t="shared" si="77"/>
        <v>0</v>
      </c>
      <c r="AR123" s="134">
        <f t="shared" si="78"/>
        <v>0</v>
      </c>
      <c r="AS123" s="136">
        <f t="shared" si="68"/>
        <v>0</v>
      </c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75"/>
      <c r="BF123" s="175"/>
      <c r="BG123" s="134"/>
    </row>
    <row r="124" spans="1:59" ht="15" x14ac:dyDescent="0.25">
      <c r="A124" s="302">
        <v>15.69</v>
      </c>
      <c r="B124" s="154" t="s">
        <v>175</v>
      </c>
      <c r="C124" s="134" t="s">
        <v>206</v>
      </c>
      <c r="D124" s="155" t="s">
        <v>206</v>
      </c>
      <c r="E124" s="155" t="s">
        <v>207</v>
      </c>
      <c r="F124" s="159"/>
      <c r="G124" s="155"/>
      <c r="H124" s="155" t="s">
        <v>200</v>
      </c>
      <c r="I124" s="155" t="s">
        <v>200</v>
      </c>
      <c r="J124" s="134" t="s">
        <v>206</v>
      </c>
      <c r="K124" s="155" t="s">
        <v>206</v>
      </c>
      <c r="L124" s="155" t="s">
        <v>207</v>
      </c>
      <c r="M124" s="159"/>
      <c r="N124" s="155"/>
      <c r="O124" s="155"/>
      <c r="P124" s="155"/>
      <c r="Q124" s="134" t="s">
        <v>206</v>
      </c>
      <c r="R124" s="155" t="s">
        <v>206</v>
      </c>
      <c r="S124" s="155" t="s">
        <v>207</v>
      </c>
      <c r="T124" s="159"/>
      <c r="U124" s="155"/>
      <c r="V124" s="155"/>
      <c r="W124" s="155"/>
      <c r="X124" s="134" t="s">
        <v>206</v>
      </c>
      <c r="Y124" s="155" t="s">
        <v>206</v>
      </c>
      <c r="Z124" s="155" t="s">
        <v>207</v>
      </c>
      <c r="AA124" s="159"/>
      <c r="AB124" s="155"/>
      <c r="AC124" s="155"/>
      <c r="AD124" s="155"/>
      <c r="AE124" s="134" t="s">
        <v>206</v>
      </c>
      <c r="AF124" s="155" t="s">
        <v>206</v>
      </c>
      <c r="AG124" s="155" t="s">
        <v>332</v>
      </c>
      <c r="AH124" s="133">
        <f>SUM(C124:AF124)</f>
        <v>0</v>
      </c>
      <c r="AI124" s="155"/>
      <c r="AJ124" s="155"/>
      <c r="AK124" s="155"/>
      <c r="AL124" s="153"/>
      <c r="AM124" s="134" t="s">
        <v>176</v>
      </c>
      <c r="AN124" s="134">
        <f>SUM(AN118:AN123)-AN117</f>
        <v>0.5</v>
      </c>
      <c r="AO124" s="134">
        <f>SUM(AO118:AO123)-AO117</f>
        <v>3.5</v>
      </c>
      <c r="AP124" s="134">
        <f>SUM(AP118:AP123)-AP117</f>
        <v>3.5</v>
      </c>
      <c r="AQ124" s="134">
        <f>SUM(AQ118:AQ123)-AQ117</f>
        <v>4.5</v>
      </c>
      <c r="AR124" s="134">
        <f>SUM(AR118:AR123)-AR117</f>
        <v>7.5</v>
      </c>
      <c r="AS124" s="136">
        <f t="shared" si="68"/>
        <v>19.5</v>
      </c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81"/>
      <c r="BF124" s="181"/>
      <c r="BG124" s="155"/>
    </row>
    <row r="125" spans="1:59" ht="15" x14ac:dyDescent="0.25">
      <c r="A125" s="298"/>
      <c r="B125" s="131" t="s">
        <v>166</v>
      </c>
      <c r="C125" s="95">
        <v>6</v>
      </c>
      <c r="D125" s="95">
        <v>6</v>
      </c>
      <c r="E125" s="95">
        <v>3</v>
      </c>
      <c r="F125" s="173"/>
      <c r="G125" s="95">
        <v>5</v>
      </c>
      <c r="H125" s="95">
        <v>5</v>
      </c>
      <c r="I125" s="95">
        <v>5</v>
      </c>
      <c r="J125" s="95">
        <v>6</v>
      </c>
      <c r="K125" s="95">
        <v>6</v>
      </c>
      <c r="L125" s="95">
        <v>3</v>
      </c>
      <c r="M125" s="173"/>
      <c r="N125" s="95">
        <v>5</v>
      </c>
      <c r="O125" s="95">
        <v>5</v>
      </c>
      <c r="P125" s="95">
        <v>5</v>
      </c>
      <c r="Q125" s="95">
        <v>6</v>
      </c>
      <c r="R125" s="95">
        <v>6</v>
      </c>
      <c r="S125" s="95">
        <v>3</v>
      </c>
      <c r="T125" s="173"/>
      <c r="U125" s="95">
        <v>5</v>
      </c>
      <c r="V125" s="95">
        <v>5</v>
      </c>
      <c r="W125" s="95">
        <v>5</v>
      </c>
      <c r="X125" s="95">
        <v>6</v>
      </c>
      <c r="Y125" s="95">
        <v>6</v>
      </c>
      <c r="Z125" s="95">
        <v>3</v>
      </c>
      <c r="AA125" s="173"/>
      <c r="AB125" s="95">
        <v>5</v>
      </c>
      <c r="AC125" s="95">
        <v>5</v>
      </c>
      <c r="AD125" s="95">
        <v>5</v>
      </c>
      <c r="AE125" s="95">
        <v>6</v>
      </c>
      <c r="AF125" s="95">
        <v>6</v>
      </c>
      <c r="AG125" s="95">
        <v>3</v>
      </c>
      <c r="AH125" s="133">
        <f>SUM(C125:AF125)</f>
        <v>132</v>
      </c>
      <c r="AI125" s="134"/>
      <c r="AJ125" s="134"/>
      <c r="AK125" s="134"/>
      <c r="AL125" s="71"/>
      <c r="AM125" s="135" t="s">
        <v>167</v>
      </c>
      <c r="AN125" s="135">
        <f t="shared" ref="AN125:AN131" si="79">SUM(C125:E125)</f>
        <v>15</v>
      </c>
      <c r="AO125" s="135">
        <f t="shared" ref="AO125:AO131" si="80">SUM(G125:L125)</f>
        <v>30</v>
      </c>
      <c r="AP125" s="135">
        <f t="shared" ref="AP125:AP131" si="81">SUM(N125:S125)</f>
        <v>30</v>
      </c>
      <c r="AQ125" s="135">
        <f t="shared" ref="AQ125:AQ131" si="82">SUM(U125:Z125)</f>
        <v>30</v>
      </c>
      <c r="AR125" s="135">
        <f t="shared" ref="AR125:AR131" si="83">SUM(AB125:AG125)</f>
        <v>30</v>
      </c>
      <c r="AS125" s="136">
        <f t="shared" si="68"/>
        <v>135</v>
      </c>
      <c r="AT125" s="137">
        <f>AS125-SUM(AS127:AS131)</f>
        <v>66</v>
      </c>
      <c r="AU125" s="137">
        <f>AS132</f>
        <v>0</v>
      </c>
      <c r="AV125" s="138">
        <f>AT125+AU125</f>
        <v>66</v>
      </c>
      <c r="AW125" s="138">
        <f>AS131</f>
        <v>0</v>
      </c>
      <c r="AX125" s="138">
        <f>AS129</f>
        <v>9</v>
      </c>
      <c r="AY125" s="138">
        <f>AS130</f>
        <v>60</v>
      </c>
      <c r="AZ125" s="138">
        <f>AS128</f>
        <v>0</v>
      </c>
      <c r="BA125" s="138">
        <f>AS127</f>
        <v>0</v>
      </c>
      <c r="BB125" s="158" t="str">
        <f>AJ126</f>
        <v>no</v>
      </c>
      <c r="BC125" s="134">
        <v>1.1000000000000001</v>
      </c>
      <c r="BD125" s="134">
        <f>BC125*AU125</f>
        <v>0</v>
      </c>
      <c r="BE125" s="174">
        <f>BD125</f>
        <v>0</v>
      </c>
      <c r="BF125" s="174">
        <v>43.96</v>
      </c>
      <c r="BG125" s="138"/>
    </row>
    <row r="126" spans="1:59" ht="15" x14ac:dyDescent="0.25">
      <c r="A126" s="299"/>
      <c r="B126" s="141" t="s">
        <v>168</v>
      </c>
      <c r="C126" s="134">
        <v>6</v>
      </c>
      <c r="D126" s="134">
        <v>5</v>
      </c>
      <c r="E126" s="134">
        <v>2.5</v>
      </c>
      <c r="F126" s="159"/>
      <c r="G126" s="134">
        <v>5.5</v>
      </c>
      <c r="H126" s="134">
        <v>5.5</v>
      </c>
      <c r="I126" s="134">
        <v>5.5</v>
      </c>
      <c r="J126" s="134">
        <v>6</v>
      </c>
      <c r="K126" s="134">
        <v>5.5</v>
      </c>
      <c r="L126" s="134">
        <v>2.5</v>
      </c>
      <c r="M126" s="159"/>
      <c r="N126" s="134">
        <v>5.5</v>
      </c>
      <c r="O126" s="134">
        <v>5</v>
      </c>
      <c r="P126" s="134">
        <v>5.5</v>
      </c>
      <c r="Q126" s="134">
        <v>6</v>
      </c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223" t="s">
        <v>402</v>
      </c>
      <c r="AH126" s="133">
        <f>SUM(C126:AF126)</f>
        <v>66</v>
      </c>
      <c r="AI126" s="134">
        <f>COUNT(C126:AF126)</f>
        <v>13</v>
      </c>
      <c r="AJ126" s="159" t="s">
        <v>202</v>
      </c>
      <c r="AK126" s="134"/>
      <c r="AL126" s="140"/>
      <c r="AM126" s="134" t="s">
        <v>169</v>
      </c>
      <c r="AN126" s="134">
        <f t="shared" si="79"/>
        <v>13.5</v>
      </c>
      <c r="AO126" s="134">
        <f t="shared" si="80"/>
        <v>30.5</v>
      </c>
      <c r="AP126" s="134">
        <f t="shared" si="81"/>
        <v>22</v>
      </c>
      <c r="AQ126" s="134">
        <f t="shared" si="82"/>
        <v>0</v>
      </c>
      <c r="AR126" s="134">
        <f t="shared" si="83"/>
        <v>0</v>
      </c>
      <c r="AS126" s="136">
        <f t="shared" si="68"/>
        <v>66</v>
      </c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75"/>
      <c r="BF126" s="175"/>
      <c r="BG126" s="134"/>
    </row>
    <row r="127" spans="1:59" ht="15" x14ac:dyDescent="0.25">
      <c r="A127" s="310" t="s">
        <v>221</v>
      </c>
      <c r="B127" s="141" t="s">
        <v>109</v>
      </c>
      <c r="C127" s="147"/>
      <c r="D127" s="147"/>
      <c r="E127" s="147"/>
      <c r="F127" s="176"/>
      <c r="G127" s="147"/>
      <c r="H127" s="147"/>
      <c r="I127" s="147"/>
      <c r="J127" s="147"/>
      <c r="K127" s="147"/>
      <c r="L127" s="147"/>
      <c r="M127" s="176"/>
      <c r="N127" s="147"/>
      <c r="O127" s="147"/>
      <c r="P127" s="147"/>
      <c r="Q127" s="147"/>
      <c r="R127" s="147"/>
      <c r="S127" s="147"/>
      <c r="T127" s="176"/>
      <c r="U127" s="147"/>
      <c r="V127" s="147"/>
      <c r="W127" s="147"/>
      <c r="X127" s="147"/>
      <c r="Y127" s="147"/>
      <c r="Z127" s="147"/>
      <c r="AA127" s="176"/>
      <c r="AB127" s="147"/>
      <c r="AC127" s="147"/>
      <c r="AD127" s="147"/>
      <c r="AE127" s="147"/>
      <c r="AF127" s="147"/>
      <c r="AG127" s="147"/>
      <c r="AH127" s="133"/>
      <c r="AI127" s="147"/>
      <c r="AJ127" s="147"/>
      <c r="AK127" s="147"/>
      <c r="AL127" s="140" t="s">
        <v>221</v>
      </c>
      <c r="AM127" s="134" t="s">
        <v>109</v>
      </c>
      <c r="AN127" s="134">
        <f t="shared" si="79"/>
        <v>0</v>
      </c>
      <c r="AO127" s="134">
        <f t="shared" si="80"/>
        <v>0</v>
      </c>
      <c r="AP127" s="134">
        <f t="shared" si="81"/>
        <v>0</v>
      </c>
      <c r="AQ127" s="134">
        <f t="shared" si="82"/>
        <v>0</v>
      </c>
      <c r="AR127" s="134">
        <f t="shared" si="83"/>
        <v>0</v>
      </c>
      <c r="AS127" s="136">
        <f t="shared" si="68"/>
        <v>0</v>
      </c>
      <c r="AT127" s="147"/>
      <c r="AU127" s="147"/>
      <c r="AV127" s="147"/>
      <c r="AW127" s="147"/>
      <c r="AX127" s="147"/>
      <c r="AY127" s="147"/>
      <c r="AZ127" s="147"/>
      <c r="BA127" s="147"/>
      <c r="BB127" s="147"/>
      <c r="BC127" s="147"/>
      <c r="BD127" s="147"/>
      <c r="BE127" s="178"/>
      <c r="BF127" s="178"/>
      <c r="BG127" s="147"/>
    </row>
    <row r="128" spans="1:59" ht="15" x14ac:dyDescent="0.25">
      <c r="A128" s="299"/>
      <c r="B128" s="141" t="s">
        <v>108</v>
      </c>
      <c r="C128" s="134"/>
      <c r="D128" s="152"/>
      <c r="E128" s="134"/>
      <c r="F128" s="159"/>
      <c r="G128" s="134"/>
      <c r="H128" s="134"/>
      <c r="I128" s="150"/>
      <c r="J128" s="134"/>
      <c r="K128" s="152"/>
      <c r="L128" s="134"/>
      <c r="M128" s="159"/>
      <c r="N128" s="134"/>
      <c r="O128" s="134"/>
      <c r="P128" s="150"/>
      <c r="Q128" s="134"/>
      <c r="R128" s="152"/>
      <c r="S128" s="134"/>
      <c r="T128" s="159"/>
      <c r="U128" s="134"/>
      <c r="V128" s="134"/>
      <c r="W128" s="150"/>
      <c r="X128" s="134"/>
      <c r="Y128" s="152"/>
      <c r="Z128" s="134"/>
      <c r="AA128" s="159"/>
      <c r="AB128" s="134"/>
      <c r="AC128" s="134"/>
      <c r="AD128" s="150"/>
      <c r="AE128" s="134"/>
      <c r="AF128" s="152"/>
      <c r="AG128" s="134"/>
      <c r="AH128" s="133"/>
      <c r="AI128" s="134"/>
      <c r="AJ128" s="134"/>
      <c r="AK128" s="134"/>
      <c r="AL128" s="140"/>
      <c r="AM128" s="124" t="s">
        <v>108</v>
      </c>
      <c r="AN128" s="134">
        <f t="shared" si="79"/>
        <v>0</v>
      </c>
      <c r="AO128" s="134">
        <f t="shared" si="80"/>
        <v>0</v>
      </c>
      <c r="AP128" s="134">
        <f t="shared" si="81"/>
        <v>0</v>
      </c>
      <c r="AQ128" s="134">
        <f t="shared" si="82"/>
        <v>0</v>
      </c>
      <c r="AR128" s="134">
        <f t="shared" si="83"/>
        <v>0</v>
      </c>
      <c r="AS128" s="136">
        <f t="shared" si="68"/>
        <v>0</v>
      </c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75"/>
      <c r="BF128" s="175"/>
      <c r="BG128" s="134"/>
    </row>
    <row r="129" spans="1:59" ht="15" x14ac:dyDescent="0.25">
      <c r="A129" s="301" t="s">
        <v>381</v>
      </c>
      <c r="B129" s="141" t="s">
        <v>160</v>
      </c>
      <c r="C129" s="134"/>
      <c r="D129" s="152"/>
      <c r="E129" s="134"/>
      <c r="F129" s="159"/>
      <c r="G129" s="134"/>
      <c r="H129" s="134"/>
      <c r="I129" s="150"/>
      <c r="J129" s="134"/>
      <c r="K129" s="152"/>
      <c r="L129" s="134"/>
      <c r="M129" s="159"/>
      <c r="N129" s="134"/>
      <c r="O129" s="134"/>
      <c r="P129" s="150"/>
      <c r="Q129" s="134"/>
      <c r="R129" s="152">
        <v>6</v>
      </c>
      <c r="S129" s="134">
        <v>3</v>
      </c>
      <c r="T129" s="159"/>
      <c r="U129" s="134"/>
      <c r="V129" s="134"/>
      <c r="W129" s="150"/>
      <c r="X129" s="134"/>
      <c r="Y129" s="152"/>
      <c r="Z129" s="134"/>
      <c r="AA129" s="159"/>
      <c r="AB129" s="134"/>
      <c r="AC129" s="134"/>
      <c r="AD129" s="150"/>
      <c r="AE129" s="134"/>
      <c r="AF129" s="152"/>
      <c r="AG129" s="134"/>
      <c r="AH129" s="133"/>
      <c r="AI129" s="134"/>
      <c r="AJ129" s="134"/>
      <c r="AK129" s="134"/>
      <c r="AL129" s="140"/>
      <c r="AM129" s="124" t="s">
        <v>172</v>
      </c>
      <c r="AN129" s="134">
        <f t="shared" si="79"/>
        <v>0</v>
      </c>
      <c r="AO129" s="134">
        <f t="shared" si="80"/>
        <v>0</v>
      </c>
      <c r="AP129" s="134">
        <f t="shared" si="81"/>
        <v>9</v>
      </c>
      <c r="AQ129" s="134">
        <f t="shared" si="82"/>
        <v>0</v>
      </c>
      <c r="AR129" s="134">
        <f t="shared" si="83"/>
        <v>0</v>
      </c>
      <c r="AS129" s="136">
        <f t="shared" si="68"/>
        <v>9</v>
      </c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75"/>
      <c r="BF129" s="175"/>
      <c r="BG129" s="134"/>
    </row>
    <row r="130" spans="1:59" ht="15" x14ac:dyDescent="0.25">
      <c r="A130" s="299">
        <v>10.82</v>
      </c>
      <c r="B130" s="141" t="s">
        <v>161</v>
      </c>
      <c r="C130" s="134"/>
      <c r="D130" s="152"/>
      <c r="E130" s="134"/>
      <c r="F130" s="159"/>
      <c r="G130" s="134"/>
      <c r="H130" s="134"/>
      <c r="I130" s="150"/>
      <c r="J130" s="134"/>
      <c r="K130" s="152"/>
      <c r="L130" s="134"/>
      <c r="M130" s="159"/>
      <c r="N130" s="134"/>
      <c r="O130" s="134"/>
      <c r="P130" s="150"/>
      <c r="Q130" s="134"/>
      <c r="R130" s="152"/>
      <c r="S130" s="134"/>
      <c r="T130" s="159"/>
      <c r="U130" s="134">
        <v>5</v>
      </c>
      <c r="V130" s="134">
        <v>5</v>
      </c>
      <c r="W130" s="150">
        <v>5</v>
      </c>
      <c r="X130" s="134">
        <v>6</v>
      </c>
      <c r="Y130" s="152">
        <v>6</v>
      </c>
      <c r="Z130" s="134">
        <v>3</v>
      </c>
      <c r="AA130" s="159"/>
      <c r="AB130" s="134">
        <v>5</v>
      </c>
      <c r="AC130" s="134">
        <v>5</v>
      </c>
      <c r="AD130" s="150">
        <v>5</v>
      </c>
      <c r="AE130" s="134">
        <v>6</v>
      </c>
      <c r="AF130" s="152">
        <v>6</v>
      </c>
      <c r="AG130" s="134">
        <v>3</v>
      </c>
      <c r="AH130" s="133"/>
      <c r="AI130" s="134"/>
      <c r="AJ130" s="134"/>
      <c r="AK130" s="134"/>
      <c r="AL130" s="140"/>
      <c r="AM130" s="124" t="s">
        <v>173</v>
      </c>
      <c r="AN130" s="134">
        <f t="shared" si="79"/>
        <v>0</v>
      </c>
      <c r="AO130" s="134">
        <f t="shared" si="80"/>
        <v>0</v>
      </c>
      <c r="AP130" s="134">
        <f t="shared" si="81"/>
        <v>0</v>
      </c>
      <c r="AQ130" s="134">
        <f t="shared" si="82"/>
        <v>30</v>
      </c>
      <c r="AR130" s="134">
        <f t="shared" si="83"/>
        <v>30</v>
      </c>
      <c r="AS130" s="136">
        <f t="shared" si="68"/>
        <v>60</v>
      </c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75"/>
      <c r="BF130" s="175"/>
      <c r="BG130" s="134"/>
    </row>
    <row r="131" spans="1:59" ht="15" x14ac:dyDescent="0.25">
      <c r="A131" s="301" t="s">
        <v>382</v>
      </c>
      <c r="B131" s="141" t="s">
        <v>174</v>
      </c>
      <c r="C131" s="134"/>
      <c r="D131" s="152"/>
      <c r="E131" s="134"/>
      <c r="F131" s="159"/>
      <c r="G131" s="134"/>
      <c r="H131" s="134"/>
      <c r="I131" s="150"/>
      <c r="J131" s="134"/>
      <c r="K131" s="152"/>
      <c r="L131" s="134"/>
      <c r="M131" s="159"/>
      <c r="N131" s="134"/>
      <c r="O131" s="134"/>
      <c r="P131" s="150"/>
      <c r="Q131" s="134"/>
      <c r="R131" s="152"/>
      <c r="S131" s="134"/>
      <c r="T131" s="159"/>
      <c r="U131" s="134"/>
      <c r="V131" s="134"/>
      <c r="W131" s="150"/>
      <c r="X131" s="134"/>
      <c r="Y131" s="152"/>
      <c r="Z131" s="134"/>
      <c r="AA131" s="159"/>
      <c r="AB131" s="134"/>
      <c r="AC131" s="134"/>
      <c r="AD131" s="150"/>
      <c r="AE131" s="134"/>
      <c r="AF131" s="152"/>
      <c r="AG131" s="134"/>
      <c r="AH131" s="133"/>
      <c r="AI131" s="134"/>
      <c r="AJ131" s="134"/>
      <c r="AK131" s="134"/>
      <c r="AL131" s="140"/>
      <c r="AM131" s="124" t="s">
        <v>174</v>
      </c>
      <c r="AN131" s="134">
        <f t="shared" si="79"/>
        <v>0</v>
      </c>
      <c r="AO131" s="134">
        <f t="shared" si="80"/>
        <v>0</v>
      </c>
      <c r="AP131" s="134">
        <f t="shared" si="81"/>
        <v>0</v>
      </c>
      <c r="AQ131" s="134">
        <f t="shared" si="82"/>
        <v>0</v>
      </c>
      <c r="AR131" s="134">
        <f t="shared" si="83"/>
        <v>0</v>
      </c>
      <c r="AS131" s="136">
        <f t="shared" si="68"/>
        <v>0</v>
      </c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75"/>
      <c r="BF131" s="175"/>
      <c r="BG131" s="134"/>
    </row>
    <row r="132" spans="1:59" ht="15" x14ac:dyDescent="0.25">
      <c r="A132" s="302">
        <v>2.48</v>
      </c>
      <c r="B132" s="154" t="s">
        <v>175</v>
      </c>
      <c r="C132" s="134"/>
      <c r="D132" s="155"/>
      <c r="E132" s="155"/>
      <c r="F132" s="159"/>
      <c r="G132" s="155"/>
      <c r="H132" s="155"/>
      <c r="I132" s="155"/>
      <c r="J132" s="134"/>
      <c r="K132" s="155"/>
      <c r="L132" s="155"/>
      <c r="M132" s="159"/>
      <c r="N132" s="155"/>
      <c r="O132" s="155"/>
      <c r="P132" s="155"/>
      <c r="Q132" s="134"/>
      <c r="R132" s="155"/>
      <c r="S132" s="155"/>
      <c r="T132" s="159"/>
      <c r="U132" s="155"/>
      <c r="V132" s="155"/>
      <c r="W132" s="155"/>
      <c r="X132" s="134"/>
      <c r="Y132" s="155"/>
      <c r="Z132" s="155"/>
      <c r="AA132" s="159"/>
      <c r="AB132" s="155"/>
      <c r="AC132" s="155"/>
      <c r="AD132" s="155"/>
      <c r="AE132" s="134"/>
      <c r="AF132" s="155"/>
      <c r="AG132" s="155"/>
      <c r="AH132" s="133">
        <f>SUM(C132:AF132)</f>
        <v>0</v>
      </c>
      <c r="AI132" s="155"/>
      <c r="AJ132" s="155"/>
      <c r="AK132" s="155"/>
      <c r="AL132" s="153"/>
      <c r="AM132" s="134" t="s">
        <v>176</v>
      </c>
      <c r="AN132" s="134">
        <f>SUM(AN126:AN131)-AN125</f>
        <v>-1.5</v>
      </c>
      <c r="AO132" s="134">
        <f>SUM(AO126:AO131)-AO125</f>
        <v>0.5</v>
      </c>
      <c r="AP132" s="134">
        <f>SUM(AP126:AP131)-AP125</f>
        <v>1</v>
      </c>
      <c r="AQ132" s="134">
        <f>SUM(AQ126:AQ131)-AQ125</f>
        <v>0</v>
      </c>
      <c r="AR132" s="134">
        <f>SUM(AR126:AR131)-AR125</f>
        <v>0</v>
      </c>
      <c r="AS132" s="136">
        <f t="shared" si="68"/>
        <v>0</v>
      </c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81"/>
      <c r="BF132" s="181"/>
      <c r="BG132" s="155"/>
    </row>
    <row r="133" spans="1:59" ht="15" x14ac:dyDescent="0.25">
      <c r="A133" s="298"/>
      <c r="B133" s="131" t="s">
        <v>166</v>
      </c>
      <c r="C133" s="95">
        <v>6</v>
      </c>
      <c r="D133" s="95">
        <v>6</v>
      </c>
      <c r="E133" s="95">
        <v>3</v>
      </c>
      <c r="F133" s="173"/>
      <c r="G133" s="95">
        <v>5</v>
      </c>
      <c r="H133" s="95">
        <v>5</v>
      </c>
      <c r="I133" s="95">
        <v>5</v>
      </c>
      <c r="J133" s="95">
        <v>6</v>
      </c>
      <c r="K133" s="95">
        <v>6</v>
      </c>
      <c r="L133" s="95">
        <v>3</v>
      </c>
      <c r="M133" s="173"/>
      <c r="N133" s="95">
        <v>5</v>
      </c>
      <c r="O133" s="95">
        <v>5</v>
      </c>
      <c r="P133" s="95">
        <v>5</v>
      </c>
      <c r="Q133" s="95">
        <v>6</v>
      </c>
      <c r="R133" s="95">
        <v>6</v>
      </c>
      <c r="S133" s="95">
        <v>3</v>
      </c>
      <c r="T133" s="173"/>
      <c r="U133" s="95">
        <v>5</v>
      </c>
      <c r="V133" s="95">
        <v>5</v>
      </c>
      <c r="W133" s="95">
        <v>5</v>
      </c>
      <c r="X133" s="95">
        <v>6</v>
      </c>
      <c r="Y133" s="95">
        <v>6</v>
      </c>
      <c r="Z133" s="95">
        <v>3</v>
      </c>
      <c r="AA133" s="173"/>
      <c r="AB133" s="95">
        <v>5</v>
      </c>
      <c r="AC133" s="95">
        <v>5</v>
      </c>
      <c r="AD133" s="95">
        <v>5</v>
      </c>
      <c r="AE133" s="95">
        <v>6</v>
      </c>
      <c r="AF133" s="95">
        <v>6</v>
      </c>
      <c r="AG133" s="95">
        <v>3</v>
      </c>
      <c r="AH133" s="133">
        <f>SUM(C133:AF133)</f>
        <v>132</v>
      </c>
      <c r="AI133" s="134"/>
      <c r="AJ133" s="134"/>
      <c r="AK133" s="134"/>
      <c r="AL133" s="71"/>
      <c r="AM133" s="135" t="s">
        <v>167</v>
      </c>
      <c r="AN133" s="135">
        <f t="shared" ref="AN133:AN139" si="84">SUM(C133:E133)</f>
        <v>15</v>
      </c>
      <c r="AO133" s="135">
        <f t="shared" ref="AO133:AO139" si="85">SUM(G133:L133)</f>
        <v>30</v>
      </c>
      <c r="AP133" s="135">
        <f t="shared" ref="AP133:AP139" si="86">SUM(N133:S133)</f>
        <v>30</v>
      </c>
      <c r="AQ133" s="135">
        <f t="shared" ref="AQ133:AQ139" si="87">SUM(U133:Z133)</f>
        <v>30</v>
      </c>
      <c r="AR133" s="135">
        <f t="shared" ref="AR133:AR139" si="88">SUM(AB133:AG133)</f>
        <v>30</v>
      </c>
      <c r="AS133" s="136">
        <f t="shared" si="68"/>
        <v>135</v>
      </c>
      <c r="AT133" s="137">
        <f>AS133-SUM(AS135:AS139)</f>
        <v>132</v>
      </c>
      <c r="AU133" s="137">
        <f>AS140</f>
        <v>28.5</v>
      </c>
      <c r="AV133" s="138">
        <f>AT133+AU133</f>
        <v>160.5</v>
      </c>
      <c r="AW133" s="138">
        <f>AS139</f>
        <v>0</v>
      </c>
      <c r="AX133" s="138">
        <f>AS137</f>
        <v>0</v>
      </c>
      <c r="AY133" s="138">
        <f>AS138</f>
        <v>0</v>
      </c>
      <c r="AZ133" s="138">
        <f>AS136</f>
        <v>0</v>
      </c>
      <c r="BA133" s="138">
        <f>AS135</f>
        <v>3</v>
      </c>
      <c r="BB133" s="158" t="str">
        <f>AJ134</f>
        <v>no</v>
      </c>
      <c r="BC133" s="134">
        <v>1.1000000000000001</v>
      </c>
      <c r="BD133" s="134">
        <f>BC133*AU133</f>
        <v>31.35</v>
      </c>
      <c r="BE133" s="174">
        <f>BD133</f>
        <v>31.35</v>
      </c>
      <c r="BF133" s="174"/>
      <c r="BG133" s="138"/>
    </row>
    <row r="134" spans="1:59" ht="15" x14ac:dyDescent="0.25">
      <c r="A134" s="299"/>
      <c r="B134" s="141" t="s">
        <v>168</v>
      </c>
      <c r="C134" s="134">
        <v>7.5</v>
      </c>
      <c r="D134" s="134">
        <v>7</v>
      </c>
      <c r="E134" s="134">
        <v>3.5</v>
      </c>
      <c r="F134" s="159"/>
      <c r="G134" s="134">
        <v>6.5</v>
      </c>
      <c r="H134" s="134">
        <v>6.5</v>
      </c>
      <c r="I134" s="134">
        <v>5</v>
      </c>
      <c r="J134" s="134">
        <v>7</v>
      </c>
      <c r="K134" s="134">
        <v>7</v>
      </c>
      <c r="L134" s="134">
        <v>4</v>
      </c>
      <c r="M134" s="159"/>
      <c r="N134" s="134">
        <v>5</v>
      </c>
      <c r="O134" s="134">
        <v>5.5</v>
      </c>
      <c r="P134" s="134">
        <v>6.5</v>
      </c>
      <c r="Q134" s="134">
        <v>6</v>
      </c>
      <c r="R134" s="134">
        <v>7</v>
      </c>
      <c r="S134" s="134">
        <v>3.5</v>
      </c>
      <c r="T134" s="159"/>
      <c r="U134" s="134">
        <v>7.5</v>
      </c>
      <c r="V134" s="134">
        <v>6</v>
      </c>
      <c r="W134" s="134">
        <v>6.5</v>
      </c>
      <c r="X134" s="134">
        <v>7.5</v>
      </c>
      <c r="Y134" s="134">
        <v>7</v>
      </c>
      <c r="Z134" s="137"/>
      <c r="AA134" s="159"/>
      <c r="AB134" s="134">
        <v>6</v>
      </c>
      <c r="AC134" s="134">
        <v>6</v>
      </c>
      <c r="AD134" s="134">
        <v>7.5</v>
      </c>
      <c r="AE134" s="134">
        <v>7.5</v>
      </c>
      <c r="AF134" s="134">
        <v>7.5</v>
      </c>
      <c r="AG134" s="134">
        <v>4</v>
      </c>
      <c r="AH134" s="133">
        <f>SUM(C134:AF134)</f>
        <v>156.5</v>
      </c>
      <c r="AI134" s="134">
        <f>COUNT(C134:AF134)</f>
        <v>25</v>
      </c>
      <c r="AJ134" s="159" t="s">
        <v>202</v>
      </c>
      <c r="AK134" s="134"/>
      <c r="AL134" s="140"/>
      <c r="AM134" s="134" t="s">
        <v>169</v>
      </c>
      <c r="AN134" s="134">
        <f t="shared" si="84"/>
        <v>18</v>
      </c>
      <c r="AO134" s="134">
        <f t="shared" si="85"/>
        <v>36</v>
      </c>
      <c r="AP134" s="134">
        <f t="shared" si="86"/>
        <v>33.5</v>
      </c>
      <c r="AQ134" s="134">
        <f t="shared" si="87"/>
        <v>34.5</v>
      </c>
      <c r="AR134" s="134">
        <f t="shared" si="88"/>
        <v>38.5</v>
      </c>
      <c r="AS134" s="136">
        <f t="shared" si="68"/>
        <v>160.5</v>
      </c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75"/>
      <c r="BF134" s="175"/>
      <c r="BG134" s="134"/>
    </row>
    <row r="135" spans="1:59" ht="15" x14ac:dyDescent="0.25">
      <c r="A135" s="310" t="s">
        <v>222</v>
      </c>
      <c r="B135" s="141" t="s">
        <v>109</v>
      </c>
      <c r="C135" s="147"/>
      <c r="D135" s="147"/>
      <c r="E135" s="147"/>
      <c r="F135" s="176"/>
      <c r="G135" s="147"/>
      <c r="H135" s="147"/>
      <c r="I135" s="147"/>
      <c r="J135" s="147"/>
      <c r="K135" s="147"/>
      <c r="L135" s="147"/>
      <c r="M135" s="176"/>
      <c r="N135" s="147"/>
      <c r="O135" s="147"/>
      <c r="P135" s="147"/>
      <c r="Q135" s="147"/>
      <c r="R135" s="147"/>
      <c r="S135" s="147"/>
      <c r="T135" s="176"/>
      <c r="U135" s="147"/>
      <c r="V135" s="147"/>
      <c r="W135" s="147"/>
      <c r="X135" s="147"/>
      <c r="Y135" s="147"/>
      <c r="Z135" s="147">
        <v>3</v>
      </c>
      <c r="AA135" s="176"/>
      <c r="AB135" s="147"/>
      <c r="AC135" s="147"/>
      <c r="AD135" s="147"/>
      <c r="AE135" s="147"/>
      <c r="AF135" s="147"/>
      <c r="AG135" s="147"/>
      <c r="AH135" s="133"/>
      <c r="AI135" s="147"/>
      <c r="AJ135" s="147"/>
      <c r="AK135" s="147"/>
      <c r="AL135" s="140" t="s">
        <v>222</v>
      </c>
      <c r="AM135" s="134" t="s">
        <v>109</v>
      </c>
      <c r="AN135" s="134">
        <f t="shared" si="84"/>
        <v>0</v>
      </c>
      <c r="AO135" s="134">
        <f t="shared" si="85"/>
        <v>0</v>
      </c>
      <c r="AP135" s="134">
        <f t="shared" si="86"/>
        <v>0</v>
      </c>
      <c r="AQ135" s="134">
        <f t="shared" si="87"/>
        <v>3</v>
      </c>
      <c r="AR135" s="134">
        <f t="shared" si="88"/>
        <v>0</v>
      </c>
      <c r="AS135" s="136">
        <f t="shared" si="68"/>
        <v>3</v>
      </c>
      <c r="AT135" s="147"/>
      <c r="AU135" s="147"/>
      <c r="AV135" s="147"/>
      <c r="AW135" s="147"/>
      <c r="AX135" s="147"/>
      <c r="AY135" s="147"/>
      <c r="AZ135" s="147"/>
      <c r="BA135" s="147"/>
      <c r="BB135" s="147"/>
      <c r="BC135" s="147"/>
      <c r="BD135" s="147"/>
      <c r="BE135" s="178"/>
      <c r="BF135" s="178"/>
      <c r="BG135" s="147"/>
    </row>
    <row r="136" spans="1:59" ht="15" x14ac:dyDescent="0.25">
      <c r="A136" s="299"/>
      <c r="B136" s="141" t="s">
        <v>108</v>
      </c>
      <c r="C136" s="134"/>
      <c r="D136" s="152"/>
      <c r="E136" s="134"/>
      <c r="F136" s="159"/>
      <c r="G136" s="134"/>
      <c r="H136" s="134"/>
      <c r="I136" s="150"/>
      <c r="J136" s="134"/>
      <c r="K136" s="152"/>
      <c r="L136" s="134"/>
      <c r="M136" s="159"/>
      <c r="N136" s="134"/>
      <c r="O136" s="134"/>
      <c r="P136" s="150"/>
      <c r="Q136" s="134"/>
      <c r="R136" s="152"/>
      <c r="S136" s="134"/>
      <c r="T136" s="159"/>
      <c r="U136" s="134"/>
      <c r="V136" s="134"/>
      <c r="W136" s="150"/>
      <c r="X136" s="134"/>
      <c r="Y136" s="152"/>
      <c r="Z136" s="134"/>
      <c r="AA136" s="159"/>
      <c r="AB136" s="134"/>
      <c r="AC136" s="134"/>
      <c r="AD136" s="150"/>
      <c r="AE136" s="134"/>
      <c r="AF136" s="152"/>
      <c r="AG136" s="134"/>
      <c r="AH136" s="133"/>
      <c r="AI136" s="134"/>
      <c r="AJ136" s="134"/>
      <c r="AK136" s="134"/>
      <c r="AL136" s="140"/>
      <c r="AM136" s="124" t="s">
        <v>108</v>
      </c>
      <c r="AN136" s="134">
        <f t="shared" si="84"/>
        <v>0</v>
      </c>
      <c r="AO136" s="134">
        <f t="shared" si="85"/>
        <v>0</v>
      </c>
      <c r="AP136" s="134">
        <f t="shared" si="86"/>
        <v>0</v>
      </c>
      <c r="AQ136" s="134">
        <f t="shared" si="87"/>
        <v>0</v>
      </c>
      <c r="AR136" s="134">
        <f t="shared" si="88"/>
        <v>0</v>
      </c>
      <c r="AS136" s="136">
        <f t="shared" si="68"/>
        <v>0</v>
      </c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75"/>
      <c r="BF136" s="175"/>
      <c r="BG136" s="134"/>
    </row>
    <row r="137" spans="1:59" ht="15" x14ac:dyDescent="0.25">
      <c r="A137" s="301" t="s">
        <v>381</v>
      </c>
      <c r="B137" s="141" t="s">
        <v>160</v>
      </c>
      <c r="C137" s="134"/>
      <c r="D137" s="152"/>
      <c r="E137" s="134"/>
      <c r="F137" s="159"/>
      <c r="G137" s="134"/>
      <c r="H137" s="134"/>
      <c r="I137" s="150"/>
      <c r="J137" s="134"/>
      <c r="K137" s="152"/>
      <c r="L137" s="134"/>
      <c r="M137" s="159"/>
      <c r="N137" s="134"/>
      <c r="O137" s="134"/>
      <c r="P137" s="150"/>
      <c r="Q137" s="134"/>
      <c r="R137" s="152"/>
      <c r="S137" s="134"/>
      <c r="T137" s="159"/>
      <c r="U137" s="134"/>
      <c r="V137" s="134"/>
      <c r="W137" s="150"/>
      <c r="X137" s="134"/>
      <c r="Y137" s="152"/>
      <c r="Z137" s="134"/>
      <c r="AA137" s="159"/>
      <c r="AB137" s="134"/>
      <c r="AC137" s="134"/>
      <c r="AD137" s="150"/>
      <c r="AE137" s="134"/>
      <c r="AF137" s="152"/>
      <c r="AG137" s="134"/>
      <c r="AH137" s="133"/>
      <c r="AI137" s="134"/>
      <c r="AJ137" s="134"/>
      <c r="AK137" s="134"/>
      <c r="AL137" s="140"/>
      <c r="AM137" s="124" t="s">
        <v>172</v>
      </c>
      <c r="AN137" s="134">
        <f t="shared" si="84"/>
        <v>0</v>
      </c>
      <c r="AO137" s="134">
        <f t="shared" si="85"/>
        <v>0</v>
      </c>
      <c r="AP137" s="134">
        <f t="shared" si="86"/>
        <v>0</v>
      </c>
      <c r="AQ137" s="134">
        <f t="shared" si="87"/>
        <v>0</v>
      </c>
      <c r="AR137" s="134">
        <f t="shared" si="88"/>
        <v>0</v>
      </c>
      <c r="AS137" s="136">
        <f t="shared" si="68"/>
        <v>0</v>
      </c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75"/>
      <c r="BF137" s="175"/>
      <c r="BG137" s="134"/>
    </row>
    <row r="138" spans="1:59" ht="15" x14ac:dyDescent="0.25">
      <c r="A138" s="299">
        <v>7.96</v>
      </c>
      <c r="B138" s="141" t="s">
        <v>161</v>
      </c>
      <c r="C138" s="134"/>
      <c r="D138" s="152"/>
      <c r="E138" s="134"/>
      <c r="F138" s="159"/>
      <c r="G138" s="134"/>
      <c r="H138" s="134"/>
      <c r="I138" s="150"/>
      <c r="J138" s="134"/>
      <c r="K138" s="152"/>
      <c r="L138" s="134"/>
      <c r="M138" s="159"/>
      <c r="N138" s="134"/>
      <c r="O138" s="134"/>
      <c r="P138" s="150"/>
      <c r="Q138" s="134"/>
      <c r="R138" s="152"/>
      <c r="S138" s="134"/>
      <c r="T138" s="159"/>
      <c r="U138" s="134"/>
      <c r="V138" s="134"/>
      <c r="W138" s="150"/>
      <c r="X138" s="134"/>
      <c r="Y138" s="152"/>
      <c r="Z138" s="134"/>
      <c r="AA138" s="159"/>
      <c r="AB138" s="134"/>
      <c r="AC138" s="134"/>
      <c r="AD138" s="150"/>
      <c r="AE138" s="134"/>
      <c r="AF138" s="152"/>
      <c r="AG138" s="134"/>
      <c r="AH138" s="133"/>
      <c r="AI138" s="134"/>
      <c r="AJ138" s="134"/>
      <c r="AK138" s="134"/>
      <c r="AL138" s="140"/>
      <c r="AM138" s="124" t="s">
        <v>173</v>
      </c>
      <c r="AN138" s="134">
        <f t="shared" si="84"/>
        <v>0</v>
      </c>
      <c r="AO138" s="134">
        <f t="shared" si="85"/>
        <v>0</v>
      </c>
      <c r="AP138" s="134">
        <f t="shared" si="86"/>
        <v>0</v>
      </c>
      <c r="AQ138" s="134">
        <f t="shared" si="87"/>
        <v>0</v>
      </c>
      <c r="AR138" s="134">
        <f t="shared" si="88"/>
        <v>0</v>
      </c>
      <c r="AS138" s="136">
        <f t="shared" si="68"/>
        <v>0</v>
      </c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75"/>
      <c r="BF138" s="175"/>
      <c r="BG138" s="134"/>
    </row>
    <row r="139" spans="1:59" ht="15" x14ac:dyDescent="0.25">
      <c r="A139" s="301" t="s">
        <v>382</v>
      </c>
      <c r="B139" s="141" t="s">
        <v>174</v>
      </c>
      <c r="C139" s="134"/>
      <c r="D139" s="152"/>
      <c r="E139" s="134"/>
      <c r="F139" s="159"/>
      <c r="G139" s="134"/>
      <c r="H139" s="134"/>
      <c r="I139" s="150"/>
      <c r="J139" s="134"/>
      <c r="K139" s="152"/>
      <c r="L139" s="134"/>
      <c r="M139" s="159"/>
      <c r="N139" s="134"/>
      <c r="O139" s="134"/>
      <c r="P139" s="150"/>
      <c r="Q139" s="134"/>
      <c r="R139" s="152"/>
      <c r="S139" s="134"/>
      <c r="T139" s="159"/>
      <c r="U139" s="134"/>
      <c r="V139" s="134"/>
      <c r="W139" s="150"/>
      <c r="X139" s="134"/>
      <c r="Y139" s="152"/>
      <c r="Z139" s="134"/>
      <c r="AA139" s="159"/>
      <c r="AB139" s="134"/>
      <c r="AC139" s="134"/>
      <c r="AD139" s="150"/>
      <c r="AE139" s="134"/>
      <c r="AF139" s="152"/>
      <c r="AG139" s="134"/>
      <c r="AH139" s="133"/>
      <c r="AI139" s="134"/>
      <c r="AJ139" s="134"/>
      <c r="AK139" s="134"/>
      <c r="AL139" s="140"/>
      <c r="AM139" s="124" t="s">
        <v>174</v>
      </c>
      <c r="AN139" s="134">
        <f t="shared" si="84"/>
        <v>0</v>
      </c>
      <c r="AO139" s="134">
        <f t="shared" si="85"/>
        <v>0</v>
      </c>
      <c r="AP139" s="134">
        <f t="shared" si="86"/>
        <v>0</v>
      </c>
      <c r="AQ139" s="134">
        <f t="shared" si="87"/>
        <v>0</v>
      </c>
      <c r="AR139" s="134">
        <f t="shared" si="88"/>
        <v>0</v>
      </c>
      <c r="AS139" s="136">
        <f t="shared" si="68"/>
        <v>0</v>
      </c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75"/>
      <c r="BF139" s="175"/>
      <c r="BG139" s="134"/>
    </row>
    <row r="140" spans="1:59" ht="15" x14ac:dyDescent="0.25">
      <c r="A140" s="302">
        <v>0.41</v>
      </c>
      <c r="B140" s="154" t="s">
        <v>175</v>
      </c>
      <c r="C140" s="134" t="s">
        <v>324</v>
      </c>
      <c r="D140" s="134" t="s">
        <v>324</v>
      </c>
      <c r="E140" s="134" t="s">
        <v>324</v>
      </c>
      <c r="F140" s="159"/>
      <c r="G140" s="134" t="s">
        <v>324</v>
      </c>
      <c r="H140" s="134" t="s">
        <v>324</v>
      </c>
      <c r="I140" s="155" t="s">
        <v>185</v>
      </c>
      <c r="J140" s="134" t="s">
        <v>185</v>
      </c>
      <c r="K140" s="155" t="s">
        <v>185</v>
      </c>
      <c r="L140" s="155" t="s">
        <v>185</v>
      </c>
      <c r="M140" s="159"/>
      <c r="N140" s="155"/>
      <c r="O140" s="155" t="s">
        <v>185</v>
      </c>
      <c r="P140" s="155" t="s">
        <v>324</v>
      </c>
      <c r="Q140" s="155" t="s">
        <v>324</v>
      </c>
      <c r="R140" s="155" t="s">
        <v>324</v>
      </c>
      <c r="S140" s="155" t="s">
        <v>324</v>
      </c>
      <c r="T140" s="159"/>
      <c r="U140" s="155" t="s">
        <v>324</v>
      </c>
      <c r="V140" s="155" t="s">
        <v>324</v>
      </c>
      <c r="W140" s="155" t="s">
        <v>324</v>
      </c>
      <c r="X140" s="155" t="s">
        <v>324</v>
      </c>
      <c r="Y140" s="155" t="s">
        <v>185</v>
      </c>
      <c r="Z140" s="155"/>
      <c r="AA140" s="159"/>
      <c r="AB140" s="155" t="s">
        <v>324</v>
      </c>
      <c r="AC140" s="155" t="s">
        <v>324</v>
      </c>
      <c r="AD140" s="155" t="s">
        <v>324</v>
      </c>
      <c r="AE140" s="155" t="s">
        <v>324</v>
      </c>
      <c r="AF140" s="155" t="s">
        <v>324</v>
      </c>
      <c r="AG140" s="155" t="s">
        <v>324</v>
      </c>
      <c r="AH140" s="133">
        <f>SUM(C140:AF140)</f>
        <v>0</v>
      </c>
      <c r="AI140" s="155"/>
      <c r="AJ140" s="155"/>
      <c r="AK140" s="155"/>
      <c r="AL140" s="153"/>
      <c r="AM140" s="134" t="s">
        <v>176</v>
      </c>
      <c r="AN140" s="134">
        <f>SUM(AN134:AN139)-AN133</f>
        <v>3</v>
      </c>
      <c r="AO140" s="134">
        <f>SUM(AO134:AO139)-AO133</f>
        <v>6</v>
      </c>
      <c r="AP140" s="134">
        <f>SUM(AP134:AP139)-AP133</f>
        <v>3.5</v>
      </c>
      <c r="AQ140" s="134">
        <f>SUM(AQ134:AQ139)-AQ133</f>
        <v>7.5</v>
      </c>
      <c r="AR140" s="134">
        <f>SUM(AR134:AR139)-AR133</f>
        <v>8.5</v>
      </c>
      <c r="AS140" s="136">
        <f t="shared" si="68"/>
        <v>28.5</v>
      </c>
      <c r="AT140" s="155"/>
      <c r="AU140" s="155"/>
      <c r="AV140" s="155"/>
      <c r="AW140" s="155"/>
      <c r="AX140" s="155"/>
      <c r="AY140" s="155"/>
      <c r="AZ140" s="155"/>
      <c r="BA140" s="155"/>
      <c r="BB140" s="155"/>
      <c r="BC140" s="155"/>
      <c r="BD140" s="155"/>
      <c r="BE140" s="181"/>
      <c r="BF140" s="181"/>
      <c r="BG140" s="155"/>
    </row>
    <row r="141" spans="1:59" ht="15" x14ac:dyDescent="0.25">
      <c r="A141" s="298"/>
      <c r="B141" s="131" t="s">
        <v>166</v>
      </c>
      <c r="C141" s="95">
        <v>6</v>
      </c>
      <c r="D141" s="95">
        <v>6</v>
      </c>
      <c r="E141" s="95">
        <v>3</v>
      </c>
      <c r="F141" s="173"/>
      <c r="G141" s="95">
        <v>5</v>
      </c>
      <c r="H141" s="95">
        <v>5</v>
      </c>
      <c r="I141" s="95">
        <v>5</v>
      </c>
      <c r="J141" s="95">
        <v>6</v>
      </c>
      <c r="K141" s="95">
        <v>6</v>
      </c>
      <c r="L141" s="95">
        <v>3</v>
      </c>
      <c r="M141" s="173"/>
      <c r="N141" s="95">
        <v>5</v>
      </c>
      <c r="O141" s="95">
        <v>5</v>
      </c>
      <c r="P141" s="95">
        <v>5</v>
      </c>
      <c r="Q141" s="95">
        <v>6</v>
      </c>
      <c r="R141" s="95">
        <v>6</v>
      </c>
      <c r="S141" s="95">
        <v>3</v>
      </c>
      <c r="T141" s="173"/>
      <c r="U141" s="95">
        <v>5</v>
      </c>
      <c r="V141" s="95">
        <v>5</v>
      </c>
      <c r="W141" s="95">
        <v>5</v>
      </c>
      <c r="X141" s="95">
        <v>6</v>
      </c>
      <c r="Y141" s="95">
        <v>6</v>
      </c>
      <c r="Z141" s="95">
        <v>3</v>
      </c>
      <c r="AA141" s="173"/>
      <c r="AB141" s="95">
        <v>5</v>
      </c>
      <c r="AC141" s="95">
        <v>5</v>
      </c>
      <c r="AD141" s="95">
        <v>5</v>
      </c>
      <c r="AE141" s="95">
        <v>6</v>
      </c>
      <c r="AF141" s="95">
        <v>6</v>
      </c>
      <c r="AG141" s="95">
        <v>3</v>
      </c>
      <c r="AH141" s="133">
        <f>SUM(C141:AF141)</f>
        <v>132</v>
      </c>
      <c r="AI141" s="134"/>
      <c r="AJ141" s="134"/>
      <c r="AK141" s="134"/>
      <c r="AL141" s="71"/>
      <c r="AM141" s="135" t="s">
        <v>167</v>
      </c>
      <c r="AN141" s="135">
        <f t="shared" ref="AN141:AN147" si="89">SUM(C141:E141)</f>
        <v>15</v>
      </c>
      <c r="AO141" s="135">
        <f t="shared" ref="AO141:AO147" si="90">SUM(G141:L141)</f>
        <v>30</v>
      </c>
      <c r="AP141" s="135">
        <f t="shared" ref="AP141:AP147" si="91">SUM(N141:S141)</f>
        <v>30</v>
      </c>
      <c r="AQ141" s="135">
        <f t="shared" ref="AQ141:AQ147" si="92">SUM(U141:Z141)</f>
        <v>30</v>
      </c>
      <c r="AR141" s="135">
        <f t="shared" ref="AR141:AR147" si="93">SUM(AB141:AG141)</f>
        <v>30</v>
      </c>
      <c r="AS141" s="136">
        <f t="shared" si="68"/>
        <v>135</v>
      </c>
      <c r="AT141" s="137">
        <f>AS141-SUM(AS143:AS147)</f>
        <v>132</v>
      </c>
      <c r="AU141" s="137">
        <f>AS148</f>
        <v>10.5</v>
      </c>
      <c r="AV141" s="138">
        <f>AT141+AU141</f>
        <v>142.5</v>
      </c>
      <c r="AW141" s="138">
        <f>AS147</f>
        <v>0</v>
      </c>
      <c r="AX141" s="138">
        <f>AS145</f>
        <v>0</v>
      </c>
      <c r="AY141" s="138">
        <f>AS146</f>
        <v>0</v>
      </c>
      <c r="AZ141" s="138">
        <f>AS144</f>
        <v>0</v>
      </c>
      <c r="BA141" s="138">
        <f>AS143</f>
        <v>3</v>
      </c>
      <c r="BB141" s="158" t="str">
        <f>AJ142</f>
        <v>no</v>
      </c>
      <c r="BC141" s="134">
        <v>1.1000000000000001</v>
      </c>
      <c r="BD141" s="134">
        <f>BC141*AU141</f>
        <v>11.55</v>
      </c>
      <c r="BE141" s="174">
        <f>BD141</f>
        <v>11.55</v>
      </c>
      <c r="BF141" s="174">
        <f>9.4</f>
        <v>9.4</v>
      </c>
      <c r="BG141" s="138" t="s">
        <v>403</v>
      </c>
    </row>
    <row r="142" spans="1:59" ht="15" x14ac:dyDescent="0.25">
      <c r="A142" s="299"/>
      <c r="B142" s="141" t="s">
        <v>168</v>
      </c>
      <c r="C142" s="134">
        <v>6</v>
      </c>
      <c r="D142" s="134">
        <v>6</v>
      </c>
      <c r="E142" s="134">
        <v>1</v>
      </c>
      <c r="F142" s="159"/>
      <c r="G142" s="134">
        <v>5.5</v>
      </c>
      <c r="H142" s="134">
        <v>6</v>
      </c>
      <c r="I142" s="134">
        <v>6</v>
      </c>
      <c r="J142" s="134">
        <v>6.5</v>
      </c>
      <c r="K142" s="134">
        <v>6.5</v>
      </c>
      <c r="L142" s="134">
        <v>3</v>
      </c>
      <c r="M142" s="159"/>
      <c r="N142" s="134">
        <v>5</v>
      </c>
      <c r="O142" s="134">
        <v>5.5</v>
      </c>
      <c r="P142" s="134">
        <v>5</v>
      </c>
      <c r="Q142" s="134">
        <v>6</v>
      </c>
      <c r="R142" s="134">
        <v>6</v>
      </c>
      <c r="S142" s="137"/>
      <c r="T142" s="159"/>
      <c r="U142" s="134">
        <v>5.5</v>
      </c>
      <c r="V142" s="134">
        <v>6</v>
      </c>
      <c r="W142" s="134">
        <v>6</v>
      </c>
      <c r="X142" s="134">
        <v>6.5</v>
      </c>
      <c r="Y142" s="134">
        <v>6.5</v>
      </c>
      <c r="Z142" s="134">
        <v>4</v>
      </c>
      <c r="AA142" s="159"/>
      <c r="AB142" s="134">
        <v>5</v>
      </c>
      <c r="AC142" s="134">
        <v>6.5</v>
      </c>
      <c r="AD142" s="134">
        <v>6.5</v>
      </c>
      <c r="AE142" s="134">
        <v>6</v>
      </c>
      <c r="AF142" s="134">
        <v>7</v>
      </c>
      <c r="AG142" s="134">
        <v>3</v>
      </c>
      <c r="AH142" s="133">
        <f>SUM(C142:AF142)</f>
        <v>139.5</v>
      </c>
      <c r="AI142" s="134">
        <f>COUNT(C142:AF142)</f>
        <v>25</v>
      </c>
      <c r="AJ142" s="159" t="s">
        <v>202</v>
      </c>
      <c r="AK142" s="134"/>
      <c r="AL142" s="140"/>
      <c r="AM142" s="134" t="s">
        <v>169</v>
      </c>
      <c r="AN142" s="134">
        <f t="shared" si="89"/>
        <v>13</v>
      </c>
      <c r="AO142" s="134">
        <f t="shared" si="90"/>
        <v>33.5</v>
      </c>
      <c r="AP142" s="134">
        <f t="shared" si="91"/>
        <v>27.5</v>
      </c>
      <c r="AQ142" s="134">
        <f t="shared" si="92"/>
        <v>34.5</v>
      </c>
      <c r="AR142" s="134">
        <f t="shared" si="93"/>
        <v>34</v>
      </c>
      <c r="AS142" s="136">
        <f t="shared" si="68"/>
        <v>142.5</v>
      </c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75"/>
      <c r="BF142" s="175"/>
      <c r="BG142" s="134"/>
    </row>
    <row r="143" spans="1:59" ht="15" x14ac:dyDescent="0.25">
      <c r="A143" s="311" t="s">
        <v>341</v>
      </c>
      <c r="B143" s="141" t="s">
        <v>109</v>
      </c>
      <c r="C143" s="147"/>
      <c r="D143" s="147"/>
      <c r="E143" s="147"/>
      <c r="F143" s="176"/>
      <c r="G143" s="147"/>
      <c r="H143" s="147"/>
      <c r="I143" s="147"/>
      <c r="J143" s="147"/>
      <c r="K143" s="147"/>
      <c r="L143" s="147"/>
      <c r="M143" s="176"/>
      <c r="N143" s="147"/>
      <c r="O143" s="147"/>
      <c r="P143" s="147"/>
      <c r="Q143" s="147"/>
      <c r="R143" s="147"/>
      <c r="S143" s="147">
        <v>3</v>
      </c>
      <c r="T143" s="176"/>
      <c r="U143" s="147"/>
      <c r="V143" s="147"/>
      <c r="W143" s="147"/>
      <c r="X143" s="147"/>
      <c r="Y143" s="147"/>
      <c r="Z143" s="147"/>
      <c r="AA143" s="176"/>
      <c r="AB143" s="147"/>
      <c r="AC143" s="147"/>
      <c r="AD143" s="147"/>
      <c r="AE143" s="147"/>
      <c r="AF143" s="147"/>
      <c r="AG143" s="147"/>
      <c r="AH143" s="133"/>
      <c r="AI143" s="147"/>
      <c r="AJ143" s="147"/>
      <c r="AK143" s="147"/>
      <c r="AL143" s="140" t="s">
        <v>341</v>
      </c>
      <c r="AM143" s="134" t="s">
        <v>109</v>
      </c>
      <c r="AN143" s="134">
        <f t="shared" si="89"/>
        <v>0</v>
      </c>
      <c r="AO143" s="134">
        <f t="shared" si="90"/>
        <v>0</v>
      </c>
      <c r="AP143" s="134">
        <f t="shared" si="91"/>
        <v>3</v>
      </c>
      <c r="AQ143" s="134">
        <f t="shared" si="92"/>
        <v>0</v>
      </c>
      <c r="AR143" s="134">
        <f t="shared" si="93"/>
        <v>0</v>
      </c>
      <c r="AS143" s="136">
        <f t="shared" si="68"/>
        <v>3</v>
      </c>
      <c r="AT143" s="147"/>
      <c r="AU143" s="147"/>
      <c r="AV143" s="147"/>
      <c r="AW143" s="147"/>
      <c r="AX143" s="147"/>
      <c r="AY143" s="147"/>
      <c r="AZ143" s="147"/>
      <c r="BA143" s="147"/>
      <c r="BB143" s="147"/>
      <c r="BC143" s="147"/>
      <c r="BD143" s="147"/>
      <c r="BE143" s="178"/>
      <c r="BF143" s="178"/>
      <c r="BG143" s="147"/>
    </row>
    <row r="144" spans="1:59" ht="15" x14ac:dyDescent="0.25">
      <c r="A144" s="299"/>
      <c r="B144" s="141" t="s">
        <v>108</v>
      </c>
      <c r="C144" s="307" t="s">
        <v>316</v>
      </c>
      <c r="D144" s="152"/>
      <c r="E144" s="134"/>
      <c r="F144" s="159"/>
      <c r="G144" s="134"/>
      <c r="H144" s="134"/>
      <c r="I144" s="150"/>
      <c r="J144" s="134"/>
      <c r="K144" s="152"/>
      <c r="L144" s="134"/>
      <c r="M144" s="159"/>
      <c r="N144" s="307" t="s">
        <v>316</v>
      </c>
      <c r="O144" s="134"/>
      <c r="P144" s="150"/>
      <c r="Q144" s="307" t="s">
        <v>316</v>
      </c>
      <c r="R144" s="152"/>
      <c r="S144" s="134"/>
      <c r="T144" s="159"/>
      <c r="U144" s="134"/>
      <c r="V144" s="134"/>
      <c r="W144" s="150"/>
      <c r="X144" s="307" t="s">
        <v>316</v>
      </c>
      <c r="Y144" s="152"/>
      <c r="Z144" s="134"/>
      <c r="AA144" s="159"/>
      <c r="AB144" s="307" t="s">
        <v>316</v>
      </c>
      <c r="AC144" s="134"/>
      <c r="AD144" s="150"/>
      <c r="AE144" s="134"/>
      <c r="AF144" s="307" t="s">
        <v>316</v>
      </c>
      <c r="AG144" s="134"/>
      <c r="AH144" s="133"/>
      <c r="AI144" s="134"/>
      <c r="AJ144" s="134"/>
      <c r="AK144" s="134"/>
      <c r="AL144" s="140"/>
      <c r="AM144" s="124" t="s">
        <v>108</v>
      </c>
      <c r="AN144" s="134">
        <f t="shared" si="89"/>
        <v>0</v>
      </c>
      <c r="AO144" s="134">
        <f t="shared" si="90"/>
        <v>0</v>
      </c>
      <c r="AP144" s="134">
        <f t="shared" si="91"/>
        <v>0</v>
      </c>
      <c r="AQ144" s="134">
        <f t="shared" si="92"/>
        <v>0</v>
      </c>
      <c r="AR144" s="134">
        <f t="shared" si="93"/>
        <v>0</v>
      </c>
      <c r="AS144" s="136">
        <f t="shared" si="68"/>
        <v>0</v>
      </c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75"/>
      <c r="BF144" s="175"/>
      <c r="BG144" s="134"/>
    </row>
    <row r="145" spans="1:59" ht="15" x14ac:dyDescent="0.25">
      <c r="A145" s="301" t="s">
        <v>381</v>
      </c>
      <c r="B145" s="141" t="s">
        <v>160</v>
      </c>
      <c r="C145" s="134"/>
      <c r="D145" s="152"/>
      <c r="E145" s="134"/>
      <c r="F145" s="159"/>
      <c r="G145" s="134"/>
      <c r="H145" s="134"/>
      <c r="I145" s="150"/>
      <c r="J145" s="134"/>
      <c r="K145" s="152"/>
      <c r="L145" s="134"/>
      <c r="M145" s="159"/>
      <c r="N145" s="134"/>
      <c r="O145" s="134"/>
      <c r="P145" s="150"/>
      <c r="Q145" s="134"/>
      <c r="R145" s="152"/>
      <c r="S145" s="134"/>
      <c r="T145" s="159"/>
      <c r="U145" s="134"/>
      <c r="V145" s="134"/>
      <c r="W145" s="150"/>
      <c r="X145" s="134"/>
      <c r="Y145" s="152"/>
      <c r="Z145" s="134"/>
      <c r="AA145" s="159"/>
      <c r="AB145" s="134"/>
      <c r="AC145" s="134"/>
      <c r="AD145" s="150"/>
      <c r="AE145" s="134"/>
      <c r="AF145" s="152"/>
      <c r="AG145" s="134"/>
      <c r="AH145" s="133"/>
      <c r="AI145" s="134"/>
      <c r="AJ145" s="134"/>
      <c r="AK145" s="134"/>
      <c r="AL145" s="140"/>
      <c r="AM145" s="124" t="s">
        <v>172</v>
      </c>
      <c r="AN145" s="134">
        <f t="shared" si="89"/>
        <v>0</v>
      </c>
      <c r="AO145" s="134">
        <f t="shared" si="90"/>
        <v>0</v>
      </c>
      <c r="AP145" s="134">
        <f t="shared" si="91"/>
        <v>0</v>
      </c>
      <c r="AQ145" s="134">
        <f t="shared" si="92"/>
        <v>0</v>
      </c>
      <c r="AR145" s="134">
        <f t="shared" si="93"/>
        <v>0</v>
      </c>
      <c r="AS145" s="136">
        <f t="shared" si="68"/>
        <v>0</v>
      </c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75"/>
      <c r="BF145" s="175"/>
      <c r="BG145" s="134"/>
    </row>
    <row r="146" spans="1:59" ht="15" x14ac:dyDescent="0.25">
      <c r="A146" s="299">
        <v>10.99</v>
      </c>
      <c r="B146" s="141" t="s">
        <v>161</v>
      </c>
      <c r="C146" s="134"/>
      <c r="D146" s="152"/>
      <c r="E146" s="134"/>
      <c r="F146" s="159"/>
      <c r="G146" s="134"/>
      <c r="H146" s="134"/>
      <c r="I146" s="150"/>
      <c r="J146" s="134"/>
      <c r="K146" s="152"/>
      <c r="L146" s="134"/>
      <c r="M146" s="159"/>
      <c r="N146" s="134"/>
      <c r="O146" s="134"/>
      <c r="P146" s="150"/>
      <c r="Q146" s="134"/>
      <c r="R146" s="152"/>
      <c r="S146" s="134"/>
      <c r="T146" s="159"/>
      <c r="U146" s="134"/>
      <c r="V146" s="134"/>
      <c r="W146" s="150"/>
      <c r="X146" s="134"/>
      <c r="Y146" s="152"/>
      <c r="Z146" s="134"/>
      <c r="AA146" s="159"/>
      <c r="AB146" s="134"/>
      <c r="AC146" s="134"/>
      <c r="AD146" s="150"/>
      <c r="AE146" s="134"/>
      <c r="AF146" s="152"/>
      <c r="AG146" s="134"/>
      <c r="AH146" s="133"/>
      <c r="AI146" s="134"/>
      <c r="AJ146" s="134"/>
      <c r="AK146" s="134"/>
      <c r="AL146" s="140"/>
      <c r="AM146" s="124" t="s">
        <v>173</v>
      </c>
      <c r="AN146" s="134">
        <f t="shared" si="89"/>
        <v>0</v>
      </c>
      <c r="AO146" s="134">
        <f t="shared" si="90"/>
        <v>0</v>
      </c>
      <c r="AP146" s="134">
        <f t="shared" si="91"/>
        <v>0</v>
      </c>
      <c r="AQ146" s="134">
        <f t="shared" si="92"/>
        <v>0</v>
      </c>
      <c r="AR146" s="134">
        <f t="shared" si="93"/>
        <v>0</v>
      </c>
      <c r="AS146" s="136">
        <f t="shared" si="68"/>
        <v>0</v>
      </c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75"/>
      <c r="BF146" s="175"/>
      <c r="BG146" s="134"/>
    </row>
    <row r="147" spans="1:59" ht="15" x14ac:dyDescent="0.25">
      <c r="A147" s="301" t="s">
        <v>382</v>
      </c>
      <c r="B147" s="141" t="s">
        <v>174</v>
      </c>
      <c r="C147" s="134"/>
      <c r="D147" s="152"/>
      <c r="E147" s="134"/>
      <c r="F147" s="159"/>
      <c r="G147" s="134"/>
      <c r="H147" s="134"/>
      <c r="I147" s="150"/>
      <c r="J147" s="134"/>
      <c r="K147" s="152"/>
      <c r="L147" s="134"/>
      <c r="M147" s="159"/>
      <c r="N147" s="134"/>
      <c r="O147" s="134"/>
      <c r="P147" s="150"/>
      <c r="Q147" s="134"/>
      <c r="R147" s="152"/>
      <c r="S147" s="134"/>
      <c r="T147" s="159"/>
      <c r="U147" s="134"/>
      <c r="V147" s="134"/>
      <c r="W147" s="150"/>
      <c r="X147" s="134"/>
      <c r="Y147" s="152"/>
      <c r="Z147" s="134"/>
      <c r="AA147" s="159"/>
      <c r="AB147" s="134"/>
      <c r="AC147" s="134"/>
      <c r="AD147" s="150"/>
      <c r="AE147" s="134"/>
      <c r="AF147" s="152"/>
      <c r="AG147" s="134"/>
      <c r="AH147" s="133"/>
      <c r="AI147" s="134"/>
      <c r="AJ147" s="134"/>
      <c r="AK147" s="134"/>
      <c r="AL147" s="140"/>
      <c r="AM147" s="124" t="s">
        <v>174</v>
      </c>
      <c r="AN147" s="134">
        <f t="shared" si="89"/>
        <v>0</v>
      </c>
      <c r="AO147" s="134">
        <f t="shared" si="90"/>
        <v>0</v>
      </c>
      <c r="AP147" s="134">
        <f t="shared" si="91"/>
        <v>0</v>
      </c>
      <c r="AQ147" s="134">
        <f t="shared" si="92"/>
        <v>0</v>
      </c>
      <c r="AR147" s="134">
        <f t="shared" si="93"/>
        <v>0</v>
      </c>
      <c r="AS147" s="136">
        <f t="shared" si="68"/>
        <v>0</v>
      </c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75"/>
      <c r="BF147" s="175"/>
      <c r="BG147" s="134"/>
    </row>
    <row r="148" spans="1:59" ht="15" x14ac:dyDescent="0.25">
      <c r="A148" s="302">
        <v>2.41</v>
      </c>
      <c r="B148" s="154" t="s">
        <v>175</v>
      </c>
      <c r="C148" s="134" t="s">
        <v>187</v>
      </c>
      <c r="D148" s="155" t="s">
        <v>185</v>
      </c>
      <c r="E148" s="155" t="s">
        <v>187</v>
      </c>
      <c r="F148" s="159"/>
      <c r="G148" s="155" t="s">
        <v>187</v>
      </c>
      <c r="H148" s="155" t="s">
        <v>199</v>
      </c>
      <c r="I148" s="155" t="s">
        <v>199</v>
      </c>
      <c r="J148" s="134" t="s">
        <v>187</v>
      </c>
      <c r="K148" s="155" t="s">
        <v>187</v>
      </c>
      <c r="L148" s="155" t="s">
        <v>216</v>
      </c>
      <c r="M148" s="159"/>
      <c r="N148" s="155" t="s">
        <v>187</v>
      </c>
      <c r="O148" s="155" t="s">
        <v>187</v>
      </c>
      <c r="P148" s="155" t="s">
        <v>185</v>
      </c>
      <c r="Q148" s="134" t="s">
        <v>185</v>
      </c>
      <c r="R148" s="155" t="s">
        <v>185</v>
      </c>
      <c r="S148" s="155"/>
      <c r="T148" s="159"/>
      <c r="U148" s="155" t="s">
        <v>185</v>
      </c>
      <c r="V148" s="155" t="s">
        <v>347</v>
      </c>
      <c r="W148" s="155" t="s">
        <v>347</v>
      </c>
      <c r="X148" s="134" t="s">
        <v>185</v>
      </c>
      <c r="Y148" s="155" t="s">
        <v>187</v>
      </c>
      <c r="Z148" s="155" t="s">
        <v>185</v>
      </c>
      <c r="AA148" s="159"/>
      <c r="AB148" s="155" t="s">
        <v>185</v>
      </c>
      <c r="AC148" s="155" t="s">
        <v>347</v>
      </c>
      <c r="AD148" s="155" t="s">
        <v>347</v>
      </c>
      <c r="AE148" s="134" t="s">
        <v>185</v>
      </c>
      <c r="AF148" s="155" t="s">
        <v>185</v>
      </c>
      <c r="AG148" s="155" t="s">
        <v>199</v>
      </c>
      <c r="AH148" s="133">
        <f>SUM(C148:AF148)</f>
        <v>0</v>
      </c>
      <c r="AI148" s="155"/>
      <c r="AJ148" s="155"/>
      <c r="AK148" s="155"/>
      <c r="AL148" s="153"/>
      <c r="AM148" s="134" t="s">
        <v>176</v>
      </c>
      <c r="AN148" s="134">
        <f>SUM(AN142:AN147)-AN141</f>
        <v>-2</v>
      </c>
      <c r="AO148" s="134">
        <f>SUM(AO142:AO147)-AO141</f>
        <v>3.5</v>
      </c>
      <c r="AP148" s="134">
        <f>SUM(AP142:AP147)-AP141</f>
        <v>0.5</v>
      </c>
      <c r="AQ148" s="134">
        <f>SUM(AQ142:AQ147)-AQ141</f>
        <v>4.5</v>
      </c>
      <c r="AR148" s="134">
        <f>SUM(AR142:AR147)-AR141</f>
        <v>4</v>
      </c>
      <c r="AS148" s="136">
        <f t="shared" si="68"/>
        <v>10.5</v>
      </c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81"/>
      <c r="BF148" s="181"/>
      <c r="BG148" s="155"/>
    </row>
    <row r="151" spans="1:59" x14ac:dyDescent="0.2">
      <c r="A151" s="297" t="s">
        <v>102</v>
      </c>
      <c r="B151" s="312">
        <f>1500+110</f>
        <v>1610</v>
      </c>
      <c r="D151" t="s">
        <v>404</v>
      </c>
    </row>
    <row r="152" spans="1:59" x14ac:dyDescent="0.2">
      <c r="A152" s="297" t="s">
        <v>304</v>
      </c>
      <c r="B152">
        <f>1200+20</f>
        <v>1220</v>
      </c>
      <c r="D152" t="s">
        <v>404</v>
      </c>
    </row>
  </sheetData>
  <mergeCells count="2">
    <mergeCell ref="AT1:BG1"/>
    <mergeCell ref="U98:V98"/>
  </mergeCells>
  <dataValidations count="3">
    <dataValidation allowBlank="1" showInputMessage="1" showErrorMessage="1" prompt="In questa colonna viene calcolato automaticamente il numero totale di giorni di assenza di un dipendente in questo mese" sqref="AH2" xr:uid="{00000000-0002-0000-0E00-000000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2:AG2" xr:uid="{00000000-0002-0000-0E00-000001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2:B2 AL2" xr:uid="{00000000-0002-0000-0E00-000002000000}">
      <formula1>0</formula1>
      <formula2>0</formula2>
    </dataValidation>
  </dataValidations>
  <pageMargins left="0.78749999999999998" right="0.78749999999999998" top="1.0631944444444399" bottom="1.0631944444444399" header="0.78749999999999998" footer="0.78749999999999998"/>
  <pageSetup paperSize="9" scale="90" firstPageNumber="0" orientation="landscape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3"/>
  <sheetViews>
    <sheetView zoomScaleNormal="100" workbookViewId="0">
      <selection activeCell="H11" sqref="H11"/>
    </sheetView>
  </sheetViews>
  <sheetFormatPr defaultRowHeight="14.25" x14ac:dyDescent="0.2"/>
  <cols>
    <col min="1" max="1" width="15.875" customWidth="1"/>
    <col min="2" max="2" width="12" style="312" customWidth="1"/>
    <col min="3" max="3" width="11.75" customWidth="1"/>
    <col min="4" max="4" width="8.75" style="114" customWidth="1"/>
    <col min="5" max="5" width="10.625" customWidth="1"/>
    <col min="6" max="9" width="9" style="114" customWidth="1"/>
    <col min="10" max="1025" width="8.625" customWidth="1"/>
  </cols>
  <sheetData>
    <row r="1" spans="1:9" x14ac:dyDescent="0.2">
      <c r="A1" t="s">
        <v>405</v>
      </c>
    </row>
    <row r="2" spans="1:9" x14ac:dyDescent="0.2">
      <c r="D2" s="114" t="s">
        <v>406</v>
      </c>
      <c r="F2" s="114" t="s">
        <v>31</v>
      </c>
      <c r="G2" s="114" t="s">
        <v>32</v>
      </c>
      <c r="H2" s="114" t="s">
        <v>33</v>
      </c>
      <c r="I2" s="114" t="s">
        <v>407</v>
      </c>
    </row>
    <row r="3" spans="1:9" x14ac:dyDescent="0.2">
      <c r="A3" s="8" t="s">
        <v>408</v>
      </c>
      <c r="B3" s="313">
        <v>-192.25337999999999</v>
      </c>
      <c r="C3" s="8" t="s">
        <v>409</v>
      </c>
      <c r="D3" s="314">
        <v>4</v>
      </c>
      <c r="E3" s="315">
        <v>-48.063344999999998</v>
      </c>
      <c r="F3" s="314" t="s">
        <v>101</v>
      </c>
      <c r="G3" s="17" t="s">
        <v>101</v>
      </c>
      <c r="H3" s="314"/>
      <c r="I3" s="314"/>
    </row>
    <row r="4" spans="1:9" x14ac:dyDescent="0.2">
      <c r="A4" s="8" t="s">
        <v>410</v>
      </c>
      <c r="B4" s="313">
        <v>-183.76412999999999</v>
      </c>
      <c r="C4" s="8" t="s">
        <v>409</v>
      </c>
      <c r="D4" s="314">
        <v>4</v>
      </c>
      <c r="E4" s="315">
        <v>-45.941032499999999</v>
      </c>
      <c r="F4" s="314" t="s">
        <v>101</v>
      </c>
      <c r="G4" s="17" t="s">
        <v>101</v>
      </c>
      <c r="H4" s="314"/>
      <c r="I4" s="314"/>
    </row>
    <row r="5" spans="1:9" x14ac:dyDescent="0.2">
      <c r="A5" s="8" t="s">
        <v>411</v>
      </c>
      <c r="B5" s="313">
        <v>-144.29901000000001</v>
      </c>
      <c r="C5" s="8" t="s">
        <v>409</v>
      </c>
      <c r="D5" s="314">
        <v>1</v>
      </c>
      <c r="E5" s="315">
        <v>-144.29901000000001</v>
      </c>
      <c r="F5" s="314" t="s">
        <v>101</v>
      </c>
      <c r="G5" s="316"/>
      <c r="H5" s="316"/>
      <c r="I5" s="316"/>
    </row>
    <row r="6" spans="1:9" x14ac:dyDescent="0.2">
      <c r="A6" s="8" t="s">
        <v>412</v>
      </c>
      <c r="B6" s="313">
        <v>-116.4569</v>
      </c>
      <c r="C6" s="8" t="s">
        <v>409</v>
      </c>
      <c r="D6" s="314">
        <v>4</v>
      </c>
      <c r="E6" s="315">
        <v>-29.114225000000001</v>
      </c>
      <c r="F6" s="314" t="s">
        <v>101</v>
      </c>
      <c r="G6" s="17" t="s">
        <v>101</v>
      </c>
      <c r="H6" s="314"/>
      <c r="I6" s="314"/>
    </row>
    <row r="7" spans="1:9" x14ac:dyDescent="0.2">
      <c r="A7" s="8" t="s">
        <v>413</v>
      </c>
      <c r="B7" s="313">
        <v>-205.62</v>
      </c>
      <c r="C7" s="8" t="s">
        <v>409</v>
      </c>
      <c r="D7" s="314">
        <v>4</v>
      </c>
      <c r="E7" s="315">
        <v>-51.405000000000001</v>
      </c>
      <c r="F7" s="314" t="s">
        <v>101</v>
      </c>
      <c r="G7" s="17" t="s">
        <v>101</v>
      </c>
      <c r="H7" s="314"/>
      <c r="I7" s="314"/>
    </row>
    <row r="8" spans="1:9" x14ac:dyDescent="0.2">
      <c r="A8" s="8" t="s">
        <v>414</v>
      </c>
      <c r="B8" s="313">
        <v>-155.01</v>
      </c>
      <c r="C8" s="8" t="s">
        <v>409</v>
      </c>
      <c r="D8" s="314">
        <v>4</v>
      </c>
      <c r="E8" s="315">
        <v>-38.752499999999998</v>
      </c>
      <c r="F8" s="314" t="s">
        <v>101</v>
      </c>
      <c r="G8" s="17" t="s">
        <v>101</v>
      </c>
      <c r="H8" s="314"/>
      <c r="I8" s="314"/>
    </row>
    <row r="9" spans="1:9" x14ac:dyDescent="0.2">
      <c r="A9" s="8" t="s">
        <v>415</v>
      </c>
      <c r="B9" s="313">
        <v>-105.9</v>
      </c>
      <c r="C9" s="8" t="s">
        <v>409</v>
      </c>
      <c r="D9" s="314">
        <v>4</v>
      </c>
      <c r="E9" s="315">
        <v>-26.475000000000001</v>
      </c>
      <c r="F9" s="314" t="s">
        <v>101</v>
      </c>
      <c r="G9" s="17" t="s">
        <v>101</v>
      </c>
      <c r="H9" s="314"/>
      <c r="I9" s="314"/>
    </row>
    <row r="10" spans="1:9" x14ac:dyDescent="0.2">
      <c r="A10" s="8" t="s">
        <v>416</v>
      </c>
      <c r="B10" s="313">
        <v>-208.23642000000001</v>
      </c>
      <c r="C10" s="8" t="s">
        <v>409</v>
      </c>
      <c r="D10" s="314">
        <v>4</v>
      </c>
      <c r="E10" s="315">
        <v>-52.059105000000002</v>
      </c>
      <c r="F10" s="314" t="s">
        <v>101</v>
      </c>
      <c r="G10" s="17" t="s">
        <v>101</v>
      </c>
      <c r="H10" s="314"/>
      <c r="I10" s="314"/>
    </row>
    <row r="11" spans="1:9" x14ac:dyDescent="0.2">
      <c r="A11" s="8" t="s">
        <v>417</v>
      </c>
      <c r="B11" s="313">
        <v>-78.459999999999994</v>
      </c>
      <c r="C11" s="8" t="s">
        <v>409</v>
      </c>
      <c r="D11" s="314">
        <v>2</v>
      </c>
      <c r="E11" s="315">
        <v>-39.229999999999997</v>
      </c>
      <c r="F11" s="314" t="s">
        <v>101</v>
      </c>
      <c r="G11" s="17" t="s">
        <v>101</v>
      </c>
      <c r="H11" s="316"/>
      <c r="I11" s="316"/>
    </row>
    <row r="12" spans="1:9" x14ac:dyDescent="0.2">
      <c r="A12" s="8" t="s">
        <v>418</v>
      </c>
      <c r="B12" s="313">
        <v>15.84362</v>
      </c>
      <c r="C12" s="8" t="s">
        <v>419</v>
      </c>
      <c r="D12" s="314">
        <v>1</v>
      </c>
      <c r="E12" s="317">
        <f>B12</f>
        <v>15.84362</v>
      </c>
      <c r="F12" s="314" t="s">
        <v>101</v>
      </c>
      <c r="G12" s="316"/>
      <c r="H12" s="316"/>
      <c r="I12" s="316"/>
    </row>
    <row r="13" spans="1:9" x14ac:dyDescent="0.2">
      <c r="A13" s="8" t="s">
        <v>420</v>
      </c>
      <c r="B13" s="313">
        <v>55.273899999999998</v>
      </c>
      <c r="C13" s="8" t="s">
        <v>419</v>
      </c>
      <c r="D13" s="314">
        <v>1</v>
      </c>
      <c r="E13" s="317">
        <f>B13</f>
        <v>55.273899999999998</v>
      </c>
      <c r="F13" s="314" t="s">
        <v>101</v>
      </c>
      <c r="G13" s="316"/>
      <c r="H13" s="316"/>
      <c r="I13" s="3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E155"/>
  <sheetViews>
    <sheetView zoomScale="90" zoomScaleNormal="90" workbookViewId="0">
      <pane ySplit="3" topLeftCell="A4" activePane="bottomLeft" state="frozen"/>
      <selection pane="bottomLeft" activeCell="K10" sqref="K10"/>
    </sheetView>
  </sheetViews>
  <sheetFormatPr defaultRowHeight="14.25" x14ac:dyDescent="0.2"/>
  <cols>
    <col min="1" max="1" width="18.375" customWidth="1"/>
    <col min="2" max="2" width="14.125" customWidth="1"/>
    <col min="3" max="31" width="4.75" customWidth="1"/>
    <col min="32" max="33" width="7.25" customWidth="1"/>
    <col min="34" max="34" width="8.75" customWidth="1"/>
    <col min="35" max="35" width="4.75" customWidth="1"/>
    <col min="36" max="36" width="20.25" customWidth="1"/>
    <col min="37" max="37" width="10.75" hidden="1" customWidth="1"/>
    <col min="38" max="42" width="6.125" hidden="1" customWidth="1"/>
    <col min="43" max="43" width="6.5" hidden="1" customWidth="1"/>
    <col min="44" max="56" width="8.375" hidden="1" customWidth="1"/>
    <col min="57" max="57" width="64.875" customWidth="1"/>
    <col min="58" max="1025" width="8.625" customWidth="1"/>
  </cols>
  <sheetData>
    <row r="1" spans="1:57" ht="23.25" x14ac:dyDescent="0.35">
      <c r="A1" s="164"/>
      <c r="B1" s="164"/>
      <c r="C1" s="164"/>
      <c r="D1" s="164"/>
      <c r="E1" s="327" t="s">
        <v>421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J1" s="164"/>
      <c r="BC1" s="109"/>
      <c r="BD1" s="109"/>
    </row>
    <row r="2" spans="1:57" ht="15" x14ac:dyDescent="0.2">
      <c r="A2" s="166"/>
      <c r="B2" s="166"/>
      <c r="C2" s="166" t="s">
        <v>0</v>
      </c>
      <c r="D2" s="166" t="s">
        <v>113</v>
      </c>
      <c r="E2" s="167" t="s">
        <v>114</v>
      </c>
      <c r="F2" s="167" t="s">
        <v>3</v>
      </c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/>
      <c r="AG2" s="167"/>
      <c r="AJ2" s="166"/>
      <c r="AR2" s="325" t="s">
        <v>115</v>
      </c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</row>
    <row r="3" spans="1:57" ht="30" x14ac:dyDescent="0.2">
      <c r="A3" s="168"/>
      <c r="B3" s="168"/>
      <c r="C3" s="169">
        <v>2</v>
      </c>
      <c r="D3" s="169">
        <f t="shared" ref="D3:AE3" si="0">C3+1</f>
        <v>3</v>
      </c>
      <c r="E3" s="169">
        <f t="shared" si="0"/>
        <v>4</v>
      </c>
      <c r="F3" s="169">
        <f t="shared" si="0"/>
        <v>5</v>
      </c>
      <c r="G3" s="169">
        <f t="shared" si="0"/>
        <v>6</v>
      </c>
      <c r="H3" s="169">
        <f t="shared" si="0"/>
        <v>7</v>
      </c>
      <c r="I3" s="169">
        <f t="shared" si="0"/>
        <v>8</v>
      </c>
      <c r="J3" s="169">
        <f t="shared" si="0"/>
        <v>9</v>
      </c>
      <c r="K3" s="169">
        <f t="shared" si="0"/>
        <v>10</v>
      </c>
      <c r="L3" s="169">
        <f t="shared" si="0"/>
        <v>11</v>
      </c>
      <c r="M3" s="169">
        <f t="shared" si="0"/>
        <v>12</v>
      </c>
      <c r="N3" s="169">
        <f t="shared" si="0"/>
        <v>13</v>
      </c>
      <c r="O3" s="169">
        <f t="shared" si="0"/>
        <v>14</v>
      </c>
      <c r="P3" s="169">
        <f t="shared" si="0"/>
        <v>15</v>
      </c>
      <c r="Q3" s="169">
        <f t="shared" si="0"/>
        <v>16</v>
      </c>
      <c r="R3" s="169">
        <f t="shared" si="0"/>
        <v>17</v>
      </c>
      <c r="S3" s="169">
        <f t="shared" si="0"/>
        <v>18</v>
      </c>
      <c r="T3" s="169">
        <f t="shared" si="0"/>
        <v>19</v>
      </c>
      <c r="U3" s="169">
        <f t="shared" si="0"/>
        <v>20</v>
      </c>
      <c r="V3" s="169">
        <f t="shared" si="0"/>
        <v>21</v>
      </c>
      <c r="W3" s="169">
        <f t="shared" si="0"/>
        <v>22</v>
      </c>
      <c r="X3" s="169">
        <f t="shared" si="0"/>
        <v>23</v>
      </c>
      <c r="Y3" s="169">
        <f t="shared" si="0"/>
        <v>24</v>
      </c>
      <c r="Z3" s="169">
        <f t="shared" si="0"/>
        <v>25</v>
      </c>
      <c r="AA3" s="169">
        <f t="shared" si="0"/>
        <v>26</v>
      </c>
      <c r="AB3" s="169">
        <f t="shared" si="0"/>
        <v>27</v>
      </c>
      <c r="AC3" s="169">
        <f t="shared" si="0"/>
        <v>28</v>
      </c>
      <c r="AD3" s="169">
        <f t="shared" si="0"/>
        <v>29</v>
      </c>
      <c r="AE3" s="169">
        <f t="shared" si="0"/>
        <v>30</v>
      </c>
      <c r="AF3" s="170" t="s">
        <v>148</v>
      </c>
      <c r="AG3" s="124" t="s">
        <v>149</v>
      </c>
      <c r="AH3" s="122" t="s">
        <v>150</v>
      </c>
      <c r="AI3" s="122"/>
      <c r="AJ3" s="168" t="s">
        <v>116</v>
      </c>
      <c r="AK3" s="125"/>
      <c r="AL3" s="126" t="s">
        <v>151</v>
      </c>
      <c r="AM3" s="126" t="s">
        <v>152</v>
      </c>
      <c r="AN3" s="126" t="s">
        <v>153</v>
      </c>
      <c r="AO3" s="126" t="s">
        <v>154</v>
      </c>
      <c r="AP3" s="126" t="s">
        <v>155</v>
      </c>
      <c r="AQ3" s="122" t="s">
        <v>148</v>
      </c>
      <c r="AR3" s="127" t="s">
        <v>156</v>
      </c>
      <c r="AS3" s="127" t="s">
        <v>157</v>
      </c>
      <c r="AT3" s="128" t="s">
        <v>158</v>
      </c>
      <c r="AU3" s="128" t="s">
        <v>159</v>
      </c>
      <c r="AV3" s="128" t="s">
        <v>160</v>
      </c>
      <c r="AW3" s="128" t="s">
        <v>161</v>
      </c>
      <c r="AX3" s="128" t="s">
        <v>108</v>
      </c>
      <c r="AY3" s="128" t="s">
        <v>109</v>
      </c>
      <c r="AZ3" s="129" t="s">
        <v>150</v>
      </c>
      <c r="BA3" s="129"/>
      <c r="BB3" s="129" t="s">
        <v>162</v>
      </c>
      <c r="BC3" s="172" t="s">
        <v>163</v>
      </c>
      <c r="BD3" s="172" t="s">
        <v>164</v>
      </c>
      <c r="BE3" s="128" t="s">
        <v>165</v>
      </c>
    </row>
    <row r="4" spans="1:57" ht="15" x14ac:dyDescent="0.25">
      <c r="A4" s="71"/>
      <c r="B4" s="131" t="s">
        <v>166</v>
      </c>
      <c r="C4" s="95">
        <v>4.5</v>
      </c>
      <c r="D4" s="95">
        <v>5.5</v>
      </c>
      <c r="E4" s="95">
        <v>6</v>
      </c>
      <c r="F4" s="95">
        <v>6</v>
      </c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133">
        <f>SUM(F4:AE4)</f>
        <v>112.5</v>
      </c>
      <c r="AG4" s="134"/>
      <c r="AH4" s="134"/>
      <c r="AI4" s="134"/>
      <c r="AJ4" s="71"/>
      <c r="AK4" s="135" t="s">
        <v>167</v>
      </c>
      <c r="AL4" s="135">
        <f t="shared" ref="AL4:AL10" si="1">SUM(C4:H4)</f>
        <v>31</v>
      </c>
      <c r="AM4" s="135">
        <f t="shared" ref="AM4:AM10" si="2">SUM(J4:O4)</f>
        <v>31</v>
      </c>
      <c r="AN4" s="135">
        <f t="shared" ref="AN4:AN10" si="3">SUM(Q4:V4)</f>
        <v>31</v>
      </c>
      <c r="AO4" s="135">
        <f t="shared" ref="AO4:AO10" si="4">SUM(X4:AC4)</f>
        <v>31</v>
      </c>
      <c r="AP4" s="135">
        <f t="shared" ref="AP4:AP10" si="5">SUM(AE4:AE4)</f>
        <v>4.5</v>
      </c>
      <c r="AQ4" s="136">
        <f t="shared" ref="AQ4:AQ35" si="6">SUM(AL4:AP4)</f>
        <v>128.5</v>
      </c>
      <c r="AR4" s="137">
        <f>AQ4-SUM(AQ6:AQ10)</f>
        <v>128.5</v>
      </c>
      <c r="AS4" s="137">
        <f>AQ11</f>
        <v>-128.5</v>
      </c>
      <c r="AT4" s="138">
        <f>AR4+AS4</f>
        <v>0</v>
      </c>
      <c r="AU4" s="138">
        <f>AQ10</f>
        <v>0</v>
      </c>
      <c r="AV4" s="138">
        <f>AQ8</f>
        <v>0</v>
      </c>
      <c r="AW4" s="138">
        <f>AQ9</f>
        <v>0</v>
      </c>
      <c r="AX4" s="138">
        <f>AQ7</f>
        <v>0</v>
      </c>
      <c r="AY4" s="138">
        <f>AQ6</f>
        <v>0</v>
      </c>
      <c r="AZ4" s="134">
        <f>AH5</f>
        <v>0</v>
      </c>
      <c r="BA4" s="134">
        <v>1.3</v>
      </c>
      <c r="BB4" s="134">
        <f>BA4*AS4</f>
        <v>-167.05</v>
      </c>
      <c r="BC4" s="174">
        <f>AZ4+BB4</f>
        <v>-167.05</v>
      </c>
      <c r="BD4" s="174"/>
      <c r="BE4" s="138"/>
    </row>
    <row r="5" spans="1:57" ht="15" x14ac:dyDescent="0.25">
      <c r="A5" s="140"/>
      <c r="B5" s="141" t="s">
        <v>168</v>
      </c>
      <c r="C5" s="134"/>
      <c r="D5" s="134"/>
      <c r="E5" s="134"/>
      <c r="F5" s="134"/>
      <c r="G5" s="134"/>
      <c r="H5" s="134"/>
      <c r="I5" s="159"/>
      <c r="J5" s="134"/>
      <c r="K5" s="134"/>
      <c r="L5" s="134"/>
      <c r="M5" s="134"/>
      <c r="N5" s="134"/>
      <c r="O5" s="134"/>
      <c r="P5" s="159"/>
      <c r="Q5" s="134"/>
      <c r="R5" s="134"/>
      <c r="S5" s="134"/>
      <c r="T5" s="134"/>
      <c r="U5" s="134"/>
      <c r="V5" s="134"/>
      <c r="W5" s="159"/>
      <c r="X5" s="134"/>
      <c r="Y5" s="134"/>
      <c r="Z5" s="134"/>
      <c r="AA5" s="134"/>
      <c r="AB5" s="134"/>
      <c r="AC5" s="134"/>
      <c r="AD5" s="159"/>
      <c r="AE5" s="134"/>
      <c r="AF5" s="133">
        <f>SUM(F5:AE5)</f>
        <v>0</v>
      </c>
      <c r="AG5" s="134">
        <f>COUNT(F5:AE5)</f>
        <v>0</v>
      </c>
      <c r="AH5" s="134">
        <f>AG5*3.5</f>
        <v>0</v>
      </c>
      <c r="AI5" s="134"/>
      <c r="AJ5" s="140"/>
      <c r="AK5" s="134" t="s">
        <v>169</v>
      </c>
      <c r="AL5" s="134">
        <f t="shared" si="1"/>
        <v>0</v>
      </c>
      <c r="AM5" s="134">
        <f t="shared" si="2"/>
        <v>0</v>
      </c>
      <c r="AN5" s="134">
        <f t="shared" si="3"/>
        <v>0</v>
      </c>
      <c r="AO5" s="134">
        <f t="shared" si="4"/>
        <v>0</v>
      </c>
      <c r="AP5" s="134">
        <f t="shared" si="5"/>
        <v>0</v>
      </c>
      <c r="AQ5" s="136">
        <f t="shared" si="6"/>
        <v>0</v>
      </c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75"/>
      <c r="BD5" s="175"/>
      <c r="BE5" s="146" t="s">
        <v>422</v>
      </c>
    </row>
    <row r="6" spans="1:57" ht="15" x14ac:dyDescent="0.25">
      <c r="A6" s="140" t="s">
        <v>171</v>
      </c>
      <c r="B6" s="141" t="s">
        <v>109</v>
      </c>
      <c r="C6" s="147"/>
      <c r="D6" s="147"/>
      <c r="E6" s="147"/>
      <c r="F6" s="147"/>
      <c r="G6" s="147"/>
      <c r="H6" s="147"/>
      <c r="I6" s="176"/>
      <c r="J6" s="147"/>
      <c r="K6" s="147"/>
      <c r="L6" s="147"/>
      <c r="M6" s="147"/>
      <c r="N6" s="147"/>
      <c r="O6" s="147"/>
      <c r="P6" s="176"/>
      <c r="Q6" s="147"/>
      <c r="R6" s="147"/>
      <c r="S6" s="147"/>
      <c r="T6" s="147"/>
      <c r="U6" s="147"/>
      <c r="V6" s="147"/>
      <c r="W6" s="176"/>
      <c r="X6" s="147"/>
      <c r="Y6" s="147"/>
      <c r="Z6" s="147"/>
      <c r="AA6" s="147"/>
      <c r="AB6" s="147"/>
      <c r="AC6" s="147"/>
      <c r="AD6" s="176"/>
      <c r="AE6" s="147"/>
      <c r="AF6" s="133"/>
      <c r="AG6" s="147"/>
      <c r="AH6" s="147"/>
      <c r="AI6" s="147"/>
      <c r="AJ6" s="140" t="s">
        <v>171</v>
      </c>
      <c r="AK6" s="134" t="s">
        <v>109</v>
      </c>
      <c r="AL6" s="134">
        <f t="shared" si="1"/>
        <v>0</v>
      </c>
      <c r="AM6" s="134">
        <f t="shared" si="2"/>
        <v>0</v>
      </c>
      <c r="AN6" s="134">
        <f t="shared" si="3"/>
        <v>0</v>
      </c>
      <c r="AO6" s="134">
        <f t="shared" si="4"/>
        <v>0</v>
      </c>
      <c r="AP6" s="134">
        <f t="shared" si="5"/>
        <v>0</v>
      </c>
      <c r="AQ6" s="136">
        <f t="shared" si="6"/>
        <v>0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78"/>
      <c r="BD6" s="178"/>
      <c r="BE6" s="147"/>
    </row>
    <row r="7" spans="1:57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34"/>
      <c r="Y7" s="134"/>
      <c r="Z7" s="150"/>
      <c r="AA7" s="134"/>
      <c r="AB7" s="152"/>
      <c r="AC7" s="134"/>
      <c r="AD7" s="159"/>
      <c r="AE7" s="134"/>
      <c r="AF7" s="133"/>
      <c r="AG7" s="134"/>
      <c r="AH7" s="134"/>
      <c r="AI7" s="134"/>
      <c r="AJ7" s="140"/>
      <c r="AK7" s="124" t="s">
        <v>108</v>
      </c>
      <c r="AL7" s="134">
        <f t="shared" si="1"/>
        <v>0</v>
      </c>
      <c r="AM7" s="134">
        <f t="shared" si="2"/>
        <v>0</v>
      </c>
      <c r="AN7" s="134">
        <f t="shared" si="3"/>
        <v>0</v>
      </c>
      <c r="AO7" s="134">
        <f t="shared" si="4"/>
        <v>0</v>
      </c>
      <c r="AP7" s="134">
        <f t="shared" si="5"/>
        <v>0</v>
      </c>
      <c r="AQ7" s="136">
        <f t="shared" si="6"/>
        <v>0</v>
      </c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75"/>
      <c r="BD7" s="175"/>
      <c r="BE7" s="134"/>
    </row>
    <row r="8" spans="1:57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/>
      <c r="K8" s="134"/>
      <c r="L8" s="150"/>
      <c r="M8" s="134"/>
      <c r="N8" s="152"/>
      <c r="O8" s="134"/>
      <c r="P8" s="159"/>
      <c r="Q8" s="134"/>
      <c r="R8" s="134"/>
      <c r="S8" s="150"/>
      <c r="T8" s="134"/>
      <c r="U8" s="152"/>
      <c r="V8" s="134"/>
      <c r="W8" s="159"/>
      <c r="X8" s="134"/>
      <c r="Y8" s="134"/>
      <c r="Z8" s="150"/>
      <c r="AA8" s="134"/>
      <c r="AB8" s="152"/>
      <c r="AC8" s="134"/>
      <c r="AD8" s="159"/>
      <c r="AE8" s="134"/>
      <c r="AF8" s="133"/>
      <c r="AG8" s="134"/>
      <c r="AH8" s="134"/>
      <c r="AI8" s="134"/>
      <c r="AJ8" s="140"/>
      <c r="AK8" s="124" t="s">
        <v>172</v>
      </c>
      <c r="AL8" s="134">
        <f t="shared" si="1"/>
        <v>0</v>
      </c>
      <c r="AM8" s="134">
        <f t="shared" si="2"/>
        <v>0</v>
      </c>
      <c r="AN8" s="134">
        <f t="shared" si="3"/>
        <v>0</v>
      </c>
      <c r="AO8" s="134">
        <f t="shared" si="4"/>
        <v>0</v>
      </c>
      <c r="AP8" s="134">
        <f t="shared" si="5"/>
        <v>0</v>
      </c>
      <c r="AQ8" s="136">
        <f t="shared" si="6"/>
        <v>0</v>
      </c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75"/>
      <c r="BD8" s="175"/>
      <c r="BE8" s="134"/>
    </row>
    <row r="9" spans="1:57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/>
      <c r="V9" s="134"/>
      <c r="W9" s="159"/>
      <c r="X9" s="134"/>
      <c r="Y9" s="134"/>
      <c r="Z9" s="150"/>
      <c r="AA9" s="134"/>
      <c r="AB9" s="152"/>
      <c r="AC9" s="134"/>
      <c r="AD9" s="159"/>
      <c r="AE9" s="134"/>
      <c r="AF9" s="133"/>
      <c r="AG9" s="134"/>
      <c r="AH9" s="134"/>
      <c r="AI9" s="134"/>
      <c r="AJ9" s="140"/>
      <c r="AK9" s="124" t="s">
        <v>173</v>
      </c>
      <c r="AL9" s="134">
        <f t="shared" si="1"/>
        <v>0</v>
      </c>
      <c r="AM9" s="134">
        <f t="shared" si="2"/>
        <v>0</v>
      </c>
      <c r="AN9" s="134">
        <f t="shared" si="3"/>
        <v>0</v>
      </c>
      <c r="AO9" s="134">
        <f t="shared" si="4"/>
        <v>0</v>
      </c>
      <c r="AP9" s="134">
        <f t="shared" si="5"/>
        <v>0</v>
      </c>
      <c r="AQ9" s="136">
        <f t="shared" si="6"/>
        <v>0</v>
      </c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75"/>
      <c r="BD9" s="175"/>
      <c r="BE9" s="134"/>
    </row>
    <row r="10" spans="1:57" ht="15" x14ac:dyDescent="0.25">
      <c r="A10" s="140"/>
      <c r="B10" s="141" t="s">
        <v>174</v>
      </c>
      <c r="C10" s="150"/>
      <c r="D10" s="150"/>
      <c r="E10" s="150"/>
      <c r="F10" s="134"/>
      <c r="G10" s="152"/>
      <c r="H10" s="134"/>
      <c r="I10" s="159"/>
      <c r="J10" s="134"/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59"/>
      <c r="AE10" s="134"/>
      <c r="AF10" s="133"/>
      <c r="AG10" s="134"/>
      <c r="AH10" s="134"/>
      <c r="AI10" s="134"/>
      <c r="AJ10" s="140"/>
      <c r="AK10" s="124" t="s">
        <v>174</v>
      </c>
      <c r="AL10" s="134">
        <f t="shared" si="1"/>
        <v>0</v>
      </c>
      <c r="AM10" s="134">
        <f t="shared" si="2"/>
        <v>0</v>
      </c>
      <c r="AN10" s="134">
        <f t="shared" si="3"/>
        <v>0</v>
      </c>
      <c r="AO10" s="134">
        <f t="shared" si="4"/>
        <v>0</v>
      </c>
      <c r="AP10" s="134">
        <f t="shared" si="5"/>
        <v>0</v>
      </c>
      <c r="AQ10" s="136">
        <f t="shared" si="6"/>
        <v>0</v>
      </c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75"/>
      <c r="BD10" s="175"/>
      <c r="BE10" s="134"/>
    </row>
    <row r="11" spans="1:57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55"/>
      <c r="R11" s="155"/>
      <c r="S11" s="155"/>
      <c r="T11" s="134"/>
      <c r="U11" s="155"/>
      <c r="V11" s="155"/>
      <c r="W11" s="159"/>
      <c r="X11" s="155"/>
      <c r="Y11" s="155"/>
      <c r="Z11" s="155"/>
      <c r="AA11" s="134"/>
      <c r="AB11" s="155"/>
      <c r="AC11" s="155"/>
      <c r="AD11" s="159"/>
      <c r="AE11" s="155"/>
      <c r="AF11" s="133">
        <f>SUM(E11:AE11)</f>
        <v>0</v>
      </c>
      <c r="AG11" s="155"/>
      <c r="AH11" s="155"/>
      <c r="AI11" s="155"/>
      <c r="AJ11" s="153"/>
      <c r="AK11" s="134" t="s">
        <v>176</v>
      </c>
      <c r="AL11" s="134">
        <f>SUM(AL5:AL10)-AL4</f>
        <v>-31</v>
      </c>
      <c r="AM11" s="134">
        <f>SUM(AM5:AM10)-AM4</f>
        <v>-31</v>
      </c>
      <c r="AN11" s="134">
        <f>SUM(AN5:AN10)-AN4</f>
        <v>-31</v>
      </c>
      <c r="AO11" s="134">
        <f>SUM(AO5:AO10)-AO4</f>
        <v>-31</v>
      </c>
      <c r="AP11" s="134">
        <f>SUM(AP5:AP10)-AP4</f>
        <v>-4.5</v>
      </c>
      <c r="AQ11" s="136">
        <f t="shared" si="6"/>
        <v>-128.5</v>
      </c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81"/>
      <c r="BD11" s="181"/>
      <c r="BE11" s="155"/>
    </row>
    <row r="12" spans="1:57" ht="15" x14ac:dyDescent="0.25">
      <c r="A12" s="71"/>
      <c r="B12" s="131" t="s">
        <v>166</v>
      </c>
      <c r="C12" s="95">
        <v>5</v>
      </c>
      <c r="D12" s="95">
        <v>5.5</v>
      </c>
      <c r="E12" s="95">
        <v>6</v>
      </c>
      <c r="F12" s="95">
        <v>5.5</v>
      </c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133">
        <f>SUM(F12:AE12)</f>
        <v>112.5</v>
      </c>
      <c r="AG12" s="134"/>
      <c r="AH12" s="134"/>
      <c r="AI12" s="134"/>
      <c r="AJ12" s="71"/>
      <c r="AK12" s="135" t="s">
        <v>167</v>
      </c>
      <c r="AL12" s="135">
        <f t="shared" ref="AL12:AL18" si="7">SUM(C12:H12)</f>
        <v>31</v>
      </c>
      <c r="AM12" s="135">
        <f t="shared" ref="AM12:AM18" si="8">SUM(J12:O12)</f>
        <v>31</v>
      </c>
      <c r="AN12" s="135">
        <f t="shared" ref="AN12:AN18" si="9">SUM(Q12:V12)</f>
        <v>31</v>
      </c>
      <c r="AO12" s="135">
        <f t="shared" ref="AO12:AO18" si="10">SUM(X12:AC12)</f>
        <v>31</v>
      </c>
      <c r="AP12" s="135">
        <f t="shared" ref="AP12:AP18" si="11">SUM(AE12:AE12)</f>
        <v>5</v>
      </c>
      <c r="AQ12" s="136">
        <f t="shared" si="6"/>
        <v>129</v>
      </c>
      <c r="AR12" s="137">
        <f>AQ12-SUM(AQ14:AQ18)</f>
        <v>67</v>
      </c>
      <c r="AS12" s="137">
        <f>AQ19</f>
        <v>-67</v>
      </c>
      <c r="AT12" s="138">
        <f>AR12+AS12</f>
        <v>0</v>
      </c>
      <c r="AU12" s="138">
        <f>AQ18</f>
        <v>0</v>
      </c>
      <c r="AV12" s="138">
        <f>AQ16</f>
        <v>16.5</v>
      </c>
      <c r="AW12" s="138">
        <f>AQ17</f>
        <v>45.5</v>
      </c>
      <c r="AX12" s="138">
        <f>AQ15</f>
        <v>0</v>
      </c>
      <c r="AY12" s="138">
        <f>AQ14</f>
        <v>0</v>
      </c>
      <c r="AZ12" s="134">
        <f>AH13</f>
        <v>0</v>
      </c>
      <c r="BA12" s="134">
        <v>1.3</v>
      </c>
      <c r="BB12" s="134">
        <f>BA12*AS12</f>
        <v>-87.100000000000009</v>
      </c>
      <c r="BC12" s="174">
        <f>AZ12+BB12</f>
        <v>-87.100000000000009</v>
      </c>
      <c r="BD12" s="174"/>
      <c r="BE12" s="138"/>
    </row>
    <row r="13" spans="1:57" ht="15" x14ac:dyDescent="0.25">
      <c r="A13" s="140"/>
      <c r="B13" s="141" t="s">
        <v>168</v>
      </c>
      <c r="C13" s="318" t="s">
        <v>423</v>
      </c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159"/>
      <c r="Q13" s="134"/>
      <c r="R13" s="134"/>
      <c r="S13" s="134"/>
      <c r="T13" s="134"/>
      <c r="U13" s="134"/>
      <c r="V13" s="134"/>
      <c r="W13" s="159"/>
      <c r="X13" s="134"/>
      <c r="Y13" s="134"/>
      <c r="Z13" s="134"/>
      <c r="AA13" s="134"/>
      <c r="AB13" s="134"/>
      <c r="AC13" s="134"/>
      <c r="AD13" s="159"/>
      <c r="AE13" s="134"/>
      <c r="AF13" s="133">
        <f>SUM(F13:AE13)</f>
        <v>0</v>
      </c>
      <c r="AG13" s="134">
        <f>COUNT(F13:AE13)</f>
        <v>0</v>
      </c>
      <c r="AH13" s="134">
        <f>AG13*3.5</f>
        <v>0</v>
      </c>
      <c r="AI13" s="134"/>
      <c r="AJ13" s="140"/>
      <c r="AK13" s="134" t="s">
        <v>169</v>
      </c>
      <c r="AL13" s="134">
        <f t="shared" si="7"/>
        <v>0</v>
      </c>
      <c r="AM13" s="134">
        <f t="shared" si="8"/>
        <v>0</v>
      </c>
      <c r="AN13" s="134">
        <f t="shared" si="9"/>
        <v>0</v>
      </c>
      <c r="AO13" s="134">
        <f t="shared" si="10"/>
        <v>0</v>
      </c>
      <c r="AP13" s="134">
        <f t="shared" si="11"/>
        <v>0</v>
      </c>
      <c r="AQ13" s="136">
        <f t="shared" si="6"/>
        <v>0</v>
      </c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75"/>
      <c r="BD13" s="175"/>
      <c r="BE13" s="146" t="s">
        <v>424</v>
      </c>
    </row>
    <row r="14" spans="1:57" ht="15" x14ac:dyDescent="0.25">
      <c r="A14" s="140" t="s">
        <v>178</v>
      </c>
      <c r="B14" s="141" t="s">
        <v>109</v>
      </c>
      <c r="C14" s="147"/>
      <c r="D14" s="147"/>
      <c r="E14" s="147"/>
      <c r="F14" s="147"/>
      <c r="G14" s="147"/>
      <c r="H14" s="147"/>
      <c r="I14" s="176"/>
      <c r="J14" s="147"/>
      <c r="K14" s="147"/>
      <c r="L14" s="147"/>
      <c r="M14" s="147"/>
      <c r="N14" s="147"/>
      <c r="O14" s="147"/>
      <c r="P14" s="176"/>
      <c r="Q14" s="147"/>
      <c r="R14" s="147"/>
      <c r="S14" s="147"/>
      <c r="T14" s="147"/>
      <c r="U14" s="147"/>
      <c r="V14" s="147"/>
      <c r="W14" s="176"/>
      <c r="X14" s="147"/>
      <c r="Y14" s="147"/>
      <c r="Z14" s="147"/>
      <c r="AA14" s="147"/>
      <c r="AB14" s="147"/>
      <c r="AC14" s="147"/>
      <c r="AD14" s="176"/>
      <c r="AE14" s="147"/>
      <c r="AF14" s="133"/>
      <c r="AG14" s="147"/>
      <c r="AH14" s="147"/>
      <c r="AI14" s="147"/>
      <c r="AJ14" s="140" t="s">
        <v>178</v>
      </c>
      <c r="AK14" s="134" t="s">
        <v>109</v>
      </c>
      <c r="AL14" s="134">
        <f t="shared" si="7"/>
        <v>0</v>
      </c>
      <c r="AM14" s="134">
        <f t="shared" si="8"/>
        <v>0</v>
      </c>
      <c r="AN14" s="134">
        <f t="shared" si="9"/>
        <v>0</v>
      </c>
      <c r="AO14" s="134">
        <f t="shared" si="10"/>
        <v>0</v>
      </c>
      <c r="AP14" s="134">
        <f t="shared" si="11"/>
        <v>0</v>
      </c>
      <c r="AQ14" s="136">
        <f t="shared" si="6"/>
        <v>0</v>
      </c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78"/>
      <c r="BD14" s="178"/>
      <c r="BE14" s="147"/>
    </row>
    <row r="15" spans="1:57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34"/>
      <c r="AF15" s="133"/>
      <c r="AG15" s="134"/>
      <c r="AH15" s="134"/>
      <c r="AI15" s="134"/>
      <c r="AJ15" s="140"/>
      <c r="AK15" s="124" t="s">
        <v>108</v>
      </c>
      <c r="AL15" s="134">
        <f t="shared" si="7"/>
        <v>0</v>
      </c>
      <c r="AM15" s="134">
        <f t="shared" si="8"/>
        <v>0</v>
      </c>
      <c r="AN15" s="134">
        <f t="shared" si="9"/>
        <v>0</v>
      </c>
      <c r="AO15" s="134">
        <f t="shared" si="10"/>
        <v>0</v>
      </c>
      <c r="AP15" s="134">
        <f t="shared" si="11"/>
        <v>0</v>
      </c>
      <c r="AQ15" s="136">
        <f t="shared" si="6"/>
        <v>0</v>
      </c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75"/>
      <c r="BD15" s="175"/>
      <c r="BE15" s="134"/>
    </row>
    <row r="16" spans="1:57" ht="15" x14ac:dyDescent="0.25">
      <c r="A16" s="140"/>
      <c r="B16" s="141" t="s">
        <v>160</v>
      </c>
      <c r="C16" s="150">
        <v>5</v>
      </c>
      <c r="D16" s="150">
        <v>5.5</v>
      </c>
      <c r="E16" s="150">
        <v>6</v>
      </c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34"/>
      <c r="AF16" s="133"/>
      <c r="AG16" s="134"/>
      <c r="AH16" s="134"/>
      <c r="AI16" s="134"/>
      <c r="AJ16" s="140"/>
      <c r="AK16" s="124" t="s">
        <v>172</v>
      </c>
      <c r="AL16" s="134">
        <f t="shared" si="7"/>
        <v>16.5</v>
      </c>
      <c r="AM16" s="134">
        <f t="shared" si="8"/>
        <v>0</v>
      </c>
      <c r="AN16" s="134">
        <f t="shared" si="9"/>
        <v>0</v>
      </c>
      <c r="AO16" s="134">
        <f t="shared" si="10"/>
        <v>0</v>
      </c>
      <c r="AP16" s="134">
        <f t="shared" si="11"/>
        <v>0</v>
      </c>
      <c r="AQ16" s="136">
        <f t="shared" si="6"/>
        <v>16.5</v>
      </c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75"/>
      <c r="BD16" s="175"/>
      <c r="BE16" s="134"/>
    </row>
    <row r="17" spans="1:57" ht="15" x14ac:dyDescent="0.25">
      <c r="A17" s="140"/>
      <c r="B17" s="141" t="s">
        <v>161</v>
      </c>
      <c r="C17" s="150"/>
      <c r="D17" s="150"/>
      <c r="E17" s="150"/>
      <c r="F17" s="134">
        <v>5.5</v>
      </c>
      <c r="G17" s="152">
        <v>6</v>
      </c>
      <c r="H17" s="134">
        <v>3</v>
      </c>
      <c r="I17" s="159"/>
      <c r="J17" s="134">
        <v>5</v>
      </c>
      <c r="K17" s="134">
        <v>5.5</v>
      </c>
      <c r="L17" s="150">
        <v>6</v>
      </c>
      <c r="M17" s="134">
        <v>5.5</v>
      </c>
      <c r="N17" s="152">
        <v>6</v>
      </c>
      <c r="O17" s="134">
        <v>3</v>
      </c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34"/>
      <c r="AF17" s="133"/>
      <c r="AG17" s="134"/>
      <c r="AH17" s="134"/>
      <c r="AI17" s="134"/>
      <c r="AJ17" s="140"/>
      <c r="AK17" s="124" t="s">
        <v>173</v>
      </c>
      <c r="AL17" s="134">
        <f t="shared" si="7"/>
        <v>14.5</v>
      </c>
      <c r="AM17" s="134">
        <f t="shared" si="8"/>
        <v>31</v>
      </c>
      <c r="AN17" s="134">
        <f t="shared" si="9"/>
        <v>0</v>
      </c>
      <c r="AO17" s="134">
        <f t="shared" si="10"/>
        <v>0</v>
      </c>
      <c r="AP17" s="134">
        <f t="shared" si="11"/>
        <v>0</v>
      </c>
      <c r="AQ17" s="136">
        <f t="shared" si="6"/>
        <v>45.5</v>
      </c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75"/>
      <c r="BD17" s="175"/>
      <c r="BE17" s="134"/>
    </row>
    <row r="18" spans="1:57" ht="15" x14ac:dyDescent="0.25">
      <c r="A18" s="140"/>
      <c r="B18" s="141" t="s">
        <v>174</v>
      </c>
      <c r="C18" s="150"/>
      <c r="D18" s="150"/>
      <c r="E18" s="150"/>
      <c r="F18" s="134"/>
      <c r="G18" s="152"/>
      <c r="H18" s="134"/>
      <c r="I18" s="159"/>
      <c r="J18" s="134"/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59"/>
      <c r="AE18" s="134"/>
      <c r="AF18" s="133"/>
      <c r="AG18" s="134"/>
      <c r="AH18" s="134"/>
      <c r="AI18" s="134"/>
      <c r="AJ18" s="140"/>
      <c r="AK18" s="124" t="s">
        <v>174</v>
      </c>
      <c r="AL18" s="134">
        <f t="shared" si="7"/>
        <v>0</v>
      </c>
      <c r="AM18" s="134">
        <f t="shared" si="8"/>
        <v>0</v>
      </c>
      <c r="AN18" s="134">
        <f t="shared" si="9"/>
        <v>0</v>
      </c>
      <c r="AO18" s="134">
        <f t="shared" si="10"/>
        <v>0</v>
      </c>
      <c r="AP18" s="134">
        <f t="shared" si="11"/>
        <v>0</v>
      </c>
      <c r="AQ18" s="136">
        <f t="shared" si="6"/>
        <v>0</v>
      </c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75"/>
      <c r="BD18" s="175"/>
      <c r="BE18" s="134"/>
    </row>
    <row r="19" spans="1:57" ht="15" x14ac:dyDescent="0.25">
      <c r="A19" s="153"/>
      <c r="B19" s="154" t="s">
        <v>175</v>
      </c>
      <c r="C19" s="155"/>
      <c r="D19" s="155"/>
      <c r="E19" s="155"/>
      <c r="F19" s="134"/>
      <c r="G19" s="155"/>
      <c r="H19" s="155"/>
      <c r="I19" s="159"/>
      <c r="J19" s="155"/>
      <c r="K19" s="155"/>
      <c r="L19" s="155"/>
      <c r="M19" s="134"/>
      <c r="N19" s="155"/>
      <c r="O19" s="155"/>
      <c r="P19" s="159"/>
      <c r="Q19" s="155"/>
      <c r="R19" s="155"/>
      <c r="S19" s="155"/>
      <c r="T19" s="134"/>
      <c r="U19" s="155"/>
      <c r="V19" s="155"/>
      <c r="W19" s="159"/>
      <c r="X19" s="155"/>
      <c r="Y19" s="155"/>
      <c r="Z19" s="155"/>
      <c r="AA19" s="134"/>
      <c r="AB19" s="155"/>
      <c r="AC19" s="155"/>
      <c r="AD19" s="159"/>
      <c r="AE19" s="155"/>
      <c r="AF19" s="133">
        <f>SUM(E19:AE19)</f>
        <v>0</v>
      </c>
      <c r="AG19" s="155"/>
      <c r="AH19" s="155"/>
      <c r="AI19" s="155"/>
      <c r="AJ19" s="153"/>
      <c r="AK19" s="134" t="s">
        <v>176</v>
      </c>
      <c r="AL19" s="134">
        <f>SUM(AL13:AL18)-AL12</f>
        <v>0</v>
      </c>
      <c r="AM19" s="134">
        <f>SUM(AM13:AM18)-AM12</f>
        <v>0</v>
      </c>
      <c r="AN19" s="134">
        <f>SUM(AN13:AN18)-AN12</f>
        <v>-31</v>
      </c>
      <c r="AO19" s="134">
        <f>SUM(AO13:AO18)-AO12</f>
        <v>-31</v>
      </c>
      <c r="AP19" s="134">
        <f>SUM(AP13:AP18)-AP12</f>
        <v>-5</v>
      </c>
      <c r="AQ19" s="136">
        <f t="shared" si="6"/>
        <v>-67</v>
      </c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81"/>
      <c r="BD19" s="181"/>
      <c r="BE19" s="155"/>
    </row>
    <row r="20" spans="1:57" ht="15" x14ac:dyDescent="0.25">
      <c r="A20" s="71"/>
      <c r="B20" s="131" t="s">
        <v>166</v>
      </c>
      <c r="C20" s="95">
        <v>5.5</v>
      </c>
      <c r="D20" s="95">
        <v>6</v>
      </c>
      <c r="E20" s="95">
        <v>5.5</v>
      </c>
      <c r="F20" s="95">
        <v>6</v>
      </c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133">
        <f>SUM(F20:AE20)</f>
        <v>112.5</v>
      </c>
      <c r="AG20" s="134"/>
      <c r="AH20" s="134"/>
      <c r="AI20" s="134"/>
      <c r="AJ20" s="71"/>
      <c r="AK20" s="135" t="s">
        <v>167</v>
      </c>
      <c r="AL20" s="135">
        <f t="shared" ref="AL20:AL26" si="12">SUM(C20:H20)</f>
        <v>31</v>
      </c>
      <c r="AM20" s="135">
        <f t="shared" ref="AM20:AM26" si="13">SUM(J20:O20)</f>
        <v>31</v>
      </c>
      <c r="AN20" s="135">
        <f t="shared" ref="AN20:AN26" si="14">SUM(Q20:V20)</f>
        <v>31</v>
      </c>
      <c r="AO20" s="135">
        <f t="shared" ref="AO20:AO26" si="15">SUM(X20:AC20)</f>
        <v>31</v>
      </c>
      <c r="AP20" s="135">
        <f t="shared" ref="AP20:AP26" si="16">SUM(AE20:AE20)</f>
        <v>5.5</v>
      </c>
      <c r="AQ20" s="136">
        <f t="shared" si="6"/>
        <v>129.5</v>
      </c>
      <c r="AR20" s="137">
        <f>AQ20-SUM(AQ22:AQ26)</f>
        <v>129.5</v>
      </c>
      <c r="AS20" s="137">
        <f>AQ27</f>
        <v>-129.5</v>
      </c>
      <c r="AT20" s="138">
        <f>AR20+AS20</f>
        <v>0</v>
      </c>
      <c r="AU20" s="138">
        <f>AQ26</f>
        <v>0</v>
      </c>
      <c r="AV20" s="138">
        <f>AQ24</f>
        <v>0</v>
      </c>
      <c r="AW20" s="138">
        <f>AQ25</f>
        <v>0</v>
      </c>
      <c r="AX20" s="138">
        <f>AQ23</f>
        <v>0</v>
      </c>
      <c r="AY20" s="138">
        <f>AQ22</f>
        <v>0</v>
      </c>
      <c r="AZ20" s="134">
        <f>AH21</f>
        <v>0</v>
      </c>
      <c r="BA20" s="134">
        <v>1.3</v>
      </c>
      <c r="BB20" s="134">
        <f>BA20*AS20</f>
        <v>-168.35</v>
      </c>
      <c r="BC20" s="174">
        <f>AZ20+BB20</f>
        <v>-168.35</v>
      </c>
      <c r="BD20" s="174"/>
      <c r="BE20" s="138"/>
    </row>
    <row r="21" spans="1:57" ht="15" x14ac:dyDescent="0.25">
      <c r="A21" s="140"/>
      <c r="B21" s="141" t="s">
        <v>168</v>
      </c>
      <c r="C21" s="134"/>
      <c r="D21" s="134"/>
      <c r="E21" s="134"/>
      <c r="F21" s="134"/>
      <c r="G21" s="134"/>
      <c r="H21" s="134"/>
      <c r="I21" s="159"/>
      <c r="J21" s="134"/>
      <c r="K21" s="134"/>
      <c r="L21" s="134"/>
      <c r="M21" s="134"/>
      <c r="N21" s="134"/>
      <c r="O21" s="134"/>
      <c r="P21" s="159"/>
      <c r="Q21" s="134"/>
      <c r="R21" s="134"/>
      <c r="S21" s="134"/>
      <c r="T21" s="134"/>
      <c r="U21" s="134"/>
      <c r="V21" s="134"/>
      <c r="W21" s="159"/>
      <c r="X21" s="134"/>
      <c r="Y21" s="134"/>
      <c r="Z21" s="134"/>
      <c r="AA21" s="134"/>
      <c r="AB21" s="134"/>
      <c r="AC21" s="134"/>
      <c r="AD21" s="159"/>
      <c r="AE21" s="134"/>
      <c r="AF21" s="133">
        <f>SUM(F21:AE21)</f>
        <v>0</v>
      </c>
      <c r="AG21" s="134">
        <f>COUNT(F21:AE21)</f>
        <v>0</v>
      </c>
      <c r="AH21" s="134">
        <f>AG21*3.5</f>
        <v>0</v>
      </c>
      <c r="AI21" s="134"/>
      <c r="AJ21" s="140"/>
      <c r="AK21" s="134" t="s">
        <v>169</v>
      </c>
      <c r="AL21" s="134">
        <f t="shared" si="12"/>
        <v>0</v>
      </c>
      <c r="AM21" s="134">
        <f t="shared" si="13"/>
        <v>0</v>
      </c>
      <c r="AN21" s="134">
        <f t="shared" si="14"/>
        <v>0</v>
      </c>
      <c r="AO21" s="134">
        <f t="shared" si="15"/>
        <v>0</v>
      </c>
      <c r="AP21" s="134">
        <f t="shared" si="16"/>
        <v>0</v>
      </c>
      <c r="AQ21" s="136">
        <f t="shared" si="6"/>
        <v>0</v>
      </c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75"/>
      <c r="BD21" s="175"/>
      <c r="BE21" s="134"/>
    </row>
    <row r="22" spans="1:57" ht="15" x14ac:dyDescent="0.25">
      <c r="A22" s="140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147"/>
      <c r="K22" s="147"/>
      <c r="L22" s="147"/>
      <c r="M22" s="147"/>
      <c r="N22" s="147"/>
      <c r="O22" s="147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33"/>
      <c r="AG22" s="147"/>
      <c r="AH22" s="147"/>
      <c r="AI22" s="147"/>
      <c r="AJ22" s="140" t="s">
        <v>179</v>
      </c>
      <c r="AK22" s="134" t="s">
        <v>109</v>
      </c>
      <c r="AL22" s="134">
        <f t="shared" si="12"/>
        <v>0</v>
      </c>
      <c r="AM22" s="134">
        <f t="shared" si="13"/>
        <v>0</v>
      </c>
      <c r="AN22" s="134">
        <f t="shared" si="14"/>
        <v>0</v>
      </c>
      <c r="AO22" s="134">
        <f t="shared" si="15"/>
        <v>0</v>
      </c>
      <c r="AP22" s="134">
        <f t="shared" si="16"/>
        <v>0</v>
      </c>
      <c r="AQ22" s="136">
        <f t="shared" si="6"/>
        <v>0</v>
      </c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78"/>
      <c r="BD22" s="178"/>
      <c r="BE22" s="147"/>
    </row>
    <row r="23" spans="1:57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34"/>
      <c r="K23" s="134"/>
      <c r="L23" s="150"/>
      <c r="M23" s="134"/>
      <c r="N23" s="152"/>
      <c r="O23" s="134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3"/>
      <c r="AG23" s="134"/>
      <c r="AH23" s="134"/>
      <c r="AI23" s="134"/>
      <c r="AJ23" s="140"/>
      <c r="AK23" s="124" t="s">
        <v>108</v>
      </c>
      <c r="AL23" s="134">
        <f t="shared" si="12"/>
        <v>0</v>
      </c>
      <c r="AM23" s="134">
        <f t="shared" si="13"/>
        <v>0</v>
      </c>
      <c r="AN23" s="134">
        <f t="shared" si="14"/>
        <v>0</v>
      </c>
      <c r="AO23" s="134">
        <f t="shared" si="15"/>
        <v>0</v>
      </c>
      <c r="AP23" s="134">
        <f t="shared" si="16"/>
        <v>0</v>
      </c>
      <c r="AQ23" s="136">
        <f t="shared" si="6"/>
        <v>0</v>
      </c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75"/>
      <c r="BD23" s="175"/>
      <c r="BE23" s="134"/>
    </row>
    <row r="24" spans="1:57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34"/>
      <c r="K24" s="134"/>
      <c r="L24" s="150"/>
      <c r="M24" s="134"/>
      <c r="N24" s="152"/>
      <c r="O24" s="134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3"/>
      <c r="AG24" s="134"/>
      <c r="AH24" s="134"/>
      <c r="AI24" s="134"/>
      <c r="AJ24" s="140"/>
      <c r="AK24" s="124" t="s">
        <v>172</v>
      </c>
      <c r="AL24" s="134">
        <f t="shared" si="12"/>
        <v>0</v>
      </c>
      <c r="AM24" s="134">
        <f t="shared" si="13"/>
        <v>0</v>
      </c>
      <c r="AN24" s="134">
        <f t="shared" si="14"/>
        <v>0</v>
      </c>
      <c r="AO24" s="134">
        <f t="shared" si="15"/>
        <v>0</v>
      </c>
      <c r="AP24" s="134">
        <f t="shared" si="16"/>
        <v>0</v>
      </c>
      <c r="AQ24" s="136">
        <f t="shared" si="6"/>
        <v>0</v>
      </c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75"/>
      <c r="BD24" s="175"/>
      <c r="BE24" s="134"/>
    </row>
    <row r="25" spans="1:57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3"/>
      <c r="AG25" s="134"/>
      <c r="AH25" s="134"/>
      <c r="AI25" s="134"/>
      <c r="AJ25" s="140"/>
      <c r="AK25" s="124" t="s">
        <v>173</v>
      </c>
      <c r="AL25" s="134">
        <f t="shared" si="12"/>
        <v>0</v>
      </c>
      <c r="AM25" s="134">
        <f t="shared" si="13"/>
        <v>0</v>
      </c>
      <c r="AN25" s="134">
        <f t="shared" si="14"/>
        <v>0</v>
      </c>
      <c r="AO25" s="134">
        <f t="shared" si="15"/>
        <v>0</v>
      </c>
      <c r="AP25" s="134">
        <f t="shared" si="16"/>
        <v>0</v>
      </c>
      <c r="AQ25" s="136">
        <f t="shared" si="6"/>
        <v>0</v>
      </c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75"/>
      <c r="BD25" s="175"/>
      <c r="BE25" s="134"/>
    </row>
    <row r="26" spans="1:57" ht="15" x14ac:dyDescent="0.25">
      <c r="A26" s="140"/>
      <c r="B26" s="141" t="s">
        <v>174</v>
      </c>
      <c r="C26" s="150"/>
      <c r="D26" s="150"/>
      <c r="E26" s="150"/>
      <c r="F26" s="134"/>
      <c r="G26" s="152"/>
      <c r="H26" s="134"/>
      <c r="I26" s="159"/>
      <c r="J26" s="134"/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59"/>
      <c r="AE26" s="134"/>
      <c r="AF26" s="133"/>
      <c r="AG26" s="134"/>
      <c r="AH26" s="134"/>
      <c r="AI26" s="134"/>
      <c r="AJ26" s="140"/>
      <c r="AK26" s="124" t="s">
        <v>174</v>
      </c>
      <c r="AL26" s="134">
        <f t="shared" si="12"/>
        <v>0</v>
      </c>
      <c r="AM26" s="134">
        <f t="shared" si="13"/>
        <v>0</v>
      </c>
      <c r="AN26" s="134">
        <f t="shared" si="14"/>
        <v>0</v>
      </c>
      <c r="AO26" s="134">
        <f t="shared" si="15"/>
        <v>0</v>
      </c>
      <c r="AP26" s="134">
        <f t="shared" si="16"/>
        <v>0</v>
      </c>
      <c r="AQ26" s="136">
        <f t="shared" si="6"/>
        <v>0</v>
      </c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75"/>
      <c r="BD26" s="175"/>
      <c r="BE26" s="134"/>
    </row>
    <row r="27" spans="1:57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/>
      <c r="I27" s="159"/>
      <c r="J27" s="155"/>
      <c r="K27" s="155"/>
      <c r="L27" s="155"/>
      <c r="M27" s="134"/>
      <c r="N27" s="155"/>
      <c r="O27" s="155"/>
      <c r="P27" s="159"/>
      <c r="Q27" s="155"/>
      <c r="R27" s="155"/>
      <c r="S27" s="155"/>
      <c r="T27" s="134"/>
      <c r="U27" s="155"/>
      <c r="V27" s="155"/>
      <c r="W27" s="159"/>
      <c r="X27" s="155"/>
      <c r="Y27" s="155"/>
      <c r="Z27" s="155"/>
      <c r="AA27" s="134"/>
      <c r="AB27" s="155"/>
      <c r="AC27" s="155"/>
      <c r="AD27" s="159"/>
      <c r="AE27" s="155"/>
      <c r="AF27" s="133">
        <f>SUM(E27:AE27)</f>
        <v>0</v>
      </c>
      <c r="AG27" s="155"/>
      <c r="AH27" s="155"/>
      <c r="AI27" s="155"/>
      <c r="AJ27" s="153"/>
      <c r="AK27" s="134" t="s">
        <v>176</v>
      </c>
      <c r="AL27" s="134">
        <f>SUM(AL21:AL26)-AL20</f>
        <v>-31</v>
      </c>
      <c r="AM27" s="134">
        <f>SUM(AM21:AM26)-AM20</f>
        <v>-31</v>
      </c>
      <c r="AN27" s="134">
        <f>SUM(AN21:AN26)-AN20</f>
        <v>-31</v>
      </c>
      <c r="AO27" s="134">
        <f>SUM(AO21:AO26)-AO20</f>
        <v>-31</v>
      </c>
      <c r="AP27" s="134">
        <f>SUM(AP21:AP26)-AP20</f>
        <v>-5.5</v>
      </c>
      <c r="AQ27" s="136">
        <f t="shared" si="6"/>
        <v>-129.5</v>
      </c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81"/>
      <c r="BD27" s="181"/>
      <c r="BE27" s="155"/>
    </row>
    <row r="28" spans="1:57" ht="15" x14ac:dyDescent="0.25">
      <c r="A28" s="71"/>
      <c r="B28" s="131" t="s">
        <v>166</v>
      </c>
      <c r="C28" s="95">
        <v>4.5</v>
      </c>
      <c r="D28" s="95">
        <v>5.5</v>
      </c>
      <c r="E28" s="95">
        <v>5</v>
      </c>
      <c r="F28" s="95">
        <v>6</v>
      </c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133">
        <f>SUM(F28:AE28)</f>
        <v>109.5</v>
      </c>
      <c r="AG28" s="134"/>
      <c r="AH28" s="134"/>
      <c r="AI28" s="134"/>
      <c r="AJ28" s="71"/>
      <c r="AK28" s="135" t="s">
        <v>167</v>
      </c>
      <c r="AL28" s="135">
        <f t="shared" ref="AL28:AL34" si="17">SUM(C28:H28)</f>
        <v>30</v>
      </c>
      <c r="AM28" s="135">
        <f t="shared" ref="AM28:AM34" si="18">SUM(J28:O28)</f>
        <v>30</v>
      </c>
      <c r="AN28" s="135">
        <f t="shared" ref="AN28:AN34" si="19">SUM(Q28:V28)</f>
        <v>30</v>
      </c>
      <c r="AO28" s="135">
        <f t="shared" ref="AO28:AO34" si="20">SUM(X28:AC28)</f>
        <v>30</v>
      </c>
      <c r="AP28" s="135">
        <f t="shared" ref="AP28:AP34" si="21">SUM(AE28:AE28)</f>
        <v>4.5</v>
      </c>
      <c r="AQ28" s="136">
        <f t="shared" si="6"/>
        <v>124.5</v>
      </c>
      <c r="AR28" s="137">
        <f>AQ28-SUM(AQ30:AQ34)</f>
        <v>124.5</v>
      </c>
      <c r="AS28" s="137">
        <f>AQ35</f>
        <v>-124.5</v>
      </c>
      <c r="AT28" s="138">
        <f>AR28+AS28</f>
        <v>0</v>
      </c>
      <c r="AU28" s="138">
        <f>AQ34</f>
        <v>0</v>
      </c>
      <c r="AV28" s="138">
        <f>AQ32</f>
        <v>0</v>
      </c>
      <c r="AW28" s="138">
        <f>AQ33</f>
        <v>0</v>
      </c>
      <c r="AX28" s="138">
        <f>AQ31</f>
        <v>0</v>
      </c>
      <c r="AY28" s="138">
        <f>AQ30</f>
        <v>0</v>
      </c>
      <c r="AZ28" s="134">
        <f>AH29</f>
        <v>0</v>
      </c>
      <c r="BA28" s="134">
        <v>1.3</v>
      </c>
      <c r="BB28" s="134">
        <f>BA28*AS28</f>
        <v>-161.85</v>
      </c>
      <c r="BC28" s="174">
        <f>AZ28+BB28</f>
        <v>-161.85</v>
      </c>
      <c r="BD28" s="174"/>
      <c r="BE28" s="138"/>
    </row>
    <row r="29" spans="1:57" ht="15" x14ac:dyDescent="0.25">
      <c r="A29" s="140"/>
      <c r="B29" s="141" t="s">
        <v>168</v>
      </c>
      <c r="C29" s="134"/>
      <c r="D29" s="134"/>
      <c r="E29" s="134"/>
      <c r="F29" s="134"/>
      <c r="G29" s="134"/>
      <c r="H29" s="134"/>
      <c r="I29" s="159"/>
      <c r="J29" s="134"/>
      <c r="K29" s="134"/>
      <c r="L29" s="134"/>
      <c r="M29" s="134"/>
      <c r="N29" s="134"/>
      <c r="O29" s="134"/>
      <c r="P29" s="159"/>
      <c r="Q29" s="134"/>
      <c r="R29" s="134"/>
      <c r="S29" s="134"/>
      <c r="T29" s="134"/>
      <c r="U29" s="134"/>
      <c r="V29" s="134"/>
      <c r="W29" s="159"/>
      <c r="X29" s="134"/>
      <c r="Y29" s="134"/>
      <c r="Z29" s="134"/>
      <c r="AA29" s="134"/>
      <c r="AB29" s="134"/>
      <c r="AC29" s="134"/>
      <c r="AD29" s="159"/>
      <c r="AE29" s="134"/>
      <c r="AF29" s="133">
        <f>SUM(F29:AE29)</f>
        <v>0</v>
      </c>
      <c r="AG29" s="134">
        <f>COUNT(F29:AE29)</f>
        <v>0</v>
      </c>
      <c r="AH29" s="134">
        <f>AG29*3.5</f>
        <v>0</v>
      </c>
      <c r="AI29" s="134"/>
      <c r="AJ29" s="140"/>
      <c r="AK29" s="134" t="s">
        <v>169</v>
      </c>
      <c r="AL29" s="134">
        <f t="shared" si="17"/>
        <v>0</v>
      </c>
      <c r="AM29" s="134">
        <f t="shared" si="18"/>
        <v>0</v>
      </c>
      <c r="AN29" s="134">
        <f t="shared" si="19"/>
        <v>0</v>
      </c>
      <c r="AO29" s="134">
        <f t="shared" si="20"/>
        <v>0</v>
      </c>
      <c r="AP29" s="134">
        <f t="shared" si="21"/>
        <v>0</v>
      </c>
      <c r="AQ29" s="136">
        <f t="shared" si="6"/>
        <v>0</v>
      </c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75"/>
      <c r="BD29" s="175"/>
      <c r="BE29" s="134"/>
    </row>
    <row r="30" spans="1:57" ht="15" x14ac:dyDescent="0.25">
      <c r="A30" s="140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33"/>
      <c r="AG30" s="147"/>
      <c r="AH30" s="147"/>
      <c r="AI30" s="147"/>
      <c r="AJ30" s="140" t="s">
        <v>180</v>
      </c>
      <c r="AK30" s="134" t="s">
        <v>109</v>
      </c>
      <c r="AL30" s="134">
        <f t="shared" si="17"/>
        <v>0</v>
      </c>
      <c r="AM30" s="134">
        <f t="shared" si="18"/>
        <v>0</v>
      </c>
      <c r="AN30" s="134">
        <f t="shared" si="19"/>
        <v>0</v>
      </c>
      <c r="AO30" s="134">
        <f t="shared" si="20"/>
        <v>0</v>
      </c>
      <c r="AP30" s="134">
        <f t="shared" si="21"/>
        <v>0</v>
      </c>
      <c r="AQ30" s="136">
        <f t="shared" si="6"/>
        <v>0</v>
      </c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78"/>
      <c r="BD30" s="178"/>
      <c r="BE30" s="147"/>
    </row>
    <row r="31" spans="1:57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/>
      <c r="M31" s="134"/>
      <c r="N31" s="152"/>
      <c r="O31" s="134"/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3"/>
      <c r="AG31" s="134"/>
      <c r="AH31" s="134"/>
      <c r="AI31" s="134"/>
      <c r="AJ31" s="140"/>
      <c r="AK31" s="124" t="s">
        <v>108</v>
      </c>
      <c r="AL31" s="134">
        <f t="shared" si="17"/>
        <v>0</v>
      </c>
      <c r="AM31" s="134">
        <f t="shared" si="18"/>
        <v>0</v>
      </c>
      <c r="AN31" s="134">
        <f t="shared" si="19"/>
        <v>0</v>
      </c>
      <c r="AO31" s="134">
        <f t="shared" si="20"/>
        <v>0</v>
      </c>
      <c r="AP31" s="134">
        <f t="shared" si="21"/>
        <v>0</v>
      </c>
      <c r="AQ31" s="136">
        <f t="shared" si="6"/>
        <v>0</v>
      </c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75"/>
      <c r="BD31" s="175"/>
      <c r="BE31" s="134"/>
    </row>
    <row r="32" spans="1:57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3"/>
      <c r="AG32" s="134"/>
      <c r="AH32" s="134"/>
      <c r="AI32" s="134"/>
      <c r="AJ32" s="140"/>
      <c r="AK32" s="124" t="s">
        <v>172</v>
      </c>
      <c r="AL32" s="134">
        <f t="shared" si="17"/>
        <v>0</v>
      </c>
      <c r="AM32" s="134">
        <f t="shared" si="18"/>
        <v>0</v>
      </c>
      <c r="AN32" s="134">
        <f t="shared" si="19"/>
        <v>0</v>
      </c>
      <c r="AO32" s="134">
        <f t="shared" si="20"/>
        <v>0</v>
      </c>
      <c r="AP32" s="134">
        <f t="shared" si="21"/>
        <v>0</v>
      </c>
      <c r="AQ32" s="136">
        <f t="shared" si="6"/>
        <v>0</v>
      </c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75"/>
      <c r="BD32" s="175"/>
      <c r="BE32" s="134"/>
    </row>
    <row r="33" spans="1:57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3"/>
      <c r="AG33" s="134"/>
      <c r="AH33" s="134"/>
      <c r="AI33" s="134"/>
      <c r="AJ33" s="140"/>
      <c r="AK33" s="124" t="s">
        <v>173</v>
      </c>
      <c r="AL33" s="134">
        <f t="shared" si="17"/>
        <v>0</v>
      </c>
      <c r="AM33" s="134">
        <f t="shared" si="18"/>
        <v>0</v>
      </c>
      <c r="AN33" s="134">
        <f t="shared" si="19"/>
        <v>0</v>
      </c>
      <c r="AO33" s="134">
        <f t="shared" si="20"/>
        <v>0</v>
      </c>
      <c r="AP33" s="134">
        <f t="shared" si="21"/>
        <v>0</v>
      </c>
      <c r="AQ33" s="136">
        <f t="shared" si="6"/>
        <v>0</v>
      </c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75"/>
      <c r="BD33" s="175"/>
      <c r="BE33" s="134"/>
    </row>
    <row r="34" spans="1:57" ht="15" x14ac:dyDescent="0.25">
      <c r="A34" s="140"/>
      <c r="B34" s="141" t="s">
        <v>174</v>
      </c>
      <c r="C34" s="150"/>
      <c r="D34" s="150"/>
      <c r="E34" s="150"/>
      <c r="F34" s="134"/>
      <c r="G34" s="152"/>
      <c r="H34" s="134"/>
      <c r="I34" s="159"/>
      <c r="J34" s="134"/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59"/>
      <c r="AE34" s="134"/>
      <c r="AF34" s="133"/>
      <c r="AG34" s="134"/>
      <c r="AH34" s="134"/>
      <c r="AI34" s="134"/>
      <c r="AJ34" s="140"/>
      <c r="AK34" s="124" t="s">
        <v>174</v>
      </c>
      <c r="AL34" s="134">
        <f t="shared" si="17"/>
        <v>0</v>
      </c>
      <c r="AM34" s="134">
        <f t="shared" si="18"/>
        <v>0</v>
      </c>
      <c r="AN34" s="134">
        <f t="shared" si="19"/>
        <v>0</v>
      </c>
      <c r="AO34" s="134">
        <f t="shared" si="20"/>
        <v>0</v>
      </c>
      <c r="AP34" s="134">
        <f t="shared" si="21"/>
        <v>0</v>
      </c>
      <c r="AQ34" s="136">
        <f t="shared" si="6"/>
        <v>0</v>
      </c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75"/>
      <c r="BD34" s="175"/>
      <c r="BE34" s="134"/>
    </row>
    <row r="35" spans="1:57" ht="15" x14ac:dyDescent="0.25">
      <c r="A35" s="153"/>
      <c r="B35" s="154" t="s">
        <v>175</v>
      </c>
      <c r="C35" s="155"/>
      <c r="D35" s="155"/>
      <c r="E35" s="155"/>
      <c r="F35" s="134"/>
      <c r="G35" s="155"/>
      <c r="H35" s="155"/>
      <c r="I35" s="159"/>
      <c r="J35" s="155"/>
      <c r="K35" s="155"/>
      <c r="L35" s="155"/>
      <c r="M35" s="134"/>
      <c r="N35" s="155"/>
      <c r="O35" s="155"/>
      <c r="P35" s="159"/>
      <c r="Q35" s="155"/>
      <c r="R35" s="155"/>
      <c r="S35" s="155"/>
      <c r="T35" s="134"/>
      <c r="U35" s="155"/>
      <c r="V35" s="155"/>
      <c r="W35" s="159"/>
      <c r="X35" s="155"/>
      <c r="Y35" s="155"/>
      <c r="Z35" s="155"/>
      <c r="AA35" s="134"/>
      <c r="AB35" s="155"/>
      <c r="AC35" s="155"/>
      <c r="AD35" s="159"/>
      <c r="AE35" s="155"/>
      <c r="AF35" s="133">
        <f>SUM(E35:AE35)</f>
        <v>0</v>
      </c>
      <c r="AG35" s="155"/>
      <c r="AH35" s="155"/>
      <c r="AI35" s="155"/>
      <c r="AJ35" s="153"/>
      <c r="AK35" s="134" t="s">
        <v>176</v>
      </c>
      <c r="AL35" s="134">
        <f>SUM(AL29:AL34)-AL28</f>
        <v>-30</v>
      </c>
      <c r="AM35" s="134">
        <f>SUM(AM29:AM34)-AM28</f>
        <v>-30</v>
      </c>
      <c r="AN35" s="134">
        <f>SUM(AN29:AN34)-AN28</f>
        <v>-30</v>
      </c>
      <c r="AO35" s="134">
        <f>SUM(AO29:AO34)-AO28</f>
        <v>-30</v>
      </c>
      <c r="AP35" s="134">
        <f>SUM(AP29:AP34)-AP28</f>
        <v>-4.5</v>
      </c>
      <c r="AQ35" s="136">
        <f t="shared" si="6"/>
        <v>-124.5</v>
      </c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81"/>
      <c r="BD35" s="181"/>
      <c r="BE35" s="155"/>
    </row>
    <row r="36" spans="1:57" ht="15" x14ac:dyDescent="0.25">
      <c r="A36" s="71"/>
      <c r="B36" s="131" t="s">
        <v>166</v>
      </c>
      <c r="C36" s="95">
        <v>4</v>
      </c>
      <c r="D36" s="95">
        <v>5.5</v>
      </c>
      <c r="E36" s="95">
        <v>5.5</v>
      </c>
      <c r="F36" s="95">
        <v>6</v>
      </c>
      <c r="G36" s="95">
        <v>6</v>
      </c>
      <c r="H36" s="95">
        <v>3</v>
      </c>
      <c r="I36" s="173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133">
        <f>SUM(F36:AE36)</f>
        <v>109</v>
      </c>
      <c r="AG36" s="134"/>
      <c r="AH36" s="134"/>
      <c r="AI36" s="134"/>
      <c r="AJ36" s="71"/>
      <c r="AK36" s="135" t="s">
        <v>167</v>
      </c>
      <c r="AL36" s="135">
        <f t="shared" ref="AL36:AL42" si="22">SUM(C36:H36)</f>
        <v>30</v>
      </c>
      <c r="AM36" s="135">
        <f t="shared" ref="AM36:AM42" si="23">SUM(J36:O36)</f>
        <v>30</v>
      </c>
      <c r="AN36" s="135">
        <f t="shared" ref="AN36:AN42" si="24">SUM(Q36:V36)</f>
        <v>30</v>
      </c>
      <c r="AO36" s="135">
        <f t="shared" ref="AO36:AO42" si="25">SUM(X36:AC36)</f>
        <v>30</v>
      </c>
      <c r="AP36" s="135">
        <f t="shared" ref="AP36:AP42" si="26">SUM(AE36:AE36)</f>
        <v>4</v>
      </c>
      <c r="AQ36" s="136">
        <f t="shared" ref="AQ36:AQ67" si="27">SUM(AL36:AP36)</f>
        <v>124</v>
      </c>
      <c r="AR36" s="137">
        <f>AQ36-SUM(AQ38:AQ42)</f>
        <v>124</v>
      </c>
      <c r="AS36" s="137">
        <f>AQ43</f>
        <v>-124</v>
      </c>
      <c r="AT36" s="138">
        <f>AR36+AS36</f>
        <v>0</v>
      </c>
      <c r="AU36" s="138">
        <f>AQ42</f>
        <v>0</v>
      </c>
      <c r="AV36" s="138">
        <f>AQ40</f>
        <v>0</v>
      </c>
      <c r="AW36" s="138">
        <f>AQ41</f>
        <v>0</v>
      </c>
      <c r="AX36" s="138">
        <f>AQ39</f>
        <v>0</v>
      </c>
      <c r="AY36" s="138">
        <f>AQ38</f>
        <v>0</v>
      </c>
      <c r="AZ36" s="134">
        <f>AH37</f>
        <v>0</v>
      </c>
      <c r="BA36" s="134">
        <v>1.3</v>
      </c>
      <c r="BB36" s="134">
        <f>BA36*AS36</f>
        <v>-161.20000000000002</v>
      </c>
      <c r="BC36" s="174">
        <f>AZ36+BB36</f>
        <v>-161.20000000000002</v>
      </c>
      <c r="BD36" s="174">
        <v>3.36</v>
      </c>
      <c r="BE36" s="138" t="s">
        <v>220</v>
      </c>
    </row>
    <row r="37" spans="1:57" ht="15" x14ac:dyDescent="0.25">
      <c r="A37" s="140"/>
      <c r="B37" s="141" t="s">
        <v>168</v>
      </c>
      <c r="C37" s="134"/>
      <c r="D37" s="134"/>
      <c r="E37" s="134"/>
      <c r="F37" s="134"/>
      <c r="G37" s="134"/>
      <c r="H37" s="134"/>
      <c r="I37" s="159"/>
      <c r="J37" s="134"/>
      <c r="K37" s="134"/>
      <c r="L37" s="134"/>
      <c r="M37" s="134"/>
      <c r="N37" s="134"/>
      <c r="O37" s="134"/>
      <c r="P37" s="159"/>
      <c r="Q37" s="134"/>
      <c r="R37" s="134"/>
      <c r="S37" s="134"/>
      <c r="T37" s="134"/>
      <c r="U37" s="134"/>
      <c r="V37" s="134"/>
      <c r="W37" s="159"/>
      <c r="X37" s="134"/>
      <c r="Y37" s="134"/>
      <c r="Z37" s="134"/>
      <c r="AA37" s="134"/>
      <c r="AB37" s="134"/>
      <c r="AC37" s="134"/>
      <c r="AD37" s="159"/>
      <c r="AE37" s="134"/>
      <c r="AF37" s="133">
        <f>SUM(F37:AE37)</f>
        <v>0</v>
      </c>
      <c r="AG37" s="134">
        <f>COUNT(F37:AE37)</f>
        <v>0</v>
      </c>
      <c r="AH37" s="134">
        <f>AG37*3.5</f>
        <v>0</v>
      </c>
      <c r="AI37" s="134"/>
      <c r="AJ37" s="140"/>
      <c r="AK37" s="134" t="s">
        <v>169</v>
      </c>
      <c r="AL37" s="134">
        <f t="shared" si="22"/>
        <v>0</v>
      </c>
      <c r="AM37" s="134">
        <f t="shared" si="23"/>
        <v>0</v>
      </c>
      <c r="AN37" s="134">
        <f t="shared" si="24"/>
        <v>0</v>
      </c>
      <c r="AO37" s="134">
        <f t="shared" si="25"/>
        <v>0</v>
      </c>
      <c r="AP37" s="134">
        <f t="shared" si="26"/>
        <v>0</v>
      </c>
      <c r="AQ37" s="136">
        <f t="shared" si="27"/>
        <v>0</v>
      </c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75"/>
      <c r="BD37" s="175"/>
      <c r="BE37" s="146" t="s">
        <v>425</v>
      </c>
    </row>
    <row r="38" spans="1:57" ht="15" x14ac:dyDescent="0.25">
      <c r="A38" s="140" t="s">
        <v>182</v>
      </c>
      <c r="B38" s="141" t="s">
        <v>109</v>
      </c>
      <c r="C38" s="147"/>
      <c r="D38" s="147"/>
      <c r="E38" s="147"/>
      <c r="F38" s="147"/>
      <c r="G38" s="147"/>
      <c r="H38" s="147"/>
      <c r="I38" s="176"/>
      <c r="J38" s="147"/>
      <c r="K38" s="147"/>
      <c r="L38" s="147"/>
      <c r="M38" s="147"/>
      <c r="N38" s="147"/>
      <c r="O38" s="147"/>
      <c r="P38" s="176"/>
      <c r="Q38" s="147"/>
      <c r="R38" s="147"/>
      <c r="S38" s="147"/>
      <c r="T38" s="147"/>
      <c r="U38" s="147"/>
      <c r="V38" s="147"/>
      <c r="W38" s="176"/>
      <c r="X38" s="147"/>
      <c r="Y38" s="147"/>
      <c r="Z38" s="147"/>
      <c r="AA38" s="147"/>
      <c r="AB38" s="147"/>
      <c r="AC38" s="147"/>
      <c r="AD38" s="176"/>
      <c r="AE38" s="147"/>
      <c r="AF38" s="133"/>
      <c r="AG38" s="147"/>
      <c r="AH38" s="147"/>
      <c r="AI38" s="147"/>
      <c r="AJ38" s="140" t="s">
        <v>182</v>
      </c>
      <c r="AK38" s="134" t="s">
        <v>109</v>
      </c>
      <c r="AL38" s="134">
        <f t="shared" si="22"/>
        <v>0</v>
      </c>
      <c r="AM38" s="134">
        <f t="shared" si="23"/>
        <v>0</v>
      </c>
      <c r="AN38" s="134">
        <f t="shared" si="24"/>
        <v>0</v>
      </c>
      <c r="AO38" s="134">
        <f t="shared" si="25"/>
        <v>0</v>
      </c>
      <c r="AP38" s="134">
        <f t="shared" si="26"/>
        <v>0</v>
      </c>
      <c r="AQ38" s="136">
        <f t="shared" si="27"/>
        <v>0</v>
      </c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78"/>
      <c r="BD38" s="178"/>
      <c r="BE38" s="147"/>
    </row>
    <row r="39" spans="1:57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59"/>
      <c r="J39" s="134"/>
      <c r="K39" s="134"/>
      <c r="L39" s="150"/>
      <c r="M39" s="134"/>
      <c r="N39" s="152"/>
      <c r="O39" s="134"/>
      <c r="P39" s="159"/>
      <c r="Q39" s="134"/>
      <c r="R39" s="134"/>
      <c r="S39" s="150"/>
      <c r="T39" s="134"/>
      <c r="U39" s="152"/>
      <c r="V39" s="134"/>
      <c r="W39" s="159"/>
      <c r="X39" s="134"/>
      <c r="Y39" s="134"/>
      <c r="Z39" s="150"/>
      <c r="AA39" s="134"/>
      <c r="AB39" s="152"/>
      <c r="AC39" s="134"/>
      <c r="AD39" s="159"/>
      <c r="AE39" s="134"/>
      <c r="AF39" s="133"/>
      <c r="AG39" s="134"/>
      <c r="AH39" s="134"/>
      <c r="AI39" s="134"/>
      <c r="AJ39" s="140"/>
      <c r="AK39" s="124" t="s">
        <v>108</v>
      </c>
      <c r="AL39" s="134">
        <f t="shared" si="22"/>
        <v>0</v>
      </c>
      <c r="AM39" s="134">
        <f t="shared" si="23"/>
        <v>0</v>
      </c>
      <c r="AN39" s="134">
        <f t="shared" si="24"/>
        <v>0</v>
      </c>
      <c r="AO39" s="134">
        <f t="shared" si="25"/>
        <v>0</v>
      </c>
      <c r="AP39" s="134">
        <f t="shared" si="26"/>
        <v>0</v>
      </c>
      <c r="AQ39" s="136">
        <f t="shared" si="27"/>
        <v>0</v>
      </c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75"/>
      <c r="BD39" s="175"/>
      <c r="BE39" s="134"/>
    </row>
    <row r="40" spans="1:57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59"/>
      <c r="J40" s="134"/>
      <c r="K40" s="134"/>
      <c r="L40" s="150"/>
      <c r="M40" s="134"/>
      <c r="N40" s="152"/>
      <c r="O40" s="134"/>
      <c r="P40" s="159"/>
      <c r="Q40" s="134"/>
      <c r="R40" s="134"/>
      <c r="S40" s="150"/>
      <c r="T40" s="134"/>
      <c r="U40" s="152"/>
      <c r="V40" s="134"/>
      <c r="W40" s="159"/>
      <c r="X40" s="134"/>
      <c r="Y40" s="134"/>
      <c r="Z40" s="150"/>
      <c r="AA40" s="134"/>
      <c r="AB40" s="152"/>
      <c r="AC40" s="134"/>
      <c r="AD40" s="159"/>
      <c r="AE40" s="134"/>
      <c r="AF40" s="133"/>
      <c r="AG40" s="134"/>
      <c r="AH40" s="134"/>
      <c r="AI40" s="134"/>
      <c r="AJ40" s="140"/>
      <c r="AK40" s="124" t="s">
        <v>172</v>
      </c>
      <c r="AL40" s="134">
        <f t="shared" si="22"/>
        <v>0</v>
      </c>
      <c r="AM40" s="134">
        <f t="shared" si="23"/>
        <v>0</v>
      </c>
      <c r="AN40" s="134">
        <f t="shared" si="24"/>
        <v>0</v>
      </c>
      <c r="AO40" s="134">
        <f t="shared" si="25"/>
        <v>0</v>
      </c>
      <c r="AP40" s="134">
        <f t="shared" si="26"/>
        <v>0</v>
      </c>
      <c r="AQ40" s="136">
        <f t="shared" si="27"/>
        <v>0</v>
      </c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75"/>
      <c r="BD40" s="175"/>
      <c r="BE40" s="134"/>
    </row>
    <row r="41" spans="1:57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34"/>
      <c r="R41" s="134"/>
      <c r="S41" s="150"/>
      <c r="T41" s="134"/>
      <c r="U41" s="152"/>
      <c r="V41" s="134"/>
      <c r="W41" s="159"/>
      <c r="X41" s="134"/>
      <c r="Y41" s="134"/>
      <c r="Z41" s="150"/>
      <c r="AA41" s="134"/>
      <c r="AB41" s="152"/>
      <c r="AC41" s="134"/>
      <c r="AD41" s="159"/>
      <c r="AE41" s="134"/>
      <c r="AF41" s="133"/>
      <c r="AG41" s="134"/>
      <c r="AH41" s="134"/>
      <c r="AI41" s="134"/>
      <c r="AJ41" s="140"/>
      <c r="AK41" s="124" t="s">
        <v>173</v>
      </c>
      <c r="AL41" s="134">
        <f t="shared" si="22"/>
        <v>0</v>
      </c>
      <c r="AM41" s="134">
        <f t="shared" si="23"/>
        <v>0</v>
      </c>
      <c r="AN41" s="134">
        <f t="shared" si="24"/>
        <v>0</v>
      </c>
      <c r="AO41" s="134">
        <f t="shared" si="25"/>
        <v>0</v>
      </c>
      <c r="AP41" s="134">
        <f t="shared" si="26"/>
        <v>0</v>
      </c>
      <c r="AQ41" s="136">
        <f t="shared" si="27"/>
        <v>0</v>
      </c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75"/>
      <c r="BD41" s="175"/>
      <c r="BE41" s="134"/>
    </row>
    <row r="42" spans="1:57" ht="15" x14ac:dyDescent="0.25">
      <c r="A42" s="140"/>
      <c r="B42" s="141" t="s">
        <v>174</v>
      </c>
      <c r="C42" s="150"/>
      <c r="D42" s="150"/>
      <c r="E42" s="150"/>
      <c r="F42" s="134"/>
      <c r="G42" s="152"/>
      <c r="H42" s="134"/>
      <c r="I42" s="159"/>
      <c r="J42" s="134"/>
      <c r="K42" s="134"/>
      <c r="L42" s="150"/>
      <c r="M42" s="134"/>
      <c r="N42" s="152"/>
      <c r="O42" s="134"/>
      <c r="P42" s="159"/>
      <c r="Q42" s="134"/>
      <c r="R42" s="134"/>
      <c r="S42" s="150"/>
      <c r="T42" s="134"/>
      <c r="U42" s="152"/>
      <c r="V42" s="134"/>
      <c r="W42" s="159"/>
      <c r="X42" s="134"/>
      <c r="Y42" s="134"/>
      <c r="Z42" s="150"/>
      <c r="AA42" s="134"/>
      <c r="AB42" s="152"/>
      <c r="AC42" s="134"/>
      <c r="AD42" s="159"/>
      <c r="AE42" s="134"/>
      <c r="AF42" s="133"/>
      <c r="AG42" s="134"/>
      <c r="AH42" s="134"/>
      <c r="AI42" s="134"/>
      <c r="AJ42" s="140"/>
      <c r="AK42" s="124" t="s">
        <v>174</v>
      </c>
      <c r="AL42" s="134">
        <f t="shared" si="22"/>
        <v>0</v>
      </c>
      <c r="AM42" s="134">
        <f t="shared" si="23"/>
        <v>0</v>
      </c>
      <c r="AN42" s="134">
        <f t="shared" si="24"/>
        <v>0</v>
      </c>
      <c r="AO42" s="134">
        <f t="shared" si="25"/>
        <v>0</v>
      </c>
      <c r="AP42" s="134">
        <f t="shared" si="26"/>
        <v>0</v>
      </c>
      <c r="AQ42" s="136">
        <f t="shared" si="27"/>
        <v>0</v>
      </c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75"/>
      <c r="BD42" s="175"/>
      <c r="BE42" s="134"/>
    </row>
    <row r="43" spans="1:57" ht="15" x14ac:dyDescent="0.25">
      <c r="A43" s="153"/>
      <c r="B43" s="154" t="s">
        <v>175</v>
      </c>
      <c r="C43" s="155"/>
      <c r="D43" s="155"/>
      <c r="E43" s="155"/>
      <c r="F43" s="134"/>
      <c r="G43" s="155"/>
      <c r="H43" s="155"/>
      <c r="I43" s="159"/>
      <c r="J43" s="155"/>
      <c r="K43" s="155"/>
      <c r="L43" s="155"/>
      <c r="M43" s="134"/>
      <c r="N43" s="155"/>
      <c r="O43" s="155"/>
      <c r="P43" s="159"/>
      <c r="Q43" s="155"/>
      <c r="R43" s="155"/>
      <c r="S43" s="155"/>
      <c r="T43" s="134"/>
      <c r="U43" s="155"/>
      <c r="V43" s="155"/>
      <c r="W43" s="159"/>
      <c r="X43" s="155"/>
      <c r="Y43" s="155"/>
      <c r="Z43" s="155"/>
      <c r="AA43" s="134"/>
      <c r="AB43" s="155"/>
      <c r="AC43" s="155"/>
      <c r="AD43" s="159"/>
      <c r="AE43" s="155"/>
      <c r="AF43" s="133">
        <f>SUM(E43:AE43)</f>
        <v>0</v>
      </c>
      <c r="AG43" s="155"/>
      <c r="AH43" s="155"/>
      <c r="AI43" s="155"/>
      <c r="AJ43" s="153"/>
      <c r="AK43" s="134" t="s">
        <v>176</v>
      </c>
      <c r="AL43" s="134">
        <f>SUM(AL37:AL42)-AL36</f>
        <v>-30</v>
      </c>
      <c r="AM43" s="134">
        <f>SUM(AM37:AM42)-AM36</f>
        <v>-30</v>
      </c>
      <c r="AN43" s="134">
        <f>SUM(AN37:AN42)-AN36</f>
        <v>-30</v>
      </c>
      <c r="AO43" s="134">
        <f>SUM(AO37:AO42)-AO36</f>
        <v>-30</v>
      </c>
      <c r="AP43" s="134">
        <f>SUM(AP37:AP42)-AP36</f>
        <v>-4</v>
      </c>
      <c r="AQ43" s="136">
        <f t="shared" si="27"/>
        <v>-124</v>
      </c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81"/>
      <c r="BD43" s="181"/>
      <c r="BE43" s="155"/>
    </row>
    <row r="44" spans="1:57" ht="15" x14ac:dyDescent="0.25">
      <c r="A44" s="71"/>
      <c r="B44" s="131" t="s">
        <v>166</v>
      </c>
      <c r="C44" s="95">
        <v>5</v>
      </c>
      <c r="D44" s="95">
        <v>5</v>
      </c>
      <c r="E44" s="95">
        <v>5</v>
      </c>
      <c r="F44" s="95">
        <v>6</v>
      </c>
      <c r="G44" s="95">
        <v>6</v>
      </c>
      <c r="H44" s="95">
        <v>3</v>
      </c>
      <c r="I44" s="173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133">
        <f>SUM(F44:AE44)</f>
        <v>110</v>
      </c>
      <c r="AG44" s="134"/>
      <c r="AH44" s="134"/>
      <c r="AI44" s="134"/>
      <c r="AJ44" s="71"/>
      <c r="AK44" s="135" t="s">
        <v>167</v>
      </c>
      <c r="AL44" s="135">
        <f t="shared" ref="AL44:AL50" si="28">SUM(C44:H44)</f>
        <v>30</v>
      </c>
      <c r="AM44" s="135">
        <f t="shared" ref="AM44:AM50" si="29">SUM(J44:O44)</f>
        <v>30</v>
      </c>
      <c r="AN44" s="135">
        <f t="shared" ref="AN44:AN50" si="30">SUM(Q44:V44)</f>
        <v>30</v>
      </c>
      <c r="AO44" s="135">
        <f t="shared" ref="AO44:AO50" si="31">SUM(X44:AC44)</f>
        <v>30</v>
      </c>
      <c r="AP44" s="135">
        <f t="shared" ref="AP44:AP50" si="32">SUM(AE44:AE44)</f>
        <v>5</v>
      </c>
      <c r="AQ44" s="136">
        <f t="shared" si="27"/>
        <v>125</v>
      </c>
      <c r="AR44" s="137">
        <f>AQ44-SUM(AQ46:AQ50)</f>
        <v>125</v>
      </c>
      <c r="AS44" s="137">
        <f>AQ51</f>
        <v>-125</v>
      </c>
      <c r="AT44" s="138">
        <f>AR44+AS44</f>
        <v>0</v>
      </c>
      <c r="AU44" s="138">
        <f>AQ50</f>
        <v>0</v>
      </c>
      <c r="AV44" s="138">
        <f>AQ48</f>
        <v>0</v>
      </c>
      <c r="AW44" s="138">
        <f>AQ49</f>
        <v>0</v>
      </c>
      <c r="AX44" s="138">
        <f>AQ47</f>
        <v>0</v>
      </c>
      <c r="AY44" s="138">
        <f>AQ46</f>
        <v>0</v>
      </c>
      <c r="AZ44" s="134">
        <f>AH45</f>
        <v>0</v>
      </c>
      <c r="BA44" s="134">
        <v>1.3</v>
      </c>
      <c r="BB44" s="134">
        <f>BA44*AS44</f>
        <v>-162.5</v>
      </c>
      <c r="BC44" s="174">
        <f>AZ44+BB44</f>
        <v>-162.5</v>
      </c>
      <c r="BD44" s="174">
        <v>4.4000000000000004</v>
      </c>
      <c r="BE44" s="138"/>
    </row>
    <row r="45" spans="1:57" ht="15" x14ac:dyDescent="0.25">
      <c r="A45" s="140"/>
      <c r="B45" s="141" t="s">
        <v>168</v>
      </c>
      <c r="C45" s="318" t="s">
        <v>426</v>
      </c>
      <c r="D45" s="223"/>
      <c r="E45" s="223"/>
      <c r="F45" s="223"/>
      <c r="G45" s="223"/>
      <c r="H45" s="223"/>
      <c r="I45" s="159"/>
      <c r="J45" s="223"/>
      <c r="K45" s="223"/>
      <c r="L45" s="223"/>
      <c r="M45" s="223"/>
      <c r="N45" s="223"/>
      <c r="O45" s="223"/>
      <c r="P45" s="159"/>
      <c r="Q45" s="223"/>
      <c r="R45" s="134"/>
      <c r="S45" s="134"/>
      <c r="T45" s="134"/>
      <c r="U45" s="134"/>
      <c r="V45" s="134"/>
      <c r="W45" s="159"/>
      <c r="X45" s="155"/>
      <c r="Y45" s="155"/>
      <c r="Z45" s="155"/>
      <c r="AA45" s="134"/>
      <c r="AB45" s="155"/>
      <c r="AC45" s="155"/>
      <c r="AD45" s="159"/>
      <c r="AE45" s="134"/>
      <c r="AF45" s="133">
        <f>SUM(F45:AE45)</f>
        <v>0</v>
      </c>
      <c r="AG45" s="134">
        <f>COUNT(F45:AE45)</f>
        <v>0</v>
      </c>
      <c r="AH45" s="134">
        <f>AG45*3.5</f>
        <v>0</v>
      </c>
      <c r="AI45" s="134"/>
      <c r="AJ45" s="140"/>
      <c r="AK45" s="134" t="s">
        <v>169</v>
      </c>
      <c r="AL45" s="134">
        <f t="shared" si="28"/>
        <v>0</v>
      </c>
      <c r="AM45" s="134">
        <f t="shared" si="29"/>
        <v>0</v>
      </c>
      <c r="AN45" s="134">
        <f t="shared" si="30"/>
        <v>0</v>
      </c>
      <c r="AO45" s="134">
        <f t="shared" si="31"/>
        <v>0</v>
      </c>
      <c r="AP45" s="134">
        <f t="shared" si="32"/>
        <v>0</v>
      </c>
      <c r="AQ45" s="136">
        <f t="shared" si="27"/>
        <v>0</v>
      </c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75"/>
      <c r="BD45" s="175"/>
      <c r="BE45" s="146" t="s">
        <v>427</v>
      </c>
    </row>
    <row r="46" spans="1:57" ht="15" x14ac:dyDescent="0.25">
      <c r="A46" s="140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147"/>
      <c r="K46" s="147"/>
      <c r="L46" s="147"/>
      <c r="M46" s="147"/>
      <c r="N46" s="147"/>
      <c r="O46" s="147"/>
      <c r="P46" s="176"/>
      <c r="Q46" s="147"/>
      <c r="R46" s="147"/>
      <c r="S46" s="147"/>
      <c r="T46" s="147"/>
      <c r="U46" s="147"/>
      <c r="V46" s="147"/>
      <c r="W46" s="176"/>
      <c r="X46" s="147"/>
      <c r="Y46" s="147"/>
      <c r="Z46" s="147"/>
      <c r="AA46" s="147"/>
      <c r="AB46" s="147"/>
      <c r="AC46" s="147"/>
      <c r="AD46" s="176"/>
      <c r="AE46" s="147"/>
      <c r="AF46" s="133"/>
      <c r="AG46" s="147"/>
      <c r="AH46" s="147"/>
      <c r="AI46" s="147"/>
      <c r="AJ46" s="140" t="s">
        <v>184</v>
      </c>
      <c r="AK46" s="134" t="s">
        <v>109</v>
      </c>
      <c r="AL46" s="134">
        <f t="shared" si="28"/>
        <v>0</v>
      </c>
      <c r="AM46" s="134">
        <f t="shared" si="29"/>
        <v>0</v>
      </c>
      <c r="AN46" s="134">
        <f t="shared" si="30"/>
        <v>0</v>
      </c>
      <c r="AO46" s="134">
        <f t="shared" si="31"/>
        <v>0</v>
      </c>
      <c r="AP46" s="134">
        <f t="shared" si="32"/>
        <v>0</v>
      </c>
      <c r="AQ46" s="136">
        <f t="shared" si="27"/>
        <v>0</v>
      </c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78"/>
      <c r="BD46" s="178"/>
      <c r="BE46" s="147"/>
    </row>
    <row r="47" spans="1:57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34"/>
      <c r="K47" s="134"/>
      <c r="L47" s="150"/>
      <c r="M47" s="134"/>
      <c r="N47" s="152"/>
      <c r="O47" s="134"/>
      <c r="P47" s="159"/>
      <c r="Q47" s="134"/>
      <c r="R47" s="134"/>
      <c r="S47" s="150"/>
      <c r="T47" s="134"/>
      <c r="U47" s="152"/>
      <c r="V47" s="134"/>
      <c r="W47" s="159"/>
      <c r="X47" s="134"/>
      <c r="Y47" s="134"/>
      <c r="Z47" s="150"/>
      <c r="AA47" s="134"/>
      <c r="AB47" s="152"/>
      <c r="AC47" s="134"/>
      <c r="AD47" s="159"/>
      <c r="AE47" s="134"/>
      <c r="AF47" s="133"/>
      <c r="AG47" s="134"/>
      <c r="AH47" s="134"/>
      <c r="AI47" s="134"/>
      <c r="AJ47" s="140"/>
      <c r="AK47" s="124" t="s">
        <v>108</v>
      </c>
      <c r="AL47" s="134">
        <f t="shared" si="28"/>
        <v>0</v>
      </c>
      <c r="AM47" s="134">
        <f t="shared" si="29"/>
        <v>0</v>
      </c>
      <c r="AN47" s="134">
        <f t="shared" si="30"/>
        <v>0</v>
      </c>
      <c r="AO47" s="134">
        <f t="shared" si="31"/>
        <v>0</v>
      </c>
      <c r="AP47" s="134">
        <f t="shared" si="32"/>
        <v>0</v>
      </c>
      <c r="AQ47" s="136">
        <f t="shared" si="27"/>
        <v>0</v>
      </c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75"/>
      <c r="BD47" s="175"/>
      <c r="BE47" s="134"/>
    </row>
    <row r="48" spans="1:57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34"/>
      <c r="K48" s="134"/>
      <c r="L48" s="150"/>
      <c r="M48" s="134"/>
      <c r="N48" s="152"/>
      <c r="O48" s="134"/>
      <c r="P48" s="159"/>
      <c r="Q48" s="134"/>
      <c r="R48" s="134"/>
      <c r="S48" s="150"/>
      <c r="T48" s="134"/>
      <c r="U48" s="152"/>
      <c r="V48" s="134"/>
      <c r="W48" s="159"/>
      <c r="X48" s="134"/>
      <c r="Y48" s="134"/>
      <c r="Z48" s="150"/>
      <c r="AA48" s="134"/>
      <c r="AB48" s="152"/>
      <c r="AC48" s="134"/>
      <c r="AD48" s="159"/>
      <c r="AE48" s="134"/>
      <c r="AF48" s="133"/>
      <c r="AG48" s="134"/>
      <c r="AH48" s="134"/>
      <c r="AI48" s="134"/>
      <c r="AJ48" s="140"/>
      <c r="AK48" s="124" t="s">
        <v>172</v>
      </c>
      <c r="AL48" s="134">
        <f t="shared" si="28"/>
        <v>0</v>
      </c>
      <c r="AM48" s="134">
        <f t="shared" si="29"/>
        <v>0</v>
      </c>
      <c r="AN48" s="134">
        <f t="shared" si="30"/>
        <v>0</v>
      </c>
      <c r="AO48" s="134">
        <f t="shared" si="31"/>
        <v>0</v>
      </c>
      <c r="AP48" s="134">
        <f t="shared" si="32"/>
        <v>0</v>
      </c>
      <c r="AQ48" s="136">
        <f t="shared" si="27"/>
        <v>0</v>
      </c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75"/>
      <c r="BD48" s="175"/>
      <c r="BE48" s="134"/>
    </row>
    <row r="49" spans="1:57" ht="15" x14ac:dyDescent="0.25">
      <c r="A49" s="140"/>
      <c r="B49" s="141" t="s">
        <v>161</v>
      </c>
      <c r="C49" s="150"/>
      <c r="D49" s="150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34"/>
      <c r="R49" s="134"/>
      <c r="S49" s="150"/>
      <c r="T49" s="134"/>
      <c r="U49" s="152"/>
      <c r="V49" s="134"/>
      <c r="W49" s="159"/>
      <c r="X49" s="134"/>
      <c r="Y49" s="134"/>
      <c r="Z49" s="150"/>
      <c r="AA49" s="134"/>
      <c r="AB49" s="152"/>
      <c r="AC49" s="134"/>
      <c r="AD49" s="159"/>
      <c r="AE49" s="134"/>
      <c r="AF49" s="133"/>
      <c r="AG49" s="134"/>
      <c r="AH49" s="134"/>
      <c r="AI49" s="134"/>
      <c r="AJ49" s="140"/>
      <c r="AK49" s="124" t="s">
        <v>173</v>
      </c>
      <c r="AL49" s="134">
        <f t="shared" si="28"/>
        <v>0</v>
      </c>
      <c r="AM49" s="134">
        <f t="shared" si="29"/>
        <v>0</v>
      </c>
      <c r="AN49" s="134">
        <f t="shared" si="30"/>
        <v>0</v>
      </c>
      <c r="AO49" s="134">
        <f t="shared" si="31"/>
        <v>0</v>
      </c>
      <c r="AP49" s="134">
        <f t="shared" si="32"/>
        <v>0</v>
      </c>
      <c r="AQ49" s="136">
        <f t="shared" si="27"/>
        <v>0</v>
      </c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75"/>
      <c r="BD49" s="175"/>
      <c r="BE49" s="134"/>
    </row>
    <row r="50" spans="1:57" ht="15" x14ac:dyDescent="0.25">
      <c r="A50" s="140"/>
      <c r="B50" s="141" t="s">
        <v>174</v>
      </c>
      <c r="C50" s="150"/>
      <c r="D50" s="150"/>
      <c r="E50" s="150"/>
      <c r="F50" s="134"/>
      <c r="G50" s="152"/>
      <c r="H50" s="134"/>
      <c r="I50" s="159"/>
      <c r="J50" s="134"/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59"/>
      <c r="AE50" s="134"/>
      <c r="AF50" s="133"/>
      <c r="AG50" s="134"/>
      <c r="AH50" s="134"/>
      <c r="AI50" s="134"/>
      <c r="AJ50" s="140"/>
      <c r="AK50" s="124" t="s">
        <v>174</v>
      </c>
      <c r="AL50" s="134">
        <f t="shared" si="28"/>
        <v>0</v>
      </c>
      <c r="AM50" s="134">
        <f t="shared" si="29"/>
        <v>0</v>
      </c>
      <c r="AN50" s="134">
        <f t="shared" si="30"/>
        <v>0</v>
      </c>
      <c r="AO50" s="134">
        <f t="shared" si="31"/>
        <v>0</v>
      </c>
      <c r="AP50" s="134">
        <f t="shared" si="32"/>
        <v>0</v>
      </c>
      <c r="AQ50" s="136">
        <f t="shared" si="27"/>
        <v>0</v>
      </c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75"/>
      <c r="BD50" s="175"/>
      <c r="BE50" s="134"/>
    </row>
    <row r="51" spans="1:57" ht="15" x14ac:dyDescent="0.25">
      <c r="A51" s="153"/>
      <c r="B51" s="154" t="s">
        <v>175</v>
      </c>
      <c r="C51" s="155"/>
      <c r="D51" s="155"/>
      <c r="E51" s="155"/>
      <c r="F51" s="134"/>
      <c r="G51" s="155"/>
      <c r="H51" s="155"/>
      <c r="I51" s="159"/>
      <c r="J51" s="155"/>
      <c r="K51" s="155"/>
      <c r="L51" s="155"/>
      <c r="M51" s="134"/>
      <c r="N51" s="155"/>
      <c r="O51" s="155"/>
      <c r="P51" s="159"/>
      <c r="Q51" s="155"/>
      <c r="R51" s="155"/>
      <c r="S51" s="155"/>
      <c r="T51" s="134"/>
      <c r="U51" s="155"/>
      <c r="V51" s="155"/>
      <c r="W51" s="159"/>
      <c r="X51" s="155"/>
      <c r="Y51" s="155"/>
      <c r="Z51" s="155"/>
      <c r="AA51" s="155"/>
      <c r="AB51" s="155"/>
      <c r="AC51" s="155"/>
      <c r="AD51" s="159"/>
      <c r="AE51" s="155"/>
      <c r="AF51" s="133">
        <f>SUM(E51:AE51)</f>
        <v>0</v>
      </c>
      <c r="AG51" s="155"/>
      <c r="AH51" s="155"/>
      <c r="AI51" s="155"/>
      <c r="AJ51" s="153"/>
      <c r="AK51" s="134" t="s">
        <v>176</v>
      </c>
      <c r="AL51" s="134">
        <f>SUM(AL45:AL50)-AL44</f>
        <v>-30</v>
      </c>
      <c r="AM51" s="134">
        <f>SUM(AM45:AM50)-AM44</f>
        <v>-30</v>
      </c>
      <c r="AN51" s="134">
        <f>SUM(AN45:AN50)-AN44</f>
        <v>-30</v>
      </c>
      <c r="AO51" s="134">
        <f>SUM(AO45:AO50)-AO44</f>
        <v>-30</v>
      </c>
      <c r="AP51" s="134">
        <f>SUM(AP45:AP50)-AP44</f>
        <v>-5</v>
      </c>
      <c r="AQ51" s="136">
        <f t="shared" si="27"/>
        <v>-125</v>
      </c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81"/>
      <c r="BD51" s="181"/>
      <c r="BE51" s="155"/>
    </row>
    <row r="52" spans="1:57" ht="15" x14ac:dyDescent="0.25">
      <c r="A52" s="71"/>
      <c r="B52" s="131" t="s">
        <v>166</v>
      </c>
      <c r="C52" s="95">
        <v>5</v>
      </c>
      <c r="D52" s="95">
        <v>6</v>
      </c>
      <c r="E52" s="95">
        <v>5.5</v>
      </c>
      <c r="F52" s="95">
        <v>6.5</v>
      </c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133">
        <f>SUM(F52:AE52)</f>
        <v>112.5</v>
      </c>
      <c r="AG52" s="134"/>
      <c r="AH52" s="134"/>
      <c r="AI52" s="134"/>
      <c r="AJ52" s="71"/>
      <c r="AK52" s="135" t="s">
        <v>167</v>
      </c>
      <c r="AL52" s="135">
        <f t="shared" ref="AL52:AL58" si="33">SUM(C52:H52)</f>
        <v>31</v>
      </c>
      <c r="AM52" s="135">
        <f t="shared" ref="AM52:AM58" si="34">SUM(J52:O52)</f>
        <v>31</v>
      </c>
      <c r="AN52" s="135">
        <f t="shared" ref="AN52:AN58" si="35">SUM(Q52:V52)</f>
        <v>31</v>
      </c>
      <c r="AO52" s="135">
        <f t="shared" ref="AO52:AO58" si="36">SUM(X52:AC52)</f>
        <v>31</v>
      </c>
      <c r="AP52" s="135">
        <f t="shared" ref="AP52:AP58" si="37">SUM(AE52:AE52)</f>
        <v>5</v>
      </c>
      <c r="AQ52" s="136">
        <f t="shared" si="27"/>
        <v>129</v>
      </c>
      <c r="AR52" s="137">
        <f>AQ52-SUM(AQ54:AQ58)</f>
        <v>129</v>
      </c>
      <c r="AS52" s="137">
        <f>AQ59</f>
        <v>-129</v>
      </c>
      <c r="AT52" s="138">
        <f>AR52+AS52</f>
        <v>0</v>
      </c>
      <c r="AU52" s="138">
        <f>AQ58</f>
        <v>0</v>
      </c>
      <c r="AV52" s="138">
        <f>AQ56</f>
        <v>0</v>
      </c>
      <c r="AW52" s="138">
        <f>AQ57</f>
        <v>0</v>
      </c>
      <c r="AX52" s="138">
        <f>AQ55</f>
        <v>0</v>
      </c>
      <c r="AY52" s="138">
        <f>AQ54</f>
        <v>0</v>
      </c>
      <c r="AZ52" s="134">
        <f>AH53</f>
        <v>0</v>
      </c>
      <c r="BA52" s="134">
        <v>1.3</v>
      </c>
      <c r="BB52" s="134">
        <f>BA52*AS52</f>
        <v>-167.70000000000002</v>
      </c>
      <c r="BC52" s="174">
        <f>AZ52+BB52</f>
        <v>-167.70000000000002</v>
      </c>
      <c r="BD52" s="174"/>
      <c r="BE52" s="138" t="s">
        <v>270</v>
      </c>
    </row>
    <row r="53" spans="1:57" ht="15" x14ac:dyDescent="0.25">
      <c r="A53" s="140"/>
      <c r="B53" s="141" t="s">
        <v>168</v>
      </c>
      <c r="C53" s="134"/>
      <c r="D53" s="134"/>
      <c r="E53" s="134"/>
      <c r="F53" s="134"/>
      <c r="G53" s="134"/>
      <c r="H53" s="134"/>
      <c r="I53" s="159"/>
      <c r="J53" s="134"/>
      <c r="K53" s="134"/>
      <c r="L53" s="134"/>
      <c r="M53" s="134"/>
      <c r="N53" s="134"/>
      <c r="O53" s="134"/>
      <c r="P53" s="159"/>
      <c r="Q53" s="134"/>
      <c r="R53" s="134"/>
      <c r="S53" s="134"/>
      <c r="T53" s="134"/>
      <c r="U53" s="134"/>
      <c r="V53" s="134"/>
      <c r="W53" s="159"/>
      <c r="X53" s="134"/>
      <c r="Y53" s="134"/>
      <c r="Z53" s="134"/>
      <c r="AA53" s="134"/>
      <c r="AB53" s="134"/>
      <c r="AC53" s="134"/>
      <c r="AD53" s="159"/>
      <c r="AE53" s="134"/>
      <c r="AF53" s="133">
        <f>SUM(F53:AE53)</f>
        <v>0</v>
      </c>
      <c r="AG53" s="134">
        <f>COUNT(F53:AE53)</f>
        <v>0</v>
      </c>
      <c r="AH53" s="134">
        <f>AG53*3.5</f>
        <v>0</v>
      </c>
      <c r="AI53" s="134"/>
      <c r="AJ53" s="140"/>
      <c r="AK53" s="134" t="s">
        <v>169</v>
      </c>
      <c r="AL53" s="134">
        <f t="shared" si="33"/>
        <v>0</v>
      </c>
      <c r="AM53" s="134">
        <f t="shared" si="34"/>
        <v>0</v>
      </c>
      <c r="AN53" s="134">
        <f t="shared" si="35"/>
        <v>0</v>
      </c>
      <c r="AO53" s="134">
        <f t="shared" si="36"/>
        <v>0</v>
      </c>
      <c r="AP53" s="134">
        <f t="shared" si="37"/>
        <v>0</v>
      </c>
      <c r="AQ53" s="136">
        <f t="shared" si="27"/>
        <v>0</v>
      </c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75"/>
      <c r="BD53" s="175"/>
      <c r="BE53" s="146" t="s">
        <v>428</v>
      </c>
    </row>
    <row r="54" spans="1:57" ht="15" x14ac:dyDescent="0.25">
      <c r="A54" s="140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147"/>
      <c r="R54" s="147"/>
      <c r="S54" s="147"/>
      <c r="T54" s="147"/>
      <c r="U54" s="147"/>
      <c r="V54" s="147"/>
      <c r="W54" s="176"/>
      <c r="X54" s="147"/>
      <c r="Y54" s="147"/>
      <c r="Z54" s="147"/>
      <c r="AA54" s="147"/>
      <c r="AB54" s="147"/>
      <c r="AC54" s="147"/>
      <c r="AD54" s="176"/>
      <c r="AE54" s="147"/>
      <c r="AF54" s="133"/>
      <c r="AG54" s="147"/>
      <c r="AH54" s="147"/>
      <c r="AI54" s="147"/>
      <c r="AJ54" s="140" t="s">
        <v>189</v>
      </c>
      <c r="AK54" s="134" t="s">
        <v>109</v>
      </c>
      <c r="AL54" s="134">
        <f t="shared" si="33"/>
        <v>0</v>
      </c>
      <c r="AM54" s="134">
        <f t="shared" si="34"/>
        <v>0</v>
      </c>
      <c r="AN54" s="134">
        <f t="shared" si="35"/>
        <v>0</v>
      </c>
      <c r="AO54" s="134">
        <f t="shared" si="36"/>
        <v>0</v>
      </c>
      <c r="AP54" s="134">
        <f t="shared" si="37"/>
        <v>0</v>
      </c>
      <c r="AQ54" s="136">
        <f t="shared" si="27"/>
        <v>0</v>
      </c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78"/>
      <c r="BD54" s="178"/>
      <c r="BE54" s="147"/>
    </row>
    <row r="55" spans="1:57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34"/>
      <c r="R55" s="134"/>
      <c r="S55" s="150"/>
      <c r="T55" s="134"/>
      <c r="U55" s="152"/>
      <c r="V55" s="134"/>
      <c r="W55" s="159"/>
      <c r="X55" s="134"/>
      <c r="Y55" s="134"/>
      <c r="Z55" s="150"/>
      <c r="AA55" s="134"/>
      <c r="AB55" s="152"/>
      <c r="AC55" s="134"/>
      <c r="AD55" s="159"/>
      <c r="AE55" s="134"/>
      <c r="AF55" s="133"/>
      <c r="AG55" s="134"/>
      <c r="AH55" s="134"/>
      <c r="AI55" s="134"/>
      <c r="AJ55" s="140"/>
      <c r="AK55" s="124" t="s">
        <v>108</v>
      </c>
      <c r="AL55" s="134">
        <f t="shared" si="33"/>
        <v>0</v>
      </c>
      <c r="AM55" s="134">
        <f t="shared" si="34"/>
        <v>0</v>
      </c>
      <c r="AN55" s="134">
        <f t="shared" si="35"/>
        <v>0</v>
      </c>
      <c r="AO55" s="134">
        <f t="shared" si="36"/>
        <v>0</v>
      </c>
      <c r="AP55" s="134">
        <f t="shared" si="37"/>
        <v>0</v>
      </c>
      <c r="AQ55" s="136">
        <f t="shared" si="27"/>
        <v>0</v>
      </c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75"/>
      <c r="BD55" s="175"/>
      <c r="BE55" s="134"/>
    </row>
    <row r="56" spans="1:57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34"/>
      <c r="R56" s="134"/>
      <c r="S56" s="150"/>
      <c r="T56" s="134"/>
      <c r="U56" s="152"/>
      <c r="V56" s="134"/>
      <c r="W56" s="159"/>
      <c r="X56" s="134"/>
      <c r="Y56" s="134"/>
      <c r="Z56" s="150"/>
      <c r="AA56" s="134"/>
      <c r="AB56" s="152"/>
      <c r="AC56" s="134"/>
      <c r="AD56" s="159"/>
      <c r="AE56" s="134"/>
      <c r="AF56" s="133"/>
      <c r="AG56" s="134"/>
      <c r="AH56" s="134"/>
      <c r="AI56" s="134"/>
      <c r="AJ56" s="140"/>
      <c r="AK56" s="124" t="s">
        <v>172</v>
      </c>
      <c r="AL56" s="134">
        <f t="shared" si="33"/>
        <v>0</v>
      </c>
      <c r="AM56" s="134">
        <f t="shared" si="34"/>
        <v>0</v>
      </c>
      <c r="AN56" s="134">
        <f t="shared" si="35"/>
        <v>0</v>
      </c>
      <c r="AO56" s="134">
        <f t="shared" si="36"/>
        <v>0</v>
      </c>
      <c r="AP56" s="134">
        <f t="shared" si="37"/>
        <v>0</v>
      </c>
      <c r="AQ56" s="136">
        <f t="shared" si="27"/>
        <v>0</v>
      </c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75"/>
      <c r="BD56" s="175"/>
      <c r="BE56" s="134"/>
    </row>
    <row r="57" spans="1:57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/>
      <c r="AC57" s="134"/>
      <c r="AD57" s="159"/>
      <c r="AE57" s="134"/>
      <c r="AF57" s="133"/>
      <c r="AG57" s="134"/>
      <c r="AH57" s="134"/>
      <c r="AI57" s="134"/>
      <c r="AJ57" s="140"/>
      <c r="AK57" s="124" t="s">
        <v>173</v>
      </c>
      <c r="AL57" s="134">
        <f t="shared" si="33"/>
        <v>0</v>
      </c>
      <c r="AM57" s="134">
        <f t="shared" si="34"/>
        <v>0</v>
      </c>
      <c r="AN57" s="134">
        <f t="shared" si="35"/>
        <v>0</v>
      </c>
      <c r="AO57" s="134">
        <f t="shared" si="36"/>
        <v>0</v>
      </c>
      <c r="AP57" s="134">
        <f t="shared" si="37"/>
        <v>0</v>
      </c>
      <c r="AQ57" s="136">
        <f t="shared" si="27"/>
        <v>0</v>
      </c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75"/>
      <c r="BD57" s="175"/>
      <c r="BE57" s="134"/>
    </row>
    <row r="58" spans="1:57" ht="15" x14ac:dyDescent="0.25">
      <c r="A58" s="140"/>
      <c r="B58" s="141" t="s">
        <v>174</v>
      </c>
      <c r="C58" s="150"/>
      <c r="D58" s="150"/>
      <c r="E58" s="150"/>
      <c r="F58" s="134"/>
      <c r="G58" s="152"/>
      <c r="H58" s="134"/>
      <c r="I58" s="159"/>
      <c r="J58" s="134"/>
      <c r="K58" s="134"/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/>
      <c r="AC58" s="134"/>
      <c r="AD58" s="159"/>
      <c r="AE58" s="134"/>
      <c r="AF58" s="133"/>
      <c r="AG58" s="134"/>
      <c r="AH58" s="134"/>
      <c r="AI58" s="134"/>
      <c r="AJ58" s="140"/>
      <c r="AK58" s="124" t="s">
        <v>174</v>
      </c>
      <c r="AL58" s="134">
        <f t="shared" si="33"/>
        <v>0</v>
      </c>
      <c r="AM58" s="134">
        <f t="shared" si="34"/>
        <v>0</v>
      </c>
      <c r="AN58" s="134">
        <f t="shared" si="35"/>
        <v>0</v>
      </c>
      <c r="AO58" s="134">
        <f t="shared" si="36"/>
        <v>0</v>
      </c>
      <c r="AP58" s="134">
        <f t="shared" si="37"/>
        <v>0</v>
      </c>
      <c r="AQ58" s="136">
        <f t="shared" si="27"/>
        <v>0</v>
      </c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75"/>
      <c r="BD58" s="175"/>
      <c r="BE58" s="134"/>
    </row>
    <row r="59" spans="1:57" ht="15" x14ac:dyDescent="0.25">
      <c r="A59" s="153"/>
      <c r="B59" s="154" t="s">
        <v>175</v>
      </c>
      <c r="C59" s="155"/>
      <c r="D59" s="155"/>
      <c r="E59" s="155"/>
      <c r="F59" s="134"/>
      <c r="G59" s="155"/>
      <c r="H59" s="155"/>
      <c r="I59" s="159"/>
      <c r="J59" s="155"/>
      <c r="K59" s="155"/>
      <c r="L59" s="155"/>
      <c r="M59" s="155"/>
      <c r="N59" s="155"/>
      <c r="O59" s="155"/>
      <c r="P59" s="159"/>
      <c r="Q59" s="155"/>
      <c r="R59" s="155"/>
      <c r="S59" s="155"/>
      <c r="T59" s="155"/>
      <c r="U59" s="155"/>
      <c r="V59" s="155"/>
      <c r="W59" s="159"/>
      <c r="X59" s="155"/>
      <c r="Y59" s="155"/>
      <c r="Z59" s="155"/>
      <c r="AA59" s="155"/>
      <c r="AB59" s="155"/>
      <c r="AC59" s="155"/>
      <c r="AD59" s="159"/>
      <c r="AE59" s="155"/>
      <c r="AF59" s="133">
        <f>SUM(E59:AE59)</f>
        <v>0</v>
      </c>
      <c r="AG59" s="155"/>
      <c r="AH59" s="155"/>
      <c r="AI59" s="155"/>
      <c r="AJ59" s="153"/>
      <c r="AK59" s="134" t="s">
        <v>176</v>
      </c>
      <c r="AL59" s="134">
        <f>SUM(AL53:AL58)-AL52</f>
        <v>-31</v>
      </c>
      <c r="AM59" s="134">
        <f>SUM(AM53:AM58)-AM52</f>
        <v>-31</v>
      </c>
      <c r="AN59" s="134">
        <f>SUM(AN53:AN58)-AN52</f>
        <v>-31</v>
      </c>
      <c r="AO59" s="134">
        <f>SUM(AO53:AO58)-AO52</f>
        <v>-31</v>
      </c>
      <c r="AP59" s="134">
        <f>SUM(AP53:AP58)-AP52</f>
        <v>-5</v>
      </c>
      <c r="AQ59" s="136">
        <f t="shared" si="27"/>
        <v>-129</v>
      </c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81"/>
      <c r="BD59" s="181"/>
      <c r="BE59" s="155"/>
    </row>
    <row r="60" spans="1:57" ht="15" x14ac:dyDescent="0.25">
      <c r="A60" s="71"/>
      <c r="B60" s="131" t="s">
        <v>166</v>
      </c>
      <c r="C60" s="95">
        <v>5</v>
      </c>
      <c r="D60" s="95">
        <v>6</v>
      </c>
      <c r="E60" s="95">
        <v>5.5</v>
      </c>
      <c r="F60" s="95">
        <v>6.5</v>
      </c>
      <c r="G60" s="95">
        <v>6</v>
      </c>
      <c r="H60" s="95">
        <v>2</v>
      </c>
      <c r="I60" s="173"/>
      <c r="J60" s="95">
        <v>5</v>
      </c>
      <c r="K60" s="95">
        <v>6</v>
      </c>
      <c r="L60" s="95">
        <v>5.5</v>
      </c>
      <c r="M60" s="95">
        <v>6.5</v>
      </c>
      <c r="N60" s="95">
        <v>6</v>
      </c>
      <c r="O60" s="95">
        <v>2</v>
      </c>
      <c r="P60" s="173"/>
      <c r="Q60" s="95">
        <v>5</v>
      </c>
      <c r="R60" s="95">
        <v>6</v>
      </c>
      <c r="S60" s="95">
        <v>5.5</v>
      </c>
      <c r="T60" s="95">
        <v>6.5</v>
      </c>
      <c r="U60" s="95">
        <v>6</v>
      </c>
      <c r="V60" s="95">
        <v>2</v>
      </c>
      <c r="W60" s="173"/>
      <c r="X60" s="95">
        <v>5</v>
      </c>
      <c r="Y60" s="95">
        <v>6</v>
      </c>
      <c r="Z60" s="95">
        <v>5.5</v>
      </c>
      <c r="AA60" s="95">
        <v>6.5</v>
      </c>
      <c r="AB60" s="95">
        <v>6</v>
      </c>
      <c r="AC60" s="95">
        <v>2</v>
      </c>
      <c r="AD60" s="173"/>
      <c r="AE60" s="95">
        <v>5</v>
      </c>
      <c r="AF60" s="133">
        <f>SUM(F60:AE60)</f>
        <v>112.5</v>
      </c>
      <c r="AG60" s="134"/>
      <c r="AH60" s="134"/>
      <c r="AI60" s="134"/>
      <c r="AJ60" s="71"/>
      <c r="AK60" s="135" t="s">
        <v>167</v>
      </c>
      <c r="AL60" s="135">
        <f t="shared" ref="AL60:AL66" si="38">SUM(C60:H60)</f>
        <v>31</v>
      </c>
      <c r="AM60" s="135">
        <f t="shared" ref="AM60:AM66" si="39">SUM(J60:O60)</f>
        <v>31</v>
      </c>
      <c r="AN60" s="135">
        <f t="shared" ref="AN60:AN66" si="40">SUM(Q60:V60)</f>
        <v>31</v>
      </c>
      <c r="AO60" s="135">
        <f t="shared" ref="AO60:AO66" si="41">SUM(X60:AC60)</f>
        <v>31</v>
      </c>
      <c r="AP60" s="135">
        <f t="shared" ref="AP60:AP66" si="42">SUM(AE60:AE60)</f>
        <v>5</v>
      </c>
      <c r="AQ60" s="136">
        <f t="shared" si="27"/>
        <v>129</v>
      </c>
      <c r="AR60" s="137">
        <f>AQ60-SUM(AQ62:AQ66)</f>
        <v>129</v>
      </c>
      <c r="AS60" s="137">
        <f>AQ67</f>
        <v>-129</v>
      </c>
      <c r="AT60" s="138">
        <f>AR60+AS60</f>
        <v>0</v>
      </c>
      <c r="AU60" s="138">
        <f>AQ66</f>
        <v>0</v>
      </c>
      <c r="AV60" s="138">
        <f>AQ64</f>
        <v>0</v>
      </c>
      <c r="AW60" s="138">
        <f>AQ65</f>
        <v>0</v>
      </c>
      <c r="AX60" s="138">
        <f>AQ63</f>
        <v>0</v>
      </c>
      <c r="AY60" s="138">
        <f>AQ62</f>
        <v>0</v>
      </c>
      <c r="AZ60" s="134">
        <f>AH61</f>
        <v>0</v>
      </c>
      <c r="BA60" s="134">
        <v>1.3</v>
      </c>
      <c r="BB60" s="134">
        <f>BA60*AS60</f>
        <v>-167.70000000000002</v>
      </c>
      <c r="BC60" s="174">
        <f>AZ60+BB60</f>
        <v>-167.70000000000002</v>
      </c>
      <c r="BD60" s="174">
        <v>18.72</v>
      </c>
      <c r="BE60" s="138"/>
    </row>
    <row r="61" spans="1:57" ht="15" x14ac:dyDescent="0.25">
      <c r="A61" s="140"/>
      <c r="B61" s="141" t="s">
        <v>168</v>
      </c>
      <c r="C61" s="134"/>
      <c r="D61" s="134"/>
      <c r="E61" s="134"/>
      <c r="F61" s="134"/>
      <c r="G61" s="134"/>
      <c r="H61" s="134"/>
      <c r="I61" s="159"/>
      <c r="J61" s="134"/>
      <c r="K61" s="134"/>
      <c r="L61" s="134"/>
      <c r="M61" s="134"/>
      <c r="N61" s="134"/>
      <c r="O61" s="134"/>
      <c r="P61" s="159"/>
      <c r="Q61" s="134"/>
      <c r="R61" s="134"/>
      <c r="S61" s="134"/>
      <c r="T61" s="134"/>
      <c r="U61" s="134"/>
      <c r="V61" s="134"/>
      <c r="W61" s="159"/>
      <c r="X61" s="134"/>
      <c r="Y61" s="134"/>
      <c r="Z61" s="134"/>
      <c r="AA61" s="134"/>
      <c r="AB61" s="134"/>
      <c r="AC61" s="134"/>
      <c r="AD61" s="159"/>
      <c r="AE61" s="134"/>
      <c r="AF61" s="133">
        <f>SUM(F61:AE61)</f>
        <v>0</v>
      </c>
      <c r="AG61" s="134">
        <f>COUNT(F61:AE61)</f>
        <v>0</v>
      </c>
      <c r="AH61" s="134">
        <f>AG61*3.5</f>
        <v>0</v>
      </c>
      <c r="AI61" s="134"/>
      <c r="AJ61" s="140"/>
      <c r="AK61" s="134" t="s">
        <v>169</v>
      </c>
      <c r="AL61" s="134">
        <f t="shared" si="38"/>
        <v>0</v>
      </c>
      <c r="AM61" s="134">
        <f t="shared" si="39"/>
        <v>0</v>
      </c>
      <c r="AN61" s="134">
        <f t="shared" si="40"/>
        <v>0</v>
      </c>
      <c r="AO61" s="134">
        <f t="shared" si="41"/>
        <v>0</v>
      </c>
      <c r="AP61" s="134">
        <f t="shared" si="42"/>
        <v>0</v>
      </c>
      <c r="AQ61" s="136">
        <f t="shared" si="27"/>
        <v>0</v>
      </c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75"/>
      <c r="BD61" s="175"/>
      <c r="BE61" s="146" t="s">
        <v>429</v>
      </c>
    </row>
    <row r="62" spans="1:57" ht="15" x14ac:dyDescent="0.25">
      <c r="A62" s="140" t="s">
        <v>193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47"/>
      <c r="K62" s="147"/>
      <c r="L62" s="147"/>
      <c r="M62" s="147"/>
      <c r="N62" s="147"/>
      <c r="O62" s="147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/>
      <c r="AA62" s="147"/>
      <c r="AB62" s="147"/>
      <c r="AC62" s="147"/>
      <c r="AD62" s="176"/>
      <c r="AE62" s="147"/>
      <c r="AF62" s="133"/>
      <c r="AG62" s="147"/>
      <c r="AH62" s="147"/>
      <c r="AI62" s="147"/>
      <c r="AJ62" s="140" t="s">
        <v>193</v>
      </c>
      <c r="AK62" s="134" t="s">
        <v>109</v>
      </c>
      <c r="AL62" s="134">
        <f t="shared" si="38"/>
        <v>0</v>
      </c>
      <c r="AM62" s="134">
        <f t="shared" si="39"/>
        <v>0</v>
      </c>
      <c r="AN62" s="134">
        <f t="shared" si="40"/>
        <v>0</v>
      </c>
      <c r="AO62" s="134">
        <f t="shared" si="41"/>
        <v>0</v>
      </c>
      <c r="AP62" s="134">
        <f t="shared" si="42"/>
        <v>0</v>
      </c>
      <c r="AQ62" s="136">
        <f t="shared" si="27"/>
        <v>0</v>
      </c>
      <c r="AR62" s="147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78"/>
      <c r="BD62" s="178"/>
      <c r="BE62" s="147"/>
    </row>
    <row r="63" spans="1:57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/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/>
      <c r="AF63" s="133"/>
      <c r="AG63" s="134"/>
      <c r="AH63" s="134"/>
      <c r="AI63" s="134"/>
      <c r="AJ63" s="140"/>
      <c r="AK63" s="124" t="s">
        <v>108</v>
      </c>
      <c r="AL63" s="134">
        <f t="shared" si="38"/>
        <v>0</v>
      </c>
      <c r="AM63" s="134">
        <f t="shared" si="39"/>
        <v>0</v>
      </c>
      <c r="AN63" s="134">
        <f t="shared" si="40"/>
        <v>0</v>
      </c>
      <c r="AO63" s="134">
        <f t="shared" si="41"/>
        <v>0</v>
      </c>
      <c r="AP63" s="134">
        <f t="shared" si="42"/>
        <v>0</v>
      </c>
      <c r="AQ63" s="136">
        <f t="shared" si="27"/>
        <v>0</v>
      </c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75"/>
      <c r="BD63" s="175"/>
      <c r="BE63" s="134"/>
    </row>
    <row r="64" spans="1:57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/>
      <c r="M64" s="134"/>
      <c r="N64" s="152"/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3"/>
      <c r="AG64" s="134"/>
      <c r="AH64" s="134"/>
      <c r="AI64" s="134"/>
      <c r="AJ64" s="140"/>
      <c r="AK64" s="124" t="s">
        <v>172</v>
      </c>
      <c r="AL64" s="134">
        <f t="shared" si="38"/>
        <v>0</v>
      </c>
      <c r="AM64" s="134">
        <f t="shared" si="39"/>
        <v>0</v>
      </c>
      <c r="AN64" s="134">
        <f t="shared" si="40"/>
        <v>0</v>
      </c>
      <c r="AO64" s="134">
        <f t="shared" si="41"/>
        <v>0</v>
      </c>
      <c r="AP64" s="134">
        <f t="shared" si="42"/>
        <v>0</v>
      </c>
      <c r="AQ64" s="136">
        <f t="shared" si="27"/>
        <v>0</v>
      </c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75"/>
      <c r="BD64" s="175"/>
      <c r="BE64" s="134"/>
    </row>
    <row r="65" spans="1:57" ht="15" x14ac:dyDescent="0.25">
      <c r="A65" s="140"/>
      <c r="B65" s="141" t="s">
        <v>161</v>
      </c>
      <c r="C65" s="150"/>
      <c r="D65" s="150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3"/>
      <c r="AG65" s="134"/>
      <c r="AH65" s="134"/>
      <c r="AI65" s="134"/>
      <c r="AJ65" s="140"/>
      <c r="AK65" s="124" t="s">
        <v>173</v>
      </c>
      <c r="AL65" s="134">
        <f t="shared" si="38"/>
        <v>0</v>
      </c>
      <c r="AM65" s="134">
        <f t="shared" si="39"/>
        <v>0</v>
      </c>
      <c r="AN65" s="134">
        <f t="shared" si="40"/>
        <v>0</v>
      </c>
      <c r="AO65" s="134">
        <f t="shared" si="41"/>
        <v>0</v>
      </c>
      <c r="AP65" s="134">
        <f t="shared" si="42"/>
        <v>0</v>
      </c>
      <c r="AQ65" s="136">
        <f t="shared" si="27"/>
        <v>0</v>
      </c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75"/>
      <c r="BD65" s="175"/>
      <c r="BE65" s="134"/>
    </row>
    <row r="66" spans="1:57" ht="15" x14ac:dyDescent="0.25">
      <c r="A66" s="140"/>
      <c r="B66" s="141" t="s">
        <v>174</v>
      </c>
      <c r="C66" s="150"/>
      <c r="D66" s="150"/>
      <c r="E66" s="150"/>
      <c r="F66" s="134"/>
      <c r="G66" s="152"/>
      <c r="H66" s="134"/>
      <c r="I66" s="159"/>
      <c r="J66" s="134"/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59"/>
      <c r="AE66" s="134"/>
      <c r="AF66" s="133"/>
      <c r="AG66" s="134"/>
      <c r="AH66" s="134"/>
      <c r="AI66" s="134"/>
      <c r="AJ66" s="140"/>
      <c r="AK66" s="124" t="s">
        <v>174</v>
      </c>
      <c r="AL66" s="134">
        <f t="shared" si="38"/>
        <v>0</v>
      </c>
      <c r="AM66" s="134">
        <f t="shared" si="39"/>
        <v>0</v>
      </c>
      <c r="AN66" s="134">
        <f t="shared" si="40"/>
        <v>0</v>
      </c>
      <c r="AO66" s="134">
        <f t="shared" si="41"/>
        <v>0</v>
      </c>
      <c r="AP66" s="134">
        <f t="shared" si="42"/>
        <v>0</v>
      </c>
      <c r="AQ66" s="136">
        <f t="shared" si="27"/>
        <v>0</v>
      </c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75"/>
      <c r="BD66" s="175"/>
      <c r="BE66" s="134"/>
    </row>
    <row r="67" spans="1:57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33">
        <f>SUM(E67:AE67)</f>
        <v>0</v>
      </c>
      <c r="AG67" s="155"/>
      <c r="AH67" s="155"/>
      <c r="AI67" s="155"/>
      <c r="AJ67" s="153"/>
      <c r="AK67" s="134" t="s">
        <v>176</v>
      </c>
      <c r="AL67" s="134">
        <f>SUM(AL61:AL66)-AL60</f>
        <v>-31</v>
      </c>
      <c r="AM67" s="134">
        <f>SUM(AM61:AM66)-AM60</f>
        <v>-31</v>
      </c>
      <c r="AN67" s="134">
        <f>SUM(AN61:AN66)-AN60</f>
        <v>-31</v>
      </c>
      <c r="AO67" s="134">
        <f>SUM(AO61:AO66)-AO60</f>
        <v>-31</v>
      </c>
      <c r="AP67" s="134">
        <f>SUM(AP61:AP66)-AP60</f>
        <v>-5</v>
      </c>
      <c r="AQ67" s="136">
        <f t="shared" si="27"/>
        <v>-129</v>
      </c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81"/>
      <c r="BD67" s="181"/>
      <c r="BE67" s="155"/>
    </row>
    <row r="68" spans="1:57" ht="15" x14ac:dyDescent="0.25">
      <c r="A68" s="71"/>
      <c r="B68" s="131" t="s">
        <v>166</v>
      </c>
      <c r="C68" s="95">
        <v>5.5</v>
      </c>
      <c r="D68" s="95">
        <v>6</v>
      </c>
      <c r="E68" s="95">
        <v>5.5</v>
      </c>
      <c r="F68" s="95">
        <v>6</v>
      </c>
      <c r="G68" s="95">
        <v>6</v>
      </c>
      <c r="H68" s="95">
        <v>2</v>
      </c>
      <c r="I68" s="173"/>
      <c r="J68" s="95">
        <v>5.5</v>
      </c>
      <c r="K68" s="95">
        <v>6</v>
      </c>
      <c r="L68" s="95">
        <v>5.5</v>
      </c>
      <c r="M68" s="95">
        <v>6</v>
      </c>
      <c r="N68" s="95">
        <v>6</v>
      </c>
      <c r="O68" s="95">
        <v>2</v>
      </c>
      <c r="P68" s="173"/>
      <c r="Q68" s="95">
        <v>5.5</v>
      </c>
      <c r="R68" s="95">
        <v>6</v>
      </c>
      <c r="S68" s="95">
        <v>5.5</v>
      </c>
      <c r="T68" s="95">
        <v>6</v>
      </c>
      <c r="U68" s="95">
        <v>6</v>
      </c>
      <c r="V68" s="95">
        <v>2</v>
      </c>
      <c r="W68" s="173"/>
      <c r="X68" s="95">
        <v>5.5</v>
      </c>
      <c r="Y68" s="95">
        <v>6</v>
      </c>
      <c r="Z68" s="95">
        <v>5.5</v>
      </c>
      <c r="AA68" s="95">
        <v>6</v>
      </c>
      <c r="AB68" s="95">
        <v>6</v>
      </c>
      <c r="AC68" s="95">
        <v>2</v>
      </c>
      <c r="AD68" s="173"/>
      <c r="AE68" s="95">
        <v>5.5</v>
      </c>
      <c r="AF68" s="133">
        <f>SUM(F68:AE68)</f>
        <v>112.5</v>
      </c>
      <c r="AG68" s="134"/>
      <c r="AH68" s="134"/>
      <c r="AI68" s="134"/>
      <c r="AJ68" s="71"/>
      <c r="AK68" s="135" t="s">
        <v>167</v>
      </c>
      <c r="AL68" s="135">
        <f t="shared" ref="AL68:AL74" si="43">SUM(C68:H68)</f>
        <v>31</v>
      </c>
      <c r="AM68" s="135">
        <f t="shared" ref="AM68:AM74" si="44">SUM(J68:O68)</f>
        <v>31</v>
      </c>
      <c r="AN68" s="135">
        <f t="shared" ref="AN68:AN74" si="45">SUM(Q68:V68)</f>
        <v>31</v>
      </c>
      <c r="AO68" s="135">
        <f t="shared" ref="AO68:AO74" si="46">SUM(X68:AC68)</f>
        <v>31</v>
      </c>
      <c r="AP68" s="135">
        <f t="shared" ref="AP68:AP74" si="47">SUM(AE68:AE68)</f>
        <v>5.5</v>
      </c>
      <c r="AQ68" s="136">
        <f t="shared" ref="AQ68:AQ99" si="48">SUM(AL68:AP68)</f>
        <v>129.5</v>
      </c>
      <c r="AR68" s="137">
        <f>AQ68-SUM(AQ70:AQ74)</f>
        <v>127.5</v>
      </c>
      <c r="AS68" s="137">
        <f>AQ75</f>
        <v>-127.5</v>
      </c>
      <c r="AT68" s="138">
        <f>AR68+AS68</f>
        <v>0</v>
      </c>
      <c r="AU68" s="138">
        <f>AQ74</f>
        <v>0</v>
      </c>
      <c r="AV68" s="138">
        <f>AQ72</f>
        <v>0</v>
      </c>
      <c r="AW68" s="138">
        <f>AQ73</f>
        <v>0</v>
      </c>
      <c r="AX68" s="138">
        <f>AQ71</f>
        <v>0</v>
      </c>
      <c r="AY68" s="138">
        <f>AQ70</f>
        <v>2</v>
      </c>
      <c r="AZ68" s="134">
        <f>AH69</f>
        <v>0</v>
      </c>
      <c r="BA68" s="134">
        <v>1.3</v>
      </c>
      <c r="BB68" s="134">
        <f>BA68*AS68</f>
        <v>-165.75</v>
      </c>
      <c r="BC68" s="174">
        <f>AZ68+BB68</f>
        <v>-165.75</v>
      </c>
      <c r="BD68" s="174"/>
      <c r="BE68" s="138"/>
    </row>
    <row r="69" spans="1:57" ht="15" x14ac:dyDescent="0.25">
      <c r="A69" s="140"/>
      <c r="B69" s="141" t="s">
        <v>168</v>
      </c>
      <c r="C69" s="134"/>
      <c r="D69" s="134"/>
      <c r="E69" s="134"/>
      <c r="F69" s="134"/>
      <c r="G69" s="134"/>
      <c r="H69" s="184"/>
      <c r="I69" s="159"/>
      <c r="J69" s="184"/>
      <c r="K69" s="184"/>
      <c r="L69" s="184"/>
      <c r="M69" s="184"/>
      <c r="N69" s="184"/>
      <c r="O69" s="184"/>
      <c r="P69" s="159"/>
      <c r="Q69" s="134"/>
      <c r="R69" s="134"/>
      <c r="S69" s="223"/>
      <c r="T69" s="223"/>
      <c r="U69" s="223"/>
      <c r="V69" s="223"/>
      <c r="W69" s="159"/>
      <c r="X69" s="223"/>
      <c r="Y69" s="223"/>
      <c r="Z69" s="223"/>
      <c r="AA69" s="223"/>
      <c r="AB69" s="134"/>
      <c r="AC69" s="134"/>
      <c r="AD69" s="159"/>
      <c r="AE69" s="134"/>
      <c r="AF69" s="133">
        <f>SUM(F69:AE69)</f>
        <v>0</v>
      </c>
      <c r="AG69" s="134">
        <f>COUNT(F69:AE69)</f>
        <v>0</v>
      </c>
      <c r="AH69" s="134">
        <f>AG69*3.5</f>
        <v>0</v>
      </c>
      <c r="AI69" s="134"/>
      <c r="AJ69" s="140"/>
      <c r="AK69" s="134" t="s">
        <v>169</v>
      </c>
      <c r="AL69" s="134">
        <f t="shared" si="43"/>
        <v>0</v>
      </c>
      <c r="AM69" s="134">
        <f t="shared" si="44"/>
        <v>0</v>
      </c>
      <c r="AN69" s="134">
        <f t="shared" si="45"/>
        <v>0</v>
      </c>
      <c r="AO69" s="134">
        <f t="shared" si="46"/>
        <v>0</v>
      </c>
      <c r="AP69" s="134">
        <f t="shared" si="47"/>
        <v>0</v>
      </c>
      <c r="AQ69" s="136">
        <f t="shared" si="48"/>
        <v>0</v>
      </c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75"/>
      <c r="BD69" s="175"/>
      <c r="BE69" s="146" t="s">
        <v>430</v>
      </c>
    </row>
    <row r="70" spans="1:57" ht="15" x14ac:dyDescent="0.25">
      <c r="A70" s="140" t="s">
        <v>196</v>
      </c>
      <c r="B70" s="141" t="s">
        <v>109</v>
      </c>
      <c r="C70" s="147"/>
      <c r="D70" s="147"/>
      <c r="E70" s="147"/>
      <c r="F70" s="147"/>
      <c r="G70" s="147"/>
      <c r="H70" s="147">
        <v>2</v>
      </c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147"/>
      <c r="Y70" s="147"/>
      <c r="Z70" s="147"/>
      <c r="AA70" s="147"/>
      <c r="AB70" s="147"/>
      <c r="AC70" s="147"/>
      <c r="AD70" s="176"/>
      <c r="AE70" s="147"/>
      <c r="AF70" s="133"/>
      <c r="AG70" s="147"/>
      <c r="AH70" s="147"/>
      <c r="AI70" s="147"/>
      <c r="AJ70" s="140" t="s">
        <v>196</v>
      </c>
      <c r="AK70" s="134" t="s">
        <v>109</v>
      </c>
      <c r="AL70" s="134">
        <f t="shared" si="43"/>
        <v>2</v>
      </c>
      <c r="AM70" s="134">
        <f t="shared" si="44"/>
        <v>0</v>
      </c>
      <c r="AN70" s="134">
        <f t="shared" si="45"/>
        <v>0</v>
      </c>
      <c r="AO70" s="134">
        <f t="shared" si="46"/>
        <v>0</v>
      </c>
      <c r="AP70" s="134">
        <f t="shared" si="47"/>
        <v>0</v>
      </c>
      <c r="AQ70" s="136">
        <f t="shared" si="48"/>
        <v>2</v>
      </c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78"/>
      <c r="BD70" s="178"/>
      <c r="BE70" s="147"/>
    </row>
    <row r="71" spans="1:57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/>
      <c r="W71" s="159"/>
      <c r="X71" s="134"/>
      <c r="Y71" s="134"/>
      <c r="Z71" s="150"/>
      <c r="AA71" s="134"/>
      <c r="AB71" s="152"/>
      <c r="AC71" s="134"/>
      <c r="AD71" s="159"/>
      <c r="AE71" s="134"/>
      <c r="AF71" s="133"/>
      <c r="AG71" s="134"/>
      <c r="AH71" s="134"/>
      <c r="AI71" s="134"/>
      <c r="AJ71" s="140"/>
      <c r="AK71" s="124" t="s">
        <v>108</v>
      </c>
      <c r="AL71" s="134">
        <f t="shared" si="43"/>
        <v>0</v>
      </c>
      <c r="AM71" s="134">
        <f t="shared" si="44"/>
        <v>0</v>
      </c>
      <c r="AN71" s="134">
        <f t="shared" si="45"/>
        <v>0</v>
      </c>
      <c r="AO71" s="134">
        <f t="shared" si="46"/>
        <v>0</v>
      </c>
      <c r="AP71" s="134">
        <f t="shared" si="47"/>
        <v>0</v>
      </c>
      <c r="AQ71" s="136">
        <f t="shared" si="48"/>
        <v>0</v>
      </c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75"/>
      <c r="BD71" s="175"/>
      <c r="BE71" s="134"/>
    </row>
    <row r="72" spans="1:57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34"/>
      <c r="Y72" s="134"/>
      <c r="Z72" s="150"/>
      <c r="AA72" s="134"/>
      <c r="AB72" s="152"/>
      <c r="AC72" s="134"/>
      <c r="AD72" s="159"/>
      <c r="AE72" s="134"/>
      <c r="AF72" s="133"/>
      <c r="AG72" s="134"/>
      <c r="AH72" s="134"/>
      <c r="AI72" s="134"/>
      <c r="AJ72" s="140"/>
      <c r="AK72" s="124" t="s">
        <v>172</v>
      </c>
      <c r="AL72" s="134">
        <f t="shared" si="43"/>
        <v>0</v>
      </c>
      <c r="AM72" s="134">
        <f t="shared" si="44"/>
        <v>0</v>
      </c>
      <c r="AN72" s="134">
        <f t="shared" si="45"/>
        <v>0</v>
      </c>
      <c r="AO72" s="134">
        <f t="shared" si="46"/>
        <v>0</v>
      </c>
      <c r="AP72" s="134">
        <f t="shared" si="47"/>
        <v>0</v>
      </c>
      <c r="AQ72" s="136">
        <f t="shared" si="48"/>
        <v>0</v>
      </c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75"/>
      <c r="BD72" s="175"/>
      <c r="BE72" s="134"/>
    </row>
    <row r="73" spans="1:57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59"/>
      <c r="AE73" s="134"/>
      <c r="AF73" s="133"/>
      <c r="AG73" s="134"/>
      <c r="AH73" s="134"/>
      <c r="AI73" s="134"/>
      <c r="AJ73" s="140"/>
      <c r="AK73" s="124" t="s">
        <v>173</v>
      </c>
      <c r="AL73" s="134">
        <f t="shared" si="43"/>
        <v>0</v>
      </c>
      <c r="AM73" s="134">
        <f t="shared" si="44"/>
        <v>0</v>
      </c>
      <c r="AN73" s="134">
        <f t="shared" si="45"/>
        <v>0</v>
      </c>
      <c r="AO73" s="134">
        <f t="shared" si="46"/>
        <v>0</v>
      </c>
      <c r="AP73" s="134">
        <f t="shared" si="47"/>
        <v>0</v>
      </c>
      <c r="AQ73" s="136">
        <f t="shared" si="48"/>
        <v>0</v>
      </c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75"/>
      <c r="BD73" s="175"/>
      <c r="BE73" s="134"/>
    </row>
    <row r="74" spans="1:57" ht="15" x14ac:dyDescent="0.25">
      <c r="A74" s="140"/>
      <c r="B74" s="141" t="s">
        <v>174</v>
      </c>
      <c r="C74" s="150"/>
      <c r="D74" s="150"/>
      <c r="E74" s="150"/>
      <c r="F74" s="134"/>
      <c r="G74" s="152"/>
      <c r="H74" s="134"/>
      <c r="I74" s="159"/>
      <c r="J74" s="134"/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59"/>
      <c r="AE74" s="134"/>
      <c r="AF74" s="133"/>
      <c r="AG74" s="134"/>
      <c r="AH74" s="134"/>
      <c r="AI74" s="134"/>
      <c r="AJ74" s="140"/>
      <c r="AK74" s="124" t="s">
        <v>174</v>
      </c>
      <c r="AL74" s="134">
        <f t="shared" si="43"/>
        <v>0</v>
      </c>
      <c r="AM74" s="134">
        <f t="shared" si="44"/>
        <v>0</v>
      </c>
      <c r="AN74" s="134">
        <f t="shared" si="45"/>
        <v>0</v>
      </c>
      <c r="AO74" s="134">
        <f t="shared" si="46"/>
        <v>0</v>
      </c>
      <c r="AP74" s="134">
        <f t="shared" si="47"/>
        <v>0</v>
      </c>
      <c r="AQ74" s="136">
        <f t="shared" si="48"/>
        <v>0</v>
      </c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75"/>
      <c r="BD74" s="175"/>
      <c r="BE74" s="134"/>
    </row>
    <row r="75" spans="1:57" ht="15" x14ac:dyDescent="0.25">
      <c r="A75" s="153"/>
      <c r="B75" s="154" t="s">
        <v>175</v>
      </c>
      <c r="C75" s="155"/>
      <c r="D75" s="155"/>
      <c r="E75" s="155"/>
      <c r="F75" s="134"/>
      <c r="G75" s="155"/>
      <c r="H75" s="155"/>
      <c r="I75" s="159"/>
      <c r="J75" s="155"/>
      <c r="K75" s="155"/>
      <c r="L75" s="155"/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33">
        <f>SUM(E75:AE75)</f>
        <v>0</v>
      </c>
      <c r="AG75" s="155"/>
      <c r="AH75" s="155"/>
      <c r="AI75" s="155"/>
      <c r="AJ75" s="153"/>
      <c r="AK75" s="134" t="s">
        <v>176</v>
      </c>
      <c r="AL75" s="134">
        <f>SUM(AL69:AL74)-AL68</f>
        <v>-29</v>
      </c>
      <c r="AM75" s="134">
        <f>SUM(AM69:AM74)-AM68</f>
        <v>-31</v>
      </c>
      <c r="AN75" s="134">
        <f>SUM(AN69:AN74)-AN68</f>
        <v>-31</v>
      </c>
      <c r="AO75" s="134">
        <f>SUM(AO69:AO74)-AO68</f>
        <v>-31</v>
      </c>
      <c r="AP75" s="134">
        <f>SUM(AP69:AP74)-AP68</f>
        <v>-5.5</v>
      </c>
      <c r="AQ75" s="136">
        <f t="shared" si="48"/>
        <v>-127.5</v>
      </c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81"/>
      <c r="BD75" s="181"/>
      <c r="BE75" s="155"/>
    </row>
    <row r="76" spans="1:57" ht="15" x14ac:dyDescent="0.25">
      <c r="A76" s="71"/>
      <c r="B76" s="131" t="s">
        <v>166</v>
      </c>
      <c r="C76" s="95">
        <v>5</v>
      </c>
      <c r="D76" s="95">
        <v>5</v>
      </c>
      <c r="E76" s="95">
        <v>5</v>
      </c>
      <c r="F76" s="95">
        <v>6</v>
      </c>
      <c r="G76" s="95">
        <v>6</v>
      </c>
      <c r="H76" s="95">
        <v>3</v>
      </c>
      <c r="I76" s="173"/>
      <c r="J76" s="95">
        <v>5</v>
      </c>
      <c r="K76" s="95">
        <v>5</v>
      </c>
      <c r="L76" s="95">
        <v>5</v>
      </c>
      <c r="M76" s="95">
        <v>6</v>
      </c>
      <c r="N76" s="95">
        <v>6</v>
      </c>
      <c r="O76" s="95">
        <v>3</v>
      </c>
      <c r="P76" s="173"/>
      <c r="Q76" s="95">
        <v>5</v>
      </c>
      <c r="R76" s="95">
        <v>5</v>
      </c>
      <c r="S76" s="95">
        <v>5</v>
      </c>
      <c r="T76" s="95">
        <v>6</v>
      </c>
      <c r="U76" s="95">
        <v>6</v>
      </c>
      <c r="V76" s="95">
        <v>3</v>
      </c>
      <c r="W76" s="173"/>
      <c r="X76" s="95">
        <v>5</v>
      </c>
      <c r="Y76" s="95">
        <v>5</v>
      </c>
      <c r="Z76" s="95">
        <v>5</v>
      </c>
      <c r="AA76" s="95">
        <v>6</v>
      </c>
      <c r="AB76" s="95">
        <v>6</v>
      </c>
      <c r="AC76" s="95">
        <v>3</v>
      </c>
      <c r="AD76" s="173"/>
      <c r="AE76" s="95">
        <v>5</v>
      </c>
      <c r="AF76" s="133">
        <f>SUM(F76:AE76)</f>
        <v>110</v>
      </c>
      <c r="AG76" s="134"/>
      <c r="AH76" s="134"/>
      <c r="AI76" s="134"/>
      <c r="AJ76" s="71"/>
      <c r="AK76" s="135" t="s">
        <v>167</v>
      </c>
      <c r="AL76" s="135">
        <f t="shared" ref="AL76:AL82" si="49">SUM(C76:H76)</f>
        <v>30</v>
      </c>
      <c r="AM76" s="135">
        <f t="shared" ref="AM76:AM82" si="50">SUM(J76:O76)</f>
        <v>30</v>
      </c>
      <c r="AN76" s="135">
        <f t="shared" ref="AN76:AN82" si="51">SUM(Q76:V76)</f>
        <v>30</v>
      </c>
      <c r="AO76" s="135">
        <f t="shared" ref="AO76:AO82" si="52">SUM(X76:AC76)</f>
        <v>30</v>
      </c>
      <c r="AP76" s="135">
        <f t="shared" ref="AP76:AP82" si="53">SUM(AE76:AE76)</f>
        <v>5</v>
      </c>
      <c r="AQ76" s="136">
        <f t="shared" si="48"/>
        <v>125</v>
      </c>
      <c r="AR76" s="137">
        <f>AQ76-SUM(AQ78:AQ82)</f>
        <v>125</v>
      </c>
      <c r="AS76" s="137">
        <f>AQ83</f>
        <v>-125</v>
      </c>
      <c r="AT76" s="138">
        <f>AR76+AS76</f>
        <v>0</v>
      </c>
      <c r="AU76" s="138">
        <f>AQ82</f>
        <v>0</v>
      </c>
      <c r="AV76" s="138">
        <f>AQ80</f>
        <v>0</v>
      </c>
      <c r="AW76" s="138">
        <f>AQ81</f>
        <v>0</v>
      </c>
      <c r="AX76" s="138">
        <f>AQ79</f>
        <v>0</v>
      </c>
      <c r="AY76" s="138">
        <f>AQ78</f>
        <v>0</v>
      </c>
      <c r="AZ76" s="134">
        <f>AH77</f>
        <v>0</v>
      </c>
      <c r="BA76" s="134">
        <v>1.3</v>
      </c>
      <c r="BB76" s="134">
        <f>BA76*AS76</f>
        <v>-162.5</v>
      </c>
      <c r="BC76" s="174">
        <f>AZ76+BB76</f>
        <v>-162.5</v>
      </c>
      <c r="BD76" s="174"/>
      <c r="BE76" s="138"/>
    </row>
    <row r="77" spans="1:57" ht="15" x14ac:dyDescent="0.25">
      <c r="A77" s="140"/>
      <c r="B77" s="141" t="s">
        <v>168</v>
      </c>
      <c r="C77" s="134"/>
      <c r="D77" s="134"/>
      <c r="E77" s="134"/>
      <c r="F77" s="134"/>
      <c r="G77" s="134"/>
      <c r="H77" s="134"/>
      <c r="I77" s="159"/>
      <c r="J77" s="134"/>
      <c r="K77" s="134"/>
      <c r="L77" s="134"/>
      <c r="M77" s="134"/>
      <c r="N77" s="134"/>
      <c r="O77" s="134"/>
      <c r="P77" s="159"/>
      <c r="Q77" s="134"/>
      <c r="R77" s="134"/>
      <c r="S77" s="134"/>
      <c r="T77" s="134"/>
      <c r="U77" s="185"/>
      <c r="V77" s="134"/>
      <c r="W77" s="159"/>
      <c r="X77" s="134"/>
      <c r="Y77" s="134"/>
      <c r="Z77" s="134"/>
      <c r="AA77" s="134"/>
      <c r="AB77" s="134"/>
      <c r="AC77" s="134"/>
      <c r="AD77" s="159"/>
      <c r="AE77" s="134"/>
      <c r="AF77" s="133">
        <f>SUM(F77:AE77)</f>
        <v>0</v>
      </c>
      <c r="AG77" s="134">
        <f>COUNT(F77:AE77)</f>
        <v>0</v>
      </c>
      <c r="AH77" s="134">
        <f>AG77*3.5</f>
        <v>0</v>
      </c>
      <c r="AI77" s="134"/>
      <c r="AJ77" s="140"/>
      <c r="AK77" s="134" t="s">
        <v>169</v>
      </c>
      <c r="AL77" s="134">
        <f t="shared" si="49"/>
        <v>0</v>
      </c>
      <c r="AM77" s="134">
        <f t="shared" si="50"/>
        <v>0</v>
      </c>
      <c r="AN77" s="134">
        <f t="shared" si="51"/>
        <v>0</v>
      </c>
      <c r="AO77" s="134">
        <f t="shared" si="52"/>
        <v>0</v>
      </c>
      <c r="AP77" s="134">
        <f t="shared" si="53"/>
        <v>0</v>
      </c>
      <c r="AQ77" s="136">
        <f t="shared" si="48"/>
        <v>0</v>
      </c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75"/>
      <c r="BD77" s="175"/>
      <c r="BE77" s="146" t="s">
        <v>431</v>
      </c>
    </row>
    <row r="78" spans="1:57" ht="15" x14ac:dyDescent="0.25">
      <c r="A78" s="140" t="s">
        <v>197</v>
      </c>
      <c r="B78" s="141" t="s">
        <v>109</v>
      </c>
      <c r="C78" s="147"/>
      <c r="D78" s="147"/>
      <c r="E78" s="147"/>
      <c r="F78" s="147"/>
      <c r="G78" s="147"/>
      <c r="H78" s="147"/>
      <c r="I78" s="176"/>
      <c r="J78" s="147"/>
      <c r="K78" s="147"/>
      <c r="L78" s="147"/>
      <c r="M78" s="147"/>
      <c r="N78" s="147"/>
      <c r="O78" s="147"/>
      <c r="P78" s="176"/>
      <c r="Q78" s="147"/>
      <c r="R78" s="147"/>
      <c r="S78" s="147"/>
      <c r="T78" s="147"/>
      <c r="U78" s="147"/>
      <c r="V78" s="147"/>
      <c r="W78" s="176"/>
      <c r="X78" s="147"/>
      <c r="Y78" s="147"/>
      <c r="Z78" s="147"/>
      <c r="AA78" s="147"/>
      <c r="AB78" s="147"/>
      <c r="AC78" s="147"/>
      <c r="AD78" s="176"/>
      <c r="AE78" s="147"/>
      <c r="AF78" s="133"/>
      <c r="AG78" s="147"/>
      <c r="AH78" s="147"/>
      <c r="AI78" s="147"/>
      <c r="AJ78" s="140" t="s">
        <v>197</v>
      </c>
      <c r="AK78" s="134" t="s">
        <v>109</v>
      </c>
      <c r="AL78" s="134">
        <f t="shared" si="49"/>
        <v>0</v>
      </c>
      <c r="AM78" s="134">
        <f t="shared" si="50"/>
        <v>0</v>
      </c>
      <c r="AN78" s="134">
        <f t="shared" si="51"/>
        <v>0</v>
      </c>
      <c r="AO78" s="134">
        <f t="shared" si="52"/>
        <v>0</v>
      </c>
      <c r="AP78" s="134">
        <f t="shared" si="53"/>
        <v>0</v>
      </c>
      <c r="AQ78" s="136">
        <f t="shared" si="48"/>
        <v>0</v>
      </c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78"/>
      <c r="BD78" s="178"/>
      <c r="BE78" s="147"/>
    </row>
    <row r="79" spans="1:57" ht="15" x14ac:dyDescent="0.25">
      <c r="A79" s="140"/>
      <c r="B79" s="141" t="s">
        <v>108</v>
      </c>
      <c r="C79" s="150"/>
      <c r="D79" s="150"/>
      <c r="E79" s="150"/>
      <c r="F79" s="134"/>
      <c r="G79" s="152"/>
      <c r="H79" s="134"/>
      <c r="I79" s="159"/>
      <c r="J79" s="134"/>
      <c r="K79" s="134"/>
      <c r="L79" s="150"/>
      <c r="M79" s="134"/>
      <c r="N79" s="152"/>
      <c r="O79" s="134"/>
      <c r="P79" s="159"/>
      <c r="Q79" s="134"/>
      <c r="R79" s="134"/>
      <c r="S79" s="150"/>
      <c r="T79" s="134"/>
      <c r="U79" s="152"/>
      <c r="V79" s="134"/>
      <c r="W79" s="159"/>
      <c r="X79" s="134"/>
      <c r="Y79" s="134"/>
      <c r="Z79" s="150"/>
      <c r="AA79" s="134"/>
      <c r="AB79" s="152"/>
      <c r="AC79" s="134"/>
      <c r="AD79" s="159"/>
      <c r="AE79" s="134"/>
      <c r="AF79" s="133"/>
      <c r="AG79" s="134"/>
      <c r="AH79" s="134"/>
      <c r="AI79" s="134"/>
      <c r="AJ79" s="140"/>
      <c r="AK79" s="124" t="s">
        <v>108</v>
      </c>
      <c r="AL79" s="134">
        <f t="shared" si="49"/>
        <v>0</v>
      </c>
      <c r="AM79" s="134">
        <f t="shared" si="50"/>
        <v>0</v>
      </c>
      <c r="AN79" s="134">
        <f t="shared" si="51"/>
        <v>0</v>
      </c>
      <c r="AO79" s="134">
        <f t="shared" si="52"/>
        <v>0</v>
      </c>
      <c r="AP79" s="134">
        <f t="shared" si="53"/>
        <v>0</v>
      </c>
      <c r="AQ79" s="136">
        <f t="shared" si="48"/>
        <v>0</v>
      </c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75"/>
      <c r="BD79" s="175"/>
      <c r="BE79" s="134"/>
    </row>
    <row r="80" spans="1:57" ht="15" x14ac:dyDescent="0.25">
      <c r="A80" s="140"/>
      <c r="B80" s="141" t="s">
        <v>160</v>
      </c>
      <c r="C80" s="150"/>
      <c r="D80" s="150"/>
      <c r="E80" s="150"/>
      <c r="F80" s="134"/>
      <c r="G80" s="152"/>
      <c r="H80" s="134"/>
      <c r="I80" s="159"/>
      <c r="J80" s="134"/>
      <c r="K80" s="134"/>
      <c r="L80" s="150"/>
      <c r="M80" s="134"/>
      <c r="N80" s="152"/>
      <c r="O80" s="134"/>
      <c r="P80" s="159"/>
      <c r="Q80" s="134"/>
      <c r="R80" s="134"/>
      <c r="S80" s="150"/>
      <c r="T80" s="134"/>
      <c r="U80" s="152"/>
      <c r="V80" s="134"/>
      <c r="W80" s="159"/>
      <c r="X80" s="134"/>
      <c r="Y80" s="134"/>
      <c r="Z80" s="150"/>
      <c r="AA80" s="134"/>
      <c r="AB80" s="152"/>
      <c r="AC80" s="134"/>
      <c r="AD80" s="159"/>
      <c r="AE80" s="134"/>
      <c r="AF80" s="133"/>
      <c r="AG80" s="134"/>
      <c r="AH80" s="134"/>
      <c r="AI80" s="134"/>
      <c r="AJ80" s="140"/>
      <c r="AK80" s="124" t="s">
        <v>172</v>
      </c>
      <c r="AL80" s="134">
        <f t="shared" si="49"/>
        <v>0</v>
      </c>
      <c r="AM80" s="134">
        <f t="shared" si="50"/>
        <v>0</v>
      </c>
      <c r="AN80" s="134">
        <f t="shared" si="51"/>
        <v>0</v>
      </c>
      <c r="AO80" s="134">
        <f t="shared" si="52"/>
        <v>0</v>
      </c>
      <c r="AP80" s="134">
        <f t="shared" si="53"/>
        <v>0</v>
      </c>
      <c r="AQ80" s="136">
        <f t="shared" si="48"/>
        <v>0</v>
      </c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75"/>
      <c r="BD80" s="175"/>
      <c r="BE80" s="134"/>
    </row>
    <row r="81" spans="1:57" ht="15" x14ac:dyDescent="0.25">
      <c r="A81" s="140"/>
      <c r="B81" s="141" t="s">
        <v>161</v>
      </c>
      <c r="C81" s="150"/>
      <c r="D81" s="150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59"/>
      <c r="AE81" s="134"/>
      <c r="AF81" s="133"/>
      <c r="AG81" s="134"/>
      <c r="AH81" s="134"/>
      <c r="AI81" s="134"/>
      <c r="AJ81" s="140"/>
      <c r="AK81" s="124" t="s">
        <v>173</v>
      </c>
      <c r="AL81" s="134">
        <f t="shared" si="49"/>
        <v>0</v>
      </c>
      <c r="AM81" s="134">
        <f t="shared" si="50"/>
        <v>0</v>
      </c>
      <c r="AN81" s="134">
        <f t="shared" si="51"/>
        <v>0</v>
      </c>
      <c r="AO81" s="134">
        <f t="shared" si="52"/>
        <v>0</v>
      </c>
      <c r="AP81" s="134">
        <f t="shared" si="53"/>
        <v>0</v>
      </c>
      <c r="AQ81" s="136">
        <f t="shared" si="48"/>
        <v>0</v>
      </c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75"/>
      <c r="BD81" s="175"/>
      <c r="BE81" s="134"/>
    </row>
    <row r="82" spans="1:57" ht="15" x14ac:dyDescent="0.25">
      <c r="A82" s="140"/>
      <c r="B82" s="141" t="s">
        <v>174</v>
      </c>
      <c r="C82" s="150"/>
      <c r="D82" s="150"/>
      <c r="E82" s="150"/>
      <c r="F82" s="134"/>
      <c r="G82" s="152"/>
      <c r="H82" s="134"/>
      <c r="I82" s="159"/>
      <c r="J82" s="134"/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59"/>
      <c r="AE82" s="134"/>
      <c r="AF82" s="133"/>
      <c r="AG82" s="134"/>
      <c r="AH82" s="134"/>
      <c r="AI82" s="134"/>
      <c r="AJ82" s="140"/>
      <c r="AK82" s="124" t="s">
        <v>174</v>
      </c>
      <c r="AL82" s="134">
        <f t="shared" si="49"/>
        <v>0</v>
      </c>
      <c r="AM82" s="134">
        <f t="shared" si="50"/>
        <v>0</v>
      </c>
      <c r="AN82" s="134">
        <f t="shared" si="51"/>
        <v>0</v>
      </c>
      <c r="AO82" s="134">
        <f t="shared" si="52"/>
        <v>0</v>
      </c>
      <c r="AP82" s="134">
        <f t="shared" si="53"/>
        <v>0</v>
      </c>
      <c r="AQ82" s="136">
        <f t="shared" si="48"/>
        <v>0</v>
      </c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75"/>
      <c r="BD82" s="175"/>
      <c r="BE82" s="134"/>
    </row>
    <row r="83" spans="1:57" ht="15" x14ac:dyDescent="0.25">
      <c r="A83" s="153"/>
      <c r="B83" s="154" t="s">
        <v>175</v>
      </c>
      <c r="C83" s="155"/>
      <c r="D83" s="155"/>
      <c r="E83" s="155"/>
      <c r="F83" s="134"/>
      <c r="G83" s="155"/>
      <c r="H83" s="155"/>
      <c r="I83" s="159"/>
      <c r="J83" s="155"/>
      <c r="K83" s="155"/>
      <c r="L83" s="155"/>
      <c r="M83" s="134"/>
      <c r="N83" s="155"/>
      <c r="O83" s="155"/>
      <c r="P83" s="159"/>
      <c r="Q83" s="155"/>
      <c r="R83" s="155"/>
      <c r="S83" s="155"/>
      <c r="T83" s="134"/>
      <c r="U83" s="155"/>
      <c r="V83" s="155"/>
      <c r="W83" s="159"/>
      <c r="X83" s="155"/>
      <c r="Y83" s="155"/>
      <c r="Z83" s="155"/>
      <c r="AA83" s="134"/>
      <c r="AB83" s="155"/>
      <c r="AC83" s="155"/>
      <c r="AD83" s="159"/>
      <c r="AE83" s="155"/>
      <c r="AF83" s="133">
        <f>SUM(E83:AE83)</f>
        <v>0</v>
      </c>
      <c r="AG83" s="155"/>
      <c r="AH83" s="155"/>
      <c r="AI83" s="155"/>
      <c r="AJ83" s="153"/>
      <c r="AK83" s="134" t="s">
        <v>176</v>
      </c>
      <c r="AL83" s="134">
        <f>SUM(AL77:AL82)-AL76</f>
        <v>-30</v>
      </c>
      <c r="AM83" s="134">
        <f>SUM(AM77:AM82)-AM76</f>
        <v>-30</v>
      </c>
      <c r="AN83" s="134">
        <f>SUM(AN77:AN82)-AN76</f>
        <v>-30</v>
      </c>
      <c r="AO83" s="134">
        <f>SUM(AO77:AO82)-AO76</f>
        <v>-30</v>
      </c>
      <c r="AP83" s="134">
        <f>SUM(AP77:AP82)-AP76</f>
        <v>-5</v>
      </c>
      <c r="AQ83" s="136">
        <f t="shared" si="48"/>
        <v>-125</v>
      </c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81"/>
      <c r="BD83" s="181"/>
      <c r="BE83" s="155"/>
    </row>
    <row r="84" spans="1:57" ht="15" x14ac:dyDescent="0.25">
      <c r="A84" s="71"/>
      <c r="B84" s="131" t="s">
        <v>166</v>
      </c>
      <c r="C84" s="95">
        <v>5</v>
      </c>
      <c r="D84" s="95">
        <v>4.5</v>
      </c>
      <c r="E84" s="95">
        <v>5.5</v>
      </c>
      <c r="F84" s="95">
        <v>6</v>
      </c>
      <c r="G84" s="95">
        <v>6</v>
      </c>
      <c r="H84" s="95">
        <v>3</v>
      </c>
      <c r="I84" s="173"/>
      <c r="J84" s="95">
        <v>5</v>
      </c>
      <c r="K84" s="95">
        <v>4.5</v>
      </c>
      <c r="L84" s="95">
        <v>5.5</v>
      </c>
      <c r="M84" s="95">
        <v>6</v>
      </c>
      <c r="N84" s="95">
        <v>6</v>
      </c>
      <c r="O84" s="95">
        <v>3</v>
      </c>
      <c r="P84" s="173"/>
      <c r="Q84" s="95">
        <v>5</v>
      </c>
      <c r="R84" s="95">
        <v>4.5</v>
      </c>
      <c r="S84" s="95">
        <v>5.5</v>
      </c>
      <c r="T84" s="95">
        <v>6</v>
      </c>
      <c r="U84" s="95">
        <v>6</v>
      </c>
      <c r="V84" s="95">
        <v>3</v>
      </c>
      <c r="W84" s="173"/>
      <c r="X84" s="95">
        <v>5</v>
      </c>
      <c r="Y84" s="95">
        <v>4.5</v>
      </c>
      <c r="Z84" s="95">
        <v>5.5</v>
      </c>
      <c r="AA84" s="95">
        <v>6</v>
      </c>
      <c r="AB84" s="95">
        <v>6</v>
      </c>
      <c r="AC84" s="95">
        <v>3</v>
      </c>
      <c r="AD84" s="173"/>
      <c r="AE84" s="95">
        <v>5</v>
      </c>
      <c r="AF84" s="133">
        <f>SUM(F84:AE84)</f>
        <v>110</v>
      </c>
      <c r="AG84" s="134"/>
      <c r="AH84" s="134"/>
      <c r="AI84" s="134"/>
      <c r="AJ84" s="71"/>
      <c r="AK84" s="135" t="s">
        <v>167</v>
      </c>
      <c r="AL84" s="135">
        <f t="shared" ref="AL84:AL90" si="54">SUM(C84:H84)</f>
        <v>30</v>
      </c>
      <c r="AM84" s="135">
        <f t="shared" ref="AM84:AM90" si="55">SUM(J84:O84)</f>
        <v>30</v>
      </c>
      <c r="AN84" s="135">
        <f t="shared" ref="AN84:AN90" si="56">SUM(Q84:V84)</f>
        <v>30</v>
      </c>
      <c r="AO84" s="135">
        <f t="shared" ref="AO84:AO90" si="57">SUM(X84:AC84)</f>
        <v>30</v>
      </c>
      <c r="AP84" s="135">
        <f t="shared" ref="AP84:AP90" si="58">SUM(AE84:AE84)</f>
        <v>5</v>
      </c>
      <c r="AQ84" s="136">
        <f t="shared" si="48"/>
        <v>125</v>
      </c>
      <c r="AR84" s="137">
        <f>AQ84-SUM(AQ86:AQ90)</f>
        <v>125</v>
      </c>
      <c r="AS84" s="137">
        <f>AQ91</f>
        <v>-125</v>
      </c>
      <c r="AT84" s="138">
        <f>AR84+AS84</f>
        <v>0</v>
      </c>
      <c r="AU84" s="138">
        <f>AQ90</f>
        <v>0</v>
      </c>
      <c r="AV84" s="138">
        <f>AQ88</f>
        <v>0</v>
      </c>
      <c r="AW84" s="138">
        <f>AQ89</f>
        <v>0</v>
      </c>
      <c r="AX84" s="138">
        <f>AQ87</f>
        <v>0</v>
      </c>
      <c r="AY84" s="138">
        <f>AQ86</f>
        <v>0</v>
      </c>
      <c r="AZ84" s="134">
        <f>AH85</f>
        <v>0</v>
      </c>
      <c r="BA84" s="134">
        <v>1.3</v>
      </c>
      <c r="BB84" s="134">
        <f>BA84*AS84</f>
        <v>-162.5</v>
      </c>
      <c r="BC84" s="174">
        <f>AZ84+BB84</f>
        <v>-162.5</v>
      </c>
      <c r="BD84" s="174">
        <v>20.8</v>
      </c>
      <c r="BE84" s="138"/>
    </row>
    <row r="85" spans="1:57" ht="15" x14ac:dyDescent="0.25">
      <c r="A85" s="140"/>
      <c r="B85" s="141" t="s">
        <v>168</v>
      </c>
      <c r="C85" s="134"/>
      <c r="D85" s="134"/>
      <c r="E85" s="134"/>
      <c r="F85" s="134"/>
      <c r="G85" s="134"/>
      <c r="H85" s="134"/>
      <c r="I85" s="159"/>
      <c r="J85" s="134"/>
      <c r="K85" s="134"/>
      <c r="L85" s="134"/>
      <c r="M85" s="134"/>
      <c r="N85" s="134"/>
      <c r="O85" s="134"/>
      <c r="P85" s="159"/>
      <c r="Q85" s="134"/>
      <c r="R85" s="134"/>
      <c r="S85" s="134"/>
      <c r="T85" s="134"/>
      <c r="U85" s="134"/>
      <c r="V85" s="134"/>
      <c r="W85" s="159"/>
      <c r="X85" s="185"/>
      <c r="Y85" s="185"/>
      <c r="Z85" s="185"/>
      <c r="AA85" s="185"/>
      <c r="AB85" s="185"/>
      <c r="AC85" s="185"/>
      <c r="AD85" s="159"/>
      <c r="AE85" s="134"/>
      <c r="AF85" s="133">
        <f>SUM(F85:AE85)</f>
        <v>0</v>
      </c>
      <c r="AG85" s="134">
        <f>COUNT(F85:AE85)</f>
        <v>0</v>
      </c>
      <c r="AH85" s="134">
        <f>AG85*3.5</f>
        <v>0</v>
      </c>
      <c r="AI85" s="134"/>
      <c r="AJ85" s="140"/>
      <c r="AK85" s="134" t="s">
        <v>169</v>
      </c>
      <c r="AL85" s="134">
        <f t="shared" si="54"/>
        <v>0</v>
      </c>
      <c r="AM85" s="134">
        <f t="shared" si="55"/>
        <v>0</v>
      </c>
      <c r="AN85" s="134">
        <f t="shared" si="56"/>
        <v>0</v>
      </c>
      <c r="AO85" s="134">
        <f t="shared" si="57"/>
        <v>0</v>
      </c>
      <c r="AP85" s="134">
        <f t="shared" si="58"/>
        <v>0</v>
      </c>
      <c r="AQ85" s="136">
        <f t="shared" si="48"/>
        <v>0</v>
      </c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75"/>
      <c r="BD85" s="175"/>
      <c r="BE85" s="134"/>
    </row>
    <row r="86" spans="1:57" ht="15" x14ac:dyDescent="0.25">
      <c r="A86" s="140" t="s">
        <v>201</v>
      </c>
      <c r="B86" s="141" t="s">
        <v>109</v>
      </c>
      <c r="C86" s="147"/>
      <c r="D86" s="147"/>
      <c r="E86" s="147"/>
      <c r="F86" s="147"/>
      <c r="G86" s="147"/>
      <c r="H86" s="147"/>
      <c r="I86" s="176"/>
      <c r="J86" s="147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33"/>
      <c r="AG86" s="147"/>
      <c r="AH86" s="147"/>
      <c r="AI86" s="147"/>
      <c r="AJ86" s="140" t="s">
        <v>201</v>
      </c>
      <c r="AK86" s="134" t="s">
        <v>109</v>
      </c>
      <c r="AL86" s="134">
        <f t="shared" si="54"/>
        <v>0</v>
      </c>
      <c r="AM86" s="134">
        <f t="shared" si="55"/>
        <v>0</v>
      </c>
      <c r="AN86" s="134">
        <f t="shared" si="56"/>
        <v>0</v>
      </c>
      <c r="AO86" s="134">
        <f t="shared" si="57"/>
        <v>0</v>
      </c>
      <c r="AP86" s="134">
        <f t="shared" si="58"/>
        <v>0</v>
      </c>
      <c r="AQ86" s="136">
        <f t="shared" si="48"/>
        <v>0</v>
      </c>
      <c r="AR86" s="147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78"/>
      <c r="BD86" s="178"/>
      <c r="BE86" s="147"/>
    </row>
    <row r="87" spans="1:57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/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3"/>
      <c r="AG87" s="134"/>
      <c r="AH87" s="134"/>
      <c r="AI87" s="134"/>
      <c r="AJ87" s="140"/>
      <c r="AK87" s="124" t="s">
        <v>108</v>
      </c>
      <c r="AL87" s="134">
        <f t="shared" si="54"/>
        <v>0</v>
      </c>
      <c r="AM87" s="134">
        <f t="shared" si="55"/>
        <v>0</v>
      </c>
      <c r="AN87" s="134">
        <f t="shared" si="56"/>
        <v>0</v>
      </c>
      <c r="AO87" s="134">
        <f t="shared" si="57"/>
        <v>0</v>
      </c>
      <c r="AP87" s="134">
        <f t="shared" si="58"/>
        <v>0</v>
      </c>
      <c r="AQ87" s="136">
        <f t="shared" si="48"/>
        <v>0</v>
      </c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75"/>
      <c r="BD87" s="175"/>
      <c r="BE87" s="134"/>
    </row>
    <row r="88" spans="1:57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3"/>
      <c r="AG88" s="134"/>
      <c r="AH88" s="134"/>
      <c r="AI88" s="134"/>
      <c r="AJ88" s="140"/>
      <c r="AK88" s="124" t="s">
        <v>172</v>
      </c>
      <c r="AL88" s="134">
        <f t="shared" si="54"/>
        <v>0</v>
      </c>
      <c r="AM88" s="134">
        <f t="shared" si="55"/>
        <v>0</v>
      </c>
      <c r="AN88" s="134">
        <f t="shared" si="56"/>
        <v>0</v>
      </c>
      <c r="AO88" s="134">
        <f t="shared" si="57"/>
        <v>0</v>
      </c>
      <c r="AP88" s="134">
        <f t="shared" si="58"/>
        <v>0</v>
      </c>
      <c r="AQ88" s="136">
        <f t="shared" si="48"/>
        <v>0</v>
      </c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75"/>
      <c r="BD88" s="175"/>
      <c r="BE88" s="134"/>
    </row>
    <row r="89" spans="1:57" ht="15" x14ac:dyDescent="0.25">
      <c r="A89" s="140"/>
      <c r="B89" s="141" t="s">
        <v>161</v>
      </c>
      <c r="C89" s="150"/>
      <c r="D89" s="150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3"/>
      <c r="AG89" s="134"/>
      <c r="AH89" s="134"/>
      <c r="AI89" s="134"/>
      <c r="AJ89" s="140"/>
      <c r="AK89" s="124" t="s">
        <v>173</v>
      </c>
      <c r="AL89" s="134">
        <f t="shared" si="54"/>
        <v>0</v>
      </c>
      <c r="AM89" s="134">
        <f t="shared" si="55"/>
        <v>0</v>
      </c>
      <c r="AN89" s="134">
        <f t="shared" si="56"/>
        <v>0</v>
      </c>
      <c r="AO89" s="134">
        <f t="shared" si="57"/>
        <v>0</v>
      </c>
      <c r="AP89" s="134">
        <f t="shared" si="58"/>
        <v>0</v>
      </c>
      <c r="AQ89" s="136">
        <f t="shared" si="48"/>
        <v>0</v>
      </c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75"/>
      <c r="BD89" s="175"/>
      <c r="BE89" s="134"/>
    </row>
    <row r="90" spans="1:57" ht="15" x14ac:dyDescent="0.25">
      <c r="A90" s="140"/>
      <c r="B90" s="141" t="s">
        <v>174</v>
      </c>
      <c r="C90" s="150"/>
      <c r="D90" s="150"/>
      <c r="E90" s="150"/>
      <c r="F90" s="134"/>
      <c r="G90" s="152"/>
      <c r="H90" s="134"/>
      <c r="I90" s="159"/>
      <c r="J90" s="134"/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59"/>
      <c r="AE90" s="134"/>
      <c r="AF90" s="133"/>
      <c r="AG90" s="134"/>
      <c r="AH90" s="134"/>
      <c r="AI90" s="134"/>
      <c r="AJ90" s="140"/>
      <c r="AK90" s="124" t="s">
        <v>174</v>
      </c>
      <c r="AL90" s="134">
        <f t="shared" si="54"/>
        <v>0</v>
      </c>
      <c r="AM90" s="134">
        <f t="shared" si="55"/>
        <v>0</v>
      </c>
      <c r="AN90" s="134">
        <f t="shared" si="56"/>
        <v>0</v>
      </c>
      <c r="AO90" s="134">
        <f t="shared" si="57"/>
        <v>0</v>
      </c>
      <c r="AP90" s="134">
        <f t="shared" si="58"/>
        <v>0</v>
      </c>
      <c r="AQ90" s="136">
        <f t="shared" si="48"/>
        <v>0</v>
      </c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75"/>
      <c r="BD90" s="175"/>
      <c r="BE90" s="134"/>
    </row>
    <row r="91" spans="1:57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/>
      <c r="I91" s="159"/>
      <c r="J91" s="155"/>
      <c r="K91" s="155"/>
      <c r="L91" s="155"/>
      <c r="M91" s="134"/>
      <c r="N91" s="155"/>
      <c r="O91" s="155"/>
      <c r="P91" s="159"/>
      <c r="Q91" s="155"/>
      <c r="R91" s="155"/>
      <c r="S91" s="155"/>
      <c r="T91" s="134"/>
      <c r="U91" s="155"/>
      <c r="V91" s="155"/>
      <c r="W91" s="159"/>
      <c r="X91" s="155"/>
      <c r="Y91" s="155"/>
      <c r="Z91" s="155"/>
      <c r="AA91" s="134"/>
      <c r="AB91" s="155"/>
      <c r="AC91" s="155"/>
      <c r="AD91" s="159"/>
      <c r="AE91" s="155"/>
      <c r="AF91" s="133">
        <f>SUM(E91:AE91)</f>
        <v>0</v>
      </c>
      <c r="AG91" s="155"/>
      <c r="AH91" s="155"/>
      <c r="AI91" s="155"/>
      <c r="AJ91" s="153"/>
      <c r="AK91" s="134" t="s">
        <v>176</v>
      </c>
      <c r="AL91" s="134">
        <f>SUM(AL85:AL90)-AL84</f>
        <v>-30</v>
      </c>
      <c r="AM91" s="134">
        <f>SUM(AM85:AM90)-AM84</f>
        <v>-30</v>
      </c>
      <c r="AN91" s="134">
        <f>SUM(AN85:AN90)-AN84</f>
        <v>-30</v>
      </c>
      <c r="AO91" s="134">
        <f>SUM(AO85:AO90)-AO84</f>
        <v>-30</v>
      </c>
      <c r="AP91" s="134">
        <f>SUM(AP85:AP90)-AP84</f>
        <v>-5</v>
      </c>
      <c r="AQ91" s="136">
        <f t="shared" si="48"/>
        <v>-125</v>
      </c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81"/>
      <c r="BD91" s="181"/>
      <c r="BE91" s="155"/>
    </row>
    <row r="92" spans="1:57" ht="15" x14ac:dyDescent="0.25">
      <c r="A92" s="71"/>
      <c r="B92" s="131" t="s">
        <v>166</v>
      </c>
      <c r="C92" s="95">
        <v>5</v>
      </c>
      <c r="D92" s="95">
        <v>5</v>
      </c>
      <c r="E92" s="95">
        <v>5</v>
      </c>
      <c r="F92" s="95">
        <v>6</v>
      </c>
      <c r="G92" s="95">
        <v>6</v>
      </c>
      <c r="H92" s="95">
        <v>3</v>
      </c>
      <c r="I92" s="173"/>
      <c r="J92" s="95">
        <v>5</v>
      </c>
      <c r="K92" s="95">
        <v>5</v>
      </c>
      <c r="L92" s="95">
        <v>5</v>
      </c>
      <c r="M92" s="95">
        <v>6</v>
      </c>
      <c r="N92" s="95">
        <v>6</v>
      </c>
      <c r="O92" s="95">
        <v>3</v>
      </c>
      <c r="P92" s="173"/>
      <c r="Q92" s="95">
        <v>5</v>
      </c>
      <c r="R92" s="95">
        <v>5</v>
      </c>
      <c r="S92" s="95">
        <v>5</v>
      </c>
      <c r="T92" s="95">
        <v>6</v>
      </c>
      <c r="U92" s="95">
        <v>6</v>
      </c>
      <c r="V92" s="95">
        <v>3</v>
      </c>
      <c r="W92" s="173"/>
      <c r="X92" s="95">
        <v>5</v>
      </c>
      <c r="Y92" s="95">
        <v>5</v>
      </c>
      <c r="Z92" s="95">
        <v>5</v>
      </c>
      <c r="AA92" s="95">
        <v>6</v>
      </c>
      <c r="AB92" s="95">
        <v>6</v>
      </c>
      <c r="AC92" s="95">
        <v>3</v>
      </c>
      <c r="AD92" s="173"/>
      <c r="AE92" s="95">
        <v>5</v>
      </c>
      <c r="AF92" s="133">
        <f>SUM(F92:AE92)</f>
        <v>110</v>
      </c>
      <c r="AG92" s="134"/>
      <c r="AH92" s="134"/>
      <c r="AI92" s="134"/>
      <c r="AJ92" s="71"/>
      <c r="AK92" s="135" t="s">
        <v>167</v>
      </c>
      <c r="AL92" s="135">
        <f t="shared" ref="AL92:AL98" si="59">SUM(C92:H92)</f>
        <v>30</v>
      </c>
      <c r="AM92" s="135">
        <f t="shared" ref="AM92:AM98" si="60">SUM(J92:O92)</f>
        <v>30</v>
      </c>
      <c r="AN92" s="135">
        <f t="shared" ref="AN92:AN98" si="61">SUM(Q92:V92)</f>
        <v>30</v>
      </c>
      <c r="AO92" s="135">
        <f t="shared" ref="AO92:AO98" si="62">SUM(X92:AC92)</f>
        <v>30</v>
      </c>
      <c r="AP92" s="135">
        <f t="shared" ref="AP92:AP98" si="63">SUM(AE92:AE92)</f>
        <v>5</v>
      </c>
      <c r="AQ92" s="136">
        <f t="shared" si="48"/>
        <v>125</v>
      </c>
      <c r="AR92" s="137">
        <f>AQ92-SUM(AQ94:AQ98)</f>
        <v>125</v>
      </c>
      <c r="AS92" s="137">
        <f>AQ99</f>
        <v>-125</v>
      </c>
      <c r="AT92" s="138">
        <f>AR92+AS92</f>
        <v>0</v>
      </c>
      <c r="AU92" s="138">
        <f>AQ98</f>
        <v>0</v>
      </c>
      <c r="AV92" s="138">
        <f>AQ96</f>
        <v>0</v>
      </c>
      <c r="AW92" s="138">
        <f>AQ97</f>
        <v>0</v>
      </c>
      <c r="AX92" s="138">
        <f>AQ95</f>
        <v>0</v>
      </c>
      <c r="AY92" s="138">
        <f>AQ94</f>
        <v>0</v>
      </c>
      <c r="AZ92" s="158" t="str">
        <f>AH93</f>
        <v>no</v>
      </c>
      <c r="BA92" s="134">
        <v>1.3</v>
      </c>
      <c r="BB92" s="134">
        <f>BA92*AS92</f>
        <v>-162.5</v>
      </c>
      <c r="BC92" s="174">
        <f>BB92</f>
        <v>-162.5</v>
      </c>
      <c r="BD92" s="174">
        <v>1.1200000000000001</v>
      </c>
      <c r="BE92" s="138"/>
    </row>
    <row r="93" spans="1:57" ht="15" x14ac:dyDescent="0.25">
      <c r="A93" s="140"/>
      <c r="B93" s="141" t="s">
        <v>168</v>
      </c>
      <c r="C93" s="134"/>
      <c r="D93" s="134"/>
      <c r="E93" s="134"/>
      <c r="F93" s="134"/>
      <c r="G93" s="134"/>
      <c r="H93" s="134"/>
      <c r="I93" s="159"/>
      <c r="J93" s="134"/>
      <c r="K93" s="134"/>
      <c r="L93" s="134"/>
      <c r="M93" s="134"/>
      <c r="N93" s="134"/>
      <c r="O93" s="134"/>
      <c r="P93" s="159"/>
      <c r="Q93" s="134"/>
      <c r="R93" s="134"/>
      <c r="S93" s="134"/>
      <c r="T93" s="134"/>
      <c r="U93" s="134"/>
      <c r="V93" s="134"/>
      <c r="W93" s="159"/>
      <c r="X93" s="134"/>
      <c r="Y93" s="134"/>
      <c r="Z93" s="134"/>
      <c r="AA93" s="134"/>
      <c r="AB93" s="134"/>
      <c r="AC93" s="134"/>
      <c r="AD93" s="159"/>
      <c r="AE93" s="134"/>
      <c r="AF93" s="133">
        <f>SUM(F93:AE93)</f>
        <v>0</v>
      </c>
      <c r="AG93" s="134">
        <f>COUNT(F93:AE93)</f>
        <v>0</v>
      </c>
      <c r="AH93" s="159" t="s">
        <v>202</v>
      </c>
      <c r="AI93" s="134"/>
      <c r="AJ93" s="140"/>
      <c r="AK93" s="134" t="s">
        <v>169</v>
      </c>
      <c r="AL93" s="134">
        <f t="shared" si="59"/>
        <v>0</v>
      </c>
      <c r="AM93" s="134">
        <f t="shared" si="60"/>
        <v>0</v>
      </c>
      <c r="AN93" s="134">
        <f t="shared" si="61"/>
        <v>0</v>
      </c>
      <c r="AO93" s="134">
        <f t="shared" si="62"/>
        <v>0</v>
      </c>
      <c r="AP93" s="134">
        <f t="shared" si="63"/>
        <v>0</v>
      </c>
      <c r="AQ93" s="136">
        <f t="shared" si="48"/>
        <v>0</v>
      </c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75"/>
      <c r="BD93" s="175"/>
      <c r="BE93" s="134" t="s">
        <v>432</v>
      </c>
    </row>
    <row r="94" spans="1:57" ht="15" x14ac:dyDescent="0.25">
      <c r="A94" s="140" t="s">
        <v>203</v>
      </c>
      <c r="B94" s="141" t="s">
        <v>109</v>
      </c>
      <c r="C94" s="147"/>
      <c r="D94" s="147"/>
      <c r="E94" s="147"/>
      <c r="F94" s="147"/>
      <c r="G94" s="147"/>
      <c r="H94" s="147"/>
      <c r="I94" s="176"/>
      <c r="J94" s="147"/>
      <c r="K94" s="147"/>
      <c r="L94" s="147"/>
      <c r="M94" s="147"/>
      <c r="N94" s="147"/>
      <c r="O94" s="147"/>
      <c r="P94" s="176"/>
      <c r="Q94" s="147"/>
      <c r="R94" s="147"/>
      <c r="S94" s="147"/>
      <c r="T94" s="147"/>
      <c r="U94" s="147"/>
      <c r="V94" s="147"/>
      <c r="W94" s="176"/>
      <c r="X94" s="147"/>
      <c r="Y94" s="147"/>
      <c r="Z94" s="147"/>
      <c r="AA94" s="147"/>
      <c r="AB94" s="147"/>
      <c r="AC94" s="147"/>
      <c r="AD94" s="176"/>
      <c r="AE94" s="147"/>
      <c r="AF94" s="133"/>
      <c r="AG94" s="147"/>
      <c r="AH94" s="147"/>
      <c r="AI94" s="147"/>
      <c r="AJ94" s="140" t="s">
        <v>203</v>
      </c>
      <c r="AK94" s="134" t="s">
        <v>109</v>
      </c>
      <c r="AL94" s="134">
        <f t="shared" si="59"/>
        <v>0</v>
      </c>
      <c r="AM94" s="134">
        <f t="shared" si="60"/>
        <v>0</v>
      </c>
      <c r="AN94" s="134">
        <f t="shared" si="61"/>
        <v>0</v>
      </c>
      <c r="AO94" s="134">
        <f t="shared" si="62"/>
        <v>0</v>
      </c>
      <c r="AP94" s="134">
        <f t="shared" si="63"/>
        <v>0</v>
      </c>
      <c r="AQ94" s="136">
        <f t="shared" si="48"/>
        <v>0</v>
      </c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78"/>
      <c r="BD94" s="178"/>
      <c r="BE94" s="147"/>
    </row>
    <row r="95" spans="1:57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/>
      <c r="K95" s="134"/>
      <c r="L95" s="150"/>
      <c r="M95" s="134"/>
      <c r="N95" s="152"/>
      <c r="O95" s="134"/>
      <c r="P95" s="159"/>
      <c r="Q95" s="134"/>
      <c r="R95" s="134"/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3"/>
      <c r="AG95" s="134"/>
      <c r="AH95" s="134"/>
      <c r="AI95" s="134"/>
      <c r="AJ95" s="140"/>
      <c r="AK95" s="124" t="s">
        <v>108</v>
      </c>
      <c r="AL95" s="134">
        <f t="shared" si="59"/>
        <v>0</v>
      </c>
      <c r="AM95" s="134">
        <f t="shared" si="60"/>
        <v>0</v>
      </c>
      <c r="AN95" s="134">
        <f t="shared" si="61"/>
        <v>0</v>
      </c>
      <c r="AO95" s="134">
        <f t="shared" si="62"/>
        <v>0</v>
      </c>
      <c r="AP95" s="134">
        <f t="shared" si="63"/>
        <v>0</v>
      </c>
      <c r="AQ95" s="136">
        <f t="shared" si="48"/>
        <v>0</v>
      </c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75"/>
      <c r="BD95" s="175"/>
      <c r="BE95" s="134"/>
    </row>
    <row r="96" spans="1:57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/>
      <c r="U96" s="152"/>
      <c r="V96" s="134"/>
      <c r="W96" s="159"/>
      <c r="X96" s="134"/>
      <c r="Y96" s="134"/>
      <c r="Z96" s="150"/>
      <c r="AA96" s="134"/>
      <c r="AB96" s="152"/>
      <c r="AC96" s="134"/>
      <c r="AD96" s="159"/>
      <c r="AE96" s="134"/>
      <c r="AF96" s="133"/>
      <c r="AG96" s="134"/>
      <c r="AH96" s="134"/>
      <c r="AI96" s="134"/>
      <c r="AJ96" s="140"/>
      <c r="AK96" s="124" t="s">
        <v>172</v>
      </c>
      <c r="AL96" s="134">
        <f t="shared" si="59"/>
        <v>0</v>
      </c>
      <c r="AM96" s="134">
        <f t="shared" si="60"/>
        <v>0</v>
      </c>
      <c r="AN96" s="134">
        <f t="shared" si="61"/>
        <v>0</v>
      </c>
      <c r="AO96" s="134">
        <f t="shared" si="62"/>
        <v>0</v>
      </c>
      <c r="AP96" s="134">
        <f t="shared" si="63"/>
        <v>0</v>
      </c>
      <c r="AQ96" s="136">
        <f t="shared" si="48"/>
        <v>0</v>
      </c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75"/>
      <c r="BD96" s="175"/>
      <c r="BE96" s="134"/>
    </row>
    <row r="97" spans="1:57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3"/>
      <c r="AG97" s="134"/>
      <c r="AH97" s="134"/>
      <c r="AI97" s="134"/>
      <c r="AJ97" s="140"/>
      <c r="AK97" s="124" t="s">
        <v>173</v>
      </c>
      <c r="AL97" s="134">
        <f t="shared" si="59"/>
        <v>0</v>
      </c>
      <c r="AM97" s="134">
        <f t="shared" si="60"/>
        <v>0</v>
      </c>
      <c r="AN97" s="134">
        <f t="shared" si="61"/>
        <v>0</v>
      </c>
      <c r="AO97" s="134">
        <f t="shared" si="62"/>
        <v>0</v>
      </c>
      <c r="AP97" s="134">
        <f t="shared" si="63"/>
        <v>0</v>
      </c>
      <c r="AQ97" s="136">
        <f t="shared" si="48"/>
        <v>0</v>
      </c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75"/>
      <c r="BD97" s="175"/>
      <c r="BE97" s="134"/>
    </row>
    <row r="98" spans="1:57" ht="15" x14ac:dyDescent="0.25">
      <c r="A98" s="140"/>
      <c r="B98" s="141" t="s">
        <v>174</v>
      </c>
      <c r="C98" s="150"/>
      <c r="D98" s="150"/>
      <c r="E98" s="150"/>
      <c r="F98" s="134"/>
      <c r="G98" s="152"/>
      <c r="H98" s="134"/>
      <c r="I98" s="159"/>
      <c r="J98" s="134"/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59"/>
      <c r="AE98" s="134"/>
      <c r="AF98" s="133"/>
      <c r="AG98" s="134"/>
      <c r="AH98" s="134"/>
      <c r="AI98" s="134"/>
      <c r="AJ98" s="140"/>
      <c r="AK98" s="124" t="s">
        <v>174</v>
      </c>
      <c r="AL98" s="134">
        <f t="shared" si="59"/>
        <v>0</v>
      </c>
      <c r="AM98" s="134">
        <f t="shared" si="60"/>
        <v>0</v>
      </c>
      <c r="AN98" s="134">
        <f t="shared" si="61"/>
        <v>0</v>
      </c>
      <c r="AO98" s="134">
        <f t="shared" si="62"/>
        <v>0</v>
      </c>
      <c r="AP98" s="134">
        <f t="shared" si="63"/>
        <v>0</v>
      </c>
      <c r="AQ98" s="136">
        <f t="shared" si="48"/>
        <v>0</v>
      </c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75"/>
      <c r="BD98" s="175"/>
      <c r="BE98" s="134"/>
    </row>
    <row r="99" spans="1:57" ht="15" x14ac:dyDescent="0.25">
      <c r="A99" s="153"/>
      <c r="B99" s="154" t="s">
        <v>175</v>
      </c>
      <c r="C99" s="155"/>
      <c r="D99" s="155"/>
      <c r="E99" s="155"/>
      <c r="F99" s="134"/>
      <c r="G99" s="155"/>
      <c r="H99" s="155"/>
      <c r="I99" s="159"/>
      <c r="J99" s="155"/>
      <c r="K99" s="155"/>
      <c r="L99" s="155"/>
      <c r="M99" s="134"/>
      <c r="N99" s="155"/>
      <c r="O99" s="155"/>
      <c r="P99" s="159"/>
      <c r="Q99" s="155"/>
      <c r="R99" s="155"/>
      <c r="S99" s="155"/>
      <c r="T99" s="134"/>
      <c r="U99" s="155"/>
      <c r="V99" s="155"/>
      <c r="W99" s="159"/>
      <c r="X99" s="155"/>
      <c r="Y99" s="155"/>
      <c r="Z99" s="155"/>
      <c r="AA99" s="155"/>
      <c r="AB99" s="155"/>
      <c r="AC99" s="155"/>
      <c r="AD99" s="159"/>
      <c r="AE99" s="155"/>
      <c r="AF99" s="133">
        <f>SUM(E99:AE99)</f>
        <v>0</v>
      </c>
      <c r="AG99" s="155"/>
      <c r="AH99" s="155"/>
      <c r="AI99" s="155"/>
      <c r="AJ99" s="153"/>
      <c r="AK99" s="134" t="s">
        <v>176</v>
      </c>
      <c r="AL99" s="134">
        <f>SUM(AL93:AL98)-AL92</f>
        <v>-30</v>
      </c>
      <c r="AM99" s="134">
        <f>SUM(AM93:AM98)-AM92</f>
        <v>-30</v>
      </c>
      <c r="AN99" s="134">
        <f>SUM(AN93:AN98)-AN92</f>
        <v>-30</v>
      </c>
      <c r="AO99" s="134">
        <f>SUM(AO93:AO98)-AO92</f>
        <v>-30</v>
      </c>
      <c r="AP99" s="134">
        <f>SUM(AP93:AP98)-AP92</f>
        <v>-5</v>
      </c>
      <c r="AQ99" s="136">
        <f t="shared" si="48"/>
        <v>-125</v>
      </c>
      <c r="AR99" s="155"/>
      <c r="AS99" s="155"/>
      <c r="AT99" s="155"/>
      <c r="AU99" s="155"/>
      <c r="AV99" s="155"/>
      <c r="AW99" s="155"/>
      <c r="AX99" s="155"/>
      <c r="AY99" s="155"/>
      <c r="AZ99" s="155"/>
      <c r="BA99" s="155"/>
      <c r="BB99" s="155"/>
      <c r="BC99" s="181"/>
      <c r="BD99" s="181"/>
      <c r="BE99" s="155"/>
    </row>
    <row r="100" spans="1:57" ht="15" x14ac:dyDescent="0.25">
      <c r="A100" s="71"/>
      <c r="B100" s="131" t="s">
        <v>166</v>
      </c>
      <c r="C100" s="95">
        <v>5</v>
      </c>
      <c r="D100" s="95">
        <v>5</v>
      </c>
      <c r="E100" s="95">
        <v>5</v>
      </c>
      <c r="F100" s="95">
        <v>6</v>
      </c>
      <c r="G100" s="95">
        <v>6</v>
      </c>
      <c r="H100" s="95">
        <v>3</v>
      </c>
      <c r="I100" s="173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73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73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73"/>
      <c r="AE100" s="95">
        <v>5</v>
      </c>
      <c r="AF100" s="133">
        <f>SUM(F100:AE100)</f>
        <v>110</v>
      </c>
      <c r="AG100" s="134"/>
      <c r="AH100" s="134"/>
      <c r="AI100" s="134"/>
      <c r="AJ100" s="71"/>
      <c r="AK100" s="135" t="s">
        <v>167</v>
      </c>
      <c r="AL100" s="135">
        <f t="shared" ref="AL100:AL106" si="64">SUM(C100:H100)</f>
        <v>30</v>
      </c>
      <c r="AM100" s="135">
        <f t="shared" ref="AM100:AM106" si="65">SUM(J100:O100)</f>
        <v>30</v>
      </c>
      <c r="AN100" s="135">
        <f t="shared" ref="AN100:AN106" si="66">SUM(Q100:V100)</f>
        <v>30</v>
      </c>
      <c r="AO100" s="135">
        <f t="shared" ref="AO100:AO106" si="67">SUM(X100:AC100)</f>
        <v>30</v>
      </c>
      <c r="AP100" s="135">
        <f t="shared" ref="AP100:AP106" si="68">SUM(AE100:AE100)</f>
        <v>5</v>
      </c>
      <c r="AQ100" s="136">
        <f t="shared" ref="AQ100:AQ131" si="69">SUM(AL100:AP100)</f>
        <v>125</v>
      </c>
      <c r="AR100" s="137">
        <f>AQ100-SUM(AQ102:AQ106)</f>
        <v>110</v>
      </c>
      <c r="AS100" s="137">
        <f>AQ107</f>
        <v>-110</v>
      </c>
      <c r="AT100" s="138">
        <f>AR100+AS100</f>
        <v>0</v>
      </c>
      <c r="AU100" s="138">
        <f>AQ106</f>
        <v>0</v>
      </c>
      <c r="AV100" s="138">
        <f>AQ104</f>
        <v>0</v>
      </c>
      <c r="AW100" s="138">
        <f>AQ105</f>
        <v>15</v>
      </c>
      <c r="AX100" s="138">
        <f>AQ103</f>
        <v>0</v>
      </c>
      <c r="AY100" s="138">
        <f>AQ102</f>
        <v>0</v>
      </c>
      <c r="AZ100" s="158" t="str">
        <f>AH101</f>
        <v>no</v>
      </c>
      <c r="BA100" s="134">
        <v>1.2</v>
      </c>
      <c r="BB100" s="134">
        <f>BA100*AS100</f>
        <v>-132</v>
      </c>
      <c r="BC100" s="174">
        <f>BB100</f>
        <v>-132</v>
      </c>
      <c r="BD100" s="174"/>
      <c r="BE100" s="138"/>
    </row>
    <row r="101" spans="1:57" ht="15" x14ac:dyDescent="0.25">
      <c r="A101" s="140"/>
      <c r="B101" s="141" t="s">
        <v>168</v>
      </c>
      <c r="C101" s="223"/>
      <c r="D101" s="223"/>
      <c r="E101" s="223" t="s">
        <v>433</v>
      </c>
      <c r="F101" s="134"/>
      <c r="G101" s="134"/>
      <c r="H101" s="134"/>
      <c r="I101" s="159"/>
      <c r="J101" s="134"/>
      <c r="K101" s="155"/>
      <c r="L101" s="155"/>
      <c r="M101" s="134"/>
      <c r="N101" s="155"/>
      <c r="O101" s="134"/>
      <c r="P101" s="159"/>
      <c r="Q101" s="134"/>
      <c r="R101" s="134"/>
      <c r="S101" s="134"/>
      <c r="T101" s="134"/>
      <c r="U101" s="134"/>
      <c r="V101" s="134"/>
      <c r="W101" s="159"/>
      <c r="X101" s="134"/>
      <c r="Y101" s="134"/>
      <c r="Z101" s="134"/>
      <c r="AA101" s="134"/>
      <c r="AB101" s="134"/>
      <c r="AC101" s="134"/>
      <c r="AD101" s="159"/>
      <c r="AE101" s="155"/>
      <c r="AF101" s="133">
        <f>SUM(F101:AE101)</f>
        <v>0</v>
      </c>
      <c r="AG101" s="134">
        <f>COUNT(F101:AE101)</f>
        <v>0</v>
      </c>
      <c r="AH101" s="159" t="s">
        <v>202</v>
      </c>
      <c r="AI101" s="134"/>
      <c r="AJ101" s="140"/>
      <c r="AK101" s="134" t="s">
        <v>169</v>
      </c>
      <c r="AL101" s="134">
        <f t="shared" si="64"/>
        <v>0</v>
      </c>
      <c r="AM101" s="134">
        <f t="shared" si="65"/>
        <v>0</v>
      </c>
      <c r="AN101" s="134">
        <f t="shared" si="66"/>
        <v>0</v>
      </c>
      <c r="AO101" s="134">
        <f t="shared" si="67"/>
        <v>0</v>
      </c>
      <c r="AP101" s="134">
        <f t="shared" si="68"/>
        <v>0</v>
      </c>
      <c r="AQ101" s="136">
        <f t="shared" si="69"/>
        <v>0</v>
      </c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75"/>
      <c r="BD101" s="175"/>
      <c r="BE101" s="134"/>
    </row>
    <row r="102" spans="1:57" ht="15" x14ac:dyDescent="0.25">
      <c r="A102" s="140" t="s">
        <v>205</v>
      </c>
      <c r="B102" s="141" t="s">
        <v>109</v>
      </c>
      <c r="C102" s="147"/>
      <c r="D102" s="147"/>
      <c r="E102" s="147"/>
      <c r="F102" s="147"/>
      <c r="G102" s="147"/>
      <c r="H102" s="147"/>
      <c r="I102" s="176"/>
      <c r="J102" s="147"/>
      <c r="K102" s="147"/>
      <c r="L102" s="147"/>
      <c r="M102" s="147"/>
      <c r="N102" s="147"/>
      <c r="O102" s="147"/>
      <c r="P102" s="176"/>
      <c r="Q102" s="147"/>
      <c r="R102" s="147"/>
      <c r="S102" s="147"/>
      <c r="T102" s="147"/>
      <c r="U102" s="147"/>
      <c r="V102" s="147"/>
      <c r="W102" s="176"/>
      <c r="X102" s="147"/>
      <c r="Y102" s="147"/>
      <c r="Z102" s="147"/>
      <c r="AA102" s="147"/>
      <c r="AB102" s="147"/>
      <c r="AC102" s="147"/>
      <c r="AD102" s="176"/>
      <c r="AE102" s="147"/>
      <c r="AF102" s="133"/>
      <c r="AG102" s="147"/>
      <c r="AH102" s="147"/>
      <c r="AI102" s="147"/>
      <c r="AJ102" s="140" t="s">
        <v>205</v>
      </c>
      <c r="AK102" s="134" t="s">
        <v>109</v>
      </c>
      <c r="AL102" s="134">
        <f t="shared" si="64"/>
        <v>0</v>
      </c>
      <c r="AM102" s="134">
        <f t="shared" si="65"/>
        <v>0</v>
      </c>
      <c r="AN102" s="134">
        <f t="shared" si="66"/>
        <v>0</v>
      </c>
      <c r="AO102" s="134">
        <f t="shared" si="67"/>
        <v>0</v>
      </c>
      <c r="AP102" s="134">
        <f t="shared" si="68"/>
        <v>0</v>
      </c>
      <c r="AQ102" s="136">
        <f t="shared" si="69"/>
        <v>0</v>
      </c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78"/>
      <c r="BD102" s="178"/>
      <c r="BE102" s="147"/>
    </row>
    <row r="103" spans="1:57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34"/>
      <c r="K103" s="134"/>
      <c r="L103" s="150"/>
      <c r="M103" s="134"/>
      <c r="N103" s="152"/>
      <c r="O103" s="134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/>
      <c r="AF103" s="133"/>
      <c r="AG103" s="134"/>
      <c r="AH103" s="134"/>
      <c r="AI103" s="134"/>
      <c r="AJ103" s="140"/>
      <c r="AK103" s="124" t="s">
        <v>108</v>
      </c>
      <c r="AL103" s="134">
        <f t="shared" si="64"/>
        <v>0</v>
      </c>
      <c r="AM103" s="134">
        <f t="shared" si="65"/>
        <v>0</v>
      </c>
      <c r="AN103" s="134">
        <f t="shared" si="66"/>
        <v>0</v>
      </c>
      <c r="AO103" s="134">
        <f t="shared" si="67"/>
        <v>0</v>
      </c>
      <c r="AP103" s="134">
        <f t="shared" si="68"/>
        <v>0</v>
      </c>
      <c r="AQ103" s="136">
        <f t="shared" si="69"/>
        <v>0</v>
      </c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75"/>
      <c r="BD103" s="175"/>
      <c r="BE103" s="134"/>
    </row>
    <row r="104" spans="1:57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34"/>
      <c r="K104" s="134"/>
      <c r="L104" s="150"/>
      <c r="M104" s="134"/>
      <c r="N104" s="152"/>
      <c r="O104" s="134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3"/>
      <c r="AG104" s="134"/>
      <c r="AH104" s="134"/>
      <c r="AI104" s="134"/>
      <c r="AJ104" s="140"/>
      <c r="AK104" s="124" t="s">
        <v>172</v>
      </c>
      <c r="AL104" s="134">
        <f t="shared" si="64"/>
        <v>0</v>
      </c>
      <c r="AM104" s="134">
        <f t="shared" si="65"/>
        <v>0</v>
      </c>
      <c r="AN104" s="134">
        <f t="shared" si="66"/>
        <v>0</v>
      </c>
      <c r="AO104" s="134">
        <f t="shared" si="67"/>
        <v>0</v>
      </c>
      <c r="AP104" s="134">
        <f t="shared" si="68"/>
        <v>0</v>
      </c>
      <c r="AQ104" s="136">
        <f t="shared" si="69"/>
        <v>0</v>
      </c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75"/>
      <c r="BD104" s="175"/>
      <c r="BE104" s="134"/>
    </row>
    <row r="105" spans="1:57" ht="15" x14ac:dyDescent="0.25">
      <c r="A105" s="140"/>
      <c r="B105" s="141" t="s">
        <v>161</v>
      </c>
      <c r="C105" s="150">
        <v>5</v>
      </c>
      <c r="D105" s="150">
        <v>5</v>
      </c>
      <c r="E105" s="150">
        <v>5</v>
      </c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3"/>
      <c r="AG105" s="134"/>
      <c r="AH105" s="134"/>
      <c r="AI105" s="134"/>
      <c r="AJ105" s="140"/>
      <c r="AK105" s="124" t="s">
        <v>173</v>
      </c>
      <c r="AL105" s="134">
        <f t="shared" si="64"/>
        <v>15</v>
      </c>
      <c r="AM105" s="134">
        <f t="shared" si="65"/>
        <v>0</v>
      </c>
      <c r="AN105" s="134">
        <f t="shared" si="66"/>
        <v>0</v>
      </c>
      <c r="AO105" s="134">
        <f t="shared" si="67"/>
        <v>0</v>
      </c>
      <c r="AP105" s="134">
        <f t="shared" si="68"/>
        <v>0</v>
      </c>
      <c r="AQ105" s="136">
        <f t="shared" si="69"/>
        <v>15</v>
      </c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75"/>
      <c r="BD105" s="175"/>
      <c r="BE105" s="134"/>
    </row>
    <row r="106" spans="1:57" ht="15" x14ac:dyDescent="0.25">
      <c r="A106" s="140"/>
      <c r="B106" s="141" t="s">
        <v>174</v>
      </c>
      <c r="C106" s="150"/>
      <c r="D106" s="150"/>
      <c r="E106" s="150"/>
      <c r="F106" s="134"/>
      <c r="G106" s="152"/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3"/>
      <c r="AG106" s="134"/>
      <c r="AH106" s="134"/>
      <c r="AI106" s="134"/>
      <c r="AJ106" s="140"/>
      <c r="AK106" s="124" t="s">
        <v>174</v>
      </c>
      <c r="AL106" s="134">
        <f t="shared" si="64"/>
        <v>0</v>
      </c>
      <c r="AM106" s="134">
        <f t="shared" si="65"/>
        <v>0</v>
      </c>
      <c r="AN106" s="134">
        <f t="shared" si="66"/>
        <v>0</v>
      </c>
      <c r="AO106" s="134">
        <f t="shared" si="67"/>
        <v>0</v>
      </c>
      <c r="AP106" s="134">
        <f t="shared" si="68"/>
        <v>0</v>
      </c>
      <c r="AQ106" s="136">
        <f t="shared" si="69"/>
        <v>0</v>
      </c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75"/>
      <c r="BD106" s="175"/>
      <c r="BE106" s="134"/>
    </row>
    <row r="107" spans="1:57" ht="15" x14ac:dyDescent="0.25">
      <c r="A107" s="153"/>
      <c r="B107" s="154" t="s">
        <v>175</v>
      </c>
      <c r="C107" s="155"/>
      <c r="D107" s="155"/>
      <c r="E107" s="155"/>
      <c r="F107" s="134"/>
      <c r="G107" s="155"/>
      <c r="H107" s="155"/>
      <c r="I107" s="159"/>
      <c r="J107" s="155"/>
      <c r="K107" s="155"/>
      <c r="L107" s="155"/>
      <c r="M107" s="134"/>
      <c r="N107" s="155"/>
      <c r="O107" s="155"/>
      <c r="P107" s="159"/>
      <c r="Q107" s="155"/>
      <c r="R107" s="155"/>
      <c r="S107" s="155"/>
      <c r="T107" s="134"/>
      <c r="U107" s="155"/>
      <c r="V107" s="155"/>
      <c r="W107" s="159"/>
      <c r="X107" s="155"/>
      <c r="Y107" s="155"/>
      <c r="Z107" s="155"/>
      <c r="AA107" s="134"/>
      <c r="AB107" s="155"/>
      <c r="AC107" s="155"/>
      <c r="AD107" s="159"/>
      <c r="AE107" s="155"/>
      <c r="AF107" s="133">
        <f>SUM(E107:AE107)</f>
        <v>0</v>
      </c>
      <c r="AG107" s="155"/>
      <c r="AH107" s="155"/>
      <c r="AI107" s="155"/>
      <c r="AJ107" s="153"/>
      <c r="AK107" s="134" t="s">
        <v>176</v>
      </c>
      <c r="AL107" s="134">
        <f>SUM(AL101:AL106)-AL100</f>
        <v>-15</v>
      </c>
      <c r="AM107" s="134">
        <f>SUM(AM101:AM106)-AM100</f>
        <v>-30</v>
      </c>
      <c r="AN107" s="134">
        <f>SUM(AN101:AN106)-AN100</f>
        <v>-30</v>
      </c>
      <c r="AO107" s="134">
        <f>SUM(AO101:AO106)-AO100</f>
        <v>-30</v>
      </c>
      <c r="AP107" s="134">
        <f>SUM(AP101:AP106)-AP100</f>
        <v>-5</v>
      </c>
      <c r="AQ107" s="136">
        <f t="shared" si="69"/>
        <v>-110</v>
      </c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81"/>
      <c r="BD107" s="181"/>
      <c r="BE107" s="155"/>
    </row>
    <row r="108" spans="1:57" ht="15" x14ac:dyDescent="0.25">
      <c r="A108" s="71"/>
      <c r="B108" s="131" t="s">
        <v>166</v>
      </c>
      <c r="C108" s="95">
        <v>5</v>
      </c>
      <c r="D108" s="95">
        <v>5</v>
      </c>
      <c r="E108" s="95">
        <v>5</v>
      </c>
      <c r="F108" s="95">
        <v>6</v>
      </c>
      <c r="G108" s="95">
        <v>6</v>
      </c>
      <c r="H108" s="95">
        <v>3</v>
      </c>
      <c r="I108" s="173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73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73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73"/>
      <c r="AE108" s="95">
        <v>5</v>
      </c>
      <c r="AF108" s="133">
        <f>SUM(F108:AE108)</f>
        <v>110</v>
      </c>
      <c r="AG108" s="134"/>
      <c r="AH108" s="134"/>
      <c r="AI108" s="134"/>
      <c r="AJ108" s="71"/>
      <c r="AK108" s="135" t="s">
        <v>167</v>
      </c>
      <c r="AL108" s="135">
        <f t="shared" ref="AL108:AL114" si="70">SUM(C108:H108)</f>
        <v>30</v>
      </c>
      <c r="AM108" s="135">
        <f t="shared" ref="AM108:AM114" si="71">SUM(J108:O108)</f>
        <v>30</v>
      </c>
      <c r="AN108" s="135">
        <f t="shared" ref="AN108:AN114" si="72">SUM(Q108:V108)</f>
        <v>30</v>
      </c>
      <c r="AO108" s="135">
        <f t="shared" ref="AO108:AO114" si="73">SUM(X108:AC108)</f>
        <v>30</v>
      </c>
      <c r="AP108" s="135">
        <f t="shared" ref="AP108:AP114" si="74">SUM(AE108:AE108)</f>
        <v>5</v>
      </c>
      <c r="AQ108" s="136">
        <f t="shared" si="69"/>
        <v>125</v>
      </c>
      <c r="AR108" s="137">
        <f>AQ108-SUM(AQ110:AQ114)</f>
        <v>125</v>
      </c>
      <c r="AS108" s="137">
        <f>AQ115</f>
        <v>-125</v>
      </c>
      <c r="AT108" s="138">
        <f>AR108+AS108</f>
        <v>0</v>
      </c>
      <c r="AU108" s="138">
        <f>AQ114</f>
        <v>0</v>
      </c>
      <c r="AV108" s="138">
        <f>AQ112</f>
        <v>0</v>
      </c>
      <c r="AW108" s="138">
        <f>AQ113</f>
        <v>0</v>
      </c>
      <c r="AX108" s="138">
        <f>AQ111</f>
        <v>0</v>
      </c>
      <c r="AY108" s="138">
        <f>AQ110</f>
        <v>0</v>
      </c>
      <c r="AZ108" s="158" t="str">
        <f>AH109</f>
        <v>no</v>
      </c>
      <c r="BA108" s="134">
        <v>1.2</v>
      </c>
      <c r="BB108" s="134">
        <f>BA108*AS108</f>
        <v>-150</v>
      </c>
      <c r="BC108" s="174">
        <f>BB108</f>
        <v>-150</v>
      </c>
      <c r="BD108" s="174"/>
      <c r="BE108" s="138"/>
    </row>
    <row r="109" spans="1:57" ht="15" x14ac:dyDescent="0.25">
      <c r="A109" s="140"/>
      <c r="B109" s="141" t="s">
        <v>168</v>
      </c>
      <c r="C109" s="134"/>
      <c r="D109" s="134"/>
      <c r="E109" s="134"/>
      <c r="F109" s="134"/>
      <c r="G109" s="134"/>
      <c r="H109" s="134"/>
      <c r="I109" s="159"/>
      <c r="J109" s="134"/>
      <c r="K109" s="134"/>
      <c r="L109" s="134"/>
      <c r="M109" s="134"/>
      <c r="N109" s="134"/>
      <c r="O109" s="134"/>
      <c r="P109" s="159"/>
      <c r="Q109" s="134"/>
      <c r="R109" s="134"/>
      <c r="S109" s="134"/>
      <c r="T109" s="134"/>
      <c r="U109" s="134"/>
      <c r="V109" s="134"/>
      <c r="W109" s="159"/>
      <c r="X109" s="134"/>
      <c r="Y109" s="134"/>
      <c r="Z109" s="134"/>
      <c r="AA109" s="134"/>
      <c r="AB109" s="134"/>
      <c r="AC109" s="134"/>
      <c r="AD109" s="159"/>
      <c r="AE109" s="134"/>
      <c r="AF109" s="133">
        <f>SUM(F109:AE109)</f>
        <v>0</v>
      </c>
      <c r="AG109" s="134">
        <f>COUNT(F109:AE109)</f>
        <v>0</v>
      </c>
      <c r="AH109" s="159" t="s">
        <v>202</v>
      </c>
      <c r="AI109" s="134"/>
      <c r="AJ109" s="140"/>
      <c r="AK109" s="134" t="s">
        <v>169</v>
      </c>
      <c r="AL109" s="134">
        <f t="shared" si="70"/>
        <v>0</v>
      </c>
      <c r="AM109" s="134">
        <f t="shared" si="71"/>
        <v>0</v>
      </c>
      <c r="AN109" s="134">
        <f t="shared" si="72"/>
        <v>0</v>
      </c>
      <c r="AO109" s="134">
        <f t="shared" si="73"/>
        <v>0</v>
      </c>
      <c r="AP109" s="134">
        <f t="shared" si="74"/>
        <v>0</v>
      </c>
      <c r="AQ109" s="136">
        <f t="shared" si="69"/>
        <v>0</v>
      </c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75"/>
      <c r="BD109" s="175"/>
      <c r="BE109" s="134"/>
    </row>
    <row r="110" spans="1:57" ht="15" x14ac:dyDescent="0.25">
      <c r="A110" s="140" t="s">
        <v>208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33"/>
      <c r="AG110" s="147"/>
      <c r="AH110" s="147"/>
      <c r="AI110" s="147"/>
      <c r="AJ110" s="161" t="s">
        <v>275</v>
      </c>
      <c r="AK110" s="134" t="s">
        <v>109</v>
      </c>
      <c r="AL110" s="134">
        <f t="shared" si="70"/>
        <v>0</v>
      </c>
      <c r="AM110" s="134">
        <f t="shared" si="71"/>
        <v>0</v>
      </c>
      <c r="AN110" s="134">
        <f t="shared" si="72"/>
        <v>0</v>
      </c>
      <c r="AO110" s="134">
        <f t="shared" si="73"/>
        <v>0</v>
      </c>
      <c r="AP110" s="134">
        <f t="shared" si="74"/>
        <v>0</v>
      </c>
      <c r="AQ110" s="136">
        <f t="shared" si="69"/>
        <v>0</v>
      </c>
      <c r="AR110" s="147"/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78"/>
      <c r="BD110" s="178"/>
      <c r="BE110" s="147"/>
    </row>
    <row r="111" spans="1:57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3"/>
      <c r="AG111" s="134"/>
      <c r="AH111" s="134"/>
      <c r="AI111" s="134"/>
      <c r="AJ111" s="140"/>
      <c r="AK111" s="124" t="s">
        <v>108</v>
      </c>
      <c r="AL111" s="134">
        <f t="shared" si="70"/>
        <v>0</v>
      </c>
      <c r="AM111" s="134">
        <f t="shared" si="71"/>
        <v>0</v>
      </c>
      <c r="AN111" s="134">
        <f t="shared" si="72"/>
        <v>0</v>
      </c>
      <c r="AO111" s="134">
        <f t="shared" si="73"/>
        <v>0</v>
      </c>
      <c r="AP111" s="134">
        <f t="shared" si="74"/>
        <v>0</v>
      </c>
      <c r="AQ111" s="136">
        <f t="shared" si="69"/>
        <v>0</v>
      </c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75"/>
      <c r="BD111" s="175"/>
      <c r="BE111" s="134"/>
    </row>
    <row r="112" spans="1:57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3"/>
      <c r="AG112" s="134"/>
      <c r="AH112" s="134"/>
      <c r="AI112" s="134"/>
      <c r="AJ112" s="140"/>
      <c r="AK112" s="124" t="s">
        <v>172</v>
      </c>
      <c r="AL112" s="134">
        <f t="shared" si="70"/>
        <v>0</v>
      </c>
      <c r="AM112" s="134">
        <f t="shared" si="71"/>
        <v>0</v>
      </c>
      <c r="AN112" s="134">
        <f t="shared" si="72"/>
        <v>0</v>
      </c>
      <c r="AO112" s="134">
        <f t="shared" si="73"/>
        <v>0</v>
      </c>
      <c r="AP112" s="134">
        <f t="shared" si="74"/>
        <v>0</v>
      </c>
      <c r="AQ112" s="136">
        <f t="shared" si="69"/>
        <v>0</v>
      </c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75"/>
      <c r="BD112" s="175"/>
      <c r="BE112" s="134"/>
    </row>
    <row r="113" spans="1:57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3"/>
      <c r="AG113" s="134"/>
      <c r="AH113" s="134"/>
      <c r="AI113" s="134"/>
      <c r="AJ113" s="140"/>
      <c r="AK113" s="124" t="s">
        <v>173</v>
      </c>
      <c r="AL113" s="134">
        <f t="shared" si="70"/>
        <v>0</v>
      </c>
      <c r="AM113" s="134">
        <f t="shared" si="71"/>
        <v>0</v>
      </c>
      <c r="AN113" s="134">
        <f t="shared" si="72"/>
        <v>0</v>
      </c>
      <c r="AO113" s="134">
        <f t="shared" si="73"/>
        <v>0</v>
      </c>
      <c r="AP113" s="134">
        <f t="shared" si="74"/>
        <v>0</v>
      </c>
      <c r="AQ113" s="136">
        <f t="shared" si="69"/>
        <v>0</v>
      </c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75"/>
      <c r="BD113" s="175"/>
      <c r="BE113" s="134"/>
    </row>
    <row r="114" spans="1:57" ht="15" x14ac:dyDescent="0.25">
      <c r="A114" s="140"/>
      <c r="B114" s="141" t="s">
        <v>174</v>
      </c>
      <c r="C114" s="150"/>
      <c r="D114" s="150"/>
      <c r="E114" s="150"/>
      <c r="F114" s="134"/>
      <c r="G114" s="152"/>
      <c r="H114" s="134"/>
      <c r="I114" s="159"/>
      <c r="J114" s="134"/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59"/>
      <c r="AE114" s="134"/>
      <c r="AF114" s="133"/>
      <c r="AG114" s="134"/>
      <c r="AH114" s="134"/>
      <c r="AI114" s="134"/>
      <c r="AJ114" s="140"/>
      <c r="AK114" s="124" t="s">
        <v>174</v>
      </c>
      <c r="AL114" s="134">
        <f t="shared" si="70"/>
        <v>0</v>
      </c>
      <c r="AM114" s="134">
        <f t="shared" si="71"/>
        <v>0</v>
      </c>
      <c r="AN114" s="134">
        <f t="shared" si="72"/>
        <v>0</v>
      </c>
      <c r="AO114" s="134">
        <f t="shared" si="73"/>
        <v>0</v>
      </c>
      <c r="AP114" s="134">
        <f t="shared" si="74"/>
        <v>0</v>
      </c>
      <c r="AQ114" s="136">
        <f t="shared" si="69"/>
        <v>0</v>
      </c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75"/>
      <c r="BD114" s="175"/>
      <c r="BE114" s="134"/>
    </row>
    <row r="115" spans="1:57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/>
      <c r="K115" s="155"/>
      <c r="L115" s="155"/>
      <c r="M115" s="134"/>
      <c r="N115" s="155"/>
      <c r="O115" s="155"/>
      <c r="P115" s="159"/>
      <c r="Q115" s="155"/>
      <c r="R115" s="155"/>
      <c r="S115" s="155"/>
      <c r="T115" s="134"/>
      <c r="U115" s="155"/>
      <c r="V115" s="155"/>
      <c r="W115" s="159"/>
      <c r="X115" s="155"/>
      <c r="Y115" s="155"/>
      <c r="Z115" s="155"/>
      <c r="AA115" s="134"/>
      <c r="AB115" s="155"/>
      <c r="AC115" s="155"/>
      <c r="AD115" s="159"/>
      <c r="AE115" s="155"/>
      <c r="AF115" s="133">
        <f>SUM(E115:AE115)</f>
        <v>0</v>
      </c>
      <c r="AG115" s="155"/>
      <c r="AH115" s="155"/>
      <c r="AI115" s="155"/>
      <c r="AJ115" s="153"/>
      <c r="AK115" s="134" t="s">
        <v>176</v>
      </c>
      <c r="AL115" s="134">
        <f>SUM(AL109:AL114)-AL108</f>
        <v>-30</v>
      </c>
      <c r="AM115" s="134">
        <f>SUM(AM109:AM114)-AM108</f>
        <v>-30</v>
      </c>
      <c r="AN115" s="134">
        <f>SUM(AN109:AN114)-AN108</f>
        <v>-30</v>
      </c>
      <c r="AO115" s="134">
        <f>SUM(AO109:AO114)-AO108</f>
        <v>-30</v>
      </c>
      <c r="AP115" s="134">
        <f>SUM(AP109:AP114)-AP108</f>
        <v>-5</v>
      </c>
      <c r="AQ115" s="136">
        <f t="shared" si="69"/>
        <v>-125</v>
      </c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81"/>
      <c r="BD115" s="181"/>
      <c r="BE115" s="155"/>
    </row>
    <row r="116" spans="1:57" ht="15" x14ac:dyDescent="0.25">
      <c r="A116" s="71"/>
      <c r="B116" s="131" t="s">
        <v>166</v>
      </c>
      <c r="C116" s="95">
        <v>5</v>
      </c>
      <c r="D116" s="95">
        <v>5</v>
      </c>
      <c r="E116" s="95">
        <v>5</v>
      </c>
      <c r="F116" s="95">
        <v>6</v>
      </c>
      <c r="G116" s="95">
        <v>6</v>
      </c>
      <c r="H116" s="95">
        <v>3</v>
      </c>
      <c r="I116" s="173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73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73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73"/>
      <c r="AE116" s="95">
        <v>5</v>
      </c>
      <c r="AF116" s="133">
        <f>SUM(F116:AE116)</f>
        <v>110</v>
      </c>
      <c r="AG116" s="134"/>
      <c r="AH116" s="134"/>
      <c r="AI116" s="134"/>
      <c r="AJ116" s="71"/>
      <c r="AK116" s="135" t="s">
        <v>167</v>
      </c>
      <c r="AL116" s="135">
        <f t="shared" ref="AL116:AL122" si="75">SUM(C116:H116)</f>
        <v>30</v>
      </c>
      <c r="AM116" s="135">
        <f t="shared" ref="AM116:AM122" si="76">SUM(J116:O116)</f>
        <v>30</v>
      </c>
      <c r="AN116" s="135">
        <f t="shared" ref="AN116:AN122" si="77">SUM(Q116:V116)</f>
        <v>30</v>
      </c>
      <c r="AO116" s="135">
        <f t="shared" ref="AO116:AO122" si="78">SUM(X116:AC116)</f>
        <v>30</v>
      </c>
      <c r="AP116" s="135">
        <f t="shared" ref="AP116:AP122" si="79">SUM(AE116:AE116)</f>
        <v>5</v>
      </c>
      <c r="AQ116" s="136">
        <f t="shared" si="69"/>
        <v>125</v>
      </c>
      <c r="AR116" s="137">
        <f>AQ116-SUM(AQ118:AQ122)</f>
        <v>125</v>
      </c>
      <c r="AS116" s="137">
        <f>AQ123</f>
        <v>-125</v>
      </c>
      <c r="AT116" s="138">
        <f>AR116+AS116</f>
        <v>0</v>
      </c>
      <c r="AU116" s="138">
        <f>AQ122</f>
        <v>0</v>
      </c>
      <c r="AV116" s="138">
        <f>AQ120</f>
        <v>0</v>
      </c>
      <c r="AW116" s="138">
        <f>AQ121</f>
        <v>0</v>
      </c>
      <c r="AX116" s="138">
        <f>AQ119</f>
        <v>0</v>
      </c>
      <c r="AY116" s="138">
        <f>AQ118</f>
        <v>0</v>
      </c>
      <c r="AZ116" s="158" t="str">
        <f>AH117</f>
        <v>no</v>
      </c>
      <c r="BA116" s="134">
        <v>1.2</v>
      </c>
      <c r="BB116" s="134">
        <f>BA116*AS116</f>
        <v>-150</v>
      </c>
      <c r="BC116" s="174">
        <f>BB116</f>
        <v>-150</v>
      </c>
      <c r="BD116" s="174"/>
      <c r="BE116" s="138"/>
    </row>
    <row r="117" spans="1:57" ht="15" x14ac:dyDescent="0.25">
      <c r="A117" s="140"/>
      <c r="B117" s="141" t="s">
        <v>168</v>
      </c>
      <c r="C117" s="134"/>
      <c r="D117" s="134"/>
      <c r="E117" s="134"/>
      <c r="F117" s="134"/>
      <c r="G117" s="134"/>
      <c r="H117" s="134"/>
      <c r="I117" s="159"/>
      <c r="J117" s="134"/>
      <c r="K117" s="134"/>
      <c r="L117" s="134"/>
      <c r="M117" s="134"/>
      <c r="N117" s="134"/>
      <c r="O117" s="134"/>
      <c r="P117" s="159"/>
      <c r="Q117" s="134"/>
      <c r="R117" s="134"/>
      <c r="S117" s="134"/>
      <c r="T117" s="134"/>
      <c r="U117" s="134"/>
      <c r="V117" s="134"/>
      <c r="W117" s="159"/>
      <c r="X117" s="134"/>
      <c r="Y117" s="134"/>
      <c r="Z117" s="134"/>
      <c r="AA117" s="134"/>
      <c r="AB117" s="134"/>
      <c r="AC117" s="134"/>
      <c r="AD117" s="159"/>
      <c r="AE117" s="134"/>
      <c r="AF117" s="133">
        <f>SUM(F117:AE117)</f>
        <v>0</v>
      </c>
      <c r="AG117" s="134">
        <f>COUNT(F117:AE117)</f>
        <v>0</v>
      </c>
      <c r="AH117" s="159" t="s">
        <v>202</v>
      </c>
      <c r="AI117" s="134"/>
      <c r="AJ117" s="140"/>
      <c r="AK117" s="134" t="s">
        <v>169</v>
      </c>
      <c r="AL117" s="134">
        <f t="shared" si="75"/>
        <v>0</v>
      </c>
      <c r="AM117" s="134">
        <f t="shared" si="76"/>
        <v>0</v>
      </c>
      <c r="AN117" s="134">
        <f t="shared" si="77"/>
        <v>0</v>
      </c>
      <c r="AO117" s="134">
        <f t="shared" si="78"/>
        <v>0</v>
      </c>
      <c r="AP117" s="134">
        <f t="shared" si="79"/>
        <v>0</v>
      </c>
      <c r="AQ117" s="136">
        <f t="shared" si="69"/>
        <v>0</v>
      </c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75"/>
      <c r="BD117" s="175"/>
      <c r="BE117" s="134"/>
    </row>
    <row r="118" spans="1:57" ht="15" x14ac:dyDescent="0.25">
      <c r="A118" s="140" t="s">
        <v>209</v>
      </c>
      <c r="B118" s="141" t="s">
        <v>109</v>
      </c>
      <c r="C118" s="147"/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33"/>
      <c r="AG118" s="147"/>
      <c r="AH118" s="147"/>
      <c r="AI118" s="147"/>
      <c r="AJ118" s="161" t="s">
        <v>434</v>
      </c>
      <c r="AK118" s="134" t="s">
        <v>109</v>
      </c>
      <c r="AL118" s="134">
        <f t="shared" si="75"/>
        <v>0</v>
      </c>
      <c r="AM118" s="134">
        <f t="shared" si="76"/>
        <v>0</v>
      </c>
      <c r="AN118" s="134">
        <f t="shared" si="77"/>
        <v>0</v>
      </c>
      <c r="AO118" s="134">
        <f t="shared" si="78"/>
        <v>0</v>
      </c>
      <c r="AP118" s="134">
        <f t="shared" si="79"/>
        <v>0</v>
      </c>
      <c r="AQ118" s="136">
        <f t="shared" si="69"/>
        <v>0</v>
      </c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78"/>
      <c r="BD118" s="178"/>
      <c r="BE118" s="147"/>
    </row>
    <row r="119" spans="1:57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/>
      <c r="AA119" s="134"/>
      <c r="AB119" s="152"/>
      <c r="AC119" s="134"/>
      <c r="AD119" s="159"/>
      <c r="AE119" s="134"/>
      <c r="AF119" s="133"/>
      <c r="AG119" s="134"/>
      <c r="AH119" s="134"/>
      <c r="AI119" s="134"/>
      <c r="AJ119" s="140"/>
      <c r="AK119" s="124" t="s">
        <v>108</v>
      </c>
      <c r="AL119" s="134">
        <f t="shared" si="75"/>
        <v>0</v>
      </c>
      <c r="AM119" s="134">
        <f t="shared" si="76"/>
        <v>0</v>
      </c>
      <c r="AN119" s="134">
        <f t="shared" si="77"/>
        <v>0</v>
      </c>
      <c r="AO119" s="134">
        <f t="shared" si="78"/>
        <v>0</v>
      </c>
      <c r="AP119" s="134">
        <f t="shared" si="79"/>
        <v>0</v>
      </c>
      <c r="AQ119" s="136">
        <f t="shared" si="69"/>
        <v>0</v>
      </c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75"/>
      <c r="BD119" s="175"/>
      <c r="BE119" s="134"/>
    </row>
    <row r="120" spans="1:57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3"/>
      <c r="AG120" s="134"/>
      <c r="AH120" s="134"/>
      <c r="AI120" s="134"/>
      <c r="AJ120" s="140"/>
      <c r="AK120" s="124" t="s">
        <v>172</v>
      </c>
      <c r="AL120" s="134">
        <f t="shared" si="75"/>
        <v>0</v>
      </c>
      <c r="AM120" s="134">
        <f t="shared" si="76"/>
        <v>0</v>
      </c>
      <c r="AN120" s="134">
        <f t="shared" si="77"/>
        <v>0</v>
      </c>
      <c r="AO120" s="134">
        <f t="shared" si="78"/>
        <v>0</v>
      </c>
      <c r="AP120" s="134">
        <f t="shared" si="79"/>
        <v>0</v>
      </c>
      <c r="AQ120" s="136">
        <f t="shared" si="69"/>
        <v>0</v>
      </c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75"/>
      <c r="BD120" s="175"/>
      <c r="BE120" s="134"/>
    </row>
    <row r="121" spans="1:57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3"/>
      <c r="AG121" s="134"/>
      <c r="AH121" s="134"/>
      <c r="AI121" s="134"/>
      <c r="AJ121" s="140"/>
      <c r="AK121" s="124" t="s">
        <v>173</v>
      </c>
      <c r="AL121" s="134">
        <f t="shared" si="75"/>
        <v>0</v>
      </c>
      <c r="AM121" s="134">
        <f t="shared" si="76"/>
        <v>0</v>
      </c>
      <c r="AN121" s="134">
        <f t="shared" si="77"/>
        <v>0</v>
      </c>
      <c r="AO121" s="134">
        <f t="shared" si="78"/>
        <v>0</v>
      </c>
      <c r="AP121" s="134">
        <f t="shared" si="79"/>
        <v>0</v>
      </c>
      <c r="AQ121" s="136">
        <f t="shared" si="69"/>
        <v>0</v>
      </c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75"/>
      <c r="BD121" s="175"/>
      <c r="BE121" s="134"/>
    </row>
    <row r="122" spans="1:57" ht="15" x14ac:dyDescent="0.25">
      <c r="A122" s="140"/>
      <c r="B122" s="141" t="s">
        <v>174</v>
      </c>
      <c r="C122" s="150"/>
      <c r="D122" s="150"/>
      <c r="E122" s="150"/>
      <c r="F122" s="134"/>
      <c r="G122" s="152"/>
      <c r="H122" s="134"/>
      <c r="I122" s="159"/>
      <c r="J122" s="134"/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59"/>
      <c r="AE122" s="134"/>
      <c r="AF122" s="133"/>
      <c r="AG122" s="134"/>
      <c r="AH122" s="134"/>
      <c r="AI122" s="134"/>
      <c r="AJ122" s="140"/>
      <c r="AK122" s="124" t="s">
        <v>174</v>
      </c>
      <c r="AL122" s="134">
        <f t="shared" si="75"/>
        <v>0</v>
      </c>
      <c r="AM122" s="134">
        <f t="shared" si="76"/>
        <v>0</v>
      </c>
      <c r="AN122" s="134">
        <f t="shared" si="77"/>
        <v>0</v>
      </c>
      <c r="AO122" s="134">
        <f t="shared" si="78"/>
        <v>0</v>
      </c>
      <c r="AP122" s="134">
        <f t="shared" si="79"/>
        <v>0</v>
      </c>
      <c r="AQ122" s="136">
        <f t="shared" si="69"/>
        <v>0</v>
      </c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75"/>
      <c r="BD122" s="175"/>
      <c r="BE122" s="134"/>
    </row>
    <row r="123" spans="1:57" ht="15" x14ac:dyDescent="0.25">
      <c r="A123" s="153"/>
      <c r="B123" s="154" t="s">
        <v>175</v>
      </c>
      <c r="C123" s="155"/>
      <c r="D123" s="155"/>
      <c r="E123" s="155"/>
      <c r="F123" s="134"/>
      <c r="G123" s="155"/>
      <c r="H123" s="155"/>
      <c r="I123" s="159"/>
      <c r="J123" s="155"/>
      <c r="K123" s="155"/>
      <c r="L123" s="155"/>
      <c r="M123" s="134"/>
      <c r="N123" s="155"/>
      <c r="O123" s="155"/>
      <c r="P123" s="159"/>
      <c r="Q123" s="155"/>
      <c r="R123" s="155"/>
      <c r="S123" s="155"/>
      <c r="T123" s="134"/>
      <c r="U123" s="155"/>
      <c r="V123" s="155"/>
      <c r="W123" s="159"/>
      <c r="X123" s="155"/>
      <c r="Y123" s="155"/>
      <c r="Z123" s="155"/>
      <c r="AA123" s="134"/>
      <c r="AB123" s="155"/>
      <c r="AC123" s="155"/>
      <c r="AD123" s="159"/>
      <c r="AE123" s="155"/>
      <c r="AF123" s="133">
        <f>SUM(E123:AE123)</f>
        <v>0</v>
      </c>
      <c r="AG123" s="155"/>
      <c r="AH123" s="155"/>
      <c r="AI123" s="155"/>
      <c r="AJ123" s="153"/>
      <c r="AK123" s="134" t="s">
        <v>176</v>
      </c>
      <c r="AL123" s="134">
        <f>SUM(AL117:AL122)-AL116</f>
        <v>-30</v>
      </c>
      <c r="AM123" s="134">
        <f>SUM(AM117:AM122)-AM116</f>
        <v>-30</v>
      </c>
      <c r="AN123" s="134">
        <f>SUM(AN117:AN122)-AN116</f>
        <v>-30</v>
      </c>
      <c r="AO123" s="134">
        <f>SUM(AO117:AO122)-AO116</f>
        <v>-30</v>
      </c>
      <c r="AP123" s="134">
        <f>SUM(AP117:AP122)-AP116</f>
        <v>-5</v>
      </c>
      <c r="AQ123" s="136">
        <f t="shared" si="69"/>
        <v>-125</v>
      </c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81"/>
      <c r="BD123" s="181"/>
      <c r="BE123" s="155"/>
    </row>
    <row r="124" spans="1:57" ht="15" x14ac:dyDescent="0.25">
      <c r="A124" s="71"/>
      <c r="B124" s="131" t="s">
        <v>166</v>
      </c>
      <c r="C124" s="95">
        <v>5</v>
      </c>
      <c r="D124" s="95">
        <v>5</v>
      </c>
      <c r="E124" s="95">
        <v>5</v>
      </c>
      <c r="F124" s="95">
        <v>6</v>
      </c>
      <c r="G124" s="95">
        <v>6</v>
      </c>
      <c r="H124" s="95">
        <v>3</v>
      </c>
      <c r="I124" s="173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73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73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73"/>
      <c r="AE124" s="95">
        <v>5</v>
      </c>
      <c r="AF124" s="133">
        <f>SUM(F124:AE124)</f>
        <v>110</v>
      </c>
      <c r="AG124" s="134"/>
      <c r="AH124" s="134"/>
      <c r="AI124" s="134"/>
      <c r="AJ124" s="71"/>
      <c r="AK124" s="135" t="s">
        <v>167</v>
      </c>
      <c r="AL124" s="135">
        <f t="shared" ref="AL124:AL130" si="80">SUM(C124:H124)</f>
        <v>30</v>
      </c>
      <c r="AM124" s="135">
        <f t="shared" ref="AM124:AM130" si="81">SUM(J124:O124)</f>
        <v>30</v>
      </c>
      <c r="AN124" s="135">
        <f t="shared" ref="AN124:AN130" si="82">SUM(Q124:V124)</f>
        <v>30</v>
      </c>
      <c r="AO124" s="135">
        <f t="shared" ref="AO124:AO130" si="83">SUM(X124:AC124)</f>
        <v>30</v>
      </c>
      <c r="AP124" s="135">
        <f t="shared" ref="AP124:AP130" si="84">SUM(AE124:AE124)</f>
        <v>5</v>
      </c>
      <c r="AQ124" s="136">
        <f t="shared" si="69"/>
        <v>125</v>
      </c>
      <c r="AR124" s="137">
        <f>AQ124-SUM(AQ126:AQ130)</f>
        <v>125</v>
      </c>
      <c r="AS124" s="137">
        <f>AQ131</f>
        <v>-125</v>
      </c>
      <c r="AT124" s="138">
        <f>AR124+AS124</f>
        <v>0</v>
      </c>
      <c r="AU124" s="138">
        <f>AQ130</f>
        <v>0</v>
      </c>
      <c r="AV124" s="138">
        <f>AQ128</f>
        <v>0</v>
      </c>
      <c r="AW124" s="138">
        <f>AQ129</f>
        <v>0</v>
      </c>
      <c r="AX124" s="138">
        <f>AQ127</f>
        <v>0</v>
      </c>
      <c r="AY124" s="138">
        <f>AQ126</f>
        <v>0</v>
      </c>
      <c r="AZ124" s="158" t="str">
        <f>AH125</f>
        <v>no</v>
      </c>
      <c r="BA124" s="134">
        <v>1.1000000000000001</v>
      </c>
      <c r="BB124" s="134">
        <f>BA124*AS124</f>
        <v>-137.5</v>
      </c>
      <c r="BC124" s="174">
        <f>BB124</f>
        <v>-137.5</v>
      </c>
      <c r="BD124" s="174"/>
      <c r="BE124" s="138"/>
    </row>
    <row r="125" spans="1:57" ht="15" x14ac:dyDescent="0.25">
      <c r="A125" s="140"/>
      <c r="B125" s="141" t="s">
        <v>168</v>
      </c>
      <c r="C125" s="134"/>
      <c r="D125" s="134"/>
      <c r="E125" s="134"/>
      <c r="F125" s="134"/>
      <c r="G125" s="134"/>
      <c r="H125" s="134"/>
      <c r="I125" s="159"/>
      <c r="J125" s="134"/>
      <c r="K125" s="134"/>
      <c r="L125" s="134"/>
      <c r="M125" s="134"/>
      <c r="N125" s="134"/>
      <c r="O125" s="134"/>
      <c r="P125" s="159"/>
      <c r="Q125" s="134"/>
      <c r="R125" s="134"/>
      <c r="S125" s="134"/>
      <c r="T125" s="134"/>
      <c r="U125" s="134"/>
      <c r="V125" s="134"/>
      <c r="W125" s="159"/>
      <c r="X125" s="134"/>
      <c r="Y125" s="134"/>
      <c r="Z125" s="134"/>
      <c r="AA125" s="134"/>
      <c r="AB125" s="134"/>
      <c r="AC125" s="134"/>
      <c r="AD125" s="159"/>
      <c r="AE125" s="134"/>
      <c r="AF125" s="133">
        <f>SUM(F125:AE125)</f>
        <v>0</v>
      </c>
      <c r="AG125" s="134">
        <f>COUNT(F125:AE125)</f>
        <v>0</v>
      </c>
      <c r="AH125" s="159" t="s">
        <v>202</v>
      </c>
      <c r="AI125" s="134"/>
      <c r="AJ125" s="140"/>
      <c r="AK125" s="134" t="s">
        <v>169</v>
      </c>
      <c r="AL125" s="134">
        <f t="shared" si="80"/>
        <v>0</v>
      </c>
      <c r="AM125" s="134">
        <f t="shared" si="81"/>
        <v>0</v>
      </c>
      <c r="AN125" s="134">
        <f t="shared" si="82"/>
        <v>0</v>
      </c>
      <c r="AO125" s="134">
        <f t="shared" si="83"/>
        <v>0</v>
      </c>
      <c r="AP125" s="134">
        <f t="shared" si="84"/>
        <v>0</v>
      </c>
      <c r="AQ125" s="136">
        <f t="shared" si="69"/>
        <v>0</v>
      </c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75"/>
      <c r="BD125" s="175"/>
      <c r="BE125" s="134"/>
    </row>
    <row r="126" spans="1:57" ht="15" x14ac:dyDescent="0.25">
      <c r="A126" s="140" t="s">
        <v>217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33"/>
      <c r="AG126" s="147"/>
      <c r="AH126" s="147"/>
      <c r="AI126" s="147"/>
      <c r="AJ126" s="161" t="s">
        <v>217</v>
      </c>
      <c r="AK126" s="134" t="s">
        <v>109</v>
      </c>
      <c r="AL126" s="134">
        <f t="shared" si="80"/>
        <v>0</v>
      </c>
      <c r="AM126" s="134">
        <f t="shared" si="81"/>
        <v>0</v>
      </c>
      <c r="AN126" s="134">
        <f t="shared" si="82"/>
        <v>0</v>
      </c>
      <c r="AO126" s="134">
        <f t="shared" si="83"/>
        <v>0</v>
      </c>
      <c r="AP126" s="134">
        <f t="shared" si="84"/>
        <v>0</v>
      </c>
      <c r="AQ126" s="136">
        <f t="shared" si="69"/>
        <v>0</v>
      </c>
      <c r="AR126" s="147"/>
      <c r="AS126" s="147"/>
      <c r="AT126" s="147"/>
      <c r="AU126" s="147"/>
      <c r="AV126" s="147"/>
      <c r="AW126" s="147"/>
      <c r="AX126" s="147"/>
      <c r="AY126" s="147"/>
      <c r="AZ126" s="147"/>
      <c r="BA126" s="147"/>
      <c r="BB126" s="147"/>
      <c r="BC126" s="178"/>
      <c r="BD126" s="178"/>
      <c r="BE126" s="147"/>
    </row>
    <row r="127" spans="1:57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3"/>
      <c r="AG127" s="134"/>
      <c r="AH127" s="134"/>
      <c r="AI127" s="134"/>
      <c r="AJ127" s="140"/>
      <c r="AK127" s="124" t="s">
        <v>108</v>
      </c>
      <c r="AL127" s="134">
        <f t="shared" si="80"/>
        <v>0</v>
      </c>
      <c r="AM127" s="134">
        <f t="shared" si="81"/>
        <v>0</v>
      </c>
      <c r="AN127" s="134">
        <f t="shared" si="82"/>
        <v>0</v>
      </c>
      <c r="AO127" s="134">
        <f t="shared" si="83"/>
        <v>0</v>
      </c>
      <c r="AP127" s="134">
        <f t="shared" si="84"/>
        <v>0</v>
      </c>
      <c r="AQ127" s="136">
        <f t="shared" si="69"/>
        <v>0</v>
      </c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75"/>
      <c r="BD127" s="175"/>
      <c r="BE127" s="134"/>
    </row>
    <row r="128" spans="1:57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3"/>
      <c r="AG128" s="134"/>
      <c r="AH128" s="134"/>
      <c r="AI128" s="134"/>
      <c r="AJ128" s="140"/>
      <c r="AK128" s="124" t="s">
        <v>172</v>
      </c>
      <c r="AL128" s="134">
        <f t="shared" si="80"/>
        <v>0</v>
      </c>
      <c r="AM128" s="134">
        <f t="shared" si="81"/>
        <v>0</v>
      </c>
      <c r="AN128" s="134">
        <f t="shared" si="82"/>
        <v>0</v>
      </c>
      <c r="AO128" s="134">
        <f t="shared" si="83"/>
        <v>0</v>
      </c>
      <c r="AP128" s="134">
        <f t="shared" si="84"/>
        <v>0</v>
      </c>
      <c r="AQ128" s="136">
        <f t="shared" si="69"/>
        <v>0</v>
      </c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75"/>
      <c r="BD128" s="175"/>
      <c r="BE128" s="134"/>
    </row>
    <row r="129" spans="1:57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3"/>
      <c r="AG129" s="134"/>
      <c r="AH129" s="134"/>
      <c r="AI129" s="134"/>
      <c r="AJ129" s="140"/>
      <c r="AK129" s="124" t="s">
        <v>173</v>
      </c>
      <c r="AL129" s="134">
        <f t="shared" si="80"/>
        <v>0</v>
      </c>
      <c r="AM129" s="134">
        <f t="shared" si="81"/>
        <v>0</v>
      </c>
      <c r="AN129" s="134">
        <f t="shared" si="82"/>
        <v>0</v>
      </c>
      <c r="AO129" s="134">
        <f t="shared" si="83"/>
        <v>0</v>
      </c>
      <c r="AP129" s="134">
        <f t="shared" si="84"/>
        <v>0</v>
      </c>
      <c r="AQ129" s="136">
        <f t="shared" si="69"/>
        <v>0</v>
      </c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75"/>
      <c r="BD129" s="175"/>
      <c r="BE129" s="134"/>
    </row>
    <row r="130" spans="1:57" ht="15" x14ac:dyDescent="0.25">
      <c r="A130" s="140"/>
      <c r="B130" s="141" t="s">
        <v>174</v>
      </c>
      <c r="C130" s="150"/>
      <c r="D130" s="150"/>
      <c r="E130" s="150"/>
      <c r="F130" s="134"/>
      <c r="G130" s="152"/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3"/>
      <c r="AG130" s="134"/>
      <c r="AH130" s="134"/>
      <c r="AI130" s="134"/>
      <c r="AJ130" s="140"/>
      <c r="AK130" s="124" t="s">
        <v>174</v>
      </c>
      <c r="AL130" s="134">
        <f t="shared" si="80"/>
        <v>0</v>
      </c>
      <c r="AM130" s="134">
        <f t="shared" si="81"/>
        <v>0</v>
      </c>
      <c r="AN130" s="134">
        <f t="shared" si="82"/>
        <v>0</v>
      </c>
      <c r="AO130" s="134">
        <f t="shared" si="83"/>
        <v>0</v>
      </c>
      <c r="AP130" s="134">
        <f t="shared" si="84"/>
        <v>0</v>
      </c>
      <c r="AQ130" s="136">
        <f t="shared" si="69"/>
        <v>0</v>
      </c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75"/>
      <c r="BD130" s="175"/>
      <c r="BE130" s="134"/>
    </row>
    <row r="131" spans="1:57" ht="15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33">
        <f>SUM(E131:AE131)</f>
        <v>0</v>
      </c>
      <c r="AG131" s="155"/>
      <c r="AH131" s="155"/>
      <c r="AI131" s="155"/>
      <c r="AJ131" s="153"/>
      <c r="AK131" s="134" t="s">
        <v>176</v>
      </c>
      <c r="AL131" s="134">
        <f>SUM(AL125:AL130)-AL124</f>
        <v>-30</v>
      </c>
      <c r="AM131" s="134">
        <f>SUM(AM125:AM130)-AM124</f>
        <v>-30</v>
      </c>
      <c r="AN131" s="134">
        <f>SUM(AN125:AN130)-AN124</f>
        <v>-30</v>
      </c>
      <c r="AO131" s="134">
        <f>SUM(AO125:AO130)-AO124</f>
        <v>-30</v>
      </c>
      <c r="AP131" s="134">
        <f>SUM(AP125:AP130)-AP124</f>
        <v>-5</v>
      </c>
      <c r="AQ131" s="136">
        <f t="shared" si="69"/>
        <v>-125</v>
      </c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81"/>
      <c r="BD131" s="181"/>
      <c r="BE131" s="155"/>
    </row>
    <row r="132" spans="1:57" ht="15" x14ac:dyDescent="0.25">
      <c r="A132" s="71"/>
      <c r="B132" s="131" t="s">
        <v>166</v>
      </c>
      <c r="C132" s="95">
        <v>5</v>
      </c>
      <c r="D132" s="95">
        <v>5</v>
      </c>
      <c r="E132" s="95">
        <v>5</v>
      </c>
      <c r="F132" s="95">
        <v>6</v>
      </c>
      <c r="G132" s="95">
        <v>6</v>
      </c>
      <c r="H132" s="95">
        <v>3</v>
      </c>
      <c r="I132" s="173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73"/>
      <c r="Q132" s="95">
        <v>5</v>
      </c>
      <c r="R132" s="95">
        <v>5</v>
      </c>
      <c r="S132" s="95">
        <v>5</v>
      </c>
      <c r="T132" s="95">
        <v>6</v>
      </c>
      <c r="U132" s="95">
        <v>6</v>
      </c>
      <c r="V132" s="95">
        <v>3</v>
      </c>
      <c r="W132" s="173"/>
      <c r="X132" s="95">
        <v>5</v>
      </c>
      <c r="Y132" s="95">
        <v>5</v>
      </c>
      <c r="Z132" s="95">
        <v>5</v>
      </c>
      <c r="AA132" s="95">
        <v>6</v>
      </c>
      <c r="AB132" s="95">
        <v>6</v>
      </c>
      <c r="AC132" s="95">
        <v>3</v>
      </c>
      <c r="AD132" s="173"/>
      <c r="AE132" s="95">
        <v>5</v>
      </c>
      <c r="AF132" s="133">
        <f>SUM(F132:AE132)</f>
        <v>110</v>
      </c>
      <c r="AG132" s="134"/>
      <c r="AH132" s="134"/>
      <c r="AI132" s="134"/>
      <c r="AJ132" s="71"/>
      <c r="AK132" s="135" t="s">
        <v>167</v>
      </c>
      <c r="AL132" s="135">
        <f t="shared" ref="AL132:AL138" si="85">SUM(C132:H132)</f>
        <v>30</v>
      </c>
      <c r="AM132" s="135">
        <f t="shared" ref="AM132:AM138" si="86">SUM(J132:O132)</f>
        <v>30</v>
      </c>
      <c r="AN132" s="135">
        <f t="shared" ref="AN132:AN138" si="87">SUM(Q132:V132)</f>
        <v>30</v>
      </c>
      <c r="AO132" s="135">
        <f t="shared" ref="AO132:AO138" si="88">SUM(X132:AC132)</f>
        <v>30</v>
      </c>
      <c r="AP132" s="135">
        <f t="shared" ref="AP132:AP138" si="89">SUM(AE132:AE132)</f>
        <v>5</v>
      </c>
      <c r="AQ132" s="136">
        <f t="shared" ref="AQ132:AQ155" si="90">SUM(AL132:AP132)</f>
        <v>125</v>
      </c>
      <c r="AR132" s="137">
        <f>AQ132-SUM(AQ134:AQ138)</f>
        <v>125</v>
      </c>
      <c r="AS132" s="137">
        <f>AQ139</f>
        <v>-125</v>
      </c>
      <c r="AT132" s="138">
        <f>AR132+AS132</f>
        <v>0</v>
      </c>
      <c r="AU132" s="138">
        <f>AQ138</f>
        <v>0</v>
      </c>
      <c r="AV132" s="138">
        <f>AQ136</f>
        <v>0</v>
      </c>
      <c r="AW132" s="138">
        <f>AQ137</f>
        <v>0</v>
      </c>
      <c r="AX132" s="138">
        <f>AQ135</f>
        <v>0</v>
      </c>
      <c r="AY132" s="138">
        <f>AQ134</f>
        <v>0</v>
      </c>
      <c r="AZ132" s="158" t="str">
        <f>AH133</f>
        <v>no</v>
      </c>
      <c r="BA132" s="134">
        <v>1.1000000000000001</v>
      </c>
      <c r="BB132" s="134">
        <f>BA132*AS132</f>
        <v>-137.5</v>
      </c>
      <c r="BC132" s="174">
        <f>BB132</f>
        <v>-137.5</v>
      </c>
      <c r="BD132" s="174"/>
      <c r="BE132" s="138"/>
    </row>
    <row r="133" spans="1:57" ht="15" x14ac:dyDescent="0.25">
      <c r="A133" s="140"/>
      <c r="B133" s="141" t="s">
        <v>168</v>
      </c>
      <c r="C133" s="134"/>
      <c r="D133" s="134"/>
      <c r="E133" s="134"/>
      <c r="F133" s="134"/>
      <c r="G133" s="134"/>
      <c r="H133" s="134"/>
      <c r="I133" s="159"/>
      <c r="J133" s="134"/>
      <c r="K133" s="134"/>
      <c r="L133" s="134"/>
      <c r="M133" s="134"/>
      <c r="N133" s="134"/>
      <c r="O133" s="134"/>
      <c r="P133" s="159"/>
      <c r="Q133" s="134"/>
      <c r="R133" s="134"/>
      <c r="S133" s="134"/>
      <c r="T133" s="134"/>
      <c r="U133" s="134"/>
      <c r="V133" s="134"/>
      <c r="W133" s="159"/>
      <c r="X133" s="134"/>
      <c r="Y133" s="134"/>
      <c r="Z133" s="134"/>
      <c r="AA133" s="134"/>
      <c r="AB133" s="134"/>
      <c r="AC133" s="134"/>
      <c r="AD133" s="159"/>
      <c r="AE133" s="134"/>
      <c r="AF133" s="133">
        <f>SUM(F133:AE133)</f>
        <v>0</v>
      </c>
      <c r="AG133" s="134">
        <f>COUNT(F133:AE133)</f>
        <v>0</v>
      </c>
      <c r="AH133" s="159" t="s">
        <v>202</v>
      </c>
      <c r="AI133" s="134"/>
      <c r="AJ133" s="140"/>
      <c r="AK133" s="134" t="s">
        <v>169</v>
      </c>
      <c r="AL133" s="134">
        <f t="shared" si="85"/>
        <v>0</v>
      </c>
      <c r="AM133" s="134">
        <f t="shared" si="86"/>
        <v>0</v>
      </c>
      <c r="AN133" s="134">
        <f t="shared" si="87"/>
        <v>0</v>
      </c>
      <c r="AO133" s="134">
        <f t="shared" si="88"/>
        <v>0</v>
      </c>
      <c r="AP133" s="134">
        <f t="shared" si="89"/>
        <v>0</v>
      </c>
      <c r="AQ133" s="136">
        <f t="shared" si="90"/>
        <v>0</v>
      </c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75"/>
      <c r="BD133" s="175"/>
      <c r="BE133" s="134"/>
    </row>
    <row r="134" spans="1:57" ht="15" x14ac:dyDescent="0.25">
      <c r="A134" s="140" t="s">
        <v>210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/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33"/>
      <c r="AG134" s="147"/>
      <c r="AH134" s="147"/>
      <c r="AI134" s="147"/>
      <c r="AJ134" s="161" t="s">
        <v>210</v>
      </c>
      <c r="AK134" s="134" t="s">
        <v>109</v>
      </c>
      <c r="AL134" s="134">
        <f t="shared" si="85"/>
        <v>0</v>
      </c>
      <c r="AM134" s="134">
        <f t="shared" si="86"/>
        <v>0</v>
      </c>
      <c r="AN134" s="134">
        <f t="shared" si="87"/>
        <v>0</v>
      </c>
      <c r="AO134" s="134">
        <f t="shared" si="88"/>
        <v>0</v>
      </c>
      <c r="AP134" s="134">
        <f t="shared" si="89"/>
        <v>0</v>
      </c>
      <c r="AQ134" s="136">
        <f t="shared" si="90"/>
        <v>0</v>
      </c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78"/>
      <c r="BD134" s="178"/>
      <c r="BE134" s="147"/>
    </row>
    <row r="135" spans="1:57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3"/>
      <c r="AG135" s="134"/>
      <c r="AH135" s="134"/>
      <c r="AI135" s="134"/>
      <c r="AJ135" s="140"/>
      <c r="AK135" s="124" t="s">
        <v>108</v>
      </c>
      <c r="AL135" s="134">
        <f t="shared" si="85"/>
        <v>0</v>
      </c>
      <c r="AM135" s="134">
        <f t="shared" si="86"/>
        <v>0</v>
      </c>
      <c r="AN135" s="134">
        <f t="shared" si="87"/>
        <v>0</v>
      </c>
      <c r="AO135" s="134">
        <f t="shared" si="88"/>
        <v>0</v>
      </c>
      <c r="AP135" s="134">
        <f t="shared" si="89"/>
        <v>0</v>
      </c>
      <c r="AQ135" s="136">
        <f t="shared" si="90"/>
        <v>0</v>
      </c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75"/>
      <c r="BD135" s="175"/>
      <c r="BE135" s="134"/>
    </row>
    <row r="136" spans="1:57" ht="15" x14ac:dyDescent="0.25">
      <c r="A136" s="140"/>
      <c r="B136" s="141" t="s">
        <v>160</v>
      </c>
      <c r="C136" s="150"/>
      <c r="D136" s="150"/>
      <c r="E136" s="150"/>
      <c r="F136" s="134"/>
      <c r="G136" s="152"/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/>
      <c r="T136" s="134"/>
      <c r="U136" s="152"/>
      <c r="V136" s="134"/>
      <c r="W136" s="159"/>
      <c r="X136" s="134"/>
      <c r="Y136" s="134"/>
      <c r="Z136" s="150"/>
      <c r="AA136" s="134"/>
      <c r="AB136" s="152"/>
      <c r="AC136" s="134"/>
      <c r="AD136" s="159"/>
      <c r="AE136" s="134"/>
      <c r="AF136" s="133"/>
      <c r="AG136" s="134"/>
      <c r="AH136" s="134"/>
      <c r="AI136" s="134"/>
      <c r="AJ136" s="140"/>
      <c r="AK136" s="124" t="s">
        <v>172</v>
      </c>
      <c r="AL136" s="134">
        <f t="shared" si="85"/>
        <v>0</v>
      </c>
      <c r="AM136" s="134">
        <f t="shared" si="86"/>
        <v>0</v>
      </c>
      <c r="AN136" s="134">
        <f t="shared" si="87"/>
        <v>0</v>
      </c>
      <c r="AO136" s="134">
        <f t="shared" si="88"/>
        <v>0</v>
      </c>
      <c r="AP136" s="134">
        <f t="shared" si="89"/>
        <v>0</v>
      </c>
      <c r="AQ136" s="136">
        <f t="shared" si="90"/>
        <v>0</v>
      </c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75"/>
      <c r="BD136" s="175"/>
      <c r="BE136" s="134"/>
    </row>
    <row r="137" spans="1:57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3"/>
      <c r="AG137" s="134"/>
      <c r="AH137" s="134"/>
      <c r="AI137" s="134"/>
      <c r="AJ137" s="140"/>
      <c r="AK137" s="124" t="s">
        <v>173</v>
      </c>
      <c r="AL137" s="134">
        <f t="shared" si="85"/>
        <v>0</v>
      </c>
      <c r="AM137" s="134">
        <f t="shared" si="86"/>
        <v>0</v>
      </c>
      <c r="AN137" s="134">
        <f t="shared" si="87"/>
        <v>0</v>
      </c>
      <c r="AO137" s="134">
        <f t="shared" si="88"/>
        <v>0</v>
      </c>
      <c r="AP137" s="134">
        <f t="shared" si="89"/>
        <v>0</v>
      </c>
      <c r="AQ137" s="136">
        <f t="shared" si="90"/>
        <v>0</v>
      </c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75"/>
      <c r="BD137" s="175"/>
      <c r="BE137" s="134"/>
    </row>
    <row r="138" spans="1:57" ht="15" x14ac:dyDescent="0.25">
      <c r="A138" s="140"/>
      <c r="B138" s="141" t="s">
        <v>174</v>
      </c>
      <c r="C138" s="150"/>
      <c r="D138" s="150"/>
      <c r="E138" s="150"/>
      <c r="F138" s="134"/>
      <c r="G138" s="152"/>
      <c r="H138" s="134"/>
      <c r="I138" s="159"/>
      <c r="J138" s="134"/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59"/>
      <c r="AE138" s="134"/>
      <c r="AF138" s="133"/>
      <c r="AG138" s="134"/>
      <c r="AH138" s="134"/>
      <c r="AI138" s="134"/>
      <c r="AJ138" s="140"/>
      <c r="AK138" s="124" t="s">
        <v>174</v>
      </c>
      <c r="AL138" s="134">
        <f t="shared" si="85"/>
        <v>0</v>
      </c>
      <c r="AM138" s="134">
        <f t="shared" si="86"/>
        <v>0</v>
      </c>
      <c r="AN138" s="134">
        <f t="shared" si="87"/>
        <v>0</v>
      </c>
      <c r="AO138" s="134">
        <f t="shared" si="88"/>
        <v>0</v>
      </c>
      <c r="AP138" s="134">
        <f t="shared" si="89"/>
        <v>0</v>
      </c>
      <c r="AQ138" s="136">
        <f t="shared" si="90"/>
        <v>0</v>
      </c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75"/>
      <c r="BD138" s="175"/>
      <c r="BE138" s="134"/>
    </row>
    <row r="139" spans="1:57" ht="15" x14ac:dyDescent="0.25">
      <c r="A139" s="153"/>
      <c r="B139" s="154" t="s">
        <v>175</v>
      </c>
      <c r="C139" s="155"/>
      <c r="D139" s="155"/>
      <c r="E139" s="155"/>
      <c r="F139" s="134"/>
      <c r="G139" s="155"/>
      <c r="H139" s="155"/>
      <c r="I139" s="159"/>
      <c r="J139" s="155"/>
      <c r="K139" s="155"/>
      <c r="L139" s="155"/>
      <c r="M139" s="134"/>
      <c r="N139" s="155"/>
      <c r="O139" s="155"/>
      <c r="P139" s="159"/>
      <c r="Q139" s="155"/>
      <c r="R139" s="155"/>
      <c r="S139" s="155"/>
      <c r="T139" s="134"/>
      <c r="U139" s="155"/>
      <c r="V139" s="155"/>
      <c r="W139" s="159"/>
      <c r="X139" s="155"/>
      <c r="Y139" s="155"/>
      <c r="Z139" s="155"/>
      <c r="AA139" s="134"/>
      <c r="AB139" s="155"/>
      <c r="AC139" s="155"/>
      <c r="AD139" s="159"/>
      <c r="AE139" s="155"/>
      <c r="AF139" s="133">
        <f>SUM(E139:AE139)</f>
        <v>0</v>
      </c>
      <c r="AG139" s="155"/>
      <c r="AH139" s="155"/>
      <c r="AI139" s="155"/>
      <c r="AJ139" s="153"/>
      <c r="AK139" s="134" t="s">
        <v>176</v>
      </c>
      <c r="AL139" s="134">
        <f>SUM(AL133:AL138)-AL132</f>
        <v>-30</v>
      </c>
      <c r="AM139" s="134">
        <f>SUM(AM133:AM138)-AM132</f>
        <v>-30</v>
      </c>
      <c r="AN139" s="134">
        <f>SUM(AN133:AN138)-AN132</f>
        <v>-30</v>
      </c>
      <c r="AO139" s="134">
        <f>SUM(AO133:AO138)-AO132</f>
        <v>-30</v>
      </c>
      <c r="AP139" s="134">
        <f>SUM(AP133:AP138)-AP132</f>
        <v>-5</v>
      </c>
      <c r="AQ139" s="136">
        <f t="shared" si="90"/>
        <v>-125</v>
      </c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81"/>
      <c r="BD139" s="181"/>
      <c r="BE139" s="155"/>
    </row>
    <row r="140" spans="1:57" ht="15" x14ac:dyDescent="0.25">
      <c r="A140" s="71"/>
      <c r="B140" s="131" t="s">
        <v>166</v>
      </c>
      <c r="C140" s="95">
        <v>5</v>
      </c>
      <c r="D140" s="95">
        <v>5</v>
      </c>
      <c r="E140" s="95">
        <v>5</v>
      </c>
      <c r="F140" s="95">
        <v>6</v>
      </c>
      <c r="G140" s="95">
        <v>6</v>
      </c>
      <c r="H140" s="95">
        <v>3</v>
      </c>
      <c r="I140" s="173"/>
      <c r="J140" s="95">
        <v>5</v>
      </c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73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73"/>
      <c r="X140" s="95">
        <v>5</v>
      </c>
      <c r="Y140" s="95">
        <v>5</v>
      </c>
      <c r="Z140" s="95">
        <v>5</v>
      </c>
      <c r="AA140" s="95">
        <v>6</v>
      </c>
      <c r="AB140" s="95">
        <v>6</v>
      </c>
      <c r="AC140" s="95">
        <v>3</v>
      </c>
      <c r="AD140" s="173"/>
      <c r="AE140" s="95">
        <v>5</v>
      </c>
      <c r="AF140" s="133">
        <f>SUM(F140:AE140)</f>
        <v>110</v>
      </c>
      <c r="AG140" s="134"/>
      <c r="AH140" s="134"/>
      <c r="AI140" s="134"/>
      <c r="AJ140" s="71"/>
      <c r="AK140" s="135" t="s">
        <v>167</v>
      </c>
      <c r="AL140" s="135">
        <f t="shared" ref="AL140:AL146" si="91">SUM(C140:H140)</f>
        <v>30</v>
      </c>
      <c r="AM140" s="135">
        <f t="shared" ref="AM140:AM146" si="92">SUM(J140:O140)</f>
        <v>30</v>
      </c>
      <c r="AN140" s="135">
        <f t="shared" ref="AN140:AN146" si="93">SUM(Q140:V140)</f>
        <v>30</v>
      </c>
      <c r="AO140" s="135">
        <f t="shared" ref="AO140:AO146" si="94">SUM(X140:AC140)</f>
        <v>30</v>
      </c>
      <c r="AP140" s="135">
        <f t="shared" ref="AP140:AP146" si="95">SUM(AE140:AE140)</f>
        <v>5</v>
      </c>
      <c r="AQ140" s="136">
        <f t="shared" si="90"/>
        <v>125</v>
      </c>
      <c r="AR140" s="137">
        <f>AQ140-SUM(AQ142:AQ146)</f>
        <v>125</v>
      </c>
      <c r="AS140" s="137">
        <f>AQ147</f>
        <v>-125</v>
      </c>
      <c r="AT140" s="138">
        <f>AR140+AS140</f>
        <v>0</v>
      </c>
      <c r="AU140" s="138">
        <f>AQ146</f>
        <v>0</v>
      </c>
      <c r="AV140" s="138">
        <f>AQ144</f>
        <v>0</v>
      </c>
      <c r="AW140" s="138">
        <f>AQ145</f>
        <v>0</v>
      </c>
      <c r="AX140" s="138">
        <f>AQ143</f>
        <v>0</v>
      </c>
      <c r="AY140" s="138">
        <f>AQ142</f>
        <v>0</v>
      </c>
      <c r="AZ140" s="158" t="str">
        <f>AH141</f>
        <v>no</v>
      </c>
      <c r="BA140" s="134">
        <v>1.1000000000000001</v>
      </c>
      <c r="BB140" s="134">
        <f>BA140*AS140</f>
        <v>-137.5</v>
      </c>
      <c r="BC140" s="174">
        <f>BB140</f>
        <v>-137.5</v>
      </c>
      <c r="BD140" s="174"/>
      <c r="BE140" s="138"/>
    </row>
    <row r="141" spans="1:57" ht="15" x14ac:dyDescent="0.25">
      <c r="A141" s="140"/>
      <c r="B141" s="141" t="s">
        <v>168</v>
      </c>
      <c r="C141" s="134"/>
      <c r="D141" s="134"/>
      <c r="E141" s="134"/>
      <c r="F141" s="134"/>
      <c r="G141" s="134"/>
      <c r="H141" s="134"/>
      <c r="I141" s="159"/>
      <c r="J141" s="134"/>
      <c r="K141" s="134"/>
      <c r="L141" s="134"/>
      <c r="M141" s="134"/>
      <c r="N141" s="134"/>
      <c r="O141" s="134"/>
      <c r="P141" s="159"/>
      <c r="Q141" s="134"/>
      <c r="R141" s="134"/>
      <c r="S141" s="134"/>
      <c r="T141" s="134"/>
      <c r="U141" s="134"/>
      <c r="V141" s="134"/>
      <c r="W141" s="159"/>
      <c r="X141" s="134"/>
      <c r="Y141" s="134"/>
      <c r="Z141" s="134"/>
      <c r="AA141" s="134"/>
      <c r="AB141" s="134"/>
      <c r="AC141" s="134"/>
      <c r="AD141" s="159"/>
      <c r="AE141" s="134"/>
      <c r="AF141" s="133">
        <f>SUM(F141:AE141)</f>
        <v>0</v>
      </c>
      <c r="AG141" s="134">
        <f>COUNT(F141:AE141)</f>
        <v>0</v>
      </c>
      <c r="AH141" s="159" t="s">
        <v>202</v>
      </c>
      <c r="AI141" s="134"/>
      <c r="AJ141" s="140"/>
      <c r="AK141" s="134" t="s">
        <v>169</v>
      </c>
      <c r="AL141" s="134">
        <f t="shared" si="91"/>
        <v>0</v>
      </c>
      <c r="AM141" s="134">
        <f t="shared" si="92"/>
        <v>0</v>
      </c>
      <c r="AN141" s="134">
        <f t="shared" si="93"/>
        <v>0</v>
      </c>
      <c r="AO141" s="134">
        <f t="shared" si="94"/>
        <v>0</v>
      </c>
      <c r="AP141" s="134">
        <f t="shared" si="95"/>
        <v>0</v>
      </c>
      <c r="AQ141" s="136">
        <f t="shared" si="90"/>
        <v>0</v>
      </c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75"/>
      <c r="BD141" s="175"/>
      <c r="BE141" s="134"/>
    </row>
    <row r="142" spans="1:57" ht="15" x14ac:dyDescent="0.25">
      <c r="A142" s="140" t="s">
        <v>213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33"/>
      <c r="AG142" s="147"/>
      <c r="AH142" s="147"/>
      <c r="AI142" s="147"/>
      <c r="AJ142" s="161" t="s">
        <v>213</v>
      </c>
      <c r="AK142" s="134" t="s">
        <v>109</v>
      </c>
      <c r="AL142" s="134">
        <f t="shared" si="91"/>
        <v>0</v>
      </c>
      <c r="AM142" s="134">
        <f t="shared" si="92"/>
        <v>0</v>
      </c>
      <c r="AN142" s="134">
        <f t="shared" si="93"/>
        <v>0</v>
      </c>
      <c r="AO142" s="134">
        <f t="shared" si="94"/>
        <v>0</v>
      </c>
      <c r="AP142" s="134">
        <f t="shared" si="95"/>
        <v>0</v>
      </c>
      <c r="AQ142" s="136">
        <f t="shared" si="90"/>
        <v>0</v>
      </c>
      <c r="AR142" s="147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78"/>
      <c r="BD142" s="178"/>
      <c r="BE142" s="147"/>
    </row>
    <row r="143" spans="1:57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/>
      <c r="K143" s="134"/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/>
      <c r="AB143" s="152"/>
      <c r="AC143" s="134"/>
      <c r="AD143" s="159"/>
      <c r="AE143" s="134"/>
      <c r="AF143" s="133"/>
      <c r="AG143" s="134"/>
      <c r="AH143" s="134"/>
      <c r="AI143" s="134"/>
      <c r="AJ143" s="140"/>
      <c r="AK143" s="124" t="s">
        <v>108</v>
      </c>
      <c r="AL143" s="134">
        <f t="shared" si="91"/>
        <v>0</v>
      </c>
      <c r="AM143" s="134">
        <f t="shared" si="92"/>
        <v>0</v>
      </c>
      <c r="AN143" s="134">
        <f t="shared" si="93"/>
        <v>0</v>
      </c>
      <c r="AO143" s="134">
        <f t="shared" si="94"/>
        <v>0</v>
      </c>
      <c r="AP143" s="134">
        <f t="shared" si="95"/>
        <v>0</v>
      </c>
      <c r="AQ143" s="136">
        <f t="shared" si="90"/>
        <v>0</v>
      </c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75"/>
      <c r="BD143" s="175"/>
      <c r="BE143" s="134"/>
    </row>
    <row r="144" spans="1:57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3"/>
      <c r="AG144" s="134"/>
      <c r="AH144" s="134"/>
      <c r="AI144" s="134"/>
      <c r="AJ144" s="140"/>
      <c r="AK144" s="124" t="s">
        <v>172</v>
      </c>
      <c r="AL144" s="134">
        <f t="shared" si="91"/>
        <v>0</v>
      </c>
      <c r="AM144" s="134">
        <f t="shared" si="92"/>
        <v>0</v>
      </c>
      <c r="AN144" s="134">
        <f t="shared" si="93"/>
        <v>0</v>
      </c>
      <c r="AO144" s="134">
        <f t="shared" si="94"/>
        <v>0</v>
      </c>
      <c r="AP144" s="134">
        <f t="shared" si="95"/>
        <v>0</v>
      </c>
      <c r="AQ144" s="136">
        <f t="shared" si="90"/>
        <v>0</v>
      </c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75"/>
      <c r="BD144" s="175"/>
      <c r="BE144" s="134"/>
    </row>
    <row r="145" spans="1:57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3"/>
      <c r="AG145" s="134"/>
      <c r="AH145" s="134"/>
      <c r="AI145" s="134"/>
      <c r="AJ145" s="140"/>
      <c r="AK145" s="124" t="s">
        <v>173</v>
      </c>
      <c r="AL145" s="134">
        <f t="shared" si="91"/>
        <v>0</v>
      </c>
      <c r="AM145" s="134">
        <f t="shared" si="92"/>
        <v>0</v>
      </c>
      <c r="AN145" s="134">
        <f t="shared" si="93"/>
        <v>0</v>
      </c>
      <c r="AO145" s="134">
        <f t="shared" si="94"/>
        <v>0</v>
      </c>
      <c r="AP145" s="134">
        <f t="shared" si="95"/>
        <v>0</v>
      </c>
      <c r="AQ145" s="136">
        <f t="shared" si="90"/>
        <v>0</v>
      </c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75"/>
      <c r="BD145" s="175"/>
      <c r="BE145" s="134"/>
    </row>
    <row r="146" spans="1:57" ht="15" x14ac:dyDescent="0.25">
      <c r="A146" s="140"/>
      <c r="B146" s="141" t="s">
        <v>174</v>
      </c>
      <c r="C146" s="150"/>
      <c r="D146" s="150"/>
      <c r="E146" s="150"/>
      <c r="F146" s="134"/>
      <c r="G146" s="152"/>
      <c r="H146" s="134"/>
      <c r="I146" s="159"/>
      <c r="J146" s="134"/>
      <c r="K146" s="134"/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/>
      <c r="AC146" s="134"/>
      <c r="AD146" s="159"/>
      <c r="AE146" s="134"/>
      <c r="AF146" s="133"/>
      <c r="AG146" s="134"/>
      <c r="AH146" s="134"/>
      <c r="AI146" s="134"/>
      <c r="AJ146" s="140"/>
      <c r="AK146" s="124" t="s">
        <v>174</v>
      </c>
      <c r="AL146" s="134">
        <f t="shared" si="91"/>
        <v>0</v>
      </c>
      <c r="AM146" s="134">
        <f t="shared" si="92"/>
        <v>0</v>
      </c>
      <c r="AN146" s="134">
        <f t="shared" si="93"/>
        <v>0</v>
      </c>
      <c r="AO146" s="134">
        <f t="shared" si="94"/>
        <v>0</v>
      </c>
      <c r="AP146" s="134">
        <f t="shared" si="95"/>
        <v>0</v>
      </c>
      <c r="AQ146" s="136">
        <f t="shared" si="90"/>
        <v>0</v>
      </c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75"/>
      <c r="BD146" s="175"/>
      <c r="BE146" s="134"/>
    </row>
    <row r="147" spans="1:57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/>
      <c r="I147" s="159"/>
      <c r="J147" s="155"/>
      <c r="K147" s="155"/>
      <c r="L147" s="155"/>
      <c r="M147" s="134"/>
      <c r="N147" s="155"/>
      <c r="O147" s="155"/>
      <c r="P147" s="159"/>
      <c r="Q147" s="155"/>
      <c r="R147" s="155"/>
      <c r="S147" s="155"/>
      <c r="T147" s="134"/>
      <c r="U147" s="155"/>
      <c r="V147" s="155"/>
      <c r="W147" s="159"/>
      <c r="X147" s="155"/>
      <c r="Y147" s="155"/>
      <c r="Z147" s="155"/>
      <c r="AA147" s="134"/>
      <c r="AB147" s="155"/>
      <c r="AC147" s="155"/>
      <c r="AD147" s="159"/>
      <c r="AE147" s="155"/>
      <c r="AF147" s="133">
        <f>SUM(E147:AE147)</f>
        <v>0</v>
      </c>
      <c r="AG147" s="155"/>
      <c r="AH147" s="155"/>
      <c r="AI147" s="155"/>
      <c r="AJ147" s="153"/>
      <c r="AK147" s="134" t="s">
        <v>176</v>
      </c>
      <c r="AL147" s="134">
        <f>SUM(AL141:AL146)-AL140</f>
        <v>-30</v>
      </c>
      <c r="AM147" s="134">
        <f>SUM(AM141:AM146)-AM140</f>
        <v>-30</v>
      </c>
      <c r="AN147" s="134">
        <f>SUM(AN141:AN146)-AN140</f>
        <v>-30</v>
      </c>
      <c r="AO147" s="134">
        <f>SUM(AO141:AO146)-AO140</f>
        <v>-30</v>
      </c>
      <c r="AP147" s="134">
        <f>SUM(AP141:AP146)-AP140</f>
        <v>-5</v>
      </c>
      <c r="AQ147" s="136">
        <f t="shared" si="90"/>
        <v>-125</v>
      </c>
      <c r="AR147" s="155"/>
      <c r="AS147" s="155"/>
      <c r="AT147" s="155"/>
      <c r="AU147" s="155"/>
      <c r="AV147" s="155"/>
      <c r="AW147" s="155"/>
      <c r="AX147" s="155"/>
      <c r="AY147" s="155"/>
      <c r="AZ147" s="155"/>
      <c r="BA147" s="155"/>
      <c r="BB147" s="155"/>
      <c r="BC147" s="181"/>
      <c r="BD147" s="181"/>
      <c r="BE147" s="155"/>
    </row>
    <row r="148" spans="1:57" ht="15" x14ac:dyDescent="0.25">
      <c r="A148" s="71"/>
      <c r="B148" s="131" t="s">
        <v>166</v>
      </c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95">
        <v>6</v>
      </c>
      <c r="U148" s="95">
        <v>6</v>
      </c>
      <c r="V148" s="95">
        <v>3</v>
      </c>
      <c r="W148" s="173"/>
      <c r="X148" s="95">
        <v>5</v>
      </c>
      <c r="Y148" s="95">
        <v>5</v>
      </c>
      <c r="Z148" s="95">
        <v>5</v>
      </c>
      <c r="AA148" s="95">
        <v>6</v>
      </c>
      <c r="AB148" s="95">
        <v>6</v>
      </c>
      <c r="AC148" s="95">
        <v>3</v>
      </c>
      <c r="AD148" s="173"/>
      <c r="AE148" s="95">
        <v>5</v>
      </c>
      <c r="AF148" s="133">
        <f>SUM(F148:AE148)</f>
        <v>50</v>
      </c>
      <c r="AG148" s="134"/>
      <c r="AH148" s="134"/>
      <c r="AI148" s="134"/>
      <c r="AJ148" s="71"/>
      <c r="AK148" s="135" t="s">
        <v>167</v>
      </c>
      <c r="AL148" s="135">
        <f t="shared" ref="AL148:AL154" si="96">SUM(C148:H148)</f>
        <v>0</v>
      </c>
      <c r="AM148" s="135">
        <f t="shared" ref="AM148:AM154" si="97">SUM(J148:O148)</f>
        <v>0</v>
      </c>
      <c r="AN148" s="135">
        <f t="shared" ref="AN148:AN154" si="98">SUM(Q148:V148)</f>
        <v>15</v>
      </c>
      <c r="AO148" s="135">
        <f t="shared" ref="AO148:AO154" si="99">SUM(X148:AC148)</f>
        <v>30</v>
      </c>
      <c r="AP148" s="135">
        <f t="shared" ref="AP148:AP154" si="100">SUM(AE148:AE148)</f>
        <v>5</v>
      </c>
      <c r="AQ148" s="136">
        <f t="shared" si="90"/>
        <v>50</v>
      </c>
      <c r="AR148" s="137">
        <f>AQ148-SUM(AQ150:AQ154)</f>
        <v>45</v>
      </c>
      <c r="AS148" s="137">
        <f>AQ155</f>
        <v>-45</v>
      </c>
      <c r="AT148" s="138">
        <f>AR148+AS148</f>
        <v>0</v>
      </c>
      <c r="AU148" s="138">
        <f>AQ154</f>
        <v>0</v>
      </c>
      <c r="AV148" s="138">
        <f>AQ152</f>
        <v>0</v>
      </c>
      <c r="AW148" s="138">
        <f>AQ153</f>
        <v>0</v>
      </c>
      <c r="AX148" s="138">
        <f>AQ151</f>
        <v>5</v>
      </c>
      <c r="AY148" s="138">
        <f>AQ150</f>
        <v>0</v>
      </c>
      <c r="AZ148" s="158" t="str">
        <f>AH149</f>
        <v>no</v>
      </c>
      <c r="BA148" s="134">
        <v>1.1000000000000001</v>
      </c>
      <c r="BB148" s="134">
        <f>BA148*AS148</f>
        <v>-49.500000000000007</v>
      </c>
      <c r="BC148" s="174">
        <f>BB148</f>
        <v>-49.500000000000007</v>
      </c>
      <c r="BD148" s="174"/>
      <c r="BE148" s="138"/>
    </row>
    <row r="149" spans="1:57" ht="15" x14ac:dyDescent="0.25">
      <c r="A149" s="140"/>
      <c r="B149" s="141" t="s">
        <v>168</v>
      </c>
      <c r="C149" s="134"/>
      <c r="D149" s="134"/>
      <c r="E149" s="134"/>
      <c r="F149" s="134"/>
      <c r="G149" s="134"/>
      <c r="H149" s="134"/>
      <c r="I149" s="159"/>
      <c r="J149" s="134"/>
      <c r="K149" s="134"/>
      <c r="L149" s="134"/>
      <c r="M149" s="134"/>
      <c r="N149" s="134"/>
      <c r="O149" s="134"/>
      <c r="P149" s="159"/>
      <c r="Q149" s="134"/>
      <c r="R149" s="134"/>
      <c r="S149" s="134"/>
      <c r="T149" s="134"/>
      <c r="U149" s="134"/>
      <c r="V149" s="134"/>
      <c r="W149" s="159"/>
      <c r="X149" s="134"/>
      <c r="Y149" s="185"/>
      <c r="Z149" s="134"/>
      <c r="AA149" s="134"/>
      <c r="AB149" s="134"/>
      <c r="AC149" s="134"/>
      <c r="AD149" s="159"/>
      <c r="AE149" s="134"/>
      <c r="AF149" s="133">
        <f>SUM(F149:AE149)</f>
        <v>0</v>
      </c>
      <c r="AG149" s="134">
        <f>COUNT(F149:AE149)</f>
        <v>0</v>
      </c>
      <c r="AH149" s="159" t="s">
        <v>202</v>
      </c>
      <c r="AI149" s="134"/>
      <c r="AJ149" s="140"/>
      <c r="AK149" s="134" t="s">
        <v>169</v>
      </c>
      <c r="AL149" s="134">
        <f t="shared" si="96"/>
        <v>0</v>
      </c>
      <c r="AM149" s="134">
        <f t="shared" si="97"/>
        <v>0</v>
      </c>
      <c r="AN149" s="134">
        <f t="shared" si="98"/>
        <v>0</v>
      </c>
      <c r="AO149" s="134">
        <f t="shared" si="99"/>
        <v>0</v>
      </c>
      <c r="AP149" s="134">
        <f t="shared" si="100"/>
        <v>0</v>
      </c>
      <c r="AQ149" s="136">
        <f t="shared" si="90"/>
        <v>0</v>
      </c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75"/>
      <c r="BD149" s="175"/>
      <c r="BE149" s="146" t="s">
        <v>435</v>
      </c>
    </row>
    <row r="150" spans="1:57" ht="15" x14ac:dyDescent="0.25">
      <c r="A150" s="161" t="s">
        <v>215</v>
      </c>
      <c r="B150" s="141" t="s">
        <v>109</v>
      </c>
      <c r="C150" s="147"/>
      <c r="D150" s="147"/>
      <c r="E150" s="147"/>
      <c r="F150" s="147"/>
      <c r="G150" s="147"/>
      <c r="H150" s="147"/>
      <c r="I150" s="176"/>
      <c r="J150" s="147"/>
      <c r="K150" s="147"/>
      <c r="L150" s="147"/>
      <c r="M150" s="147"/>
      <c r="N150" s="147"/>
      <c r="O150" s="147"/>
      <c r="P150" s="176"/>
      <c r="Q150" s="147"/>
      <c r="R150" s="147"/>
      <c r="S150" s="147"/>
      <c r="T150" s="147"/>
      <c r="U150" s="147"/>
      <c r="V150" s="147"/>
      <c r="W150" s="176"/>
      <c r="X150" s="147"/>
      <c r="Y150" s="147"/>
      <c r="Z150" s="147"/>
      <c r="AA150" s="147"/>
      <c r="AB150" s="147"/>
      <c r="AC150" s="147"/>
      <c r="AD150" s="176"/>
      <c r="AE150" s="147"/>
      <c r="AF150" s="133"/>
      <c r="AG150" s="147"/>
      <c r="AH150" s="147"/>
      <c r="AI150" s="147"/>
      <c r="AJ150" s="161" t="s">
        <v>215</v>
      </c>
      <c r="AK150" s="134" t="s">
        <v>109</v>
      </c>
      <c r="AL150" s="134">
        <f t="shared" si="96"/>
        <v>0</v>
      </c>
      <c r="AM150" s="134">
        <f t="shared" si="97"/>
        <v>0</v>
      </c>
      <c r="AN150" s="134">
        <f t="shared" si="98"/>
        <v>0</v>
      </c>
      <c r="AO150" s="134">
        <f t="shared" si="99"/>
        <v>0</v>
      </c>
      <c r="AP150" s="134">
        <f t="shared" si="100"/>
        <v>0</v>
      </c>
      <c r="AQ150" s="136">
        <f t="shared" si="90"/>
        <v>0</v>
      </c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78"/>
      <c r="BD150" s="178"/>
      <c r="BE150" s="147" t="s">
        <v>436</v>
      </c>
    </row>
    <row r="151" spans="1:57" ht="15" x14ac:dyDescent="0.25">
      <c r="A151" s="140"/>
      <c r="B151" s="141" t="s">
        <v>108</v>
      </c>
      <c r="C151" s="150"/>
      <c r="D151" s="150"/>
      <c r="E151" s="150"/>
      <c r="F151" s="134"/>
      <c r="G151" s="152"/>
      <c r="H151" s="134"/>
      <c r="I151" s="159"/>
      <c r="J151" s="134"/>
      <c r="K151" s="134"/>
      <c r="L151" s="150"/>
      <c r="M151" s="134"/>
      <c r="N151" s="152"/>
      <c r="O151" s="134"/>
      <c r="P151" s="159"/>
      <c r="Q151" s="134"/>
      <c r="R151" s="134"/>
      <c r="S151" s="150"/>
      <c r="T151" s="134"/>
      <c r="U151" s="152"/>
      <c r="V151" s="134"/>
      <c r="W151" s="159"/>
      <c r="X151" s="134"/>
      <c r="Y151" s="134">
        <v>5</v>
      </c>
      <c r="Z151" s="150"/>
      <c r="AA151" s="134"/>
      <c r="AB151" s="152"/>
      <c r="AC151" s="134"/>
      <c r="AD151" s="159"/>
      <c r="AE151" s="134"/>
      <c r="AF151" s="133"/>
      <c r="AG151" s="134"/>
      <c r="AH151" s="134"/>
      <c r="AI151" s="134"/>
      <c r="AJ151" s="140"/>
      <c r="AK151" s="124" t="s">
        <v>108</v>
      </c>
      <c r="AL151" s="134">
        <f t="shared" si="96"/>
        <v>0</v>
      </c>
      <c r="AM151" s="134">
        <f t="shared" si="97"/>
        <v>0</v>
      </c>
      <c r="AN151" s="134">
        <f t="shared" si="98"/>
        <v>0</v>
      </c>
      <c r="AO151" s="134">
        <f t="shared" si="99"/>
        <v>5</v>
      </c>
      <c r="AP151" s="134">
        <f t="shared" si="100"/>
        <v>0</v>
      </c>
      <c r="AQ151" s="136">
        <f t="shared" si="90"/>
        <v>5</v>
      </c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75"/>
      <c r="BD151" s="175"/>
      <c r="BE151" s="134"/>
    </row>
    <row r="152" spans="1:57" ht="15" x14ac:dyDescent="0.25">
      <c r="A152" s="140"/>
      <c r="B152" s="141" t="s">
        <v>160</v>
      </c>
      <c r="C152" s="150"/>
      <c r="D152" s="150"/>
      <c r="E152" s="150"/>
      <c r="F152" s="134"/>
      <c r="G152" s="152"/>
      <c r="H152" s="134"/>
      <c r="I152" s="159"/>
      <c r="J152" s="134"/>
      <c r="K152" s="134"/>
      <c r="L152" s="150"/>
      <c r="M152" s="134"/>
      <c r="N152" s="152"/>
      <c r="O152" s="134"/>
      <c r="P152" s="159"/>
      <c r="Q152" s="134"/>
      <c r="R152" s="134"/>
      <c r="S152" s="150"/>
      <c r="T152" s="134"/>
      <c r="U152" s="152"/>
      <c r="V152" s="134"/>
      <c r="W152" s="159"/>
      <c r="X152" s="134"/>
      <c r="Y152" s="134"/>
      <c r="Z152" s="150"/>
      <c r="AA152" s="134"/>
      <c r="AB152" s="152"/>
      <c r="AC152" s="134"/>
      <c r="AD152" s="159"/>
      <c r="AE152" s="134"/>
      <c r="AF152" s="133"/>
      <c r="AG152" s="134"/>
      <c r="AH152" s="134"/>
      <c r="AI152" s="134"/>
      <c r="AJ152" s="140"/>
      <c r="AK152" s="124" t="s">
        <v>172</v>
      </c>
      <c r="AL152" s="134">
        <f t="shared" si="96"/>
        <v>0</v>
      </c>
      <c r="AM152" s="134">
        <f t="shared" si="97"/>
        <v>0</v>
      </c>
      <c r="AN152" s="134">
        <f t="shared" si="98"/>
        <v>0</v>
      </c>
      <c r="AO152" s="134">
        <f t="shared" si="99"/>
        <v>0</v>
      </c>
      <c r="AP152" s="134">
        <f t="shared" si="100"/>
        <v>0</v>
      </c>
      <c r="AQ152" s="136">
        <f t="shared" si="90"/>
        <v>0</v>
      </c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75"/>
      <c r="BD152" s="175"/>
      <c r="BE152" s="134"/>
    </row>
    <row r="153" spans="1:57" ht="15" x14ac:dyDescent="0.25">
      <c r="A153" s="140"/>
      <c r="B153" s="141" t="s">
        <v>161</v>
      </c>
      <c r="C153" s="150"/>
      <c r="D153" s="150"/>
      <c r="E153" s="150"/>
      <c r="F153" s="134"/>
      <c r="G153" s="152"/>
      <c r="H153" s="134"/>
      <c r="I153" s="159"/>
      <c r="J153" s="134"/>
      <c r="K153" s="134"/>
      <c r="L153" s="150"/>
      <c r="M153" s="134"/>
      <c r="N153" s="152"/>
      <c r="O153" s="134"/>
      <c r="P153" s="159"/>
      <c r="Q153" s="134"/>
      <c r="R153" s="134"/>
      <c r="S153" s="150"/>
      <c r="T153" s="134"/>
      <c r="U153" s="152"/>
      <c r="V153" s="134"/>
      <c r="W153" s="159"/>
      <c r="X153" s="134"/>
      <c r="Y153" s="134"/>
      <c r="Z153" s="150"/>
      <c r="AA153" s="134"/>
      <c r="AB153" s="152"/>
      <c r="AC153" s="134"/>
      <c r="AD153" s="159"/>
      <c r="AE153" s="134"/>
      <c r="AF153" s="133"/>
      <c r="AG153" s="134"/>
      <c r="AH153" s="134"/>
      <c r="AI153" s="134"/>
      <c r="AJ153" s="140"/>
      <c r="AK153" s="124" t="s">
        <v>173</v>
      </c>
      <c r="AL153" s="134">
        <f t="shared" si="96"/>
        <v>0</v>
      </c>
      <c r="AM153" s="134">
        <f t="shared" si="97"/>
        <v>0</v>
      </c>
      <c r="AN153" s="134">
        <f t="shared" si="98"/>
        <v>0</v>
      </c>
      <c r="AO153" s="134">
        <f t="shared" si="99"/>
        <v>0</v>
      </c>
      <c r="AP153" s="134">
        <f t="shared" si="100"/>
        <v>0</v>
      </c>
      <c r="AQ153" s="136">
        <f t="shared" si="90"/>
        <v>0</v>
      </c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75"/>
      <c r="BD153" s="175"/>
      <c r="BE153" s="134"/>
    </row>
    <row r="154" spans="1:57" ht="15" x14ac:dyDescent="0.25">
      <c r="A154" s="140"/>
      <c r="B154" s="141" t="s">
        <v>174</v>
      </c>
      <c r="C154" s="150"/>
      <c r="D154" s="150"/>
      <c r="E154" s="150"/>
      <c r="F154" s="134"/>
      <c r="G154" s="152"/>
      <c r="H154" s="134"/>
      <c r="I154" s="159"/>
      <c r="J154" s="134"/>
      <c r="K154" s="134"/>
      <c r="L154" s="150"/>
      <c r="M154" s="134"/>
      <c r="N154" s="152"/>
      <c r="O154" s="134"/>
      <c r="P154" s="159"/>
      <c r="Q154" s="134"/>
      <c r="R154" s="134"/>
      <c r="S154" s="150"/>
      <c r="T154" s="134"/>
      <c r="U154" s="152"/>
      <c r="V154" s="134"/>
      <c r="W154" s="159"/>
      <c r="X154" s="134"/>
      <c r="Y154" s="134"/>
      <c r="Z154" s="150"/>
      <c r="AA154" s="134"/>
      <c r="AB154" s="152"/>
      <c r="AC154" s="134"/>
      <c r="AD154" s="159"/>
      <c r="AE154" s="134"/>
      <c r="AF154" s="133"/>
      <c r="AG154" s="134"/>
      <c r="AH154" s="134"/>
      <c r="AI154" s="134"/>
      <c r="AJ154" s="140"/>
      <c r="AK154" s="124" t="s">
        <v>174</v>
      </c>
      <c r="AL154" s="134">
        <f t="shared" si="96"/>
        <v>0</v>
      </c>
      <c r="AM154" s="134">
        <f t="shared" si="97"/>
        <v>0</v>
      </c>
      <c r="AN154" s="134">
        <f t="shared" si="98"/>
        <v>0</v>
      </c>
      <c r="AO154" s="134">
        <f t="shared" si="99"/>
        <v>0</v>
      </c>
      <c r="AP154" s="134">
        <f t="shared" si="100"/>
        <v>0</v>
      </c>
      <c r="AQ154" s="136">
        <f t="shared" si="90"/>
        <v>0</v>
      </c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75"/>
      <c r="BD154" s="175"/>
      <c r="BE154" s="134"/>
    </row>
    <row r="155" spans="1:57" ht="15" x14ac:dyDescent="0.25">
      <c r="A155" s="153"/>
      <c r="B155" s="154" t="s">
        <v>175</v>
      </c>
      <c r="C155" s="155"/>
      <c r="D155" s="155"/>
      <c r="E155" s="155"/>
      <c r="F155" s="134"/>
      <c r="G155" s="155"/>
      <c r="H155" s="155"/>
      <c r="I155" s="159"/>
      <c r="J155" s="155"/>
      <c r="K155" s="155"/>
      <c r="L155" s="155"/>
      <c r="M155" s="134"/>
      <c r="N155" s="155"/>
      <c r="O155" s="155"/>
      <c r="P155" s="159"/>
      <c r="Q155" s="155"/>
      <c r="R155" s="155"/>
      <c r="S155" s="155"/>
      <c r="T155" s="134"/>
      <c r="U155" s="155"/>
      <c r="V155" s="155"/>
      <c r="W155" s="159"/>
      <c r="X155" s="155"/>
      <c r="Y155" s="155"/>
      <c r="Z155" s="155"/>
      <c r="AA155" s="134"/>
      <c r="AB155" s="155"/>
      <c r="AC155" s="155"/>
      <c r="AD155" s="159"/>
      <c r="AE155" s="155"/>
      <c r="AF155" s="133">
        <f>SUM(E155:AE155)</f>
        <v>0</v>
      </c>
      <c r="AG155" s="155"/>
      <c r="AH155" s="155"/>
      <c r="AI155" s="155"/>
      <c r="AJ155" s="153"/>
      <c r="AK155" s="134" t="s">
        <v>176</v>
      </c>
      <c r="AL155" s="134">
        <f>SUM(AL149:AL154)-AL148</f>
        <v>0</v>
      </c>
      <c r="AM155" s="134">
        <f>SUM(AM149:AM154)-AM148</f>
        <v>0</v>
      </c>
      <c r="AN155" s="134">
        <f>SUM(AN149:AN154)-AN148</f>
        <v>-15</v>
      </c>
      <c r="AO155" s="134">
        <f>SUM(AO149:AO154)-AO148</f>
        <v>-25</v>
      </c>
      <c r="AP155" s="134">
        <f>SUM(AP149:AP154)-AP148</f>
        <v>-5</v>
      </c>
      <c r="AQ155" s="136">
        <f t="shared" si="90"/>
        <v>-45</v>
      </c>
      <c r="AR155" s="155"/>
      <c r="AS155" s="155"/>
      <c r="AT155" s="155"/>
      <c r="AU155" s="155"/>
      <c r="AV155" s="155"/>
      <c r="AW155" s="155"/>
      <c r="AX155" s="155"/>
      <c r="AY155" s="155"/>
      <c r="AZ155" s="155"/>
      <c r="BA155" s="155"/>
      <c r="BB155" s="155"/>
      <c r="BC155" s="181"/>
      <c r="BD155" s="181"/>
      <c r="BE155" s="155"/>
    </row>
  </sheetData>
  <mergeCells count="2">
    <mergeCell ref="E1:AE1"/>
    <mergeCell ref="AR2:BE2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J1" xr:uid="{00000000-0002-0000-10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J3" xr:uid="{00000000-0002-0000-10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E3" xr:uid="{00000000-0002-0000-10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F3" xr:uid="{00000000-0002-0000-10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J155"/>
  <sheetViews>
    <sheetView topLeftCell="A13" zoomScale="80" zoomScaleNormal="80" workbookViewId="0">
      <selection activeCell="AO151" sqref="AO151"/>
    </sheetView>
  </sheetViews>
  <sheetFormatPr defaultRowHeight="14.25" x14ac:dyDescent="0.2"/>
  <cols>
    <col min="1" max="1" width="23.625" customWidth="1"/>
    <col min="2" max="2" width="14.125" customWidth="1"/>
    <col min="3" max="36" width="4.75" customWidth="1"/>
    <col min="37" max="38" width="7.25" customWidth="1"/>
    <col min="39" max="39" width="8.75" customWidth="1"/>
    <col min="40" max="40" width="4.75" customWidth="1"/>
    <col min="41" max="41" width="20.25" customWidth="1"/>
    <col min="42" max="42" width="10.75" customWidth="1"/>
    <col min="43" max="48" width="6.125" customWidth="1"/>
    <col min="49" max="61" width="8.375" customWidth="1"/>
    <col min="62" max="62" width="65.625" customWidth="1"/>
    <col min="63" max="1025" width="8.625" customWidth="1"/>
  </cols>
  <sheetData>
    <row r="1" spans="1:62" ht="23.25" x14ac:dyDescent="0.35">
      <c r="A1" s="164"/>
      <c r="B1" s="164"/>
      <c r="C1" s="164"/>
      <c r="D1" s="164"/>
      <c r="E1" s="327" t="s">
        <v>239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164"/>
      <c r="AO1" s="164"/>
      <c r="BH1" s="109"/>
      <c r="BI1" s="109"/>
    </row>
    <row r="2" spans="1:62" ht="15" x14ac:dyDescent="0.2">
      <c r="A2" s="166"/>
      <c r="B2" s="166"/>
      <c r="C2" s="166"/>
      <c r="D2" s="166" t="s">
        <v>113</v>
      </c>
      <c r="E2" s="167" t="s">
        <v>114</v>
      </c>
      <c r="F2" s="167" t="s">
        <v>3</v>
      </c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 t="s">
        <v>1</v>
      </c>
      <c r="AG2" s="167" t="s">
        <v>114</v>
      </c>
      <c r="AH2" s="167" t="s">
        <v>3</v>
      </c>
      <c r="AI2" s="167"/>
      <c r="AJ2" s="167"/>
      <c r="AK2" s="167"/>
      <c r="AL2" s="167"/>
      <c r="AO2" s="166"/>
      <c r="AW2" s="325" t="s">
        <v>115</v>
      </c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</row>
    <row r="3" spans="1:62" ht="30" x14ac:dyDescent="0.2">
      <c r="A3" s="168"/>
      <c r="B3" s="168"/>
      <c r="C3" s="169"/>
      <c r="D3" s="169">
        <v>1</v>
      </c>
      <c r="E3" s="169">
        <f t="shared" ref="E3:AH3" si="0">D3+1</f>
        <v>2</v>
      </c>
      <c r="F3" s="169">
        <f t="shared" si="0"/>
        <v>3</v>
      </c>
      <c r="G3" s="169">
        <f t="shared" si="0"/>
        <v>4</v>
      </c>
      <c r="H3" s="169">
        <f t="shared" si="0"/>
        <v>5</v>
      </c>
      <c r="I3" s="169">
        <f t="shared" si="0"/>
        <v>6</v>
      </c>
      <c r="J3" s="169">
        <f t="shared" si="0"/>
        <v>7</v>
      </c>
      <c r="K3" s="169">
        <f t="shared" si="0"/>
        <v>8</v>
      </c>
      <c r="L3" s="169">
        <f t="shared" si="0"/>
        <v>9</v>
      </c>
      <c r="M3" s="169">
        <f t="shared" si="0"/>
        <v>10</v>
      </c>
      <c r="N3" s="169">
        <f t="shared" si="0"/>
        <v>11</v>
      </c>
      <c r="O3" s="169">
        <f t="shared" si="0"/>
        <v>12</v>
      </c>
      <c r="P3" s="169">
        <f t="shared" si="0"/>
        <v>13</v>
      </c>
      <c r="Q3" s="169">
        <f t="shared" si="0"/>
        <v>14</v>
      </c>
      <c r="R3" s="169">
        <f t="shared" si="0"/>
        <v>15</v>
      </c>
      <c r="S3" s="169">
        <f t="shared" si="0"/>
        <v>16</v>
      </c>
      <c r="T3" s="169">
        <f t="shared" si="0"/>
        <v>17</v>
      </c>
      <c r="U3" s="169">
        <f t="shared" si="0"/>
        <v>18</v>
      </c>
      <c r="V3" s="169">
        <f t="shared" si="0"/>
        <v>19</v>
      </c>
      <c r="W3" s="169">
        <f t="shared" si="0"/>
        <v>20</v>
      </c>
      <c r="X3" s="169">
        <f t="shared" si="0"/>
        <v>21</v>
      </c>
      <c r="Y3" s="169">
        <f t="shared" si="0"/>
        <v>22</v>
      </c>
      <c r="Z3" s="169">
        <f t="shared" si="0"/>
        <v>23</v>
      </c>
      <c r="AA3" s="169">
        <f t="shared" si="0"/>
        <v>24</v>
      </c>
      <c r="AB3" s="169">
        <f t="shared" si="0"/>
        <v>25</v>
      </c>
      <c r="AC3" s="169">
        <f t="shared" si="0"/>
        <v>26</v>
      </c>
      <c r="AD3" s="169">
        <f t="shared" si="0"/>
        <v>27</v>
      </c>
      <c r="AE3" s="169">
        <f t="shared" si="0"/>
        <v>28</v>
      </c>
      <c r="AF3" s="169">
        <f t="shared" si="0"/>
        <v>29</v>
      </c>
      <c r="AG3" s="169">
        <f t="shared" si="0"/>
        <v>30</v>
      </c>
      <c r="AH3" s="169">
        <f t="shared" si="0"/>
        <v>31</v>
      </c>
      <c r="AI3" s="169"/>
      <c r="AJ3" s="169"/>
      <c r="AK3" s="170" t="s">
        <v>148</v>
      </c>
      <c r="AL3" s="124" t="s">
        <v>149</v>
      </c>
      <c r="AM3" s="122" t="s">
        <v>150</v>
      </c>
      <c r="AN3" s="122"/>
      <c r="AO3" s="168" t="s">
        <v>116</v>
      </c>
      <c r="AP3" s="125"/>
      <c r="AQ3" s="126" t="s">
        <v>151</v>
      </c>
      <c r="AR3" s="126" t="s">
        <v>152</v>
      </c>
      <c r="AS3" s="126" t="s">
        <v>153</v>
      </c>
      <c r="AT3" s="126" t="s">
        <v>154</v>
      </c>
      <c r="AU3" s="126" t="s">
        <v>155</v>
      </c>
      <c r="AV3" s="122" t="s">
        <v>148</v>
      </c>
      <c r="AW3" s="127" t="s">
        <v>156</v>
      </c>
      <c r="AX3" s="127" t="s">
        <v>157</v>
      </c>
      <c r="AY3" s="128" t="s">
        <v>158</v>
      </c>
      <c r="AZ3" s="128" t="s">
        <v>159</v>
      </c>
      <c r="BA3" s="128" t="s">
        <v>160</v>
      </c>
      <c r="BB3" s="128" t="s">
        <v>161</v>
      </c>
      <c r="BC3" s="128" t="s">
        <v>108</v>
      </c>
      <c r="BD3" s="128" t="s">
        <v>109</v>
      </c>
      <c r="BE3" s="129" t="s">
        <v>150</v>
      </c>
      <c r="BF3" s="129"/>
      <c r="BG3" s="129" t="s">
        <v>162</v>
      </c>
      <c r="BH3" s="172" t="s">
        <v>163</v>
      </c>
      <c r="BI3" s="172" t="s">
        <v>164</v>
      </c>
      <c r="BJ3" s="128" t="s">
        <v>165</v>
      </c>
    </row>
    <row r="4" spans="1:62" ht="15" x14ac:dyDescent="0.25">
      <c r="A4" s="71"/>
      <c r="B4" s="131" t="s">
        <v>166</v>
      </c>
      <c r="C4" s="95">
        <v>4.5</v>
      </c>
      <c r="D4" s="95">
        <v>5.5</v>
      </c>
      <c r="E4" s="95">
        <v>6</v>
      </c>
      <c r="F4" s="95">
        <v>6</v>
      </c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95">
        <v>5.5</v>
      </c>
      <c r="AG4" s="95">
        <v>6</v>
      </c>
      <c r="AH4" s="95">
        <v>6</v>
      </c>
      <c r="AI4" s="95">
        <v>6</v>
      </c>
      <c r="AJ4" s="95">
        <v>3</v>
      </c>
      <c r="AK4" s="133">
        <f>SUM(F4:AI4)</f>
        <v>136</v>
      </c>
      <c r="AL4" s="134"/>
      <c r="AM4" s="134"/>
      <c r="AN4" s="134"/>
      <c r="AO4" s="71"/>
      <c r="AP4" s="135" t="s">
        <v>167</v>
      </c>
      <c r="AQ4" s="135">
        <f t="shared" ref="AQ4:AQ10" si="1">SUM(C4:H4)</f>
        <v>31</v>
      </c>
      <c r="AR4" s="135">
        <f t="shared" ref="AR4:AR10" si="2">SUM(J4:O4)</f>
        <v>31</v>
      </c>
      <c r="AS4" s="135">
        <f t="shared" ref="AS4:AS10" si="3">SUM(Q4:V4)</f>
        <v>31</v>
      </c>
      <c r="AT4" s="135">
        <f t="shared" ref="AT4:AT10" si="4">SUM(X4:AC4)</f>
        <v>31</v>
      </c>
      <c r="AU4" s="135">
        <f t="shared" ref="AU4:AU10" si="5">SUM(AE4:AJ4)</f>
        <v>31</v>
      </c>
      <c r="AV4" s="136">
        <f t="shared" ref="AV4:AV35" si="6">SUM(AQ4:AU4)</f>
        <v>155</v>
      </c>
      <c r="AW4" s="137">
        <f>AV4-SUM(AV6:AV10)</f>
        <v>140.5</v>
      </c>
      <c r="AX4" s="137">
        <f>AV11</f>
        <v>-140.5</v>
      </c>
      <c r="AY4" s="138">
        <f>AW4+AX4</f>
        <v>0</v>
      </c>
      <c r="AZ4" s="138">
        <f>AV10</f>
        <v>14.5</v>
      </c>
      <c r="BA4" s="138">
        <f>AV8</f>
        <v>0</v>
      </c>
      <c r="BB4" s="138">
        <f>AV9</f>
        <v>0</v>
      </c>
      <c r="BC4" s="138">
        <f>AV7</f>
        <v>0</v>
      </c>
      <c r="BD4" s="138">
        <f>AV6</f>
        <v>0</v>
      </c>
      <c r="BE4" s="134">
        <f>AM5</f>
        <v>0</v>
      </c>
      <c r="BF4" s="134">
        <v>1.3</v>
      </c>
      <c r="BG4" s="134">
        <f>BF4*AX4</f>
        <v>-182.65</v>
      </c>
      <c r="BH4" s="174">
        <f>BE4+BG4</f>
        <v>-182.65</v>
      </c>
      <c r="BI4" s="174"/>
      <c r="BJ4" s="138"/>
    </row>
    <row r="5" spans="1:62" ht="15" x14ac:dyDescent="0.25">
      <c r="A5" s="140"/>
      <c r="B5" s="141" t="s">
        <v>168</v>
      </c>
      <c r="C5" s="134"/>
      <c r="D5" s="134"/>
      <c r="E5" s="134"/>
      <c r="F5" s="134"/>
      <c r="G5" s="134"/>
      <c r="H5" s="134"/>
      <c r="I5" s="159"/>
      <c r="J5" s="134"/>
      <c r="K5" s="142"/>
      <c r="L5" s="134"/>
      <c r="M5" s="134"/>
      <c r="N5" s="134"/>
      <c r="O5" s="134"/>
      <c r="P5" s="159"/>
      <c r="Q5" s="134"/>
      <c r="R5" s="134"/>
      <c r="S5" s="134"/>
      <c r="T5" s="134"/>
      <c r="U5" s="134"/>
      <c r="V5" s="134"/>
      <c r="W5" s="159"/>
      <c r="X5" s="134"/>
      <c r="Y5" s="134"/>
      <c r="Z5" s="134"/>
      <c r="AA5" s="134"/>
      <c r="AB5" s="142"/>
      <c r="AC5" s="142"/>
      <c r="AD5" s="159"/>
      <c r="AE5" s="134"/>
      <c r="AF5" s="134"/>
      <c r="AG5" s="134"/>
      <c r="AH5" s="134"/>
      <c r="AI5" s="134"/>
      <c r="AJ5" s="134"/>
      <c r="AK5" s="133">
        <f>SUM(F5:AI5)</f>
        <v>0</v>
      </c>
      <c r="AL5" s="134">
        <f>COUNT(F5:AI5)</f>
        <v>0</v>
      </c>
      <c r="AM5" s="134">
        <f>AL5*3.5</f>
        <v>0</v>
      </c>
      <c r="AN5" s="134"/>
      <c r="AO5" s="140"/>
      <c r="AP5" s="134" t="s">
        <v>169</v>
      </c>
      <c r="AQ5" s="134">
        <f t="shared" si="1"/>
        <v>0</v>
      </c>
      <c r="AR5" s="134">
        <f t="shared" si="2"/>
        <v>0</v>
      </c>
      <c r="AS5" s="134">
        <f t="shared" si="3"/>
        <v>0</v>
      </c>
      <c r="AT5" s="134">
        <f t="shared" si="4"/>
        <v>0</v>
      </c>
      <c r="AU5" s="134">
        <f t="shared" si="5"/>
        <v>0</v>
      </c>
      <c r="AV5" s="136">
        <f t="shared" si="6"/>
        <v>0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75"/>
      <c r="BI5" s="175"/>
      <c r="BJ5" s="134"/>
    </row>
    <row r="6" spans="1:62" ht="15" x14ac:dyDescent="0.25">
      <c r="A6" s="140" t="s">
        <v>171</v>
      </c>
      <c r="B6" s="141" t="s">
        <v>109</v>
      </c>
      <c r="C6" s="147"/>
      <c r="D6" s="147"/>
      <c r="E6" s="147"/>
      <c r="F6" s="147"/>
      <c r="G6" s="147"/>
      <c r="H6" s="147"/>
      <c r="I6" s="176"/>
      <c r="J6" s="147"/>
      <c r="K6" s="147"/>
      <c r="L6" s="147"/>
      <c r="M6" s="147"/>
      <c r="N6" s="147"/>
      <c r="O6" s="147"/>
      <c r="P6" s="176"/>
      <c r="Q6" s="147"/>
      <c r="R6" s="147"/>
      <c r="S6" s="147"/>
      <c r="T6" s="147"/>
      <c r="U6" s="147"/>
      <c r="V6" s="147"/>
      <c r="W6" s="176"/>
      <c r="X6" s="147"/>
      <c r="Y6" s="147"/>
      <c r="Z6" s="147"/>
      <c r="AA6" s="147"/>
      <c r="AB6" s="147"/>
      <c r="AC6" s="147"/>
      <c r="AD6" s="176"/>
      <c r="AE6" s="147"/>
      <c r="AF6" s="147"/>
      <c r="AG6" s="147"/>
      <c r="AH6" s="147"/>
      <c r="AI6" s="147"/>
      <c r="AJ6" s="147"/>
      <c r="AK6" s="133"/>
      <c r="AL6" s="147"/>
      <c r="AM6" s="147"/>
      <c r="AN6" s="147"/>
      <c r="AO6" s="140" t="s">
        <v>171</v>
      </c>
      <c r="AP6" s="134" t="s">
        <v>109</v>
      </c>
      <c r="AQ6" s="134">
        <f t="shared" si="1"/>
        <v>0</v>
      </c>
      <c r="AR6" s="134">
        <f t="shared" si="2"/>
        <v>0</v>
      </c>
      <c r="AS6" s="134">
        <f t="shared" si="3"/>
        <v>0</v>
      </c>
      <c r="AT6" s="134">
        <f t="shared" si="4"/>
        <v>0</v>
      </c>
      <c r="AU6" s="134">
        <f t="shared" si="5"/>
        <v>0</v>
      </c>
      <c r="AV6" s="136">
        <f t="shared" si="6"/>
        <v>0</v>
      </c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78"/>
      <c r="BI6" s="178"/>
      <c r="BJ6" s="147"/>
    </row>
    <row r="7" spans="1:62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34"/>
      <c r="Y7" s="134"/>
      <c r="Z7" s="150"/>
      <c r="AA7" s="134"/>
      <c r="AB7" s="152"/>
      <c r="AC7" s="134"/>
      <c r="AD7" s="159"/>
      <c r="AE7" s="134"/>
      <c r="AF7" s="134"/>
      <c r="AG7" s="150"/>
      <c r="AH7" s="134"/>
      <c r="AI7" s="152"/>
      <c r="AJ7" s="134"/>
      <c r="AK7" s="133"/>
      <c r="AL7" s="134"/>
      <c r="AM7" s="134"/>
      <c r="AN7" s="134"/>
      <c r="AO7" s="140"/>
      <c r="AP7" s="124" t="s">
        <v>108</v>
      </c>
      <c r="AQ7" s="134">
        <f t="shared" si="1"/>
        <v>0</v>
      </c>
      <c r="AR7" s="134">
        <f t="shared" si="2"/>
        <v>0</v>
      </c>
      <c r="AS7" s="134">
        <f t="shared" si="3"/>
        <v>0</v>
      </c>
      <c r="AT7" s="134">
        <f t="shared" si="4"/>
        <v>0</v>
      </c>
      <c r="AU7" s="134">
        <f t="shared" si="5"/>
        <v>0</v>
      </c>
      <c r="AV7" s="136">
        <f t="shared" si="6"/>
        <v>0</v>
      </c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75"/>
      <c r="BI7" s="175"/>
      <c r="BJ7" s="134"/>
    </row>
    <row r="8" spans="1:62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/>
      <c r="K8" s="134"/>
      <c r="L8" s="150"/>
      <c r="M8" s="134"/>
      <c r="N8" s="152"/>
      <c r="O8" s="134"/>
      <c r="P8" s="159"/>
      <c r="Q8" s="134"/>
      <c r="R8" s="134"/>
      <c r="S8" s="150"/>
      <c r="T8" s="134"/>
      <c r="U8" s="152"/>
      <c r="V8" s="134"/>
      <c r="W8" s="159"/>
      <c r="X8" s="134"/>
      <c r="Y8" s="134"/>
      <c r="Z8" s="150"/>
      <c r="AA8" s="134"/>
      <c r="AB8" s="152"/>
      <c r="AC8" s="134"/>
      <c r="AD8" s="159"/>
      <c r="AE8" s="134"/>
      <c r="AF8" s="134"/>
      <c r="AG8" s="150"/>
      <c r="AH8" s="134"/>
      <c r="AI8" s="152"/>
      <c r="AJ8" s="134"/>
      <c r="AK8" s="133"/>
      <c r="AL8" s="134"/>
      <c r="AM8" s="134"/>
      <c r="AN8" s="134"/>
      <c r="AO8" s="140"/>
      <c r="AP8" s="124" t="s">
        <v>172</v>
      </c>
      <c r="AQ8" s="134">
        <f t="shared" si="1"/>
        <v>0</v>
      </c>
      <c r="AR8" s="134">
        <f t="shared" si="2"/>
        <v>0</v>
      </c>
      <c r="AS8" s="134">
        <f t="shared" si="3"/>
        <v>0</v>
      </c>
      <c r="AT8" s="134">
        <f t="shared" si="4"/>
        <v>0</v>
      </c>
      <c r="AU8" s="134">
        <f t="shared" si="5"/>
        <v>0</v>
      </c>
      <c r="AV8" s="136">
        <f t="shared" si="6"/>
        <v>0</v>
      </c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75"/>
      <c r="BI8" s="175"/>
      <c r="BJ8" s="134"/>
    </row>
    <row r="9" spans="1:62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/>
      <c r="V9" s="134"/>
      <c r="W9" s="159"/>
      <c r="X9" s="134"/>
      <c r="Y9" s="134"/>
      <c r="Z9" s="150"/>
      <c r="AA9" s="134"/>
      <c r="AB9" s="152"/>
      <c r="AC9" s="134"/>
      <c r="AD9" s="159"/>
      <c r="AE9" s="134"/>
      <c r="AF9" s="134"/>
      <c r="AG9" s="150"/>
      <c r="AH9" s="134"/>
      <c r="AI9" s="152"/>
      <c r="AJ9" s="134"/>
      <c r="AK9" s="133"/>
      <c r="AL9" s="134"/>
      <c r="AM9" s="134"/>
      <c r="AN9" s="134"/>
      <c r="AO9" s="140"/>
      <c r="AP9" s="124" t="s">
        <v>173</v>
      </c>
      <c r="AQ9" s="134">
        <f t="shared" si="1"/>
        <v>0</v>
      </c>
      <c r="AR9" s="134">
        <f t="shared" si="2"/>
        <v>0</v>
      </c>
      <c r="AS9" s="134">
        <f t="shared" si="3"/>
        <v>0</v>
      </c>
      <c r="AT9" s="134">
        <f t="shared" si="4"/>
        <v>0</v>
      </c>
      <c r="AU9" s="134">
        <f t="shared" si="5"/>
        <v>0</v>
      </c>
      <c r="AV9" s="136">
        <f t="shared" si="6"/>
        <v>0</v>
      </c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75"/>
      <c r="BI9" s="175"/>
      <c r="BJ9" s="134"/>
    </row>
    <row r="10" spans="1:62" ht="15" x14ac:dyDescent="0.25">
      <c r="A10" s="140"/>
      <c r="B10" s="141" t="s">
        <v>174</v>
      </c>
      <c r="C10" s="150"/>
      <c r="D10" s="150"/>
      <c r="E10" s="150"/>
      <c r="F10" s="134"/>
      <c r="G10" s="152"/>
      <c r="H10" s="134"/>
      <c r="I10" s="159"/>
      <c r="J10" s="134"/>
      <c r="K10" s="134">
        <v>5.5</v>
      </c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>
        <v>6</v>
      </c>
      <c r="AC10" s="134">
        <v>3</v>
      </c>
      <c r="AD10" s="159"/>
      <c r="AE10" s="134"/>
      <c r="AF10" s="134"/>
      <c r="AG10" s="150"/>
      <c r="AH10" s="134"/>
      <c r="AI10" s="152"/>
      <c r="AJ10" s="134"/>
      <c r="AK10" s="133"/>
      <c r="AL10" s="134"/>
      <c r="AM10" s="134"/>
      <c r="AN10" s="134"/>
      <c r="AO10" s="140"/>
      <c r="AP10" s="124" t="s">
        <v>174</v>
      </c>
      <c r="AQ10" s="134">
        <f t="shared" si="1"/>
        <v>0</v>
      </c>
      <c r="AR10" s="134">
        <f t="shared" si="2"/>
        <v>5.5</v>
      </c>
      <c r="AS10" s="134">
        <f t="shared" si="3"/>
        <v>0</v>
      </c>
      <c r="AT10" s="134">
        <f t="shared" si="4"/>
        <v>9</v>
      </c>
      <c r="AU10" s="134">
        <f t="shared" si="5"/>
        <v>0</v>
      </c>
      <c r="AV10" s="136">
        <f t="shared" si="6"/>
        <v>14.5</v>
      </c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75"/>
      <c r="BI10" s="175"/>
      <c r="BJ10" s="134"/>
    </row>
    <row r="11" spans="1:62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55"/>
      <c r="R11" s="155"/>
      <c r="S11" s="155"/>
      <c r="T11" s="134"/>
      <c r="U11" s="155"/>
      <c r="V11" s="155"/>
      <c r="W11" s="159"/>
      <c r="X11" s="155"/>
      <c r="Y11" s="155"/>
      <c r="Z11" s="155"/>
      <c r="AA11" s="134"/>
      <c r="AB11" s="155"/>
      <c r="AC11" s="155"/>
      <c r="AD11" s="159"/>
      <c r="AE11" s="155"/>
      <c r="AF11" s="155"/>
      <c r="AG11" s="155"/>
      <c r="AH11" s="134"/>
      <c r="AI11" s="155"/>
      <c r="AJ11" s="155"/>
      <c r="AK11" s="133">
        <f>SUM(E11:AI11)</f>
        <v>0</v>
      </c>
      <c r="AL11" s="155"/>
      <c r="AM11" s="155"/>
      <c r="AN11" s="155"/>
      <c r="AO11" s="153"/>
      <c r="AP11" s="134" t="s">
        <v>176</v>
      </c>
      <c r="AQ11" s="134">
        <f>SUM(AQ5:AQ10)-AQ4</f>
        <v>-31</v>
      </c>
      <c r="AR11" s="134">
        <f>SUM(AR5:AR10)-AR4</f>
        <v>-25.5</v>
      </c>
      <c r="AS11" s="134">
        <f>SUM(AS5:AS10)-AS4</f>
        <v>-31</v>
      </c>
      <c r="AT11" s="134">
        <f>SUM(AT5:AT10)-AT4</f>
        <v>-22</v>
      </c>
      <c r="AU11" s="134">
        <f>SUM(AU5:AU10)-AU4</f>
        <v>-31</v>
      </c>
      <c r="AV11" s="136">
        <f t="shared" si="6"/>
        <v>-140.5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81"/>
      <c r="BI11" s="181"/>
      <c r="BJ11" s="155"/>
    </row>
    <row r="12" spans="1:62" ht="15" x14ac:dyDescent="0.25">
      <c r="A12" s="71"/>
      <c r="B12" s="131" t="s">
        <v>166</v>
      </c>
      <c r="C12" s="95">
        <v>5</v>
      </c>
      <c r="D12" s="95">
        <v>5.5</v>
      </c>
      <c r="E12" s="95">
        <v>6</v>
      </c>
      <c r="F12" s="95">
        <v>5.5</v>
      </c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95">
        <v>5.5</v>
      </c>
      <c r="AG12" s="95">
        <v>6</v>
      </c>
      <c r="AH12" s="95">
        <v>5.5</v>
      </c>
      <c r="AI12" s="95">
        <v>6</v>
      </c>
      <c r="AJ12" s="95">
        <v>3</v>
      </c>
      <c r="AK12" s="133">
        <f>SUM(F12:AI12)</f>
        <v>135.5</v>
      </c>
      <c r="AL12" s="134"/>
      <c r="AM12" s="134"/>
      <c r="AN12" s="134"/>
      <c r="AO12" s="71"/>
      <c r="AP12" s="135" t="s">
        <v>167</v>
      </c>
      <c r="AQ12" s="135">
        <f t="shared" ref="AQ12:AQ18" si="7">SUM(C12:H12)</f>
        <v>31</v>
      </c>
      <c r="AR12" s="135">
        <f t="shared" ref="AR12:AR18" si="8">SUM(J12:O12)</f>
        <v>31</v>
      </c>
      <c r="AS12" s="135">
        <f t="shared" ref="AS12:AS18" si="9">SUM(Q12:V12)</f>
        <v>31</v>
      </c>
      <c r="AT12" s="135">
        <f t="shared" ref="AT12:AT18" si="10">SUM(X12:AC12)</f>
        <v>31</v>
      </c>
      <c r="AU12" s="135">
        <f t="shared" ref="AU12:AU18" si="11">SUM(AE12:AJ12)</f>
        <v>31</v>
      </c>
      <c r="AV12" s="136">
        <f t="shared" si="6"/>
        <v>155</v>
      </c>
      <c r="AW12" s="137">
        <f>AV12-SUM(AV14:AV18)</f>
        <v>140.5</v>
      </c>
      <c r="AX12" s="137">
        <f>AV19</f>
        <v>-140.5</v>
      </c>
      <c r="AY12" s="138">
        <f>AW12+AX12</f>
        <v>0</v>
      </c>
      <c r="AZ12" s="138">
        <f>AV18</f>
        <v>14.5</v>
      </c>
      <c r="BA12" s="138">
        <f>AV16</f>
        <v>0</v>
      </c>
      <c r="BB12" s="138">
        <f>AV17</f>
        <v>0</v>
      </c>
      <c r="BC12" s="138">
        <f>AV15</f>
        <v>0</v>
      </c>
      <c r="BD12" s="138">
        <f>AV14</f>
        <v>0</v>
      </c>
      <c r="BE12" s="134">
        <f>AM13</f>
        <v>0</v>
      </c>
      <c r="BF12" s="134">
        <v>1.3</v>
      </c>
      <c r="BG12" s="134">
        <f>BF12*AX12</f>
        <v>-182.65</v>
      </c>
      <c r="BH12" s="174">
        <f>BE12+BG12</f>
        <v>-182.65</v>
      </c>
      <c r="BI12" s="174"/>
      <c r="BJ12" s="138"/>
    </row>
    <row r="13" spans="1:62" ht="15" x14ac:dyDescent="0.25">
      <c r="A13" s="140"/>
      <c r="B13" s="141" t="s">
        <v>168</v>
      </c>
      <c r="C13" s="134"/>
      <c r="D13" s="134"/>
      <c r="E13" s="134"/>
      <c r="F13" s="134"/>
      <c r="G13" s="134"/>
      <c r="H13" s="134"/>
      <c r="I13" s="159"/>
      <c r="J13" s="134"/>
      <c r="K13" s="142"/>
      <c r="L13" s="134"/>
      <c r="M13" s="134"/>
      <c r="N13" s="134"/>
      <c r="O13" s="134"/>
      <c r="P13" s="159"/>
      <c r="Q13" s="134"/>
      <c r="R13" s="134"/>
      <c r="S13" s="134"/>
      <c r="T13" s="134"/>
      <c r="U13" s="134"/>
      <c r="V13" s="134"/>
      <c r="W13" s="159"/>
      <c r="X13" s="134"/>
      <c r="Y13" s="134"/>
      <c r="Z13" s="134"/>
      <c r="AA13" s="134"/>
      <c r="AB13" s="142"/>
      <c r="AC13" s="142"/>
      <c r="AD13" s="159"/>
      <c r="AE13" s="134"/>
      <c r="AF13" s="134"/>
      <c r="AG13" s="134"/>
      <c r="AH13" s="134"/>
      <c r="AI13" s="134"/>
      <c r="AJ13" s="134"/>
      <c r="AK13" s="133">
        <f>SUM(F13:AI13)</f>
        <v>0</v>
      </c>
      <c r="AL13" s="134">
        <f>COUNT(F13:AI13)</f>
        <v>0</v>
      </c>
      <c r="AM13" s="134">
        <f>AL13*3.5</f>
        <v>0</v>
      </c>
      <c r="AN13" s="134"/>
      <c r="AO13" s="140"/>
      <c r="AP13" s="134" t="s">
        <v>169</v>
      </c>
      <c r="AQ13" s="134">
        <f t="shared" si="7"/>
        <v>0</v>
      </c>
      <c r="AR13" s="134">
        <f t="shared" si="8"/>
        <v>0</v>
      </c>
      <c r="AS13" s="134">
        <f t="shared" si="9"/>
        <v>0</v>
      </c>
      <c r="AT13" s="134">
        <f t="shared" si="10"/>
        <v>0</v>
      </c>
      <c r="AU13" s="134">
        <f t="shared" si="11"/>
        <v>0</v>
      </c>
      <c r="AV13" s="136">
        <f t="shared" si="6"/>
        <v>0</v>
      </c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75"/>
      <c r="BI13" s="175"/>
      <c r="BJ13" s="134"/>
    </row>
    <row r="14" spans="1:62" ht="15" x14ac:dyDescent="0.25">
      <c r="A14" s="140" t="s">
        <v>178</v>
      </c>
      <c r="B14" s="141" t="s">
        <v>109</v>
      </c>
      <c r="C14" s="147"/>
      <c r="D14" s="147"/>
      <c r="E14" s="147"/>
      <c r="F14" s="147"/>
      <c r="G14" s="147"/>
      <c r="H14" s="147"/>
      <c r="I14" s="176"/>
      <c r="J14" s="147"/>
      <c r="K14" s="147"/>
      <c r="L14" s="147"/>
      <c r="M14" s="147"/>
      <c r="N14" s="147"/>
      <c r="O14" s="147"/>
      <c r="P14" s="176"/>
      <c r="Q14" s="147"/>
      <c r="R14" s="147"/>
      <c r="S14" s="147"/>
      <c r="T14" s="147"/>
      <c r="U14" s="147"/>
      <c r="V14" s="147"/>
      <c r="W14" s="176"/>
      <c r="X14" s="147"/>
      <c r="Y14" s="147"/>
      <c r="Z14" s="147"/>
      <c r="AA14" s="147"/>
      <c r="AB14" s="147"/>
      <c r="AC14" s="147"/>
      <c r="AD14" s="176"/>
      <c r="AE14" s="147"/>
      <c r="AF14" s="147"/>
      <c r="AG14" s="147"/>
      <c r="AH14" s="147"/>
      <c r="AI14" s="147"/>
      <c r="AJ14" s="147"/>
      <c r="AK14" s="133"/>
      <c r="AL14" s="147"/>
      <c r="AM14" s="147"/>
      <c r="AN14" s="147"/>
      <c r="AO14" s="140" t="s">
        <v>178</v>
      </c>
      <c r="AP14" s="134" t="s">
        <v>109</v>
      </c>
      <c r="AQ14" s="134">
        <f t="shared" si="7"/>
        <v>0</v>
      </c>
      <c r="AR14" s="134">
        <f t="shared" si="8"/>
        <v>0</v>
      </c>
      <c r="AS14" s="134">
        <f t="shared" si="9"/>
        <v>0</v>
      </c>
      <c r="AT14" s="134">
        <f t="shared" si="10"/>
        <v>0</v>
      </c>
      <c r="AU14" s="134">
        <f t="shared" si="11"/>
        <v>0</v>
      </c>
      <c r="AV14" s="136">
        <f t="shared" si="6"/>
        <v>0</v>
      </c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78"/>
      <c r="BI14" s="178"/>
      <c r="BJ14" s="147"/>
    </row>
    <row r="15" spans="1:62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34"/>
      <c r="AF15" s="134"/>
      <c r="AG15" s="150"/>
      <c r="AH15" s="134"/>
      <c r="AI15" s="152"/>
      <c r="AJ15" s="134"/>
      <c r="AK15" s="133"/>
      <c r="AL15" s="134"/>
      <c r="AM15" s="134"/>
      <c r="AN15" s="134"/>
      <c r="AO15" s="140"/>
      <c r="AP15" s="124" t="s">
        <v>108</v>
      </c>
      <c r="AQ15" s="134">
        <f t="shared" si="7"/>
        <v>0</v>
      </c>
      <c r="AR15" s="134">
        <f t="shared" si="8"/>
        <v>0</v>
      </c>
      <c r="AS15" s="134">
        <f t="shared" si="9"/>
        <v>0</v>
      </c>
      <c r="AT15" s="134">
        <f t="shared" si="10"/>
        <v>0</v>
      </c>
      <c r="AU15" s="134">
        <f t="shared" si="11"/>
        <v>0</v>
      </c>
      <c r="AV15" s="136">
        <f t="shared" si="6"/>
        <v>0</v>
      </c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75"/>
      <c r="BI15" s="175"/>
      <c r="BJ15" s="134"/>
    </row>
    <row r="16" spans="1:62" ht="15" x14ac:dyDescent="0.25">
      <c r="A16" s="140"/>
      <c r="B16" s="141" t="s">
        <v>160</v>
      </c>
      <c r="C16" s="150"/>
      <c r="D16" s="150"/>
      <c r="E16" s="150"/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34"/>
      <c r="AF16" s="134"/>
      <c r="AG16" s="150"/>
      <c r="AH16" s="134"/>
      <c r="AI16" s="152"/>
      <c r="AJ16" s="134"/>
      <c r="AK16" s="133"/>
      <c r="AL16" s="134"/>
      <c r="AM16" s="134"/>
      <c r="AN16" s="134"/>
      <c r="AO16" s="140"/>
      <c r="AP16" s="124" t="s">
        <v>172</v>
      </c>
      <c r="AQ16" s="134">
        <f t="shared" si="7"/>
        <v>0</v>
      </c>
      <c r="AR16" s="134">
        <f t="shared" si="8"/>
        <v>0</v>
      </c>
      <c r="AS16" s="134">
        <f t="shared" si="9"/>
        <v>0</v>
      </c>
      <c r="AT16" s="134">
        <f t="shared" si="10"/>
        <v>0</v>
      </c>
      <c r="AU16" s="134">
        <f t="shared" si="11"/>
        <v>0</v>
      </c>
      <c r="AV16" s="136">
        <f t="shared" si="6"/>
        <v>0</v>
      </c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75"/>
      <c r="BI16" s="175"/>
      <c r="BJ16" s="134"/>
    </row>
    <row r="17" spans="1:62" ht="15" x14ac:dyDescent="0.25">
      <c r="A17" s="140"/>
      <c r="B17" s="141" t="s">
        <v>161</v>
      </c>
      <c r="C17" s="150"/>
      <c r="D17" s="150"/>
      <c r="E17" s="150"/>
      <c r="F17" s="134"/>
      <c r="G17" s="152"/>
      <c r="H17" s="134"/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34"/>
      <c r="AF17" s="134"/>
      <c r="AG17" s="150"/>
      <c r="AH17" s="134"/>
      <c r="AI17" s="152"/>
      <c r="AJ17" s="134"/>
      <c r="AK17" s="133"/>
      <c r="AL17" s="134"/>
      <c r="AM17" s="134"/>
      <c r="AN17" s="134"/>
      <c r="AO17" s="140"/>
      <c r="AP17" s="124" t="s">
        <v>173</v>
      </c>
      <c r="AQ17" s="134">
        <f t="shared" si="7"/>
        <v>0</v>
      </c>
      <c r="AR17" s="134">
        <f t="shared" si="8"/>
        <v>0</v>
      </c>
      <c r="AS17" s="134">
        <f t="shared" si="9"/>
        <v>0</v>
      </c>
      <c r="AT17" s="134">
        <f t="shared" si="10"/>
        <v>0</v>
      </c>
      <c r="AU17" s="134">
        <f t="shared" si="11"/>
        <v>0</v>
      </c>
      <c r="AV17" s="136">
        <f t="shared" si="6"/>
        <v>0</v>
      </c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75"/>
      <c r="BI17" s="175"/>
      <c r="BJ17" s="134"/>
    </row>
    <row r="18" spans="1:62" ht="15" x14ac:dyDescent="0.25">
      <c r="A18" s="140"/>
      <c r="B18" s="141" t="s">
        <v>174</v>
      </c>
      <c r="C18" s="150"/>
      <c r="D18" s="150"/>
      <c r="E18" s="150"/>
      <c r="F18" s="134"/>
      <c r="G18" s="152"/>
      <c r="H18" s="134"/>
      <c r="I18" s="159"/>
      <c r="J18" s="134"/>
      <c r="K18" s="134">
        <v>5.5</v>
      </c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>
        <v>6</v>
      </c>
      <c r="AC18" s="134">
        <v>3</v>
      </c>
      <c r="AD18" s="159"/>
      <c r="AE18" s="134"/>
      <c r="AF18" s="134"/>
      <c r="AG18" s="150"/>
      <c r="AH18" s="134"/>
      <c r="AI18" s="152"/>
      <c r="AJ18" s="134"/>
      <c r="AK18" s="133"/>
      <c r="AL18" s="134"/>
      <c r="AM18" s="134"/>
      <c r="AN18" s="134"/>
      <c r="AO18" s="140"/>
      <c r="AP18" s="124" t="s">
        <v>174</v>
      </c>
      <c r="AQ18" s="134">
        <f t="shared" si="7"/>
        <v>0</v>
      </c>
      <c r="AR18" s="134">
        <f t="shared" si="8"/>
        <v>5.5</v>
      </c>
      <c r="AS18" s="134">
        <f t="shared" si="9"/>
        <v>0</v>
      </c>
      <c r="AT18" s="134">
        <f t="shared" si="10"/>
        <v>9</v>
      </c>
      <c r="AU18" s="134">
        <f t="shared" si="11"/>
        <v>0</v>
      </c>
      <c r="AV18" s="136">
        <f t="shared" si="6"/>
        <v>14.5</v>
      </c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75"/>
      <c r="BI18" s="175"/>
      <c r="BJ18" s="134"/>
    </row>
    <row r="19" spans="1:62" ht="15" x14ac:dyDescent="0.25">
      <c r="A19" s="153"/>
      <c r="B19" s="154" t="s">
        <v>175</v>
      </c>
      <c r="C19" s="155"/>
      <c r="D19" s="155"/>
      <c r="E19" s="155"/>
      <c r="F19" s="134"/>
      <c r="G19" s="155"/>
      <c r="H19" s="155"/>
      <c r="I19" s="159"/>
      <c r="J19" s="155"/>
      <c r="K19" s="155"/>
      <c r="L19" s="155"/>
      <c r="M19" s="134"/>
      <c r="N19" s="155"/>
      <c r="O19" s="155"/>
      <c r="P19" s="159"/>
      <c r="Q19" s="155"/>
      <c r="R19" s="155"/>
      <c r="S19" s="155"/>
      <c r="T19" s="134"/>
      <c r="U19" s="155"/>
      <c r="V19" s="155"/>
      <c r="W19" s="159"/>
      <c r="X19" s="155"/>
      <c r="Y19" s="155"/>
      <c r="Z19" s="155"/>
      <c r="AA19" s="134"/>
      <c r="AB19" s="155"/>
      <c r="AC19" s="155"/>
      <c r="AD19" s="159"/>
      <c r="AE19" s="155"/>
      <c r="AF19" s="155"/>
      <c r="AG19" s="155"/>
      <c r="AH19" s="134"/>
      <c r="AI19" s="155"/>
      <c r="AJ19" s="155"/>
      <c r="AK19" s="133">
        <f>SUM(E19:AI19)</f>
        <v>0</v>
      </c>
      <c r="AL19" s="155"/>
      <c r="AM19" s="155"/>
      <c r="AN19" s="155"/>
      <c r="AO19" s="153"/>
      <c r="AP19" s="134" t="s">
        <v>176</v>
      </c>
      <c r="AQ19" s="134">
        <f>SUM(AQ13:AQ18)-AQ12</f>
        <v>-31</v>
      </c>
      <c r="AR19" s="134">
        <f>SUM(AR13:AR18)-AR12</f>
        <v>-25.5</v>
      </c>
      <c r="AS19" s="134">
        <f>SUM(AS13:AS18)-AS12</f>
        <v>-31</v>
      </c>
      <c r="AT19" s="134">
        <f>SUM(AT13:AT18)-AT12</f>
        <v>-22</v>
      </c>
      <c r="AU19" s="134">
        <f>SUM(AU13:AU18)-AU12</f>
        <v>-31</v>
      </c>
      <c r="AV19" s="136">
        <f t="shared" si="6"/>
        <v>-140.5</v>
      </c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81"/>
      <c r="BI19" s="181"/>
      <c r="BJ19" s="155"/>
    </row>
    <row r="20" spans="1:62" ht="15" x14ac:dyDescent="0.25">
      <c r="A20" s="71"/>
      <c r="B20" s="131" t="s">
        <v>166</v>
      </c>
      <c r="C20" s="95">
        <v>5.5</v>
      </c>
      <c r="D20" s="95">
        <v>6</v>
      </c>
      <c r="E20" s="95">
        <v>5.5</v>
      </c>
      <c r="F20" s="95">
        <v>6</v>
      </c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95">
        <v>6</v>
      </c>
      <c r="AG20" s="95">
        <v>5.5</v>
      </c>
      <c r="AH20" s="95">
        <v>6</v>
      </c>
      <c r="AI20" s="95">
        <v>6</v>
      </c>
      <c r="AJ20" s="95">
        <v>2</v>
      </c>
      <c r="AK20" s="133">
        <f>SUM(F20:AI20)</f>
        <v>136</v>
      </c>
      <c r="AL20" s="134"/>
      <c r="AM20" s="134"/>
      <c r="AN20" s="134"/>
      <c r="AO20" s="71"/>
      <c r="AP20" s="135" t="s">
        <v>167</v>
      </c>
      <c r="AQ20" s="135">
        <f t="shared" ref="AQ20:AQ26" si="12">SUM(C20:H20)</f>
        <v>31</v>
      </c>
      <c r="AR20" s="135">
        <f t="shared" ref="AR20:AR26" si="13">SUM(J20:O20)</f>
        <v>31</v>
      </c>
      <c r="AS20" s="135">
        <f t="shared" ref="AS20:AS26" si="14">SUM(Q20:V20)</f>
        <v>31</v>
      </c>
      <c r="AT20" s="135">
        <f t="shared" ref="AT20:AT26" si="15">SUM(X20:AC20)</f>
        <v>31</v>
      </c>
      <c r="AU20" s="135">
        <f t="shared" ref="AU20:AU26" si="16">SUM(AE20:AJ20)</f>
        <v>31</v>
      </c>
      <c r="AV20" s="136">
        <f t="shared" si="6"/>
        <v>155</v>
      </c>
      <c r="AW20" s="137">
        <f>AV20-SUM(AV22:AV26)</f>
        <v>141</v>
      </c>
      <c r="AX20" s="137">
        <f>AV27</f>
        <v>-141</v>
      </c>
      <c r="AY20" s="138">
        <f>AW20+AX20</f>
        <v>0</v>
      </c>
      <c r="AZ20" s="138">
        <f>AV26</f>
        <v>14</v>
      </c>
      <c r="BA20" s="138">
        <f>AV24</f>
        <v>0</v>
      </c>
      <c r="BB20" s="138">
        <f>AV25</f>
        <v>0</v>
      </c>
      <c r="BC20" s="138">
        <f>AV23</f>
        <v>0</v>
      </c>
      <c r="BD20" s="138">
        <f>AV22</f>
        <v>0</v>
      </c>
      <c r="BE20" s="134">
        <f>AM21</f>
        <v>0</v>
      </c>
      <c r="BF20" s="134">
        <v>1.3</v>
      </c>
      <c r="BG20" s="134">
        <f>BF20*AX20</f>
        <v>-183.3</v>
      </c>
      <c r="BH20" s="174">
        <f>BE20+BG20</f>
        <v>-183.3</v>
      </c>
      <c r="BI20" s="174"/>
      <c r="BJ20" s="138"/>
    </row>
    <row r="21" spans="1:62" ht="15" x14ac:dyDescent="0.25">
      <c r="A21" s="140"/>
      <c r="B21" s="141" t="s">
        <v>168</v>
      </c>
      <c r="C21" s="134"/>
      <c r="D21" s="134"/>
      <c r="E21" s="134"/>
      <c r="F21" s="134"/>
      <c r="G21" s="134"/>
      <c r="H21" s="134"/>
      <c r="I21" s="159"/>
      <c r="J21" s="134"/>
      <c r="K21" s="142"/>
      <c r="L21" s="134"/>
      <c r="M21" s="134"/>
      <c r="N21" s="134"/>
      <c r="O21" s="134"/>
      <c r="P21" s="159"/>
      <c r="Q21" s="134"/>
      <c r="R21" s="134"/>
      <c r="S21" s="134"/>
      <c r="T21" s="134"/>
      <c r="U21" s="134"/>
      <c r="V21" s="134"/>
      <c r="W21" s="159"/>
      <c r="X21" s="134"/>
      <c r="Y21" s="134"/>
      <c r="Z21" s="134"/>
      <c r="AA21" s="134"/>
      <c r="AB21" s="142"/>
      <c r="AC21" s="142"/>
      <c r="AD21" s="159"/>
      <c r="AE21" s="134"/>
      <c r="AF21" s="134"/>
      <c r="AG21" s="134"/>
      <c r="AH21" s="134"/>
      <c r="AI21" s="134"/>
      <c r="AJ21" s="134"/>
      <c r="AK21" s="133">
        <f>SUM(F21:AI21)</f>
        <v>0</v>
      </c>
      <c r="AL21" s="134">
        <f>COUNT(F21:AI21)</f>
        <v>0</v>
      </c>
      <c r="AM21" s="134">
        <f>AL21*3.5</f>
        <v>0</v>
      </c>
      <c r="AN21" s="134"/>
      <c r="AO21" s="140"/>
      <c r="AP21" s="134" t="s">
        <v>169</v>
      </c>
      <c r="AQ21" s="134">
        <f t="shared" si="12"/>
        <v>0</v>
      </c>
      <c r="AR21" s="134">
        <f t="shared" si="13"/>
        <v>0</v>
      </c>
      <c r="AS21" s="134">
        <f t="shared" si="14"/>
        <v>0</v>
      </c>
      <c r="AT21" s="134">
        <f t="shared" si="15"/>
        <v>0</v>
      </c>
      <c r="AU21" s="134">
        <f t="shared" si="16"/>
        <v>0</v>
      </c>
      <c r="AV21" s="136">
        <f t="shared" si="6"/>
        <v>0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75"/>
      <c r="BI21" s="175"/>
      <c r="BJ21" s="134"/>
    </row>
    <row r="22" spans="1:62" ht="15" x14ac:dyDescent="0.25">
      <c r="A22" s="140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147"/>
      <c r="K22" s="147"/>
      <c r="L22" s="147"/>
      <c r="M22" s="147"/>
      <c r="N22" s="147"/>
      <c r="O22" s="147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47"/>
      <c r="AG22" s="147"/>
      <c r="AH22" s="147"/>
      <c r="AI22" s="147"/>
      <c r="AJ22" s="147"/>
      <c r="AK22" s="133"/>
      <c r="AL22" s="147"/>
      <c r="AM22" s="147"/>
      <c r="AN22" s="147"/>
      <c r="AO22" s="140" t="s">
        <v>179</v>
      </c>
      <c r="AP22" s="134" t="s">
        <v>109</v>
      </c>
      <c r="AQ22" s="134">
        <f t="shared" si="12"/>
        <v>0</v>
      </c>
      <c r="AR22" s="134">
        <f t="shared" si="13"/>
        <v>0</v>
      </c>
      <c r="AS22" s="134">
        <f t="shared" si="14"/>
        <v>0</v>
      </c>
      <c r="AT22" s="134">
        <f t="shared" si="15"/>
        <v>0</v>
      </c>
      <c r="AU22" s="134">
        <f t="shared" si="16"/>
        <v>0</v>
      </c>
      <c r="AV22" s="136">
        <f t="shared" si="6"/>
        <v>0</v>
      </c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78"/>
      <c r="BI22" s="178"/>
      <c r="BJ22" s="147"/>
    </row>
    <row r="23" spans="1:62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34"/>
      <c r="K23" s="134"/>
      <c r="L23" s="150"/>
      <c r="M23" s="134"/>
      <c r="N23" s="152"/>
      <c r="O23" s="134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4"/>
      <c r="AG23" s="150"/>
      <c r="AH23" s="134"/>
      <c r="AI23" s="152"/>
      <c r="AJ23" s="134"/>
      <c r="AK23" s="133"/>
      <c r="AL23" s="134"/>
      <c r="AM23" s="134"/>
      <c r="AN23" s="134"/>
      <c r="AO23" s="140"/>
      <c r="AP23" s="124" t="s">
        <v>108</v>
      </c>
      <c r="AQ23" s="134">
        <f t="shared" si="12"/>
        <v>0</v>
      </c>
      <c r="AR23" s="134">
        <f t="shared" si="13"/>
        <v>0</v>
      </c>
      <c r="AS23" s="134">
        <f t="shared" si="14"/>
        <v>0</v>
      </c>
      <c r="AT23" s="134">
        <f t="shared" si="15"/>
        <v>0</v>
      </c>
      <c r="AU23" s="134">
        <f t="shared" si="16"/>
        <v>0</v>
      </c>
      <c r="AV23" s="136">
        <f t="shared" si="6"/>
        <v>0</v>
      </c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75"/>
      <c r="BI23" s="175"/>
      <c r="BJ23" s="134"/>
    </row>
    <row r="24" spans="1:62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34"/>
      <c r="K24" s="134"/>
      <c r="L24" s="150"/>
      <c r="M24" s="134"/>
      <c r="N24" s="152"/>
      <c r="O24" s="134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4"/>
      <c r="AG24" s="150"/>
      <c r="AH24" s="134"/>
      <c r="AI24" s="152"/>
      <c r="AJ24" s="134"/>
      <c r="AK24" s="133"/>
      <c r="AL24" s="134"/>
      <c r="AM24" s="134"/>
      <c r="AN24" s="134"/>
      <c r="AO24" s="140"/>
      <c r="AP24" s="124" t="s">
        <v>172</v>
      </c>
      <c r="AQ24" s="134">
        <f t="shared" si="12"/>
        <v>0</v>
      </c>
      <c r="AR24" s="134">
        <f t="shared" si="13"/>
        <v>0</v>
      </c>
      <c r="AS24" s="134">
        <f t="shared" si="14"/>
        <v>0</v>
      </c>
      <c r="AT24" s="134">
        <f t="shared" si="15"/>
        <v>0</v>
      </c>
      <c r="AU24" s="134">
        <f t="shared" si="16"/>
        <v>0</v>
      </c>
      <c r="AV24" s="136">
        <f t="shared" si="6"/>
        <v>0</v>
      </c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75"/>
      <c r="BI24" s="175"/>
      <c r="BJ24" s="134"/>
    </row>
    <row r="25" spans="1:62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4"/>
      <c r="AG25" s="150"/>
      <c r="AH25" s="134"/>
      <c r="AI25" s="152"/>
      <c r="AJ25" s="134"/>
      <c r="AK25" s="133"/>
      <c r="AL25" s="134"/>
      <c r="AM25" s="134"/>
      <c r="AN25" s="134"/>
      <c r="AO25" s="140"/>
      <c r="AP25" s="124" t="s">
        <v>173</v>
      </c>
      <c r="AQ25" s="134">
        <f t="shared" si="12"/>
        <v>0</v>
      </c>
      <c r="AR25" s="134">
        <f t="shared" si="13"/>
        <v>0</v>
      </c>
      <c r="AS25" s="134">
        <f t="shared" si="14"/>
        <v>0</v>
      </c>
      <c r="AT25" s="134">
        <f t="shared" si="15"/>
        <v>0</v>
      </c>
      <c r="AU25" s="134">
        <f t="shared" si="16"/>
        <v>0</v>
      </c>
      <c r="AV25" s="136">
        <f t="shared" si="6"/>
        <v>0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75"/>
      <c r="BI25" s="175"/>
      <c r="BJ25" s="134"/>
    </row>
    <row r="26" spans="1:62" ht="15" x14ac:dyDescent="0.25">
      <c r="A26" s="140"/>
      <c r="B26" s="141" t="s">
        <v>174</v>
      </c>
      <c r="C26" s="150"/>
      <c r="D26" s="150"/>
      <c r="E26" s="150"/>
      <c r="F26" s="134"/>
      <c r="G26" s="152"/>
      <c r="H26" s="134"/>
      <c r="I26" s="159"/>
      <c r="J26" s="134"/>
      <c r="K26" s="134">
        <v>6</v>
      </c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>
        <v>6</v>
      </c>
      <c r="AC26" s="134">
        <v>2</v>
      </c>
      <c r="AD26" s="159"/>
      <c r="AE26" s="134"/>
      <c r="AF26" s="134"/>
      <c r="AG26" s="150"/>
      <c r="AH26" s="134"/>
      <c r="AI26" s="152"/>
      <c r="AJ26" s="134"/>
      <c r="AK26" s="133"/>
      <c r="AL26" s="134"/>
      <c r="AM26" s="134"/>
      <c r="AN26" s="134"/>
      <c r="AO26" s="140"/>
      <c r="AP26" s="124" t="s">
        <v>174</v>
      </c>
      <c r="AQ26" s="134">
        <f t="shared" si="12"/>
        <v>0</v>
      </c>
      <c r="AR26" s="134">
        <f t="shared" si="13"/>
        <v>6</v>
      </c>
      <c r="AS26" s="134">
        <f t="shared" si="14"/>
        <v>0</v>
      </c>
      <c r="AT26" s="134">
        <f t="shared" si="15"/>
        <v>8</v>
      </c>
      <c r="AU26" s="134">
        <f t="shared" si="16"/>
        <v>0</v>
      </c>
      <c r="AV26" s="136">
        <f t="shared" si="6"/>
        <v>14</v>
      </c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75"/>
      <c r="BI26" s="175"/>
      <c r="BJ26" s="134"/>
    </row>
    <row r="27" spans="1:62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/>
      <c r="I27" s="159"/>
      <c r="J27" s="155"/>
      <c r="K27" s="155"/>
      <c r="L27" s="155"/>
      <c r="M27" s="134"/>
      <c r="N27" s="155"/>
      <c r="O27" s="155"/>
      <c r="P27" s="159"/>
      <c r="Q27" s="155"/>
      <c r="R27" s="155"/>
      <c r="S27" s="155"/>
      <c r="T27" s="134"/>
      <c r="U27" s="155"/>
      <c r="V27" s="155"/>
      <c r="W27" s="159"/>
      <c r="X27" s="155"/>
      <c r="Y27" s="155"/>
      <c r="Z27" s="155"/>
      <c r="AA27" s="134"/>
      <c r="AB27" s="155"/>
      <c r="AC27" s="155"/>
      <c r="AD27" s="159"/>
      <c r="AE27" s="155"/>
      <c r="AF27" s="155"/>
      <c r="AG27" s="155"/>
      <c r="AH27" s="134"/>
      <c r="AI27" s="155"/>
      <c r="AJ27" s="155"/>
      <c r="AK27" s="133">
        <f>SUM(E27:AI27)</f>
        <v>0</v>
      </c>
      <c r="AL27" s="155"/>
      <c r="AM27" s="155"/>
      <c r="AN27" s="155"/>
      <c r="AO27" s="153"/>
      <c r="AP27" s="134" t="s">
        <v>176</v>
      </c>
      <c r="AQ27" s="134">
        <f>SUM(AQ21:AQ26)-AQ20</f>
        <v>-31</v>
      </c>
      <c r="AR27" s="134">
        <f>SUM(AR21:AR26)-AR20</f>
        <v>-25</v>
      </c>
      <c r="AS27" s="134">
        <f>SUM(AS21:AS26)-AS20</f>
        <v>-31</v>
      </c>
      <c r="AT27" s="134">
        <f>SUM(AT21:AT26)-AT20</f>
        <v>-23</v>
      </c>
      <c r="AU27" s="134">
        <f>SUM(AU21:AU26)-AU20</f>
        <v>-31</v>
      </c>
      <c r="AV27" s="136">
        <f t="shared" si="6"/>
        <v>-141</v>
      </c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81"/>
      <c r="BI27" s="181"/>
      <c r="BJ27" s="155"/>
    </row>
    <row r="28" spans="1:62" ht="15" x14ac:dyDescent="0.25">
      <c r="A28" s="71"/>
      <c r="B28" s="131" t="s">
        <v>166</v>
      </c>
      <c r="C28" s="95">
        <v>4.5</v>
      </c>
      <c r="D28" s="95">
        <v>5.5</v>
      </c>
      <c r="E28" s="95">
        <v>5</v>
      </c>
      <c r="F28" s="95">
        <v>6</v>
      </c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95">
        <v>5.5</v>
      </c>
      <c r="AG28" s="95">
        <v>5</v>
      </c>
      <c r="AH28" s="95">
        <v>6</v>
      </c>
      <c r="AI28" s="95">
        <v>6</v>
      </c>
      <c r="AJ28" s="95">
        <v>3</v>
      </c>
      <c r="AK28" s="133">
        <f>SUM(F28:AI28)</f>
        <v>132</v>
      </c>
      <c r="AL28" s="134"/>
      <c r="AM28" s="134"/>
      <c r="AN28" s="134"/>
      <c r="AO28" s="71"/>
      <c r="AP28" s="135" t="s">
        <v>167</v>
      </c>
      <c r="AQ28" s="135">
        <f t="shared" ref="AQ28:AQ34" si="17">SUM(C28:H28)</f>
        <v>30</v>
      </c>
      <c r="AR28" s="135">
        <f t="shared" ref="AR28:AR34" si="18">SUM(J28:O28)</f>
        <v>30</v>
      </c>
      <c r="AS28" s="135">
        <f t="shared" ref="AS28:AS34" si="19">SUM(Q28:V28)</f>
        <v>30</v>
      </c>
      <c r="AT28" s="135">
        <f t="shared" ref="AT28:AT34" si="20">SUM(X28:AC28)</f>
        <v>30</v>
      </c>
      <c r="AU28" s="135">
        <f t="shared" ref="AU28:AU34" si="21">SUM(AE28:AJ28)</f>
        <v>30</v>
      </c>
      <c r="AV28" s="136">
        <f t="shared" si="6"/>
        <v>150</v>
      </c>
      <c r="AW28" s="137">
        <f>AV28-SUM(AV30:AV34)</f>
        <v>135.5</v>
      </c>
      <c r="AX28" s="137">
        <f>AV35</f>
        <v>-135.5</v>
      </c>
      <c r="AY28" s="138">
        <f>AW28+AX28</f>
        <v>0</v>
      </c>
      <c r="AZ28" s="138">
        <f>AV34</f>
        <v>14.5</v>
      </c>
      <c r="BA28" s="138">
        <f>AV32</f>
        <v>0</v>
      </c>
      <c r="BB28" s="138">
        <f>AV33</f>
        <v>0</v>
      </c>
      <c r="BC28" s="138">
        <f>AV31</f>
        <v>0</v>
      </c>
      <c r="BD28" s="138">
        <f>AV30</f>
        <v>0</v>
      </c>
      <c r="BE28" s="134">
        <f>AM29</f>
        <v>0</v>
      </c>
      <c r="BF28" s="134">
        <v>1.3</v>
      </c>
      <c r="BG28" s="134">
        <f>BF28*AX28</f>
        <v>-176.15</v>
      </c>
      <c r="BH28" s="174">
        <f>BE28+BG28</f>
        <v>-176.15</v>
      </c>
      <c r="BI28" s="174"/>
      <c r="BJ28" s="138"/>
    </row>
    <row r="29" spans="1:62" ht="15" x14ac:dyDescent="0.25">
      <c r="A29" s="140"/>
      <c r="B29" s="141" t="s">
        <v>168</v>
      </c>
      <c r="C29" s="134"/>
      <c r="D29" s="134"/>
      <c r="E29" s="134"/>
      <c r="F29" s="134"/>
      <c r="G29" s="134"/>
      <c r="H29" s="134"/>
      <c r="I29" s="159"/>
      <c r="J29" s="134"/>
      <c r="K29" s="142"/>
      <c r="L29" s="134"/>
      <c r="M29" s="134"/>
      <c r="N29" s="134"/>
      <c r="O29" s="134"/>
      <c r="P29" s="159"/>
      <c r="Q29" s="184"/>
      <c r="R29" s="184"/>
      <c r="S29" s="184"/>
      <c r="T29" s="184"/>
      <c r="U29" s="184"/>
      <c r="V29" s="184"/>
      <c r="W29" s="159"/>
      <c r="X29" s="134"/>
      <c r="Y29" s="134"/>
      <c r="Z29" s="134"/>
      <c r="AA29" s="134"/>
      <c r="AB29" s="142"/>
      <c r="AC29" s="142"/>
      <c r="AD29" s="159"/>
      <c r="AE29" s="134"/>
      <c r="AF29" s="134"/>
      <c r="AG29" s="134"/>
      <c r="AH29" s="134"/>
      <c r="AI29" s="134"/>
      <c r="AJ29" s="134"/>
      <c r="AK29" s="133">
        <f>SUM(F29:AI29)</f>
        <v>0</v>
      </c>
      <c r="AL29" s="134">
        <f>COUNT(F29:AI29)</f>
        <v>0</v>
      </c>
      <c r="AM29" s="134">
        <f>AL29*3.5</f>
        <v>0</v>
      </c>
      <c r="AN29" s="134"/>
      <c r="AO29" s="140"/>
      <c r="AP29" s="134" t="s">
        <v>169</v>
      </c>
      <c r="AQ29" s="134">
        <f t="shared" si="17"/>
        <v>0</v>
      </c>
      <c r="AR29" s="134">
        <f t="shared" si="18"/>
        <v>0</v>
      </c>
      <c r="AS29" s="134">
        <f t="shared" si="19"/>
        <v>0</v>
      </c>
      <c r="AT29" s="134">
        <f t="shared" si="20"/>
        <v>0</v>
      </c>
      <c r="AU29" s="134">
        <f t="shared" si="21"/>
        <v>0</v>
      </c>
      <c r="AV29" s="136">
        <f t="shared" si="6"/>
        <v>0</v>
      </c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75"/>
      <c r="BI29" s="175"/>
      <c r="BJ29" s="134"/>
    </row>
    <row r="30" spans="1:62" ht="15" x14ac:dyDescent="0.25">
      <c r="A30" s="140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47"/>
      <c r="AG30" s="147"/>
      <c r="AH30" s="147"/>
      <c r="AI30" s="147"/>
      <c r="AJ30" s="147"/>
      <c r="AK30" s="133"/>
      <c r="AL30" s="147"/>
      <c r="AM30" s="147"/>
      <c r="AN30" s="147"/>
      <c r="AO30" s="140" t="s">
        <v>180</v>
      </c>
      <c r="AP30" s="134" t="s">
        <v>109</v>
      </c>
      <c r="AQ30" s="134">
        <f t="shared" si="17"/>
        <v>0</v>
      </c>
      <c r="AR30" s="134">
        <f t="shared" si="18"/>
        <v>0</v>
      </c>
      <c r="AS30" s="134">
        <f t="shared" si="19"/>
        <v>0</v>
      </c>
      <c r="AT30" s="134">
        <f t="shared" si="20"/>
        <v>0</v>
      </c>
      <c r="AU30" s="134">
        <f t="shared" si="21"/>
        <v>0</v>
      </c>
      <c r="AV30" s="136">
        <f t="shared" si="6"/>
        <v>0</v>
      </c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78"/>
      <c r="BI30" s="178"/>
      <c r="BJ30" s="147"/>
    </row>
    <row r="31" spans="1:62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/>
      <c r="M31" s="134"/>
      <c r="N31" s="152"/>
      <c r="O31" s="134"/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4"/>
      <c r="AG31" s="150"/>
      <c r="AH31" s="134"/>
      <c r="AI31" s="152"/>
      <c r="AJ31" s="134"/>
      <c r="AK31" s="133"/>
      <c r="AL31" s="134"/>
      <c r="AM31" s="134"/>
      <c r="AN31" s="134"/>
      <c r="AO31" s="140"/>
      <c r="AP31" s="124" t="s">
        <v>108</v>
      </c>
      <c r="AQ31" s="134">
        <f t="shared" si="17"/>
        <v>0</v>
      </c>
      <c r="AR31" s="134">
        <f t="shared" si="18"/>
        <v>0</v>
      </c>
      <c r="AS31" s="134">
        <f t="shared" si="19"/>
        <v>0</v>
      </c>
      <c r="AT31" s="134">
        <f t="shared" si="20"/>
        <v>0</v>
      </c>
      <c r="AU31" s="134">
        <f t="shared" si="21"/>
        <v>0</v>
      </c>
      <c r="AV31" s="136">
        <f t="shared" si="6"/>
        <v>0</v>
      </c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75"/>
      <c r="BI31" s="175"/>
      <c r="BJ31" s="134"/>
    </row>
    <row r="32" spans="1:62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4"/>
      <c r="AG32" s="150"/>
      <c r="AH32" s="134"/>
      <c r="AI32" s="152"/>
      <c r="AJ32" s="134"/>
      <c r="AK32" s="133"/>
      <c r="AL32" s="134"/>
      <c r="AM32" s="134"/>
      <c r="AN32" s="134"/>
      <c r="AO32" s="140"/>
      <c r="AP32" s="124" t="s">
        <v>172</v>
      </c>
      <c r="AQ32" s="134">
        <f t="shared" si="17"/>
        <v>0</v>
      </c>
      <c r="AR32" s="134">
        <f t="shared" si="18"/>
        <v>0</v>
      </c>
      <c r="AS32" s="134">
        <f t="shared" si="19"/>
        <v>0</v>
      </c>
      <c r="AT32" s="134">
        <f t="shared" si="20"/>
        <v>0</v>
      </c>
      <c r="AU32" s="134">
        <f t="shared" si="21"/>
        <v>0</v>
      </c>
      <c r="AV32" s="136">
        <f t="shared" si="6"/>
        <v>0</v>
      </c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75"/>
      <c r="BI32" s="175"/>
      <c r="BJ32" s="134"/>
    </row>
    <row r="33" spans="1:62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4"/>
      <c r="AG33" s="150"/>
      <c r="AH33" s="134"/>
      <c r="AI33" s="152"/>
      <c r="AJ33" s="134"/>
      <c r="AK33" s="133"/>
      <c r="AL33" s="134"/>
      <c r="AM33" s="134"/>
      <c r="AN33" s="134"/>
      <c r="AO33" s="140"/>
      <c r="AP33" s="124" t="s">
        <v>173</v>
      </c>
      <c r="AQ33" s="134">
        <f t="shared" si="17"/>
        <v>0</v>
      </c>
      <c r="AR33" s="134">
        <f t="shared" si="18"/>
        <v>0</v>
      </c>
      <c r="AS33" s="134">
        <f t="shared" si="19"/>
        <v>0</v>
      </c>
      <c r="AT33" s="134">
        <f t="shared" si="20"/>
        <v>0</v>
      </c>
      <c r="AU33" s="134">
        <f t="shared" si="21"/>
        <v>0</v>
      </c>
      <c r="AV33" s="136">
        <f t="shared" si="6"/>
        <v>0</v>
      </c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75"/>
      <c r="BI33" s="175"/>
      <c r="BJ33" s="134"/>
    </row>
    <row r="34" spans="1:62" ht="15" x14ac:dyDescent="0.25">
      <c r="A34" s="140"/>
      <c r="B34" s="141" t="s">
        <v>174</v>
      </c>
      <c r="C34" s="150"/>
      <c r="D34" s="150"/>
      <c r="E34" s="150"/>
      <c r="F34" s="134"/>
      <c r="G34" s="152"/>
      <c r="H34" s="134"/>
      <c r="I34" s="159"/>
      <c r="J34" s="134"/>
      <c r="K34" s="134">
        <v>5.5</v>
      </c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>
        <v>6</v>
      </c>
      <c r="AC34" s="134">
        <v>3</v>
      </c>
      <c r="AD34" s="159"/>
      <c r="AE34" s="134"/>
      <c r="AF34" s="134"/>
      <c r="AG34" s="150"/>
      <c r="AH34" s="134"/>
      <c r="AI34" s="152"/>
      <c r="AJ34" s="134"/>
      <c r="AK34" s="133"/>
      <c r="AL34" s="134"/>
      <c r="AM34" s="134"/>
      <c r="AN34" s="134"/>
      <c r="AO34" s="140"/>
      <c r="AP34" s="124" t="s">
        <v>174</v>
      </c>
      <c r="AQ34" s="134">
        <f t="shared" si="17"/>
        <v>0</v>
      </c>
      <c r="AR34" s="134">
        <f t="shared" si="18"/>
        <v>5.5</v>
      </c>
      <c r="AS34" s="134">
        <f t="shared" si="19"/>
        <v>0</v>
      </c>
      <c r="AT34" s="134">
        <f t="shared" si="20"/>
        <v>9</v>
      </c>
      <c r="AU34" s="134">
        <f t="shared" si="21"/>
        <v>0</v>
      </c>
      <c r="AV34" s="136">
        <f t="shared" si="6"/>
        <v>14.5</v>
      </c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75"/>
      <c r="BI34" s="175"/>
      <c r="BJ34" s="134"/>
    </row>
    <row r="35" spans="1:62" ht="15" x14ac:dyDescent="0.25">
      <c r="A35" s="153"/>
      <c r="B35" s="154" t="s">
        <v>175</v>
      </c>
      <c r="C35" s="155"/>
      <c r="D35" s="155"/>
      <c r="E35" s="155"/>
      <c r="F35" s="134"/>
      <c r="G35" s="155"/>
      <c r="H35" s="155"/>
      <c r="I35" s="159"/>
      <c r="J35" s="155"/>
      <c r="K35" s="155"/>
      <c r="L35" s="155"/>
      <c r="M35" s="134"/>
      <c r="N35" s="155"/>
      <c r="O35" s="155"/>
      <c r="P35" s="159"/>
      <c r="Q35" s="155"/>
      <c r="R35" s="155"/>
      <c r="S35" s="155"/>
      <c r="T35" s="134"/>
      <c r="U35" s="155"/>
      <c r="V35" s="155"/>
      <c r="W35" s="159"/>
      <c r="X35" s="155"/>
      <c r="Y35" s="155"/>
      <c r="Z35" s="155"/>
      <c r="AA35" s="134"/>
      <c r="AB35" s="155"/>
      <c r="AC35" s="155"/>
      <c r="AD35" s="159"/>
      <c r="AE35" s="155"/>
      <c r="AF35" s="155"/>
      <c r="AG35" s="155"/>
      <c r="AH35" s="134"/>
      <c r="AI35" s="155"/>
      <c r="AJ35" s="155"/>
      <c r="AK35" s="133">
        <f>SUM(E35:AI35)</f>
        <v>0</v>
      </c>
      <c r="AL35" s="155"/>
      <c r="AM35" s="155"/>
      <c r="AN35" s="155"/>
      <c r="AO35" s="153"/>
      <c r="AP35" s="134" t="s">
        <v>176</v>
      </c>
      <c r="AQ35" s="134">
        <f>SUM(AQ29:AQ34)-AQ28</f>
        <v>-30</v>
      </c>
      <c r="AR35" s="134">
        <f>SUM(AR29:AR34)-AR28</f>
        <v>-24.5</v>
      </c>
      <c r="AS35" s="134">
        <f>SUM(AS29:AS34)-AS28</f>
        <v>-30</v>
      </c>
      <c r="AT35" s="134">
        <f>SUM(AT29:AT34)-AT28</f>
        <v>-21</v>
      </c>
      <c r="AU35" s="134">
        <f>SUM(AU29:AU34)-AU28</f>
        <v>-30</v>
      </c>
      <c r="AV35" s="136">
        <f t="shared" si="6"/>
        <v>-135.5</v>
      </c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81"/>
      <c r="BI35" s="181"/>
      <c r="BJ35" s="155"/>
    </row>
    <row r="36" spans="1:62" ht="15" x14ac:dyDescent="0.25">
      <c r="A36" s="71"/>
      <c r="B36" s="131" t="s">
        <v>166</v>
      </c>
      <c r="C36" s="95">
        <v>4</v>
      </c>
      <c r="D36" s="95">
        <v>5.5</v>
      </c>
      <c r="E36" s="95">
        <v>5.5</v>
      </c>
      <c r="F36" s="95">
        <v>6</v>
      </c>
      <c r="G36" s="95">
        <v>6</v>
      </c>
      <c r="H36" s="95">
        <v>3</v>
      </c>
      <c r="I36" s="173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95">
        <v>5.5</v>
      </c>
      <c r="AG36" s="95">
        <v>5.5</v>
      </c>
      <c r="AH36" s="95">
        <v>6</v>
      </c>
      <c r="AI36" s="95">
        <v>6</v>
      </c>
      <c r="AJ36" s="95">
        <v>3</v>
      </c>
      <c r="AK36" s="133">
        <f>SUM(F36:AI36)</f>
        <v>132</v>
      </c>
      <c r="AL36" s="134"/>
      <c r="AM36" s="134"/>
      <c r="AN36" s="134"/>
      <c r="AO36" s="71"/>
      <c r="AP36" s="135" t="s">
        <v>167</v>
      </c>
      <c r="AQ36" s="135">
        <f t="shared" ref="AQ36:AQ42" si="22">SUM(C36:H36)</f>
        <v>30</v>
      </c>
      <c r="AR36" s="135">
        <f t="shared" ref="AR36:AR42" si="23">SUM(J36:O36)</f>
        <v>30</v>
      </c>
      <c r="AS36" s="135">
        <f t="shared" ref="AS36:AS42" si="24">SUM(Q36:V36)</f>
        <v>30</v>
      </c>
      <c r="AT36" s="135">
        <f t="shared" ref="AT36:AT42" si="25">SUM(X36:AC36)</f>
        <v>30</v>
      </c>
      <c r="AU36" s="135">
        <f t="shared" ref="AU36:AU42" si="26">SUM(AE36:AJ36)</f>
        <v>30</v>
      </c>
      <c r="AV36" s="136">
        <f t="shared" ref="AV36:AV67" si="27">SUM(AQ36:AU36)</f>
        <v>150</v>
      </c>
      <c r="AW36" s="137">
        <f>AV36-SUM(AV38:AV42)</f>
        <v>135.5</v>
      </c>
      <c r="AX36" s="137">
        <f>AV43</f>
        <v>-135.5</v>
      </c>
      <c r="AY36" s="138">
        <f>AW36+AX36</f>
        <v>0</v>
      </c>
      <c r="AZ36" s="138">
        <f>AV42</f>
        <v>14.5</v>
      </c>
      <c r="BA36" s="138">
        <f>AV40</f>
        <v>0</v>
      </c>
      <c r="BB36" s="138">
        <f>AV41</f>
        <v>0</v>
      </c>
      <c r="BC36" s="138">
        <f>AV39</f>
        <v>0</v>
      </c>
      <c r="BD36" s="138">
        <f>AV38</f>
        <v>0</v>
      </c>
      <c r="BE36" s="134">
        <f>AM37</f>
        <v>0</v>
      </c>
      <c r="BF36" s="134">
        <v>1.3</v>
      </c>
      <c r="BG36" s="134">
        <f>BF36*AX36</f>
        <v>-176.15</v>
      </c>
      <c r="BH36" s="174">
        <f>BE36+BG36</f>
        <v>-176.15</v>
      </c>
      <c r="BI36" s="174">
        <v>3.36</v>
      </c>
      <c r="BJ36" s="138" t="s">
        <v>220</v>
      </c>
    </row>
    <row r="37" spans="1:62" ht="15" x14ac:dyDescent="0.25">
      <c r="A37" s="140"/>
      <c r="B37" s="141" t="s">
        <v>168</v>
      </c>
      <c r="C37" s="134"/>
      <c r="D37" s="134"/>
      <c r="E37" s="134"/>
      <c r="F37" s="134"/>
      <c r="G37" s="134"/>
      <c r="H37" s="134"/>
      <c r="I37" s="159"/>
      <c r="J37" s="134"/>
      <c r="K37" s="142"/>
      <c r="L37" s="134"/>
      <c r="M37" s="134"/>
      <c r="N37" s="134"/>
      <c r="O37" s="134"/>
      <c r="P37" s="159"/>
      <c r="Q37" s="134"/>
      <c r="R37" s="134"/>
      <c r="S37" s="134"/>
      <c r="T37" s="134"/>
      <c r="U37" s="134"/>
      <c r="V37" s="134"/>
      <c r="W37" s="159"/>
      <c r="X37" s="134"/>
      <c r="Y37" s="134"/>
      <c r="Z37" s="134"/>
      <c r="AA37" s="134"/>
      <c r="AB37" s="142"/>
      <c r="AC37" s="142"/>
      <c r="AD37" s="159"/>
      <c r="AE37" s="134"/>
      <c r="AF37" s="134"/>
      <c r="AG37" s="134"/>
      <c r="AH37" s="134"/>
      <c r="AI37" s="134"/>
      <c r="AJ37" s="134"/>
      <c r="AK37" s="133">
        <f>SUM(F37:AI37)</f>
        <v>0</v>
      </c>
      <c r="AL37" s="134">
        <f>COUNT(F37:AI37)</f>
        <v>0</v>
      </c>
      <c r="AM37" s="134">
        <f>AL37*3.5</f>
        <v>0</v>
      </c>
      <c r="AN37" s="134"/>
      <c r="AO37" s="140"/>
      <c r="AP37" s="134" t="s">
        <v>169</v>
      </c>
      <c r="AQ37" s="134">
        <f t="shared" si="22"/>
        <v>0</v>
      </c>
      <c r="AR37" s="134">
        <f t="shared" si="23"/>
        <v>0</v>
      </c>
      <c r="AS37" s="134">
        <f t="shared" si="24"/>
        <v>0</v>
      </c>
      <c r="AT37" s="134">
        <f t="shared" si="25"/>
        <v>0</v>
      </c>
      <c r="AU37" s="134">
        <f t="shared" si="26"/>
        <v>0</v>
      </c>
      <c r="AV37" s="136">
        <f t="shared" si="27"/>
        <v>0</v>
      </c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75"/>
      <c r="BI37" s="175"/>
      <c r="BJ37" s="134"/>
    </row>
    <row r="38" spans="1:62" ht="15" x14ac:dyDescent="0.25">
      <c r="A38" s="140" t="s">
        <v>182</v>
      </c>
      <c r="B38" s="141" t="s">
        <v>109</v>
      </c>
      <c r="C38" s="147"/>
      <c r="D38" s="147"/>
      <c r="E38" s="147"/>
      <c r="F38" s="147"/>
      <c r="G38" s="147"/>
      <c r="H38" s="147"/>
      <c r="I38" s="176"/>
      <c r="J38" s="147"/>
      <c r="K38" s="147"/>
      <c r="L38" s="147"/>
      <c r="M38" s="147"/>
      <c r="N38" s="147"/>
      <c r="O38" s="147"/>
      <c r="P38" s="176"/>
      <c r="Q38" s="147"/>
      <c r="R38" s="147"/>
      <c r="S38" s="147"/>
      <c r="T38" s="147"/>
      <c r="U38" s="147"/>
      <c r="V38" s="147"/>
      <c r="W38" s="176"/>
      <c r="X38" s="147"/>
      <c r="Y38" s="147"/>
      <c r="Z38" s="147"/>
      <c r="AA38" s="147"/>
      <c r="AB38" s="147"/>
      <c r="AC38" s="147"/>
      <c r="AD38" s="176"/>
      <c r="AE38" s="147"/>
      <c r="AF38" s="147"/>
      <c r="AG38" s="147"/>
      <c r="AH38" s="147"/>
      <c r="AI38" s="147"/>
      <c r="AJ38" s="147"/>
      <c r="AK38" s="133"/>
      <c r="AL38" s="147"/>
      <c r="AM38" s="147"/>
      <c r="AN38" s="147"/>
      <c r="AO38" s="140" t="s">
        <v>182</v>
      </c>
      <c r="AP38" s="134" t="s">
        <v>109</v>
      </c>
      <c r="AQ38" s="134">
        <f t="shared" si="22"/>
        <v>0</v>
      </c>
      <c r="AR38" s="134">
        <f t="shared" si="23"/>
        <v>0</v>
      </c>
      <c r="AS38" s="134">
        <f t="shared" si="24"/>
        <v>0</v>
      </c>
      <c r="AT38" s="134">
        <f t="shared" si="25"/>
        <v>0</v>
      </c>
      <c r="AU38" s="134">
        <f t="shared" si="26"/>
        <v>0</v>
      </c>
      <c r="AV38" s="136">
        <f t="shared" si="27"/>
        <v>0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78"/>
      <c r="BI38" s="178"/>
      <c r="BJ38" s="147"/>
    </row>
    <row r="39" spans="1:62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59"/>
      <c r="J39" s="134"/>
      <c r="K39" s="134"/>
      <c r="L39" s="150"/>
      <c r="M39" s="134"/>
      <c r="N39" s="152"/>
      <c r="O39" s="134"/>
      <c r="P39" s="159"/>
      <c r="Q39" s="134"/>
      <c r="R39" s="134"/>
      <c r="S39" s="150"/>
      <c r="T39" s="134"/>
      <c r="U39" s="152"/>
      <c r="V39" s="134"/>
      <c r="W39" s="159"/>
      <c r="X39" s="134"/>
      <c r="Y39" s="134"/>
      <c r="Z39" s="150"/>
      <c r="AA39" s="134"/>
      <c r="AB39" s="152"/>
      <c r="AC39" s="134"/>
      <c r="AD39" s="159"/>
      <c r="AE39" s="134"/>
      <c r="AF39" s="134"/>
      <c r="AG39" s="150"/>
      <c r="AH39" s="134"/>
      <c r="AI39" s="152"/>
      <c r="AJ39" s="134"/>
      <c r="AK39" s="133"/>
      <c r="AL39" s="134"/>
      <c r="AM39" s="134"/>
      <c r="AN39" s="134"/>
      <c r="AO39" s="140"/>
      <c r="AP39" s="124" t="s">
        <v>108</v>
      </c>
      <c r="AQ39" s="134">
        <f t="shared" si="22"/>
        <v>0</v>
      </c>
      <c r="AR39" s="134">
        <f t="shared" si="23"/>
        <v>0</v>
      </c>
      <c r="AS39" s="134">
        <f t="shared" si="24"/>
        <v>0</v>
      </c>
      <c r="AT39" s="134">
        <f t="shared" si="25"/>
        <v>0</v>
      </c>
      <c r="AU39" s="134">
        <f t="shared" si="26"/>
        <v>0</v>
      </c>
      <c r="AV39" s="136">
        <f t="shared" si="27"/>
        <v>0</v>
      </c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75"/>
      <c r="BI39" s="175"/>
      <c r="BJ39" s="134"/>
    </row>
    <row r="40" spans="1:62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59"/>
      <c r="J40" s="134"/>
      <c r="K40" s="134"/>
      <c r="L40" s="150"/>
      <c r="M40" s="134"/>
      <c r="N40" s="152"/>
      <c r="O40" s="134"/>
      <c r="P40" s="159"/>
      <c r="Q40" s="134"/>
      <c r="R40" s="134"/>
      <c r="S40" s="150"/>
      <c r="T40" s="134"/>
      <c r="U40" s="152"/>
      <c r="V40" s="134"/>
      <c r="W40" s="159"/>
      <c r="X40" s="134"/>
      <c r="Y40" s="134"/>
      <c r="Z40" s="150"/>
      <c r="AA40" s="134"/>
      <c r="AB40" s="152"/>
      <c r="AC40" s="134"/>
      <c r="AD40" s="159"/>
      <c r="AE40" s="134"/>
      <c r="AF40" s="134"/>
      <c r="AG40" s="150"/>
      <c r="AH40" s="134"/>
      <c r="AI40" s="152"/>
      <c r="AJ40" s="134"/>
      <c r="AK40" s="133"/>
      <c r="AL40" s="134"/>
      <c r="AM40" s="134"/>
      <c r="AN40" s="134"/>
      <c r="AO40" s="140"/>
      <c r="AP40" s="124" t="s">
        <v>172</v>
      </c>
      <c r="AQ40" s="134">
        <f t="shared" si="22"/>
        <v>0</v>
      </c>
      <c r="AR40" s="134">
        <f t="shared" si="23"/>
        <v>0</v>
      </c>
      <c r="AS40" s="134">
        <f t="shared" si="24"/>
        <v>0</v>
      </c>
      <c r="AT40" s="134">
        <f t="shared" si="25"/>
        <v>0</v>
      </c>
      <c r="AU40" s="134">
        <f t="shared" si="26"/>
        <v>0</v>
      </c>
      <c r="AV40" s="136">
        <f t="shared" si="27"/>
        <v>0</v>
      </c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75"/>
      <c r="BI40" s="175"/>
      <c r="BJ40" s="134"/>
    </row>
    <row r="41" spans="1:62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34"/>
      <c r="R41" s="134"/>
      <c r="S41" s="150"/>
      <c r="T41" s="134"/>
      <c r="U41" s="152"/>
      <c r="V41" s="134"/>
      <c r="W41" s="159"/>
      <c r="X41" s="134"/>
      <c r="Y41" s="134"/>
      <c r="Z41" s="150"/>
      <c r="AA41" s="134"/>
      <c r="AB41" s="152"/>
      <c r="AC41" s="134"/>
      <c r="AD41" s="159"/>
      <c r="AE41" s="134"/>
      <c r="AF41" s="134"/>
      <c r="AG41" s="150"/>
      <c r="AH41" s="134"/>
      <c r="AI41" s="152"/>
      <c r="AJ41" s="134"/>
      <c r="AK41" s="133"/>
      <c r="AL41" s="134"/>
      <c r="AM41" s="134"/>
      <c r="AN41" s="134"/>
      <c r="AO41" s="140"/>
      <c r="AP41" s="124" t="s">
        <v>173</v>
      </c>
      <c r="AQ41" s="134">
        <f t="shared" si="22"/>
        <v>0</v>
      </c>
      <c r="AR41" s="134">
        <f t="shared" si="23"/>
        <v>0</v>
      </c>
      <c r="AS41" s="134">
        <f t="shared" si="24"/>
        <v>0</v>
      </c>
      <c r="AT41" s="134">
        <f t="shared" si="25"/>
        <v>0</v>
      </c>
      <c r="AU41" s="134">
        <f t="shared" si="26"/>
        <v>0</v>
      </c>
      <c r="AV41" s="136">
        <f t="shared" si="27"/>
        <v>0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75"/>
      <c r="BI41" s="175"/>
      <c r="BJ41" s="134"/>
    </row>
    <row r="42" spans="1:62" ht="15" x14ac:dyDescent="0.25">
      <c r="A42" s="140"/>
      <c r="B42" s="141" t="s">
        <v>174</v>
      </c>
      <c r="C42" s="150"/>
      <c r="D42" s="150"/>
      <c r="E42" s="150"/>
      <c r="F42" s="134"/>
      <c r="G42" s="152"/>
      <c r="H42" s="134"/>
      <c r="I42" s="159"/>
      <c r="J42" s="134"/>
      <c r="K42" s="134">
        <v>5.5</v>
      </c>
      <c r="L42" s="150"/>
      <c r="M42" s="134"/>
      <c r="N42" s="152"/>
      <c r="O42" s="134"/>
      <c r="P42" s="159"/>
      <c r="Q42" s="134"/>
      <c r="R42" s="134"/>
      <c r="S42" s="150"/>
      <c r="T42" s="134"/>
      <c r="U42" s="152"/>
      <c r="V42" s="134"/>
      <c r="W42" s="159"/>
      <c r="X42" s="134"/>
      <c r="Y42" s="134"/>
      <c r="Z42" s="150"/>
      <c r="AA42" s="134"/>
      <c r="AB42" s="152">
        <v>6</v>
      </c>
      <c r="AC42" s="134">
        <v>3</v>
      </c>
      <c r="AD42" s="159"/>
      <c r="AE42" s="134"/>
      <c r="AF42" s="134"/>
      <c r="AG42" s="150"/>
      <c r="AH42" s="134"/>
      <c r="AI42" s="152"/>
      <c r="AJ42" s="134"/>
      <c r="AK42" s="133"/>
      <c r="AL42" s="134"/>
      <c r="AM42" s="134"/>
      <c r="AN42" s="134"/>
      <c r="AO42" s="140"/>
      <c r="AP42" s="124" t="s">
        <v>174</v>
      </c>
      <c r="AQ42" s="134">
        <f t="shared" si="22"/>
        <v>0</v>
      </c>
      <c r="AR42" s="134">
        <f t="shared" si="23"/>
        <v>5.5</v>
      </c>
      <c r="AS42" s="134">
        <f t="shared" si="24"/>
        <v>0</v>
      </c>
      <c r="AT42" s="134">
        <f t="shared" si="25"/>
        <v>9</v>
      </c>
      <c r="AU42" s="134">
        <f t="shared" si="26"/>
        <v>0</v>
      </c>
      <c r="AV42" s="136">
        <f t="shared" si="27"/>
        <v>14.5</v>
      </c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75"/>
      <c r="BI42" s="175"/>
      <c r="BJ42" s="134"/>
    </row>
    <row r="43" spans="1:62" ht="15" x14ac:dyDescent="0.25">
      <c r="A43" s="153"/>
      <c r="B43" s="154" t="s">
        <v>175</v>
      </c>
      <c r="C43" s="155"/>
      <c r="D43" s="155"/>
      <c r="E43" s="155"/>
      <c r="F43" s="134"/>
      <c r="G43" s="155"/>
      <c r="H43" s="155"/>
      <c r="I43" s="159"/>
      <c r="J43" s="155"/>
      <c r="K43" s="155"/>
      <c r="L43" s="155"/>
      <c r="M43" s="134"/>
      <c r="N43" s="155"/>
      <c r="O43" s="155"/>
      <c r="P43" s="159"/>
      <c r="Q43" s="155"/>
      <c r="R43" s="155"/>
      <c r="S43" s="155"/>
      <c r="T43" s="134"/>
      <c r="U43" s="155"/>
      <c r="V43" s="155"/>
      <c r="W43" s="159"/>
      <c r="X43" s="155"/>
      <c r="Y43" s="155"/>
      <c r="Z43" s="155"/>
      <c r="AA43" s="134"/>
      <c r="AB43" s="155"/>
      <c r="AC43" s="155"/>
      <c r="AD43" s="159"/>
      <c r="AE43" s="155"/>
      <c r="AF43" s="155"/>
      <c r="AG43" s="155"/>
      <c r="AH43" s="134"/>
      <c r="AI43" s="155"/>
      <c r="AJ43" s="155"/>
      <c r="AK43" s="133">
        <f>SUM(E43:AI43)</f>
        <v>0</v>
      </c>
      <c r="AL43" s="155"/>
      <c r="AM43" s="155"/>
      <c r="AN43" s="155"/>
      <c r="AO43" s="153"/>
      <c r="AP43" s="134" t="s">
        <v>176</v>
      </c>
      <c r="AQ43" s="134">
        <f>SUM(AQ37:AQ42)-AQ36</f>
        <v>-30</v>
      </c>
      <c r="AR43" s="134">
        <f>SUM(AR37:AR42)-AR36</f>
        <v>-24.5</v>
      </c>
      <c r="AS43" s="134">
        <f>SUM(AS37:AS42)-AS36</f>
        <v>-30</v>
      </c>
      <c r="AT43" s="134">
        <f>SUM(AT37:AT42)-AT36</f>
        <v>-21</v>
      </c>
      <c r="AU43" s="134">
        <f>SUM(AU37:AU42)-AU36</f>
        <v>-30</v>
      </c>
      <c r="AV43" s="136">
        <f t="shared" si="27"/>
        <v>-135.5</v>
      </c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81"/>
      <c r="BI43" s="181"/>
      <c r="BJ43" s="155"/>
    </row>
    <row r="44" spans="1:62" ht="15" x14ac:dyDescent="0.25">
      <c r="A44" s="71"/>
      <c r="B44" s="131" t="s">
        <v>166</v>
      </c>
      <c r="C44" s="95">
        <v>5</v>
      </c>
      <c r="D44" s="95">
        <v>5</v>
      </c>
      <c r="E44" s="95">
        <v>5</v>
      </c>
      <c r="F44" s="95">
        <v>6</v>
      </c>
      <c r="G44" s="95">
        <v>6</v>
      </c>
      <c r="H44" s="95">
        <v>3</v>
      </c>
      <c r="I44" s="173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95">
        <v>5</v>
      </c>
      <c r="AG44" s="95">
        <v>5</v>
      </c>
      <c r="AH44" s="95">
        <v>6</v>
      </c>
      <c r="AI44" s="95">
        <v>6</v>
      </c>
      <c r="AJ44" s="95">
        <v>3</v>
      </c>
      <c r="AK44" s="133">
        <f>SUM(F44:AI44)</f>
        <v>132</v>
      </c>
      <c r="AL44" s="134"/>
      <c r="AM44" s="134"/>
      <c r="AN44" s="134"/>
      <c r="AO44" s="71"/>
      <c r="AP44" s="135" t="s">
        <v>167</v>
      </c>
      <c r="AQ44" s="135">
        <f t="shared" ref="AQ44:AQ50" si="28">SUM(C44:H44)</f>
        <v>30</v>
      </c>
      <c r="AR44" s="135">
        <f t="shared" ref="AR44:AR50" si="29">SUM(J44:O44)</f>
        <v>30</v>
      </c>
      <c r="AS44" s="135">
        <f t="shared" ref="AS44:AS50" si="30">SUM(Q44:V44)</f>
        <v>30</v>
      </c>
      <c r="AT44" s="135">
        <f t="shared" ref="AT44:AT50" si="31">SUM(X44:AC44)</f>
        <v>30</v>
      </c>
      <c r="AU44" s="135">
        <f t="shared" ref="AU44:AU50" si="32">SUM(AE44:AJ44)</f>
        <v>30</v>
      </c>
      <c r="AV44" s="136">
        <f t="shared" si="27"/>
        <v>150</v>
      </c>
      <c r="AW44" s="137">
        <f>AV44-SUM(AV46:AV50)</f>
        <v>150</v>
      </c>
      <c r="AX44" s="137">
        <f>AV51</f>
        <v>-150</v>
      </c>
      <c r="AY44" s="138">
        <f>AW44+AX44</f>
        <v>0</v>
      </c>
      <c r="AZ44" s="138">
        <f>AV50</f>
        <v>0</v>
      </c>
      <c r="BA44" s="138">
        <f>AV48</f>
        <v>0</v>
      </c>
      <c r="BB44" s="138">
        <f>AV49</f>
        <v>0</v>
      </c>
      <c r="BC44" s="138">
        <f>AV47</f>
        <v>0</v>
      </c>
      <c r="BD44" s="138">
        <f>AV46</f>
        <v>0</v>
      </c>
      <c r="BE44" s="134">
        <f>AM45</f>
        <v>0</v>
      </c>
      <c r="BF44" s="134">
        <v>1.3</v>
      </c>
      <c r="BG44" s="134">
        <f>BF44*AX44</f>
        <v>-195</v>
      </c>
      <c r="BH44" s="174">
        <f>BE44+BG44</f>
        <v>-195</v>
      </c>
      <c r="BI44" s="174">
        <v>4.4000000000000004</v>
      </c>
      <c r="BJ44" s="138"/>
    </row>
    <row r="45" spans="1:62" ht="15" x14ac:dyDescent="0.25">
      <c r="A45" s="140"/>
      <c r="B45" s="141" t="s">
        <v>168</v>
      </c>
      <c r="C45" s="134"/>
      <c r="D45" s="134"/>
      <c r="E45" s="134"/>
      <c r="F45" s="134"/>
      <c r="G45" s="134"/>
      <c r="H45" s="134"/>
      <c r="I45" s="159"/>
      <c r="J45" s="134"/>
      <c r="K45" s="142"/>
      <c r="L45" s="134"/>
      <c r="M45" s="134"/>
      <c r="N45" s="134"/>
      <c r="O45" s="134"/>
      <c r="P45" s="159"/>
      <c r="Q45" s="134"/>
      <c r="R45" s="134"/>
      <c r="S45" s="134"/>
      <c r="T45" s="134"/>
      <c r="U45" s="134"/>
      <c r="V45" s="134"/>
      <c r="W45" s="159"/>
      <c r="X45" s="155"/>
      <c r="Y45" s="155"/>
      <c r="Z45" s="155"/>
      <c r="AA45" s="134"/>
      <c r="AB45" s="320"/>
      <c r="AC45" s="320"/>
      <c r="AD45" s="159"/>
      <c r="AE45" s="134"/>
      <c r="AF45" s="134"/>
      <c r="AG45" s="134"/>
      <c r="AH45" s="134"/>
      <c r="AI45" s="134"/>
      <c r="AJ45" s="155"/>
      <c r="AK45" s="133">
        <f>SUM(F45:AI45)</f>
        <v>0</v>
      </c>
      <c r="AL45" s="134">
        <f>COUNT(F45:AI45)</f>
        <v>0</v>
      </c>
      <c r="AM45" s="134">
        <f>AL45*3.5</f>
        <v>0</v>
      </c>
      <c r="AN45" s="134"/>
      <c r="AO45" s="140"/>
      <c r="AP45" s="134" t="s">
        <v>169</v>
      </c>
      <c r="AQ45" s="134">
        <f t="shared" si="28"/>
        <v>0</v>
      </c>
      <c r="AR45" s="134">
        <f t="shared" si="29"/>
        <v>0</v>
      </c>
      <c r="AS45" s="134">
        <f t="shared" si="30"/>
        <v>0</v>
      </c>
      <c r="AT45" s="134">
        <f t="shared" si="31"/>
        <v>0</v>
      </c>
      <c r="AU45" s="134">
        <f t="shared" si="32"/>
        <v>0</v>
      </c>
      <c r="AV45" s="136">
        <f t="shared" si="27"/>
        <v>0</v>
      </c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75"/>
      <c r="BI45" s="175"/>
      <c r="BJ45" s="134"/>
    </row>
    <row r="46" spans="1:62" ht="15" x14ac:dyDescent="0.25">
      <c r="A46" s="140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147"/>
      <c r="K46" s="147"/>
      <c r="L46" s="147"/>
      <c r="M46" s="147"/>
      <c r="N46" s="147"/>
      <c r="O46" s="147"/>
      <c r="P46" s="176"/>
      <c r="Q46" s="147"/>
      <c r="R46" s="147"/>
      <c r="S46" s="147"/>
      <c r="T46" s="147"/>
      <c r="U46" s="147"/>
      <c r="V46" s="147"/>
      <c r="W46" s="176"/>
      <c r="X46" s="147"/>
      <c r="Y46" s="147"/>
      <c r="Z46" s="147"/>
      <c r="AA46" s="147"/>
      <c r="AB46" s="147"/>
      <c r="AC46" s="147"/>
      <c r="AD46" s="176"/>
      <c r="AE46" s="147"/>
      <c r="AF46" s="147"/>
      <c r="AG46" s="147"/>
      <c r="AH46" s="147"/>
      <c r="AI46" s="147"/>
      <c r="AJ46" s="147"/>
      <c r="AK46" s="133"/>
      <c r="AL46" s="147"/>
      <c r="AM46" s="147"/>
      <c r="AN46" s="147"/>
      <c r="AO46" s="140" t="s">
        <v>184</v>
      </c>
      <c r="AP46" s="134" t="s">
        <v>109</v>
      </c>
      <c r="AQ46" s="134">
        <f t="shared" si="28"/>
        <v>0</v>
      </c>
      <c r="AR46" s="134">
        <f t="shared" si="29"/>
        <v>0</v>
      </c>
      <c r="AS46" s="134">
        <f t="shared" si="30"/>
        <v>0</v>
      </c>
      <c r="AT46" s="134">
        <f t="shared" si="31"/>
        <v>0</v>
      </c>
      <c r="AU46" s="134">
        <f t="shared" si="32"/>
        <v>0</v>
      </c>
      <c r="AV46" s="136">
        <f t="shared" si="27"/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78"/>
      <c r="BI46" s="178"/>
      <c r="BJ46" s="147"/>
    </row>
    <row r="47" spans="1:62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34"/>
      <c r="K47" s="134"/>
      <c r="L47" s="150"/>
      <c r="M47" s="134"/>
      <c r="N47" s="152"/>
      <c r="O47" s="134"/>
      <c r="P47" s="159"/>
      <c r="Q47" s="134"/>
      <c r="R47" s="134"/>
      <c r="S47" s="150"/>
      <c r="T47" s="134"/>
      <c r="U47" s="152"/>
      <c r="V47" s="134"/>
      <c r="W47" s="159"/>
      <c r="X47" s="134"/>
      <c r="Y47" s="134"/>
      <c r="Z47" s="150"/>
      <c r="AA47" s="134"/>
      <c r="AB47" s="152"/>
      <c r="AC47" s="134"/>
      <c r="AD47" s="159"/>
      <c r="AE47" s="134"/>
      <c r="AF47" s="134"/>
      <c r="AG47" s="150"/>
      <c r="AH47" s="134"/>
      <c r="AI47" s="152"/>
      <c r="AJ47" s="134"/>
      <c r="AK47" s="133"/>
      <c r="AL47" s="134"/>
      <c r="AM47" s="134"/>
      <c r="AN47" s="134"/>
      <c r="AO47" s="140"/>
      <c r="AP47" s="124" t="s">
        <v>108</v>
      </c>
      <c r="AQ47" s="134">
        <f t="shared" si="28"/>
        <v>0</v>
      </c>
      <c r="AR47" s="134">
        <f t="shared" si="29"/>
        <v>0</v>
      </c>
      <c r="AS47" s="134">
        <f t="shared" si="30"/>
        <v>0</v>
      </c>
      <c r="AT47" s="134">
        <f t="shared" si="31"/>
        <v>0</v>
      </c>
      <c r="AU47" s="134">
        <f t="shared" si="32"/>
        <v>0</v>
      </c>
      <c r="AV47" s="136">
        <f t="shared" si="27"/>
        <v>0</v>
      </c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75"/>
      <c r="BI47" s="175"/>
      <c r="BJ47" s="134"/>
    </row>
    <row r="48" spans="1:62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34"/>
      <c r="K48" s="134"/>
      <c r="L48" s="150"/>
      <c r="M48" s="134"/>
      <c r="N48" s="152"/>
      <c r="O48" s="134"/>
      <c r="P48" s="159"/>
      <c r="Q48" s="134"/>
      <c r="R48" s="134"/>
      <c r="S48" s="150"/>
      <c r="T48" s="134"/>
      <c r="U48" s="152"/>
      <c r="V48" s="134"/>
      <c r="W48" s="159"/>
      <c r="X48" s="134"/>
      <c r="Y48" s="134"/>
      <c r="Z48" s="150"/>
      <c r="AA48" s="134"/>
      <c r="AB48" s="152"/>
      <c r="AC48" s="134"/>
      <c r="AD48" s="159"/>
      <c r="AE48" s="134"/>
      <c r="AF48" s="134"/>
      <c r="AG48" s="150"/>
      <c r="AH48" s="134"/>
      <c r="AI48" s="152"/>
      <c r="AJ48" s="134"/>
      <c r="AK48" s="133"/>
      <c r="AL48" s="134"/>
      <c r="AM48" s="134"/>
      <c r="AN48" s="134"/>
      <c r="AO48" s="140"/>
      <c r="AP48" s="124" t="s">
        <v>172</v>
      </c>
      <c r="AQ48" s="134">
        <f t="shared" si="28"/>
        <v>0</v>
      </c>
      <c r="AR48" s="134">
        <f t="shared" si="29"/>
        <v>0</v>
      </c>
      <c r="AS48" s="134">
        <f t="shared" si="30"/>
        <v>0</v>
      </c>
      <c r="AT48" s="134">
        <f t="shared" si="31"/>
        <v>0</v>
      </c>
      <c r="AU48" s="134">
        <f t="shared" si="32"/>
        <v>0</v>
      </c>
      <c r="AV48" s="136">
        <f t="shared" si="27"/>
        <v>0</v>
      </c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75"/>
      <c r="BI48" s="175"/>
      <c r="BJ48" s="134"/>
    </row>
    <row r="49" spans="1:62" ht="15" x14ac:dyDescent="0.25">
      <c r="A49" s="140"/>
      <c r="B49" s="141" t="s">
        <v>161</v>
      </c>
      <c r="C49" s="150"/>
      <c r="D49" s="150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34"/>
      <c r="R49" s="134"/>
      <c r="S49" s="150"/>
      <c r="T49" s="134"/>
      <c r="U49" s="152"/>
      <c r="V49" s="134"/>
      <c r="W49" s="159"/>
      <c r="X49" s="134"/>
      <c r="Y49" s="134"/>
      <c r="Z49" s="150"/>
      <c r="AA49" s="134"/>
      <c r="AB49" s="152"/>
      <c r="AC49" s="134"/>
      <c r="AD49" s="159"/>
      <c r="AE49" s="134"/>
      <c r="AF49" s="134"/>
      <c r="AG49" s="150"/>
      <c r="AH49" s="134"/>
      <c r="AI49" s="152"/>
      <c r="AJ49" s="134"/>
      <c r="AK49" s="133"/>
      <c r="AL49" s="134"/>
      <c r="AM49" s="134"/>
      <c r="AN49" s="134"/>
      <c r="AO49" s="140"/>
      <c r="AP49" s="124" t="s">
        <v>173</v>
      </c>
      <c r="AQ49" s="134">
        <f t="shared" si="28"/>
        <v>0</v>
      </c>
      <c r="AR49" s="134">
        <f t="shared" si="29"/>
        <v>0</v>
      </c>
      <c r="AS49" s="134">
        <f t="shared" si="30"/>
        <v>0</v>
      </c>
      <c r="AT49" s="134">
        <f t="shared" si="31"/>
        <v>0</v>
      </c>
      <c r="AU49" s="134">
        <f t="shared" si="32"/>
        <v>0</v>
      </c>
      <c r="AV49" s="136">
        <f t="shared" si="27"/>
        <v>0</v>
      </c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75"/>
      <c r="BI49" s="175"/>
      <c r="BJ49" s="134"/>
    </row>
    <row r="50" spans="1:62" ht="15" x14ac:dyDescent="0.25">
      <c r="A50" s="140"/>
      <c r="B50" s="141" t="s">
        <v>174</v>
      </c>
      <c r="C50" s="150"/>
      <c r="D50" s="150"/>
      <c r="E50" s="150"/>
      <c r="F50" s="134"/>
      <c r="G50" s="152"/>
      <c r="H50" s="134"/>
      <c r="I50" s="159"/>
      <c r="J50" s="134"/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59"/>
      <c r="AE50" s="134"/>
      <c r="AF50" s="134"/>
      <c r="AG50" s="150"/>
      <c r="AH50" s="134"/>
      <c r="AI50" s="152"/>
      <c r="AJ50" s="134"/>
      <c r="AK50" s="133"/>
      <c r="AL50" s="134"/>
      <c r="AM50" s="134"/>
      <c r="AN50" s="134"/>
      <c r="AO50" s="140"/>
      <c r="AP50" s="124" t="s">
        <v>174</v>
      </c>
      <c r="AQ50" s="134">
        <f t="shared" si="28"/>
        <v>0</v>
      </c>
      <c r="AR50" s="134">
        <f t="shared" si="29"/>
        <v>0</v>
      </c>
      <c r="AS50" s="134">
        <f t="shared" si="30"/>
        <v>0</v>
      </c>
      <c r="AT50" s="134">
        <f t="shared" si="31"/>
        <v>0</v>
      </c>
      <c r="AU50" s="134">
        <f t="shared" si="32"/>
        <v>0</v>
      </c>
      <c r="AV50" s="136">
        <f t="shared" si="27"/>
        <v>0</v>
      </c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75"/>
      <c r="BI50" s="175"/>
      <c r="BJ50" s="134"/>
    </row>
    <row r="51" spans="1:62" ht="15" x14ac:dyDescent="0.25">
      <c r="A51" s="153"/>
      <c r="B51" s="154" t="s">
        <v>175</v>
      </c>
      <c r="C51" s="155"/>
      <c r="D51" s="155"/>
      <c r="E51" s="155"/>
      <c r="F51" s="134"/>
      <c r="G51" s="155"/>
      <c r="H51" s="155"/>
      <c r="I51" s="159"/>
      <c r="J51" s="155"/>
      <c r="K51" s="155"/>
      <c r="L51" s="155"/>
      <c r="M51" s="134"/>
      <c r="N51" s="155"/>
      <c r="O51" s="155"/>
      <c r="P51" s="159"/>
      <c r="Q51" s="155"/>
      <c r="R51" s="155"/>
      <c r="S51" s="155"/>
      <c r="T51" s="134"/>
      <c r="U51" s="155"/>
      <c r="V51" s="155"/>
      <c r="W51" s="159"/>
      <c r="X51" s="155"/>
      <c r="Y51" s="155"/>
      <c r="Z51" s="155"/>
      <c r="AA51" s="155"/>
      <c r="AB51" s="155"/>
      <c r="AC51" s="155"/>
      <c r="AD51" s="159"/>
      <c r="AE51" s="155"/>
      <c r="AF51" s="155"/>
      <c r="AG51" s="155"/>
      <c r="AH51" s="134"/>
      <c r="AI51" s="155"/>
      <c r="AJ51" s="155"/>
      <c r="AK51" s="133">
        <f>SUM(E51:AI51)</f>
        <v>0</v>
      </c>
      <c r="AL51" s="155"/>
      <c r="AM51" s="155"/>
      <c r="AN51" s="155"/>
      <c r="AO51" s="153"/>
      <c r="AP51" s="134" t="s">
        <v>176</v>
      </c>
      <c r="AQ51" s="134">
        <f>SUM(AQ45:AQ50)-AQ44</f>
        <v>-30</v>
      </c>
      <c r="AR51" s="134">
        <f>SUM(AR45:AR50)-AR44</f>
        <v>-30</v>
      </c>
      <c r="AS51" s="134">
        <f>SUM(AS45:AS50)-AS44</f>
        <v>-30</v>
      </c>
      <c r="AT51" s="134">
        <f>SUM(AT45:AT50)-AT44</f>
        <v>-30</v>
      </c>
      <c r="AU51" s="134">
        <f>SUM(AU45:AU50)-AU44</f>
        <v>-30</v>
      </c>
      <c r="AV51" s="136">
        <f t="shared" si="27"/>
        <v>-150</v>
      </c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81"/>
      <c r="BI51" s="181"/>
      <c r="BJ51" s="155"/>
    </row>
    <row r="52" spans="1:62" ht="15" x14ac:dyDescent="0.25">
      <c r="A52" s="71"/>
      <c r="B52" s="131" t="s">
        <v>166</v>
      </c>
      <c r="C52" s="95">
        <v>5</v>
      </c>
      <c r="D52" s="95">
        <v>6</v>
      </c>
      <c r="E52" s="95">
        <v>5.5</v>
      </c>
      <c r="F52" s="95">
        <v>6.5</v>
      </c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95">
        <v>6</v>
      </c>
      <c r="AG52" s="95">
        <v>5.5</v>
      </c>
      <c r="AH52" s="95">
        <v>6.5</v>
      </c>
      <c r="AI52" s="95">
        <v>6</v>
      </c>
      <c r="AJ52" s="95">
        <v>2</v>
      </c>
      <c r="AK52" s="133">
        <f>SUM(F52:AI52)</f>
        <v>136.5</v>
      </c>
      <c r="AL52" s="134"/>
      <c r="AM52" s="134"/>
      <c r="AN52" s="134"/>
      <c r="AO52" s="71"/>
      <c r="AP52" s="135" t="s">
        <v>167</v>
      </c>
      <c r="AQ52" s="135">
        <f t="shared" ref="AQ52:AQ58" si="33">SUM(C52:H52)</f>
        <v>31</v>
      </c>
      <c r="AR52" s="135">
        <f t="shared" ref="AR52:AR58" si="34">SUM(J52:O52)</f>
        <v>31</v>
      </c>
      <c r="AS52" s="135">
        <f t="shared" ref="AS52:AS58" si="35">SUM(Q52:V52)</f>
        <v>31</v>
      </c>
      <c r="AT52" s="135">
        <f t="shared" ref="AT52:AT58" si="36">SUM(X52:AC52)</f>
        <v>31</v>
      </c>
      <c r="AU52" s="135">
        <f t="shared" ref="AU52:AU58" si="37">SUM(AE52:AJ52)</f>
        <v>31</v>
      </c>
      <c r="AV52" s="136">
        <f t="shared" si="27"/>
        <v>155</v>
      </c>
      <c r="AW52" s="137">
        <f>AV52-SUM(AV54:AV58)</f>
        <v>141</v>
      </c>
      <c r="AX52" s="137">
        <f>AV59</f>
        <v>-141</v>
      </c>
      <c r="AY52" s="138">
        <f>AW52+AX52</f>
        <v>0</v>
      </c>
      <c r="AZ52" s="138">
        <f>AV58</f>
        <v>14</v>
      </c>
      <c r="BA52" s="138">
        <f>AV56</f>
        <v>0</v>
      </c>
      <c r="BB52" s="138">
        <f>AV57</f>
        <v>0</v>
      </c>
      <c r="BC52" s="138">
        <f>AV55</f>
        <v>0</v>
      </c>
      <c r="BD52" s="138">
        <f>AV54</f>
        <v>0</v>
      </c>
      <c r="BE52" s="134">
        <f>AM53</f>
        <v>0</v>
      </c>
      <c r="BF52" s="134">
        <v>1.3</v>
      </c>
      <c r="BG52" s="134">
        <f>BF52*AX52</f>
        <v>-183.3</v>
      </c>
      <c r="BH52" s="174">
        <f>BE52+BG52</f>
        <v>-183.3</v>
      </c>
      <c r="BI52" s="174"/>
      <c r="BJ52" s="138" t="s">
        <v>270</v>
      </c>
    </row>
    <row r="53" spans="1:62" ht="15" x14ac:dyDescent="0.25">
      <c r="A53" s="140"/>
      <c r="B53" s="141" t="s">
        <v>168</v>
      </c>
      <c r="C53" s="134"/>
      <c r="D53" s="134"/>
      <c r="E53" s="134"/>
      <c r="F53" s="134"/>
      <c r="G53" s="134"/>
      <c r="H53" s="134"/>
      <c r="I53" s="159"/>
      <c r="J53" s="134"/>
      <c r="K53" s="142"/>
      <c r="L53" s="134"/>
      <c r="M53" s="134"/>
      <c r="N53" s="134"/>
      <c r="O53" s="134"/>
      <c r="P53" s="159"/>
      <c r="Q53" s="134"/>
      <c r="R53" s="134"/>
      <c r="S53" s="134"/>
      <c r="T53" s="134"/>
      <c r="U53" s="134"/>
      <c r="V53" s="134"/>
      <c r="W53" s="159"/>
      <c r="X53" s="134"/>
      <c r="Y53" s="134"/>
      <c r="Z53" s="134"/>
      <c r="AA53" s="134"/>
      <c r="AB53" s="142"/>
      <c r="AC53" s="142"/>
      <c r="AD53" s="159"/>
      <c r="AE53" s="134"/>
      <c r="AF53" s="134"/>
      <c r="AG53" s="134"/>
      <c r="AH53" s="134"/>
      <c r="AI53" s="134"/>
      <c r="AJ53" s="134"/>
      <c r="AK53" s="133">
        <f>SUM(F53:AI53)</f>
        <v>0</v>
      </c>
      <c r="AL53" s="134">
        <f>COUNT(F53:AI53)</f>
        <v>0</v>
      </c>
      <c r="AM53" s="134">
        <f>AL53*3.5</f>
        <v>0</v>
      </c>
      <c r="AN53" s="134"/>
      <c r="AO53" s="140"/>
      <c r="AP53" s="134" t="s">
        <v>169</v>
      </c>
      <c r="AQ53" s="134">
        <f t="shared" si="33"/>
        <v>0</v>
      </c>
      <c r="AR53" s="134">
        <f t="shared" si="34"/>
        <v>0</v>
      </c>
      <c r="AS53" s="134">
        <f t="shared" si="35"/>
        <v>0</v>
      </c>
      <c r="AT53" s="134">
        <f t="shared" si="36"/>
        <v>0</v>
      </c>
      <c r="AU53" s="134">
        <f t="shared" si="37"/>
        <v>0</v>
      </c>
      <c r="AV53" s="136">
        <f t="shared" si="27"/>
        <v>0</v>
      </c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75"/>
      <c r="BI53" s="175"/>
      <c r="BJ53" s="134"/>
    </row>
    <row r="54" spans="1:62" ht="15" x14ac:dyDescent="0.25">
      <c r="A54" s="140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147"/>
      <c r="R54" s="147"/>
      <c r="S54" s="147"/>
      <c r="T54" s="147"/>
      <c r="U54" s="147"/>
      <c r="V54" s="147"/>
      <c r="W54" s="176"/>
      <c r="X54" s="147"/>
      <c r="Y54" s="147"/>
      <c r="Z54" s="147"/>
      <c r="AA54" s="147"/>
      <c r="AB54" s="147"/>
      <c r="AC54" s="147"/>
      <c r="AD54" s="176"/>
      <c r="AE54" s="147"/>
      <c r="AF54" s="147"/>
      <c r="AG54" s="147"/>
      <c r="AH54" s="147"/>
      <c r="AI54" s="147"/>
      <c r="AJ54" s="147"/>
      <c r="AK54" s="133"/>
      <c r="AL54" s="147"/>
      <c r="AM54" s="147"/>
      <c r="AN54" s="147"/>
      <c r="AO54" s="140" t="s">
        <v>189</v>
      </c>
      <c r="AP54" s="134" t="s">
        <v>109</v>
      </c>
      <c r="AQ54" s="134">
        <f t="shared" si="33"/>
        <v>0</v>
      </c>
      <c r="AR54" s="134">
        <f t="shared" si="34"/>
        <v>0</v>
      </c>
      <c r="AS54" s="134">
        <f t="shared" si="35"/>
        <v>0</v>
      </c>
      <c r="AT54" s="134">
        <f t="shared" si="36"/>
        <v>0</v>
      </c>
      <c r="AU54" s="134">
        <f t="shared" si="37"/>
        <v>0</v>
      </c>
      <c r="AV54" s="136">
        <f t="shared" si="27"/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78"/>
      <c r="BI54" s="178"/>
      <c r="BJ54" s="147"/>
    </row>
    <row r="55" spans="1:62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34"/>
      <c r="R55" s="134"/>
      <c r="S55" s="150"/>
      <c r="T55" s="134"/>
      <c r="U55" s="152"/>
      <c r="V55" s="134"/>
      <c r="W55" s="159"/>
      <c r="X55" s="134"/>
      <c r="Y55" s="134"/>
      <c r="Z55" s="150"/>
      <c r="AA55" s="134"/>
      <c r="AB55" s="152"/>
      <c r="AC55" s="134"/>
      <c r="AD55" s="159"/>
      <c r="AE55" s="134"/>
      <c r="AF55" s="134"/>
      <c r="AG55" s="150"/>
      <c r="AH55" s="134"/>
      <c r="AI55" s="152"/>
      <c r="AJ55" s="134"/>
      <c r="AK55" s="133"/>
      <c r="AL55" s="134"/>
      <c r="AM55" s="134"/>
      <c r="AN55" s="134"/>
      <c r="AO55" s="140"/>
      <c r="AP55" s="124" t="s">
        <v>108</v>
      </c>
      <c r="AQ55" s="134">
        <f t="shared" si="33"/>
        <v>0</v>
      </c>
      <c r="AR55" s="134">
        <f t="shared" si="34"/>
        <v>0</v>
      </c>
      <c r="AS55" s="134">
        <f t="shared" si="35"/>
        <v>0</v>
      </c>
      <c r="AT55" s="134">
        <f t="shared" si="36"/>
        <v>0</v>
      </c>
      <c r="AU55" s="134">
        <f t="shared" si="37"/>
        <v>0</v>
      </c>
      <c r="AV55" s="136">
        <f t="shared" si="27"/>
        <v>0</v>
      </c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75"/>
      <c r="BI55" s="175"/>
      <c r="BJ55" s="134"/>
    </row>
    <row r="56" spans="1:62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34"/>
      <c r="R56" s="134"/>
      <c r="S56" s="150"/>
      <c r="T56" s="134"/>
      <c r="U56" s="152"/>
      <c r="V56" s="134"/>
      <c r="W56" s="159"/>
      <c r="X56" s="134"/>
      <c r="Y56" s="134"/>
      <c r="Z56" s="150"/>
      <c r="AA56" s="134"/>
      <c r="AB56" s="152"/>
      <c r="AC56" s="134"/>
      <c r="AD56" s="159"/>
      <c r="AE56" s="134"/>
      <c r="AF56" s="134"/>
      <c r="AG56" s="150"/>
      <c r="AH56" s="134"/>
      <c r="AI56" s="152"/>
      <c r="AJ56" s="134"/>
      <c r="AK56" s="133"/>
      <c r="AL56" s="134"/>
      <c r="AM56" s="134"/>
      <c r="AN56" s="134"/>
      <c r="AO56" s="140"/>
      <c r="AP56" s="124" t="s">
        <v>172</v>
      </c>
      <c r="AQ56" s="134">
        <f t="shared" si="33"/>
        <v>0</v>
      </c>
      <c r="AR56" s="134">
        <f t="shared" si="34"/>
        <v>0</v>
      </c>
      <c r="AS56" s="134">
        <f t="shared" si="35"/>
        <v>0</v>
      </c>
      <c r="AT56" s="134">
        <f t="shared" si="36"/>
        <v>0</v>
      </c>
      <c r="AU56" s="134">
        <f t="shared" si="37"/>
        <v>0</v>
      </c>
      <c r="AV56" s="136">
        <f t="shared" si="27"/>
        <v>0</v>
      </c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75"/>
      <c r="BI56" s="175"/>
      <c r="BJ56" s="134"/>
    </row>
    <row r="57" spans="1:62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/>
      <c r="AC57" s="134"/>
      <c r="AD57" s="159"/>
      <c r="AE57" s="134"/>
      <c r="AF57" s="134"/>
      <c r="AG57" s="150"/>
      <c r="AH57" s="134"/>
      <c r="AI57" s="152"/>
      <c r="AJ57" s="134"/>
      <c r="AK57" s="133"/>
      <c r="AL57" s="134"/>
      <c r="AM57" s="134"/>
      <c r="AN57" s="134"/>
      <c r="AO57" s="140"/>
      <c r="AP57" s="124" t="s">
        <v>173</v>
      </c>
      <c r="AQ57" s="134">
        <f t="shared" si="33"/>
        <v>0</v>
      </c>
      <c r="AR57" s="134">
        <f t="shared" si="34"/>
        <v>0</v>
      </c>
      <c r="AS57" s="134">
        <f t="shared" si="35"/>
        <v>0</v>
      </c>
      <c r="AT57" s="134">
        <f t="shared" si="36"/>
        <v>0</v>
      </c>
      <c r="AU57" s="134">
        <f t="shared" si="37"/>
        <v>0</v>
      </c>
      <c r="AV57" s="136">
        <f t="shared" si="27"/>
        <v>0</v>
      </c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75"/>
      <c r="BI57" s="175"/>
      <c r="BJ57" s="134"/>
    </row>
    <row r="58" spans="1:62" ht="15" x14ac:dyDescent="0.25">
      <c r="A58" s="140"/>
      <c r="B58" s="141" t="s">
        <v>174</v>
      </c>
      <c r="C58" s="150"/>
      <c r="D58" s="150"/>
      <c r="E58" s="150"/>
      <c r="F58" s="134"/>
      <c r="G58" s="152"/>
      <c r="H58" s="134"/>
      <c r="I58" s="159"/>
      <c r="J58" s="134"/>
      <c r="K58" s="134">
        <v>6</v>
      </c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>
        <v>6</v>
      </c>
      <c r="AC58" s="134">
        <v>2</v>
      </c>
      <c r="AD58" s="159"/>
      <c r="AE58" s="134"/>
      <c r="AF58" s="134"/>
      <c r="AG58" s="150"/>
      <c r="AH58" s="134"/>
      <c r="AI58" s="152"/>
      <c r="AJ58" s="134"/>
      <c r="AK58" s="133"/>
      <c r="AL58" s="134"/>
      <c r="AM58" s="134"/>
      <c r="AN58" s="134"/>
      <c r="AO58" s="140"/>
      <c r="AP58" s="124" t="s">
        <v>174</v>
      </c>
      <c r="AQ58" s="134">
        <f t="shared" si="33"/>
        <v>0</v>
      </c>
      <c r="AR58" s="134">
        <f t="shared" si="34"/>
        <v>6</v>
      </c>
      <c r="AS58" s="134">
        <f t="shared" si="35"/>
        <v>0</v>
      </c>
      <c r="AT58" s="134">
        <f t="shared" si="36"/>
        <v>8</v>
      </c>
      <c r="AU58" s="134">
        <f t="shared" si="37"/>
        <v>0</v>
      </c>
      <c r="AV58" s="136">
        <f t="shared" si="27"/>
        <v>14</v>
      </c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75"/>
      <c r="BI58" s="175"/>
      <c r="BJ58" s="134"/>
    </row>
    <row r="59" spans="1:62" ht="15" x14ac:dyDescent="0.25">
      <c r="A59" s="153"/>
      <c r="B59" s="154" t="s">
        <v>175</v>
      </c>
      <c r="C59" s="155"/>
      <c r="D59" s="155"/>
      <c r="E59" s="155"/>
      <c r="F59" s="134"/>
      <c r="G59" s="155"/>
      <c r="H59" s="155"/>
      <c r="I59" s="159"/>
      <c r="J59" s="155"/>
      <c r="K59" s="155"/>
      <c r="L59" s="155"/>
      <c r="M59" s="155"/>
      <c r="N59" s="155"/>
      <c r="O59" s="155"/>
      <c r="P59" s="159"/>
      <c r="Q59" s="155"/>
      <c r="R59" s="155"/>
      <c r="S59" s="155"/>
      <c r="T59" s="155"/>
      <c r="U59" s="155"/>
      <c r="V59" s="155"/>
      <c r="W59" s="159"/>
      <c r="X59" s="155"/>
      <c r="Y59" s="155"/>
      <c r="Z59" s="155"/>
      <c r="AA59" s="155"/>
      <c r="AB59" s="155"/>
      <c r="AC59" s="155"/>
      <c r="AD59" s="159"/>
      <c r="AE59" s="155"/>
      <c r="AF59" s="155"/>
      <c r="AG59" s="155"/>
      <c r="AH59" s="155"/>
      <c r="AI59" s="155"/>
      <c r="AJ59" s="155"/>
      <c r="AK59" s="133">
        <f>SUM(E59:AI59)</f>
        <v>0</v>
      </c>
      <c r="AL59" s="155"/>
      <c r="AM59" s="155"/>
      <c r="AN59" s="155"/>
      <c r="AO59" s="153"/>
      <c r="AP59" s="134" t="s">
        <v>176</v>
      </c>
      <c r="AQ59" s="134">
        <f>SUM(AQ53:AQ58)-AQ52</f>
        <v>-31</v>
      </c>
      <c r="AR59" s="134">
        <f>SUM(AR53:AR58)-AR52</f>
        <v>-25</v>
      </c>
      <c r="AS59" s="134">
        <f>SUM(AS53:AS58)-AS52</f>
        <v>-31</v>
      </c>
      <c r="AT59" s="134">
        <f>SUM(AT53:AT58)-AT52</f>
        <v>-23</v>
      </c>
      <c r="AU59" s="134">
        <f>SUM(AU53:AU58)-AU52</f>
        <v>-31</v>
      </c>
      <c r="AV59" s="136">
        <f t="shared" si="27"/>
        <v>-141</v>
      </c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81"/>
      <c r="BI59" s="181"/>
      <c r="BJ59" s="155"/>
    </row>
    <row r="60" spans="1:62" ht="15" x14ac:dyDescent="0.25">
      <c r="A60" s="71"/>
      <c r="B60" s="131" t="s">
        <v>166</v>
      </c>
      <c r="C60" s="95">
        <v>5</v>
      </c>
      <c r="D60" s="95">
        <v>6</v>
      </c>
      <c r="E60" s="95">
        <v>5.5</v>
      </c>
      <c r="F60" s="95">
        <v>6.5</v>
      </c>
      <c r="G60" s="95">
        <v>6</v>
      </c>
      <c r="H60" s="95">
        <v>2</v>
      </c>
      <c r="I60" s="173"/>
      <c r="J60" s="95">
        <v>5</v>
      </c>
      <c r="K60" s="95">
        <v>6</v>
      </c>
      <c r="L60" s="95">
        <v>5.5</v>
      </c>
      <c r="M60" s="95">
        <v>6.5</v>
      </c>
      <c r="N60" s="95">
        <v>6</v>
      </c>
      <c r="O60" s="95">
        <v>2</v>
      </c>
      <c r="P60" s="173"/>
      <c r="Q60" s="95">
        <v>5</v>
      </c>
      <c r="R60" s="95">
        <v>6</v>
      </c>
      <c r="S60" s="95">
        <v>5.5</v>
      </c>
      <c r="T60" s="95">
        <v>6.5</v>
      </c>
      <c r="U60" s="95">
        <v>6</v>
      </c>
      <c r="V60" s="95">
        <v>2</v>
      </c>
      <c r="W60" s="173"/>
      <c r="X60" s="95">
        <v>5</v>
      </c>
      <c r="Y60" s="95">
        <v>6</v>
      </c>
      <c r="Z60" s="95">
        <v>5.5</v>
      </c>
      <c r="AA60" s="95">
        <v>6.5</v>
      </c>
      <c r="AB60" s="95">
        <v>6</v>
      </c>
      <c r="AC60" s="95">
        <v>2</v>
      </c>
      <c r="AD60" s="173"/>
      <c r="AE60" s="95">
        <v>5</v>
      </c>
      <c r="AF60" s="95">
        <v>6</v>
      </c>
      <c r="AG60" s="95">
        <v>5.5</v>
      </c>
      <c r="AH60" s="95">
        <v>6.5</v>
      </c>
      <c r="AI60" s="95">
        <v>6</v>
      </c>
      <c r="AJ60" s="95">
        <v>2</v>
      </c>
      <c r="AK60" s="133">
        <f>SUM(F60:AI60)</f>
        <v>136.5</v>
      </c>
      <c r="AL60" s="134"/>
      <c r="AM60" s="134"/>
      <c r="AN60" s="134"/>
      <c r="AO60" s="71"/>
      <c r="AP60" s="135" t="s">
        <v>167</v>
      </c>
      <c r="AQ60" s="135">
        <f t="shared" ref="AQ60:AQ66" si="38">SUM(C60:H60)</f>
        <v>31</v>
      </c>
      <c r="AR60" s="135">
        <f t="shared" ref="AR60:AR66" si="39">SUM(J60:O60)</f>
        <v>31</v>
      </c>
      <c r="AS60" s="135">
        <f t="shared" ref="AS60:AS66" si="40">SUM(Q60:V60)</f>
        <v>31</v>
      </c>
      <c r="AT60" s="135">
        <f t="shared" ref="AT60:AT66" si="41">SUM(X60:AC60)</f>
        <v>31</v>
      </c>
      <c r="AU60" s="135">
        <f t="shared" ref="AU60:AU66" si="42">SUM(AE60:AJ60)</f>
        <v>31</v>
      </c>
      <c r="AV60" s="136">
        <f t="shared" si="27"/>
        <v>155</v>
      </c>
      <c r="AW60" s="137">
        <f>AV60-SUM(AV62:AV66)</f>
        <v>141</v>
      </c>
      <c r="AX60" s="137">
        <f>AV67</f>
        <v>-141</v>
      </c>
      <c r="AY60" s="138">
        <f>AW60+AX60</f>
        <v>0</v>
      </c>
      <c r="AZ60" s="138">
        <f>AV66</f>
        <v>14</v>
      </c>
      <c r="BA60" s="138">
        <f>AV64</f>
        <v>0</v>
      </c>
      <c r="BB60" s="138">
        <f>AV65</f>
        <v>0</v>
      </c>
      <c r="BC60" s="138">
        <f>AV63</f>
        <v>0</v>
      </c>
      <c r="BD60" s="138">
        <f>AV62</f>
        <v>0</v>
      </c>
      <c r="BE60" s="134">
        <f>AM61</f>
        <v>0</v>
      </c>
      <c r="BF60" s="134">
        <v>1.3</v>
      </c>
      <c r="BG60" s="134">
        <f>BF60*AX60</f>
        <v>-183.3</v>
      </c>
      <c r="BH60" s="174">
        <f>BE60+BG60</f>
        <v>-183.3</v>
      </c>
      <c r="BI60" s="174">
        <v>18.72</v>
      </c>
      <c r="BJ60" s="138"/>
    </row>
    <row r="61" spans="1:62" ht="15" x14ac:dyDescent="0.25">
      <c r="A61" s="140"/>
      <c r="B61" s="141" t="s">
        <v>168</v>
      </c>
      <c r="C61" s="134"/>
      <c r="D61" s="134"/>
      <c r="E61" s="134"/>
      <c r="F61" s="134"/>
      <c r="G61" s="134"/>
      <c r="H61" s="134"/>
      <c r="I61" s="159"/>
      <c r="J61" s="134"/>
      <c r="K61" s="142"/>
      <c r="L61" s="134"/>
      <c r="M61" s="134"/>
      <c r="N61" s="134"/>
      <c r="O61" s="134"/>
      <c r="P61" s="159"/>
      <c r="Q61" s="134"/>
      <c r="R61" s="134"/>
      <c r="S61" s="134"/>
      <c r="T61" s="134"/>
      <c r="U61" s="134"/>
      <c r="V61" s="134"/>
      <c r="W61" s="159"/>
      <c r="X61" s="134"/>
      <c r="Y61" s="134"/>
      <c r="Z61" s="134"/>
      <c r="AA61" s="134"/>
      <c r="AB61" s="142"/>
      <c r="AC61" s="142"/>
      <c r="AD61" s="159"/>
      <c r="AE61" s="134"/>
      <c r="AF61" s="134"/>
      <c r="AG61" s="134"/>
      <c r="AH61" s="134"/>
      <c r="AI61" s="134"/>
      <c r="AJ61" s="134"/>
      <c r="AK61" s="133">
        <f>SUM(F61:AI61)</f>
        <v>0</v>
      </c>
      <c r="AL61" s="134">
        <f>COUNT(F61:AI61)</f>
        <v>0</v>
      </c>
      <c r="AM61" s="134">
        <f>AL61*3.5</f>
        <v>0</v>
      </c>
      <c r="AN61" s="134"/>
      <c r="AO61" s="140"/>
      <c r="AP61" s="134" t="s">
        <v>169</v>
      </c>
      <c r="AQ61" s="134">
        <f t="shared" si="38"/>
        <v>0</v>
      </c>
      <c r="AR61" s="134">
        <f t="shared" si="39"/>
        <v>0</v>
      </c>
      <c r="AS61" s="134">
        <f t="shared" si="40"/>
        <v>0</v>
      </c>
      <c r="AT61" s="134">
        <f t="shared" si="41"/>
        <v>0</v>
      </c>
      <c r="AU61" s="134">
        <f t="shared" si="42"/>
        <v>0</v>
      </c>
      <c r="AV61" s="136">
        <f t="shared" si="27"/>
        <v>0</v>
      </c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75"/>
      <c r="BI61" s="175"/>
      <c r="BJ61" s="134"/>
    </row>
    <row r="62" spans="1:62" ht="15" x14ac:dyDescent="0.25">
      <c r="A62" s="140" t="s">
        <v>193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47"/>
      <c r="K62" s="147"/>
      <c r="L62" s="147"/>
      <c r="M62" s="147"/>
      <c r="N62" s="147"/>
      <c r="O62" s="147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/>
      <c r="AA62" s="147"/>
      <c r="AB62" s="147"/>
      <c r="AC62" s="147"/>
      <c r="AD62" s="176"/>
      <c r="AE62" s="147"/>
      <c r="AF62" s="147"/>
      <c r="AG62" s="147"/>
      <c r="AH62" s="147"/>
      <c r="AI62" s="147"/>
      <c r="AJ62" s="147"/>
      <c r="AK62" s="133"/>
      <c r="AL62" s="147"/>
      <c r="AM62" s="147"/>
      <c r="AN62" s="147"/>
      <c r="AO62" s="140" t="s">
        <v>193</v>
      </c>
      <c r="AP62" s="134" t="s">
        <v>109</v>
      </c>
      <c r="AQ62" s="134">
        <f t="shared" si="38"/>
        <v>0</v>
      </c>
      <c r="AR62" s="134">
        <f t="shared" si="39"/>
        <v>0</v>
      </c>
      <c r="AS62" s="134">
        <f t="shared" si="40"/>
        <v>0</v>
      </c>
      <c r="AT62" s="134">
        <f t="shared" si="41"/>
        <v>0</v>
      </c>
      <c r="AU62" s="134">
        <f t="shared" si="42"/>
        <v>0</v>
      </c>
      <c r="AV62" s="136">
        <f t="shared" si="27"/>
        <v>0</v>
      </c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78"/>
      <c r="BI62" s="178"/>
      <c r="BJ62" s="147"/>
    </row>
    <row r="63" spans="1:62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/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/>
      <c r="AF63" s="134"/>
      <c r="AG63" s="150"/>
      <c r="AH63" s="134"/>
      <c r="AI63" s="152"/>
      <c r="AJ63" s="134"/>
      <c r="AK63" s="133"/>
      <c r="AL63" s="134"/>
      <c r="AM63" s="134"/>
      <c r="AN63" s="134"/>
      <c r="AO63" s="140"/>
      <c r="AP63" s="124" t="s">
        <v>108</v>
      </c>
      <c r="AQ63" s="134">
        <f t="shared" si="38"/>
        <v>0</v>
      </c>
      <c r="AR63" s="134">
        <f t="shared" si="39"/>
        <v>0</v>
      </c>
      <c r="AS63" s="134">
        <f t="shared" si="40"/>
        <v>0</v>
      </c>
      <c r="AT63" s="134">
        <f t="shared" si="41"/>
        <v>0</v>
      </c>
      <c r="AU63" s="134">
        <f t="shared" si="42"/>
        <v>0</v>
      </c>
      <c r="AV63" s="136">
        <f t="shared" si="27"/>
        <v>0</v>
      </c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75"/>
      <c r="BI63" s="175"/>
      <c r="BJ63" s="134"/>
    </row>
    <row r="64" spans="1:62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/>
      <c r="M64" s="134"/>
      <c r="N64" s="152"/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4"/>
      <c r="AG64" s="150"/>
      <c r="AH64" s="134"/>
      <c r="AI64" s="152"/>
      <c r="AJ64" s="134"/>
      <c r="AK64" s="133"/>
      <c r="AL64" s="134"/>
      <c r="AM64" s="134"/>
      <c r="AN64" s="134"/>
      <c r="AO64" s="140"/>
      <c r="AP64" s="124" t="s">
        <v>172</v>
      </c>
      <c r="AQ64" s="134">
        <f t="shared" si="38"/>
        <v>0</v>
      </c>
      <c r="AR64" s="134">
        <f t="shared" si="39"/>
        <v>0</v>
      </c>
      <c r="AS64" s="134">
        <f t="shared" si="40"/>
        <v>0</v>
      </c>
      <c r="AT64" s="134">
        <f t="shared" si="41"/>
        <v>0</v>
      </c>
      <c r="AU64" s="134">
        <f t="shared" si="42"/>
        <v>0</v>
      </c>
      <c r="AV64" s="136">
        <f t="shared" si="27"/>
        <v>0</v>
      </c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75"/>
      <c r="BI64" s="175"/>
      <c r="BJ64" s="134"/>
    </row>
    <row r="65" spans="1:62" ht="15" x14ac:dyDescent="0.25">
      <c r="A65" s="140"/>
      <c r="B65" s="141" t="s">
        <v>161</v>
      </c>
      <c r="C65" s="150"/>
      <c r="D65" s="150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4"/>
      <c r="AG65" s="150"/>
      <c r="AH65" s="134"/>
      <c r="AI65" s="152"/>
      <c r="AJ65" s="134"/>
      <c r="AK65" s="133"/>
      <c r="AL65" s="134"/>
      <c r="AM65" s="134"/>
      <c r="AN65" s="134"/>
      <c r="AO65" s="140"/>
      <c r="AP65" s="124" t="s">
        <v>173</v>
      </c>
      <c r="AQ65" s="134">
        <f t="shared" si="38"/>
        <v>0</v>
      </c>
      <c r="AR65" s="134">
        <f t="shared" si="39"/>
        <v>0</v>
      </c>
      <c r="AS65" s="134">
        <f t="shared" si="40"/>
        <v>0</v>
      </c>
      <c r="AT65" s="134">
        <f t="shared" si="41"/>
        <v>0</v>
      </c>
      <c r="AU65" s="134">
        <f t="shared" si="42"/>
        <v>0</v>
      </c>
      <c r="AV65" s="136">
        <f t="shared" si="27"/>
        <v>0</v>
      </c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75"/>
      <c r="BI65" s="175"/>
      <c r="BJ65" s="134"/>
    </row>
    <row r="66" spans="1:62" ht="15" x14ac:dyDescent="0.25">
      <c r="A66" s="140"/>
      <c r="B66" s="141" t="s">
        <v>174</v>
      </c>
      <c r="C66" s="150"/>
      <c r="D66" s="150"/>
      <c r="E66" s="150"/>
      <c r="F66" s="134"/>
      <c r="G66" s="152"/>
      <c r="H66" s="134"/>
      <c r="I66" s="159"/>
      <c r="J66" s="134"/>
      <c r="K66" s="134">
        <v>6</v>
      </c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>
        <v>6</v>
      </c>
      <c r="AC66" s="134">
        <v>2</v>
      </c>
      <c r="AD66" s="159"/>
      <c r="AE66" s="134"/>
      <c r="AF66" s="134"/>
      <c r="AG66" s="150"/>
      <c r="AH66" s="134"/>
      <c r="AI66" s="152"/>
      <c r="AJ66" s="134"/>
      <c r="AK66" s="133"/>
      <c r="AL66" s="134"/>
      <c r="AM66" s="134"/>
      <c r="AN66" s="134"/>
      <c r="AO66" s="140"/>
      <c r="AP66" s="124" t="s">
        <v>174</v>
      </c>
      <c r="AQ66" s="134">
        <f t="shared" si="38"/>
        <v>0</v>
      </c>
      <c r="AR66" s="134">
        <f t="shared" si="39"/>
        <v>6</v>
      </c>
      <c r="AS66" s="134">
        <f t="shared" si="40"/>
        <v>0</v>
      </c>
      <c r="AT66" s="134">
        <f t="shared" si="41"/>
        <v>8</v>
      </c>
      <c r="AU66" s="134">
        <f t="shared" si="42"/>
        <v>0</v>
      </c>
      <c r="AV66" s="136">
        <f t="shared" si="27"/>
        <v>14</v>
      </c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75"/>
      <c r="BI66" s="175"/>
      <c r="BJ66" s="134"/>
    </row>
    <row r="67" spans="1:62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55"/>
      <c r="AG67" s="155"/>
      <c r="AH67" s="134"/>
      <c r="AI67" s="155"/>
      <c r="AJ67" s="155"/>
      <c r="AK67" s="133">
        <f>SUM(E67:AI67)</f>
        <v>0</v>
      </c>
      <c r="AL67" s="155"/>
      <c r="AM67" s="155"/>
      <c r="AN67" s="155"/>
      <c r="AO67" s="153"/>
      <c r="AP67" s="134" t="s">
        <v>176</v>
      </c>
      <c r="AQ67" s="134">
        <f>SUM(AQ61:AQ66)-AQ60</f>
        <v>-31</v>
      </c>
      <c r="AR67" s="134">
        <f>SUM(AR61:AR66)-AR60</f>
        <v>-25</v>
      </c>
      <c r="AS67" s="134">
        <f>SUM(AS61:AS66)-AS60</f>
        <v>-31</v>
      </c>
      <c r="AT67" s="134">
        <f>SUM(AT61:AT66)-AT60</f>
        <v>-23</v>
      </c>
      <c r="AU67" s="134">
        <f>SUM(AU61:AU66)-AU60</f>
        <v>-31</v>
      </c>
      <c r="AV67" s="136">
        <f t="shared" si="27"/>
        <v>-141</v>
      </c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81"/>
      <c r="BI67" s="181"/>
      <c r="BJ67" s="155"/>
    </row>
    <row r="68" spans="1:62" ht="15" x14ac:dyDescent="0.25">
      <c r="A68" s="71"/>
      <c r="B68" s="131" t="s">
        <v>166</v>
      </c>
      <c r="C68" s="95">
        <v>5.5</v>
      </c>
      <c r="D68" s="95">
        <v>6</v>
      </c>
      <c r="E68" s="95">
        <v>5.5</v>
      </c>
      <c r="F68" s="95">
        <v>6</v>
      </c>
      <c r="G68" s="95">
        <v>6</v>
      </c>
      <c r="H68" s="95">
        <v>2</v>
      </c>
      <c r="I68" s="173"/>
      <c r="J68" s="95">
        <v>5.5</v>
      </c>
      <c r="K68" s="95">
        <v>6</v>
      </c>
      <c r="L68" s="95">
        <v>5.5</v>
      </c>
      <c r="M68" s="95">
        <v>6</v>
      </c>
      <c r="N68" s="95">
        <v>6</v>
      </c>
      <c r="O68" s="95">
        <v>2</v>
      </c>
      <c r="P68" s="173"/>
      <c r="Q68" s="95">
        <v>5.5</v>
      </c>
      <c r="R68" s="95">
        <v>6</v>
      </c>
      <c r="S68" s="95">
        <v>5.5</v>
      </c>
      <c r="T68" s="95">
        <v>6</v>
      </c>
      <c r="U68" s="95">
        <v>6</v>
      </c>
      <c r="V68" s="95">
        <v>2</v>
      </c>
      <c r="W68" s="173"/>
      <c r="X68" s="95">
        <v>5.5</v>
      </c>
      <c r="Y68" s="95">
        <v>6</v>
      </c>
      <c r="Z68" s="95">
        <v>5.5</v>
      </c>
      <c r="AA68" s="95">
        <v>6</v>
      </c>
      <c r="AB68" s="95">
        <v>6</v>
      </c>
      <c r="AC68" s="95">
        <v>2</v>
      </c>
      <c r="AD68" s="173"/>
      <c r="AE68" s="95">
        <v>5.5</v>
      </c>
      <c r="AF68" s="95">
        <v>6</v>
      </c>
      <c r="AG68" s="95">
        <v>5.5</v>
      </c>
      <c r="AH68" s="95">
        <v>6</v>
      </c>
      <c r="AI68" s="95">
        <v>6</v>
      </c>
      <c r="AJ68" s="95">
        <v>2</v>
      </c>
      <c r="AK68" s="133">
        <f>SUM(F68:AI68)</f>
        <v>136</v>
      </c>
      <c r="AL68" s="134"/>
      <c r="AM68" s="134"/>
      <c r="AN68" s="134"/>
      <c r="AO68" s="71"/>
      <c r="AP68" s="135" t="s">
        <v>167</v>
      </c>
      <c r="AQ68" s="135">
        <f t="shared" ref="AQ68:AQ74" si="43">SUM(C68:H68)</f>
        <v>31</v>
      </c>
      <c r="AR68" s="135">
        <f t="shared" ref="AR68:AR74" si="44">SUM(J68:O68)</f>
        <v>31</v>
      </c>
      <c r="AS68" s="135">
        <f t="shared" ref="AS68:AS74" si="45">SUM(Q68:V68)</f>
        <v>31</v>
      </c>
      <c r="AT68" s="135">
        <f t="shared" ref="AT68:AT74" si="46">SUM(X68:AC68)</f>
        <v>31</v>
      </c>
      <c r="AU68" s="135">
        <f t="shared" ref="AU68:AU74" si="47">SUM(AE68:AJ68)</f>
        <v>31</v>
      </c>
      <c r="AV68" s="136">
        <f t="shared" ref="AV68:AV99" si="48">SUM(AQ68:AU68)</f>
        <v>155</v>
      </c>
      <c r="AW68" s="137">
        <f>AV68-SUM(AV70:AV74)</f>
        <v>141</v>
      </c>
      <c r="AX68" s="137">
        <f>AV75</f>
        <v>-141</v>
      </c>
      <c r="AY68" s="138">
        <f>AW68+AX68</f>
        <v>0</v>
      </c>
      <c r="AZ68" s="138">
        <f>AV74</f>
        <v>14</v>
      </c>
      <c r="BA68" s="138">
        <f>AV72</f>
        <v>0</v>
      </c>
      <c r="BB68" s="138">
        <f>AV73</f>
        <v>0</v>
      </c>
      <c r="BC68" s="138">
        <f>AV71</f>
        <v>0</v>
      </c>
      <c r="BD68" s="138">
        <f>AV70</f>
        <v>0</v>
      </c>
      <c r="BE68" s="134">
        <f>AM69</f>
        <v>0</v>
      </c>
      <c r="BF68" s="134">
        <v>1.3</v>
      </c>
      <c r="BG68" s="134">
        <f>BF68*AX68</f>
        <v>-183.3</v>
      </c>
      <c r="BH68" s="174">
        <f>BE68+BG68</f>
        <v>-183.3</v>
      </c>
      <c r="BI68" s="174"/>
      <c r="BJ68" s="138"/>
    </row>
    <row r="69" spans="1:62" ht="15" x14ac:dyDescent="0.25">
      <c r="A69" s="140"/>
      <c r="B69" s="141" t="s">
        <v>168</v>
      </c>
      <c r="C69" s="134"/>
      <c r="D69" s="134"/>
      <c r="E69" s="134"/>
      <c r="F69" s="134"/>
      <c r="G69" s="134"/>
      <c r="H69" s="134"/>
      <c r="I69" s="159"/>
      <c r="J69" s="134"/>
      <c r="K69" s="142"/>
      <c r="L69" s="134"/>
      <c r="M69" s="134"/>
      <c r="N69" s="134"/>
      <c r="O69" s="134"/>
      <c r="P69" s="159"/>
      <c r="Q69" s="134"/>
      <c r="R69" s="134"/>
      <c r="S69" s="134"/>
      <c r="T69" s="134"/>
      <c r="U69" s="134"/>
      <c r="V69" s="134"/>
      <c r="W69" s="159"/>
      <c r="X69" s="134"/>
      <c r="Y69" s="134"/>
      <c r="Z69" s="134"/>
      <c r="AA69" s="134"/>
      <c r="AB69" s="142"/>
      <c r="AC69" s="142"/>
      <c r="AD69" s="159"/>
      <c r="AE69" s="134"/>
      <c r="AF69" s="134"/>
      <c r="AG69" s="134"/>
      <c r="AH69" s="134"/>
      <c r="AI69" s="134"/>
      <c r="AJ69" s="134"/>
      <c r="AK69" s="133">
        <f>SUM(F69:AI69)</f>
        <v>0</v>
      </c>
      <c r="AL69" s="134">
        <f>COUNT(F69:AI69)</f>
        <v>0</v>
      </c>
      <c r="AM69" s="134">
        <f>AL69*3.5</f>
        <v>0</v>
      </c>
      <c r="AN69" s="134"/>
      <c r="AO69" s="140"/>
      <c r="AP69" s="134" t="s">
        <v>169</v>
      </c>
      <c r="AQ69" s="134">
        <f t="shared" si="43"/>
        <v>0</v>
      </c>
      <c r="AR69" s="134">
        <f t="shared" si="44"/>
        <v>0</v>
      </c>
      <c r="AS69" s="134">
        <f t="shared" si="45"/>
        <v>0</v>
      </c>
      <c r="AT69" s="134">
        <f t="shared" si="46"/>
        <v>0</v>
      </c>
      <c r="AU69" s="134">
        <f t="shared" si="47"/>
        <v>0</v>
      </c>
      <c r="AV69" s="136">
        <f t="shared" si="48"/>
        <v>0</v>
      </c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75"/>
      <c r="BI69" s="175"/>
      <c r="BJ69" s="134"/>
    </row>
    <row r="70" spans="1:62" ht="15" x14ac:dyDescent="0.25">
      <c r="A70" s="140" t="s">
        <v>196</v>
      </c>
      <c r="B70" s="141" t="s">
        <v>109</v>
      </c>
      <c r="C70" s="147"/>
      <c r="D70" s="147"/>
      <c r="E70" s="147"/>
      <c r="F70" s="147"/>
      <c r="G70" s="147"/>
      <c r="H70" s="147"/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147"/>
      <c r="Y70" s="147"/>
      <c r="Z70" s="147"/>
      <c r="AA70" s="147"/>
      <c r="AB70" s="147"/>
      <c r="AC70" s="147"/>
      <c r="AD70" s="176"/>
      <c r="AE70" s="147"/>
      <c r="AF70" s="147"/>
      <c r="AG70" s="147"/>
      <c r="AH70" s="147"/>
      <c r="AI70" s="147"/>
      <c r="AJ70" s="147"/>
      <c r="AK70" s="133"/>
      <c r="AL70" s="147"/>
      <c r="AM70" s="147"/>
      <c r="AN70" s="147"/>
      <c r="AO70" s="140" t="s">
        <v>196</v>
      </c>
      <c r="AP70" s="134" t="s">
        <v>109</v>
      </c>
      <c r="AQ70" s="134">
        <f t="shared" si="43"/>
        <v>0</v>
      </c>
      <c r="AR70" s="134">
        <f t="shared" si="44"/>
        <v>0</v>
      </c>
      <c r="AS70" s="134">
        <f t="shared" si="45"/>
        <v>0</v>
      </c>
      <c r="AT70" s="134">
        <f t="shared" si="46"/>
        <v>0</v>
      </c>
      <c r="AU70" s="134">
        <f t="shared" si="47"/>
        <v>0</v>
      </c>
      <c r="AV70" s="136">
        <f t="shared" si="48"/>
        <v>0</v>
      </c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78"/>
      <c r="BI70" s="178"/>
      <c r="BJ70" s="147"/>
    </row>
    <row r="71" spans="1:62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/>
      <c r="W71" s="159"/>
      <c r="X71" s="134"/>
      <c r="Y71" s="134"/>
      <c r="Z71" s="150"/>
      <c r="AA71" s="134"/>
      <c r="AB71" s="152"/>
      <c r="AC71" s="134"/>
      <c r="AD71" s="159"/>
      <c r="AE71" s="134"/>
      <c r="AF71" s="134"/>
      <c r="AG71" s="150"/>
      <c r="AH71" s="134"/>
      <c r="AI71" s="152"/>
      <c r="AJ71" s="134"/>
      <c r="AK71" s="133"/>
      <c r="AL71" s="134"/>
      <c r="AM71" s="134"/>
      <c r="AN71" s="134"/>
      <c r="AO71" s="140"/>
      <c r="AP71" s="124" t="s">
        <v>108</v>
      </c>
      <c r="AQ71" s="134">
        <f t="shared" si="43"/>
        <v>0</v>
      </c>
      <c r="AR71" s="134">
        <f t="shared" si="44"/>
        <v>0</v>
      </c>
      <c r="AS71" s="134">
        <f t="shared" si="45"/>
        <v>0</v>
      </c>
      <c r="AT71" s="134">
        <f t="shared" si="46"/>
        <v>0</v>
      </c>
      <c r="AU71" s="134">
        <f t="shared" si="47"/>
        <v>0</v>
      </c>
      <c r="AV71" s="136">
        <f t="shared" si="48"/>
        <v>0</v>
      </c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75"/>
      <c r="BI71" s="175"/>
      <c r="BJ71" s="134"/>
    </row>
    <row r="72" spans="1:62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34"/>
      <c r="Y72" s="134"/>
      <c r="Z72" s="150"/>
      <c r="AA72" s="134"/>
      <c r="AB72" s="152"/>
      <c r="AC72" s="134"/>
      <c r="AD72" s="159"/>
      <c r="AE72" s="134"/>
      <c r="AF72" s="134"/>
      <c r="AG72" s="150"/>
      <c r="AH72" s="134"/>
      <c r="AI72" s="152"/>
      <c r="AJ72" s="134"/>
      <c r="AK72" s="133"/>
      <c r="AL72" s="134"/>
      <c r="AM72" s="134"/>
      <c r="AN72" s="134"/>
      <c r="AO72" s="140"/>
      <c r="AP72" s="124" t="s">
        <v>172</v>
      </c>
      <c r="AQ72" s="134">
        <f t="shared" si="43"/>
        <v>0</v>
      </c>
      <c r="AR72" s="134">
        <f t="shared" si="44"/>
        <v>0</v>
      </c>
      <c r="AS72" s="134">
        <f t="shared" si="45"/>
        <v>0</v>
      </c>
      <c r="AT72" s="134">
        <f t="shared" si="46"/>
        <v>0</v>
      </c>
      <c r="AU72" s="134">
        <f t="shared" si="47"/>
        <v>0</v>
      </c>
      <c r="AV72" s="136">
        <f t="shared" si="48"/>
        <v>0</v>
      </c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75"/>
      <c r="BI72" s="175"/>
      <c r="BJ72" s="134"/>
    </row>
    <row r="73" spans="1:62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59"/>
      <c r="AE73" s="134"/>
      <c r="AF73" s="134"/>
      <c r="AG73" s="150"/>
      <c r="AH73" s="134"/>
      <c r="AI73" s="152"/>
      <c r="AJ73" s="134"/>
      <c r="AK73" s="133"/>
      <c r="AL73" s="134"/>
      <c r="AM73" s="134"/>
      <c r="AN73" s="134"/>
      <c r="AO73" s="140"/>
      <c r="AP73" s="124" t="s">
        <v>173</v>
      </c>
      <c r="AQ73" s="134">
        <f t="shared" si="43"/>
        <v>0</v>
      </c>
      <c r="AR73" s="134">
        <f t="shared" si="44"/>
        <v>0</v>
      </c>
      <c r="AS73" s="134">
        <f t="shared" si="45"/>
        <v>0</v>
      </c>
      <c r="AT73" s="134">
        <f t="shared" si="46"/>
        <v>0</v>
      </c>
      <c r="AU73" s="134">
        <f t="shared" si="47"/>
        <v>0</v>
      </c>
      <c r="AV73" s="136">
        <f t="shared" si="48"/>
        <v>0</v>
      </c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75"/>
      <c r="BI73" s="175"/>
      <c r="BJ73" s="134"/>
    </row>
    <row r="74" spans="1:62" ht="15" x14ac:dyDescent="0.25">
      <c r="A74" s="140"/>
      <c r="B74" s="141" t="s">
        <v>174</v>
      </c>
      <c r="C74" s="150"/>
      <c r="D74" s="150"/>
      <c r="E74" s="150"/>
      <c r="F74" s="134"/>
      <c r="G74" s="152"/>
      <c r="H74" s="134"/>
      <c r="I74" s="159"/>
      <c r="J74" s="134"/>
      <c r="K74" s="134">
        <v>6</v>
      </c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>
        <v>6</v>
      </c>
      <c r="AC74" s="134">
        <v>2</v>
      </c>
      <c r="AD74" s="159"/>
      <c r="AE74" s="134"/>
      <c r="AF74" s="134"/>
      <c r="AG74" s="150"/>
      <c r="AH74" s="134"/>
      <c r="AI74" s="152"/>
      <c r="AJ74" s="134"/>
      <c r="AK74" s="133"/>
      <c r="AL74" s="134"/>
      <c r="AM74" s="134"/>
      <c r="AN74" s="134"/>
      <c r="AO74" s="140"/>
      <c r="AP74" s="124" t="s">
        <v>174</v>
      </c>
      <c r="AQ74" s="134">
        <f t="shared" si="43"/>
        <v>0</v>
      </c>
      <c r="AR74" s="134">
        <f t="shared" si="44"/>
        <v>6</v>
      </c>
      <c r="AS74" s="134">
        <f t="shared" si="45"/>
        <v>0</v>
      </c>
      <c r="AT74" s="134">
        <f t="shared" si="46"/>
        <v>8</v>
      </c>
      <c r="AU74" s="134">
        <f t="shared" si="47"/>
        <v>0</v>
      </c>
      <c r="AV74" s="136">
        <f t="shared" si="48"/>
        <v>14</v>
      </c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75"/>
      <c r="BI74" s="175"/>
      <c r="BJ74" s="134"/>
    </row>
    <row r="75" spans="1:62" ht="15" x14ac:dyDescent="0.25">
      <c r="A75" s="153"/>
      <c r="B75" s="154" t="s">
        <v>175</v>
      </c>
      <c r="C75" s="155"/>
      <c r="D75" s="155"/>
      <c r="E75" s="155"/>
      <c r="F75" s="134"/>
      <c r="G75" s="155"/>
      <c r="H75" s="155"/>
      <c r="I75" s="159"/>
      <c r="J75" s="155"/>
      <c r="K75" s="155"/>
      <c r="L75" s="155"/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55"/>
      <c r="AG75" s="155"/>
      <c r="AH75" s="134"/>
      <c r="AI75" s="155"/>
      <c r="AJ75" s="155"/>
      <c r="AK75" s="133">
        <f>SUM(E75:AI75)</f>
        <v>0</v>
      </c>
      <c r="AL75" s="155"/>
      <c r="AM75" s="155"/>
      <c r="AN75" s="155"/>
      <c r="AO75" s="153"/>
      <c r="AP75" s="134" t="s">
        <v>176</v>
      </c>
      <c r="AQ75" s="134">
        <f>SUM(AQ69:AQ74)-AQ68</f>
        <v>-31</v>
      </c>
      <c r="AR75" s="134">
        <f>SUM(AR69:AR74)-AR68</f>
        <v>-25</v>
      </c>
      <c r="AS75" s="134">
        <f>SUM(AS69:AS74)-AS68</f>
        <v>-31</v>
      </c>
      <c r="AT75" s="134">
        <f>SUM(AT69:AT74)-AT68</f>
        <v>-23</v>
      </c>
      <c r="AU75" s="134">
        <f>SUM(AU69:AU74)-AU68</f>
        <v>-31</v>
      </c>
      <c r="AV75" s="136">
        <f t="shared" si="48"/>
        <v>-141</v>
      </c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81"/>
      <c r="BI75" s="181"/>
      <c r="BJ75" s="155"/>
    </row>
    <row r="76" spans="1:62" ht="15" x14ac:dyDescent="0.25">
      <c r="A76" s="71"/>
      <c r="B76" s="131" t="s">
        <v>166</v>
      </c>
      <c r="C76" s="95">
        <v>5</v>
      </c>
      <c r="D76" s="95">
        <v>5</v>
      </c>
      <c r="E76" s="95">
        <v>5</v>
      </c>
      <c r="F76" s="95">
        <v>6</v>
      </c>
      <c r="G76" s="95">
        <v>6</v>
      </c>
      <c r="H76" s="95">
        <v>3</v>
      </c>
      <c r="I76" s="173"/>
      <c r="J76" s="95">
        <v>5</v>
      </c>
      <c r="K76" s="95">
        <v>5</v>
      </c>
      <c r="L76" s="95">
        <v>5</v>
      </c>
      <c r="M76" s="95">
        <v>6</v>
      </c>
      <c r="N76" s="95">
        <v>6</v>
      </c>
      <c r="O76" s="95">
        <v>3</v>
      </c>
      <c r="P76" s="173"/>
      <c r="Q76" s="95">
        <v>5</v>
      </c>
      <c r="R76" s="95">
        <v>5</v>
      </c>
      <c r="S76" s="95">
        <v>5</v>
      </c>
      <c r="T76" s="95">
        <v>6</v>
      </c>
      <c r="U76" s="95">
        <v>6</v>
      </c>
      <c r="V76" s="95">
        <v>3</v>
      </c>
      <c r="W76" s="173"/>
      <c r="X76" s="95">
        <v>5</v>
      </c>
      <c r="Y76" s="95">
        <v>5</v>
      </c>
      <c r="Z76" s="95">
        <v>5</v>
      </c>
      <c r="AA76" s="95">
        <v>6</v>
      </c>
      <c r="AB76" s="95">
        <v>6</v>
      </c>
      <c r="AC76" s="95">
        <v>3</v>
      </c>
      <c r="AD76" s="173"/>
      <c r="AE76" s="95">
        <v>5</v>
      </c>
      <c r="AF76" s="95">
        <v>5</v>
      </c>
      <c r="AG76" s="95">
        <v>5</v>
      </c>
      <c r="AH76" s="95">
        <v>6</v>
      </c>
      <c r="AI76" s="95">
        <v>6</v>
      </c>
      <c r="AJ76" s="95">
        <v>3</v>
      </c>
      <c r="AK76" s="133">
        <f>SUM(F76:AI76)</f>
        <v>132</v>
      </c>
      <c r="AL76" s="134"/>
      <c r="AM76" s="134"/>
      <c r="AN76" s="134"/>
      <c r="AO76" s="71"/>
      <c r="AP76" s="135" t="s">
        <v>167</v>
      </c>
      <c r="AQ76" s="135">
        <f t="shared" ref="AQ76:AQ82" si="49">SUM(C76:H76)</f>
        <v>30</v>
      </c>
      <c r="AR76" s="135">
        <f t="shared" ref="AR76:AR82" si="50">SUM(J76:O76)</f>
        <v>30</v>
      </c>
      <c r="AS76" s="135">
        <f t="shared" ref="AS76:AS82" si="51">SUM(Q76:V76)</f>
        <v>30</v>
      </c>
      <c r="AT76" s="135">
        <f t="shared" ref="AT76:AT82" si="52">SUM(X76:AC76)</f>
        <v>30</v>
      </c>
      <c r="AU76" s="135">
        <f t="shared" ref="AU76:AU82" si="53">SUM(AE76:AJ76)</f>
        <v>30</v>
      </c>
      <c r="AV76" s="136">
        <f t="shared" si="48"/>
        <v>150</v>
      </c>
      <c r="AW76" s="137">
        <f>AV76-SUM(AV78:AV82)</f>
        <v>150</v>
      </c>
      <c r="AX76" s="137">
        <f>AV83</f>
        <v>-150</v>
      </c>
      <c r="AY76" s="138">
        <f>AW76+AX76</f>
        <v>0</v>
      </c>
      <c r="AZ76" s="138">
        <f>AV82</f>
        <v>0</v>
      </c>
      <c r="BA76" s="138">
        <f>AV80</f>
        <v>0</v>
      </c>
      <c r="BB76" s="138">
        <f>AV81</f>
        <v>0</v>
      </c>
      <c r="BC76" s="138">
        <f>AV79</f>
        <v>0</v>
      </c>
      <c r="BD76" s="138">
        <f>AV78</f>
        <v>0</v>
      </c>
      <c r="BE76" s="134">
        <f>AM77</f>
        <v>0</v>
      </c>
      <c r="BF76" s="134">
        <v>1.3</v>
      </c>
      <c r="BG76" s="134">
        <f>BF76*AX76</f>
        <v>-195</v>
      </c>
      <c r="BH76" s="174">
        <f>BE76+BG76</f>
        <v>-195</v>
      </c>
      <c r="BI76" s="174"/>
      <c r="BJ76" s="138"/>
    </row>
    <row r="77" spans="1:62" ht="15" x14ac:dyDescent="0.25">
      <c r="A77" s="140"/>
      <c r="B77" s="141" t="s">
        <v>168</v>
      </c>
      <c r="C77" s="134"/>
      <c r="D77" s="134"/>
      <c r="E77" s="134"/>
      <c r="F77" s="134"/>
      <c r="G77" s="134"/>
      <c r="H77" s="134"/>
      <c r="I77" s="159"/>
      <c r="J77" s="134"/>
      <c r="K77" s="142"/>
      <c r="L77" s="134"/>
      <c r="M77" s="134"/>
      <c r="N77" s="134"/>
      <c r="O77" s="134"/>
      <c r="P77" s="159"/>
      <c r="Q77" s="134"/>
      <c r="R77" s="134"/>
      <c r="S77" s="134"/>
      <c r="T77" s="134"/>
      <c r="U77" s="134"/>
      <c r="V77" s="134"/>
      <c r="W77" s="159"/>
      <c r="X77" s="134"/>
      <c r="Y77" s="134"/>
      <c r="Z77" s="134"/>
      <c r="AA77" s="134"/>
      <c r="AB77" s="142"/>
      <c r="AC77" s="142"/>
      <c r="AD77" s="159"/>
      <c r="AE77" s="134"/>
      <c r="AF77" s="134"/>
      <c r="AG77" s="134"/>
      <c r="AH77" s="134"/>
      <c r="AI77" s="134"/>
      <c r="AJ77" s="134"/>
      <c r="AK77" s="133">
        <f>SUM(F77:AI77)</f>
        <v>0</v>
      </c>
      <c r="AL77" s="134">
        <f>COUNT(F77:AI77)</f>
        <v>0</v>
      </c>
      <c r="AM77" s="134">
        <f>AL77*3.5</f>
        <v>0</v>
      </c>
      <c r="AN77" s="134"/>
      <c r="AO77" s="140"/>
      <c r="AP77" s="134" t="s">
        <v>169</v>
      </c>
      <c r="AQ77" s="134">
        <f t="shared" si="49"/>
        <v>0</v>
      </c>
      <c r="AR77" s="134">
        <f t="shared" si="50"/>
        <v>0</v>
      </c>
      <c r="AS77" s="134">
        <f t="shared" si="51"/>
        <v>0</v>
      </c>
      <c r="AT77" s="134">
        <f t="shared" si="52"/>
        <v>0</v>
      </c>
      <c r="AU77" s="134">
        <f t="shared" si="53"/>
        <v>0</v>
      </c>
      <c r="AV77" s="136">
        <f t="shared" si="48"/>
        <v>0</v>
      </c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75"/>
      <c r="BI77" s="175"/>
      <c r="BJ77" s="134"/>
    </row>
    <row r="78" spans="1:62" ht="15" x14ac:dyDescent="0.25">
      <c r="A78" s="140" t="s">
        <v>197</v>
      </c>
      <c r="B78" s="141" t="s">
        <v>109</v>
      </c>
      <c r="C78" s="147"/>
      <c r="D78" s="147"/>
      <c r="E78" s="147"/>
      <c r="F78" s="147"/>
      <c r="G78" s="147"/>
      <c r="H78" s="147"/>
      <c r="I78" s="176"/>
      <c r="J78" s="147"/>
      <c r="K78" s="147"/>
      <c r="L78" s="147"/>
      <c r="M78" s="147"/>
      <c r="N78" s="147"/>
      <c r="O78" s="147"/>
      <c r="P78" s="176"/>
      <c r="Q78" s="147"/>
      <c r="R78" s="147"/>
      <c r="S78" s="147"/>
      <c r="T78" s="147"/>
      <c r="U78" s="147"/>
      <c r="V78" s="147"/>
      <c r="W78" s="176"/>
      <c r="X78" s="147"/>
      <c r="Y78" s="147"/>
      <c r="Z78" s="147"/>
      <c r="AA78" s="147"/>
      <c r="AB78" s="147"/>
      <c r="AC78" s="147"/>
      <c r="AD78" s="176"/>
      <c r="AE78" s="147"/>
      <c r="AF78" s="147"/>
      <c r="AG78" s="147"/>
      <c r="AH78" s="147"/>
      <c r="AI78" s="147"/>
      <c r="AJ78" s="147"/>
      <c r="AK78" s="133"/>
      <c r="AL78" s="147"/>
      <c r="AM78" s="147"/>
      <c r="AN78" s="147"/>
      <c r="AO78" s="140" t="s">
        <v>197</v>
      </c>
      <c r="AP78" s="134" t="s">
        <v>109</v>
      </c>
      <c r="AQ78" s="134">
        <f t="shared" si="49"/>
        <v>0</v>
      </c>
      <c r="AR78" s="134">
        <f t="shared" si="50"/>
        <v>0</v>
      </c>
      <c r="AS78" s="134">
        <f t="shared" si="51"/>
        <v>0</v>
      </c>
      <c r="AT78" s="134">
        <f t="shared" si="52"/>
        <v>0</v>
      </c>
      <c r="AU78" s="134">
        <f t="shared" si="53"/>
        <v>0</v>
      </c>
      <c r="AV78" s="136">
        <f t="shared" si="48"/>
        <v>0</v>
      </c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78"/>
      <c r="BI78" s="178"/>
      <c r="BJ78" s="147"/>
    </row>
    <row r="79" spans="1:62" ht="15" x14ac:dyDescent="0.25">
      <c r="A79" s="140"/>
      <c r="B79" s="141" t="s">
        <v>108</v>
      </c>
      <c r="C79" s="150"/>
      <c r="D79" s="150"/>
      <c r="E79" s="150"/>
      <c r="F79" s="134"/>
      <c r="G79" s="152"/>
      <c r="H79" s="134"/>
      <c r="I79" s="159"/>
      <c r="J79" s="134"/>
      <c r="K79" s="134"/>
      <c r="L79" s="150"/>
      <c r="M79" s="134"/>
      <c r="N79" s="152"/>
      <c r="O79" s="134"/>
      <c r="P79" s="159"/>
      <c r="Q79" s="134"/>
      <c r="R79" s="134"/>
      <c r="S79" s="150"/>
      <c r="T79" s="134"/>
      <c r="U79" s="152"/>
      <c r="V79" s="134"/>
      <c r="W79" s="159"/>
      <c r="X79" s="134"/>
      <c r="Y79" s="134"/>
      <c r="Z79" s="150"/>
      <c r="AA79" s="134"/>
      <c r="AB79" s="152"/>
      <c r="AC79" s="134"/>
      <c r="AD79" s="159"/>
      <c r="AE79" s="134"/>
      <c r="AF79" s="134"/>
      <c r="AG79" s="150"/>
      <c r="AH79" s="134"/>
      <c r="AI79" s="152"/>
      <c r="AJ79" s="134"/>
      <c r="AK79" s="133"/>
      <c r="AL79" s="134"/>
      <c r="AM79" s="134"/>
      <c r="AN79" s="134"/>
      <c r="AO79" s="140"/>
      <c r="AP79" s="124" t="s">
        <v>108</v>
      </c>
      <c r="AQ79" s="134">
        <f t="shared" si="49"/>
        <v>0</v>
      </c>
      <c r="AR79" s="134">
        <f t="shared" si="50"/>
        <v>0</v>
      </c>
      <c r="AS79" s="134">
        <f t="shared" si="51"/>
        <v>0</v>
      </c>
      <c r="AT79" s="134">
        <f t="shared" si="52"/>
        <v>0</v>
      </c>
      <c r="AU79" s="134">
        <f t="shared" si="53"/>
        <v>0</v>
      </c>
      <c r="AV79" s="136">
        <f t="shared" si="48"/>
        <v>0</v>
      </c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75"/>
      <c r="BI79" s="175"/>
      <c r="BJ79" s="134"/>
    </row>
    <row r="80" spans="1:62" ht="15" x14ac:dyDescent="0.25">
      <c r="A80" s="140"/>
      <c r="B80" s="141" t="s">
        <v>160</v>
      </c>
      <c r="C80" s="150"/>
      <c r="D80" s="150"/>
      <c r="E80" s="150"/>
      <c r="F80" s="134"/>
      <c r="G80" s="152"/>
      <c r="H80" s="134"/>
      <c r="I80" s="159"/>
      <c r="J80" s="134"/>
      <c r="K80" s="134"/>
      <c r="L80" s="150"/>
      <c r="M80" s="134"/>
      <c r="N80" s="152"/>
      <c r="O80" s="134"/>
      <c r="P80" s="159"/>
      <c r="Q80" s="134"/>
      <c r="R80" s="134"/>
      <c r="S80" s="150"/>
      <c r="T80" s="134"/>
      <c r="U80" s="152"/>
      <c r="V80" s="134"/>
      <c r="W80" s="159"/>
      <c r="X80" s="134"/>
      <c r="Y80" s="134"/>
      <c r="Z80" s="150"/>
      <c r="AA80" s="134"/>
      <c r="AB80" s="152"/>
      <c r="AC80" s="134"/>
      <c r="AD80" s="159"/>
      <c r="AE80" s="134"/>
      <c r="AF80" s="134"/>
      <c r="AG80" s="150"/>
      <c r="AH80" s="134"/>
      <c r="AI80" s="152"/>
      <c r="AJ80" s="134"/>
      <c r="AK80" s="133"/>
      <c r="AL80" s="134"/>
      <c r="AM80" s="134"/>
      <c r="AN80" s="134"/>
      <c r="AO80" s="140"/>
      <c r="AP80" s="124" t="s">
        <v>172</v>
      </c>
      <c r="AQ80" s="134">
        <f t="shared" si="49"/>
        <v>0</v>
      </c>
      <c r="AR80" s="134">
        <f t="shared" si="50"/>
        <v>0</v>
      </c>
      <c r="AS80" s="134">
        <f t="shared" si="51"/>
        <v>0</v>
      </c>
      <c r="AT80" s="134">
        <f t="shared" si="52"/>
        <v>0</v>
      </c>
      <c r="AU80" s="134">
        <f t="shared" si="53"/>
        <v>0</v>
      </c>
      <c r="AV80" s="136">
        <f t="shared" si="48"/>
        <v>0</v>
      </c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75"/>
      <c r="BI80" s="175"/>
      <c r="BJ80" s="134"/>
    </row>
    <row r="81" spans="1:62" ht="15" x14ac:dyDescent="0.25">
      <c r="A81" s="140"/>
      <c r="B81" s="141" t="s">
        <v>161</v>
      </c>
      <c r="C81" s="150"/>
      <c r="D81" s="150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59"/>
      <c r="AE81" s="134"/>
      <c r="AF81" s="134"/>
      <c r="AG81" s="150"/>
      <c r="AH81" s="134"/>
      <c r="AI81" s="152"/>
      <c r="AJ81" s="134"/>
      <c r="AK81" s="133"/>
      <c r="AL81" s="134"/>
      <c r="AM81" s="134"/>
      <c r="AN81" s="134"/>
      <c r="AO81" s="140"/>
      <c r="AP81" s="124" t="s">
        <v>173</v>
      </c>
      <c r="AQ81" s="134">
        <f t="shared" si="49"/>
        <v>0</v>
      </c>
      <c r="AR81" s="134">
        <f t="shared" si="50"/>
        <v>0</v>
      </c>
      <c r="AS81" s="134">
        <f t="shared" si="51"/>
        <v>0</v>
      </c>
      <c r="AT81" s="134">
        <f t="shared" si="52"/>
        <v>0</v>
      </c>
      <c r="AU81" s="134">
        <f t="shared" si="53"/>
        <v>0</v>
      </c>
      <c r="AV81" s="136">
        <f t="shared" si="48"/>
        <v>0</v>
      </c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75"/>
      <c r="BI81" s="175"/>
      <c r="BJ81" s="134"/>
    </row>
    <row r="82" spans="1:62" ht="15" x14ac:dyDescent="0.25">
      <c r="A82" s="140"/>
      <c r="B82" s="141" t="s">
        <v>174</v>
      </c>
      <c r="C82" s="150"/>
      <c r="D82" s="150"/>
      <c r="E82" s="150"/>
      <c r="F82" s="134"/>
      <c r="G82" s="152"/>
      <c r="H82" s="134"/>
      <c r="I82" s="159"/>
      <c r="J82" s="134"/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59"/>
      <c r="AE82" s="134"/>
      <c r="AF82" s="134"/>
      <c r="AG82" s="150"/>
      <c r="AH82" s="134"/>
      <c r="AI82" s="152"/>
      <c r="AJ82" s="134"/>
      <c r="AK82" s="133"/>
      <c r="AL82" s="134"/>
      <c r="AM82" s="134"/>
      <c r="AN82" s="134"/>
      <c r="AO82" s="140"/>
      <c r="AP82" s="124" t="s">
        <v>174</v>
      </c>
      <c r="AQ82" s="134">
        <f t="shared" si="49"/>
        <v>0</v>
      </c>
      <c r="AR82" s="134">
        <f t="shared" si="50"/>
        <v>0</v>
      </c>
      <c r="AS82" s="134">
        <f t="shared" si="51"/>
        <v>0</v>
      </c>
      <c r="AT82" s="134">
        <f t="shared" si="52"/>
        <v>0</v>
      </c>
      <c r="AU82" s="134">
        <f t="shared" si="53"/>
        <v>0</v>
      </c>
      <c r="AV82" s="136">
        <f t="shared" si="48"/>
        <v>0</v>
      </c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75"/>
      <c r="BI82" s="175"/>
      <c r="BJ82" s="134"/>
    </row>
    <row r="83" spans="1:62" ht="15" x14ac:dyDescent="0.25">
      <c r="A83" s="153"/>
      <c r="B83" s="154" t="s">
        <v>175</v>
      </c>
      <c r="C83" s="155"/>
      <c r="D83" s="155"/>
      <c r="E83" s="155"/>
      <c r="F83" s="134"/>
      <c r="G83" s="155"/>
      <c r="H83" s="155"/>
      <c r="I83" s="159"/>
      <c r="J83" s="155"/>
      <c r="K83" s="155"/>
      <c r="L83" s="155"/>
      <c r="M83" s="134"/>
      <c r="N83" s="155"/>
      <c r="O83" s="155"/>
      <c r="P83" s="159"/>
      <c r="Q83" s="155"/>
      <c r="R83" s="155"/>
      <c r="S83" s="155"/>
      <c r="T83" s="134"/>
      <c r="U83" s="155"/>
      <c r="V83" s="155"/>
      <c r="W83" s="159"/>
      <c r="X83" s="155"/>
      <c r="Y83" s="155"/>
      <c r="Z83" s="155"/>
      <c r="AA83" s="134"/>
      <c r="AB83" s="155"/>
      <c r="AC83" s="155"/>
      <c r="AD83" s="159"/>
      <c r="AE83" s="155"/>
      <c r="AF83" s="155"/>
      <c r="AG83" s="155"/>
      <c r="AH83" s="134"/>
      <c r="AI83" s="155"/>
      <c r="AJ83" s="155"/>
      <c r="AK83" s="133">
        <f>SUM(E83:AI83)</f>
        <v>0</v>
      </c>
      <c r="AL83" s="155"/>
      <c r="AM83" s="155"/>
      <c r="AN83" s="155"/>
      <c r="AO83" s="153"/>
      <c r="AP83" s="134" t="s">
        <v>176</v>
      </c>
      <c r="AQ83" s="134">
        <f>SUM(AQ77:AQ82)-AQ76</f>
        <v>-30</v>
      </c>
      <c r="AR83" s="134">
        <f>SUM(AR77:AR82)-AR76</f>
        <v>-30</v>
      </c>
      <c r="AS83" s="134">
        <f>SUM(AS77:AS82)-AS76</f>
        <v>-30</v>
      </c>
      <c r="AT83" s="134">
        <f>SUM(AT77:AT82)-AT76</f>
        <v>-30</v>
      </c>
      <c r="AU83" s="134">
        <f>SUM(AU77:AU82)-AU76</f>
        <v>-30</v>
      </c>
      <c r="AV83" s="136">
        <f t="shared" si="48"/>
        <v>-150</v>
      </c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81"/>
      <c r="BI83" s="181"/>
      <c r="BJ83" s="155"/>
    </row>
    <row r="84" spans="1:62" ht="15" x14ac:dyDescent="0.25">
      <c r="A84" s="71"/>
      <c r="B84" s="131" t="s">
        <v>166</v>
      </c>
      <c r="C84" s="95">
        <v>5</v>
      </c>
      <c r="D84" s="95">
        <v>4.5</v>
      </c>
      <c r="E84" s="95">
        <v>5.5</v>
      </c>
      <c r="F84" s="95">
        <v>6</v>
      </c>
      <c r="G84" s="95">
        <v>6</v>
      </c>
      <c r="H84" s="95">
        <v>3</v>
      </c>
      <c r="I84" s="173"/>
      <c r="J84" s="95">
        <v>5</v>
      </c>
      <c r="K84" s="95">
        <v>4.5</v>
      </c>
      <c r="L84" s="95">
        <v>5.5</v>
      </c>
      <c r="M84" s="95">
        <v>6</v>
      </c>
      <c r="N84" s="95">
        <v>6</v>
      </c>
      <c r="O84" s="95">
        <v>3</v>
      </c>
      <c r="P84" s="173"/>
      <c r="Q84" s="95">
        <v>5</v>
      </c>
      <c r="R84" s="95">
        <v>4.5</v>
      </c>
      <c r="S84" s="95">
        <v>5.5</v>
      </c>
      <c r="T84" s="95">
        <v>6</v>
      </c>
      <c r="U84" s="95">
        <v>6</v>
      </c>
      <c r="V84" s="95">
        <v>3</v>
      </c>
      <c r="W84" s="173"/>
      <c r="X84" s="95">
        <v>5</v>
      </c>
      <c r="Y84" s="95">
        <v>4.5</v>
      </c>
      <c r="Z84" s="95">
        <v>5.5</v>
      </c>
      <c r="AA84" s="95">
        <v>6</v>
      </c>
      <c r="AB84" s="95">
        <v>6</v>
      </c>
      <c r="AC84" s="95">
        <v>3</v>
      </c>
      <c r="AD84" s="173"/>
      <c r="AE84" s="95">
        <v>5</v>
      </c>
      <c r="AF84" s="95">
        <v>4.5</v>
      </c>
      <c r="AG84" s="95">
        <v>5.5</v>
      </c>
      <c r="AH84" s="95">
        <v>6</v>
      </c>
      <c r="AI84" s="95">
        <v>6</v>
      </c>
      <c r="AJ84" s="95">
        <v>3</v>
      </c>
      <c r="AK84" s="133">
        <f>SUM(F84:AI84)</f>
        <v>132</v>
      </c>
      <c r="AL84" s="134"/>
      <c r="AM84" s="134"/>
      <c r="AN84" s="134"/>
      <c r="AO84" s="71"/>
      <c r="AP84" s="135" t="s">
        <v>167</v>
      </c>
      <c r="AQ84" s="135">
        <f t="shared" ref="AQ84:AQ90" si="54">SUM(C84:H84)</f>
        <v>30</v>
      </c>
      <c r="AR84" s="135">
        <f t="shared" ref="AR84:AR90" si="55">SUM(J84:O84)</f>
        <v>30</v>
      </c>
      <c r="AS84" s="135">
        <f t="shared" ref="AS84:AS90" si="56">SUM(Q84:V84)</f>
        <v>30</v>
      </c>
      <c r="AT84" s="135">
        <f t="shared" ref="AT84:AT90" si="57">SUM(X84:AC84)</f>
        <v>30</v>
      </c>
      <c r="AU84" s="135">
        <f t="shared" ref="AU84:AU90" si="58">SUM(AE84:AJ84)</f>
        <v>30</v>
      </c>
      <c r="AV84" s="136">
        <f t="shared" si="48"/>
        <v>150</v>
      </c>
      <c r="AW84" s="137">
        <f>AV84-SUM(AV86:AV90)</f>
        <v>136.5</v>
      </c>
      <c r="AX84" s="137">
        <f>AV91</f>
        <v>-136.5</v>
      </c>
      <c r="AY84" s="138">
        <f>AW84+AX84</f>
        <v>0</v>
      </c>
      <c r="AZ84" s="138">
        <f>AV90</f>
        <v>13.5</v>
      </c>
      <c r="BA84" s="138">
        <f>AV88</f>
        <v>0</v>
      </c>
      <c r="BB84" s="138">
        <f>AV89</f>
        <v>0</v>
      </c>
      <c r="BC84" s="138">
        <f>AV87</f>
        <v>0</v>
      </c>
      <c r="BD84" s="138">
        <f>AV86</f>
        <v>0</v>
      </c>
      <c r="BE84" s="134">
        <f>AM85</f>
        <v>0</v>
      </c>
      <c r="BF84" s="134">
        <v>1.3</v>
      </c>
      <c r="BG84" s="134">
        <f>BF84*AX84</f>
        <v>-177.45000000000002</v>
      </c>
      <c r="BH84" s="174">
        <f>BE84+BG84</f>
        <v>-177.45000000000002</v>
      </c>
      <c r="BI84" s="174">
        <v>20.8</v>
      </c>
      <c r="BJ84" s="138"/>
    </row>
    <row r="85" spans="1:62" ht="15" x14ac:dyDescent="0.25">
      <c r="A85" s="140"/>
      <c r="B85" s="141" t="s">
        <v>168</v>
      </c>
      <c r="C85" s="134"/>
      <c r="D85" s="134"/>
      <c r="E85" s="134"/>
      <c r="F85" s="134"/>
      <c r="G85" s="134"/>
      <c r="H85" s="134"/>
      <c r="I85" s="159"/>
      <c r="J85" s="134"/>
      <c r="K85" s="142"/>
      <c r="L85" s="134"/>
      <c r="M85" s="134"/>
      <c r="N85" s="134"/>
      <c r="O85" s="134"/>
      <c r="P85" s="159"/>
      <c r="Q85" s="134"/>
      <c r="R85" s="134"/>
      <c r="S85" s="134"/>
      <c r="T85" s="134"/>
      <c r="U85" s="134"/>
      <c r="V85" s="134"/>
      <c r="W85" s="159"/>
      <c r="X85" s="134"/>
      <c r="Y85" s="134"/>
      <c r="Z85" s="134"/>
      <c r="AA85" s="134"/>
      <c r="AB85" s="142"/>
      <c r="AC85" s="142"/>
      <c r="AD85" s="159"/>
      <c r="AE85" s="134"/>
      <c r="AF85" s="134"/>
      <c r="AG85" s="134"/>
      <c r="AH85" s="134"/>
      <c r="AI85" s="134"/>
      <c r="AJ85" s="134"/>
      <c r="AK85" s="133">
        <f>SUM(F85:AI85)</f>
        <v>0</v>
      </c>
      <c r="AL85" s="134">
        <f>COUNT(F85:AI85)</f>
        <v>0</v>
      </c>
      <c r="AM85" s="134">
        <f>AL85*3.5</f>
        <v>0</v>
      </c>
      <c r="AN85" s="134"/>
      <c r="AO85" s="140"/>
      <c r="AP85" s="134" t="s">
        <v>169</v>
      </c>
      <c r="AQ85" s="134">
        <f t="shared" si="54"/>
        <v>0</v>
      </c>
      <c r="AR85" s="134">
        <f t="shared" si="55"/>
        <v>0</v>
      </c>
      <c r="AS85" s="134">
        <f t="shared" si="56"/>
        <v>0</v>
      </c>
      <c r="AT85" s="134">
        <f t="shared" si="57"/>
        <v>0</v>
      </c>
      <c r="AU85" s="134">
        <f t="shared" si="58"/>
        <v>0</v>
      </c>
      <c r="AV85" s="136">
        <f t="shared" si="48"/>
        <v>0</v>
      </c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75"/>
      <c r="BI85" s="175"/>
      <c r="BJ85" s="134"/>
    </row>
    <row r="86" spans="1:62" ht="15" x14ac:dyDescent="0.25">
      <c r="A86" s="140" t="s">
        <v>201</v>
      </c>
      <c r="B86" s="141" t="s">
        <v>109</v>
      </c>
      <c r="C86" s="147"/>
      <c r="D86" s="147"/>
      <c r="E86" s="147"/>
      <c r="F86" s="147"/>
      <c r="G86" s="147"/>
      <c r="H86" s="147"/>
      <c r="I86" s="176"/>
      <c r="J86" s="147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47"/>
      <c r="AG86" s="147"/>
      <c r="AH86" s="147"/>
      <c r="AI86" s="147"/>
      <c r="AJ86" s="147"/>
      <c r="AK86" s="133"/>
      <c r="AL86" s="147"/>
      <c r="AM86" s="147"/>
      <c r="AN86" s="147"/>
      <c r="AO86" s="140" t="s">
        <v>201</v>
      </c>
      <c r="AP86" s="134" t="s">
        <v>109</v>
      </c>
      <c r="AQ86" s="134">
        <f t="shared" si="54"/>
        <v>0</v>
      </c>
      <c r="AR86" s="134">
        <f t="shared" si="55"/>
        <v>0</v>
      </c>
      <c r="AS86" s="134">
        <f t="shared" si="56"/>
        <v>0</v>
      </c>
      <c r="AT86" s="134">
        <f t="shared" si="57"/>
        <v>0</v>
      </c>
      <c r="AU86" s="134">
        <f t="shared" si="58"/>
        <v>0</v>
      </c>
      <c r="AV86" s="136">
        <f t="shared" si="48"/>
        <v>0</v>
      </c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78"/>
      <c r="BI86" s="178"/>
      <c r="BJ86" s="147"/>
    </row>
    <row r="87" spans="1:62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/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4"/>
      <c r="AG87" s="150"/>
      <c r="AH87" s="134"/>
      <c r="AI87" s="152"/>
      <c r="AJ87" s="134"/>
      <c r="AK87" s="133"/>
      <c r="AL87" s="134"/>
      <c r="AM87" s="134"/>
      <c r="AN87" s="134"/>
      <c r="AO87" s="140"/>
      <c r="AP87" s="124" t="s">
        <v>108</v>
      </c>
      <c r="AQ87" s="134">
        <f t="shared" si="54"/>
        <v>0</v>
      </c>
      <c r="AR87" s="134">
        <f t="shared" si="55"/>
        <v>0</v>
      </c>
      <c r="AS87" s="134">
        <f t="shared" si="56"/>
        <v>0</v>
      </c>
      <c r="AT87" s="134">
        <f t="shared" si="57"/>
        <v>0</v>
      </c>
      <c r="AU87" s="134">
        <f t="shared" si="58"/>
        <v>0</v>
      </c>
      <c r="AV87" s="136">
        <f t="shared" si="48"/>
        <v>0</v>
      </c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75"/>
      <c r="BI87" s="175"/>
      <c r="BJ87" s="134"/>
    </row>
    <row r="88" spans="1:62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4"/>
      <c r="AG88" s="150"/>
      <c r="AH88" s="134"/>
      <c r="AI88" s="152"/>
      <c r="AJ88" s="134"/>
      <c r="AK88" s="133"/>
      <c r="AL88" s="134"/>
      <c r="AM88" s="134"/>
      <c r="AN88" s="134"/>
      <c r="AO88" s="140"/>
      <c r="AP88" s="124" t="s">
        <v>172</v>
      </c>
      <c r="AQ88" s="134">
        <f t="shared" si="54"/>
        <v>0</v>
      </c>
      <c r="AR88" s="134">
        <f t="shared" si="55"/>
        <v>0</v>
      </c>
      <c r="AS88" s="134">
        <f t="shared" si="56"/>
        <v>0</v>
      </c>
      <c r="AT88" s="134">
        <f t="shared" si="57"/>
        <v>0</v>
      </c>
      <c r="AU88" s="134">
        <f t="shared" si="58"/>
        <v>0</v>
      </c>
      <c r="AV88" s="136">
        <f t="shared" si="48"/>
        <v>0</v>
      </c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75"/>
      <c r="BI88" s="175"/>
      <c r="BJ88" s="134"/>
    </row>
    <row r="89" spans="1:62" ht="15" x14ac:dyDescent="0.25">
      <c r="A89" s="140"/>
      <c r="B89" s="141" t="s">
        <v>161</v>
      </c>
      <c r="C89" s="150"/>
      <c r="D89" s="150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4"/>
      <c r="AG89" s="150"/>
      <c r="AH89" s="134"/>
      <c r="AI89" s="152"/>
      <c r="AJ89" s="134"/>
      <c r="AK89" s="133"/>
      <c r="AL89" s="134"/>
      <c r="AM89" s="134"/>
      <c r="AN89" s="134"/>
      <c r="AO89" s="140"/>
      <c r="AP89" s="124" t="s">
        <v>173</v>
      </c>
      <c r="AQ89" s="134">
        <f t="shared" si="54"/>
        <v>0</v>
      </c>
      <c r="AR89" s="134">
        <f t="shared" si="55"/>
        <v>0</v>
      </c>
      <c r="AS89" s="134">
        <f t="shared" si="56"/>
        <v>0</v>
      </c>
      <c r="AT89" s="134">
        <f t="shared" si="57"/>
        <v>0</v>
      </c>
      <c r="AU89" s="134">
        <f t="shared" si="58"/>
        <v>0</v>
      </c>
      <c r="AV89" s="136">
        <f t="shared" si="48"/>
        <v>0</v>
      </c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75"/>
      <c r="BI89" s="175"/>
      <c r="BJ89" s="134"/>
    </row>
    <row r="90" spans="1:62" ht="15" x14ac:dyDescent="0.25">
      <c r="A90" s="140"/>
      <c r="B90" s="141" t="s">
        <v>174</v>
      </c>
      <c r="C90" s="150"/>
      <c r="D90" s="150"/>
      <c r="E90" s="150"/>
      <c r="F90" s="134"/>
      <c r="G90" s="152"/>
      <c r="H90" s="134"/>
      <c r="I90" s="159"/>
      <c r="J90" s="134"/>
      <c r="K90" s="134">
        <v>4.5</v>
      </c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>
        <v>6</v>
      </c>
      <c r="AC90" s="134">
        <v>3</v>
      </c>
      <c r="AD90" s="159"/>
      <c r="AE90" s="134"/>
      <c r="AF90" s="134"/>
      <c r="AG90" s="150"/>
      <c r="AH90" s="134"/>
      <c r="AI90" s="152"/>
      <c r="AJ90" s="134"/>
      <c r="AK90" s="133"/>
      <c r="AL90" s="134"/>
      <c r="AM90" s="134"/>
      <c r="AN90" s="134"/>
      <c r="AO90" s="140"/>
      <c r="AP90" s="124" t="s">
        <v>174</v>
      </c>
      <c r="AQ90" s="134">
        <f t="shared" si="54"/>
        <v>0</v>
      </c>
      <c r="AR90" s="134">
        <f t="shared" si="55"/>
        <v>4.5</v>
      </c>
      <c r="AS90" s="134">
        <f t="shared" si="56"/>
        <v>0</v>
      </c>
      <c r="AT90" s="134">
        <f t="shared" si="57"/>
        <v>9</v>
      </c>
      <c r="AU90" s="134">
        <f t="shared" si="58"/>
        <v>0</v>
      </c>
      <c r="AV90" s="136">
        <f t="shared" si="48"/>
        <v>13.5</v>
      </c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75"/>
      <c r="BI90" s="175"/>
      <c r="BJ90" s="134"/>
    </row>
    <row r="91" spans="1:62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/>
      <c r="I91" s="159"/>
      <c r="J91" s="155"/>
      <c r="K91" s="155"/>
      <c r="L91" s="155"/>
      <c r="M91" s="134"/>
      <c r="N91" s="155"/>
      <c r="O91" s="155"/>
      <c r="P91" s="159"/>
      <c r="Q91" s="155"/>
      <c r="R91" s="155"/>
      <c r="S91" s="155"/>
      <c r="T91" s="134"/>
      <c r="U91" s="155"/>
      <c r="V91" s="155"/>
      <c r="W91" s="159"/>
      <c r="X91" s="155"/>
      <c r="Y91" s="155"/>
      <c r="Z91" s="155"/>
      <c r="AA91" s="134"/>
      <c r="AB91" s="155"/>
      <c r="AC91" s="155"/>
      <c r="AD91" s="159"/>
      <c r="AE91" s="155"/>
      <c r="AF91" s="155"/>
      <c r="AG91" s="155"/>
      <c r="AH91" s="134"/>
      <c r="AI91" s="155"/>
      <c r="AJ91" s="155"/>
      <c r="AK91" s="133">
        <f>SUM(E91:AI91)</f>
        <v>0</v>
      </c>
      <c r="AL91" s="155"/>
      <c r="AM91" s="155"/>
      <c r="AN91" s="155"/>
      <c r="AO91" s="153"/>
      <c r="AP91" s="134" t="s">
        <v>176</v>
      </c>
      <c r="AQ91" s="134">
        <f>SUM(AQ85:AQ90)-AQ84</f>
        <v>-30</v>
      </c>
      <c r="AR91" s="134">
        <f>SUM(AR85:AR90)-AR84</f>
        <v>-25.5</v>
      </c>
      <c r="AS91" s="134">
        <f>SUM(AS85:AS90)-AS84</f>
        <v>-30</v>
      </c>
      <c r="AT91" s="134">
        <f>SUM(AT85:AT90)-AT84</f>
        <v>-21</v>
      </c>
      <c r="AU91" s="134">
        <f>SUM(AU85:AU90)-AU84</f>
        <v>-30</v>
      </c>
      <c r="AV91" s="136">
        <f t="shared" si="48"/>
        <v>-136.5</v>
      </c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81"/>
      <c r="BI91" s="181"/>
      <c r="BJ91" s="155"/>
    </row>
    <row r="92" spans="1:62" ht="15" x14ac:dyDescent="0.25">
      <c r="A92" s="71"/>
      <c r="B92" s="131" t="s">
        <v>166</v>
      </c>
      <c r="C92" s="95">
        <v>5</v>
      </c>
      <c r="D92" s="95">
        <v>5</v>
      </c>
      <c r="E92" s="95">
        <v>5</v>
      </c>
      <c r="F92" s="95">
        <v>6</v>
      </c>
      <c r="G92" s="95">
        <v>6</v>
      </c>
      <c r="H92" s="95">
        <v>3</v>
      </c>
      <c r="I92" s="173"/>
      <c r="J92" s="95">
        <v>5</v>
      </c>
      <c r="K92" s="95">
        <v>5</v>
      </c>
      <c r="L92" s="95">
        <v>5</v>
      </c>
      <c r="M92" s="95">
        <v>6</v>
      </c>
      <c r="N92" s="95">
        <v>6</v>
      </c>
      <c r="O92" s="95">
        <v>3</v>
      </c>
      <c r="P92" s="173"/>
      <c r="Q92" s="95">
        <v>5</v>
      </c>
      <c r="R92" s="95">
        <v>5</v>
      </c>
      <c r="S92" s="95">
        <v>5</v>
      </c>
      <c r="T92" s="95">
        <v>6</v>
      </c>
      <c r="U92" s="95">
        <v>6</v>
      </c>
      <c r="V92" s="95">
        <v>3</v>
      </c>
      <c r="W92" s="173"/>
      <c r="X92" s="95">
        <v>5</v>
      </c>
      <c r="Y92" s="95">
        <v>5</v>
      </c>
      <c r="Z92" s="95">
        <v>5</v>
      </c>
      <c r="AA92" s="95">
        <v>6</v>
      </c>
      <c r="AB92" s="95">
        <v>6</v>
      </c>
      <c r="AC92" s="95">
        <v>3</v>
      </c>
      <c r="AD92" s="173"/>
      <c r="AE92" s="95">
        <v>5</v>
      </c>
      <c r="AF92" s="95">
        <v>5</v>
      </c>
      <c r="AG92" s="95">
        <v>5</v>
      </c>
      <c r="AH92" s="95">
        <v>6</v>
      </c>
      <c r="AI92" s="95">
        <v>6</v>
      </c>
      <c r="AJ92" s="95">
        <v>3</v>
      </c>
      <c r="AK92" s="133">
        <f>SUM(F92:AI92)</f>
        <v>132</v>
      </c>
      <c r="AL92" s="134"/>
      <c r="AM92" s="134"/>
      <c r="AN92" s="134"/>
      <c r="AO92" s="71"/>
      <c r="AP92" s="135" t="s">
        <v>167</v>
      </c>
      <c r="AQ92" s="135">
        <f t="shared" ref="AQ92:AQ98" si="59">SUM(C92:H92)</f>
        <v>30</v>
      </c>
      <c r="AR92" s="135">
        <f t="shared" ref="AR92:AR98" si="60">SUM(J92:O92)</f>
        <v>30</v>
      </c>
      <c r="AS92" s="135">
        <f t="shared" ref="AS92:AS98" si="61">SUM(Q92:V92)</f>
        <v>30</v>
      </c>
      <c r="AT92" s="135">
        <f t="shared" ref="AT92:AT98" si="62">SUM(X92:AC92)</f>
        <v>30</v>
      </c>
      <c r="AU92" s="135">
        <f t="shared" ref="AU92:AU98" si="63">SUM(AE92:AJ92)</f>
        <v>30</v>
      </c>
      <c r="AV92" s="136">
        <f t="shared" si="48"/>
        <v>150</v>
      </c>
      <c r="AW92" s="137">
        <f>AV92-SUM(AV94:AV98)</f>
        <v>136</v>
      </c>
      <c r="AX92" s="137">
        <f>AV99</f>
        <v>-136</v>
      </c>
      <c r="AY92" s="138">
        <f>AW92+AX92</f>
        <v>0</v>
      </c>
      <c r="AZ92" s="138">
        <f>AV98</f>
        <v>14</v>
      </c>
      <c r="BA92" s="138">
        <f>AV96</f>
        <v>0</v>
      </c>
      <c r="BB92" s="138">
        <f>AV97</f>
        <v>0</v>
      </c>
      <c r="BC92" s="138">
        <f>AV95</f>
        <v>0</v>
      </c>
      <c r="BD92" s="138">
        <f>AV94</f>
        <v>0</v>
      </c>
      <c r="BE92" s="158" t="str">
        <f>AM93</f>
        <v>no</v>
      </c>
      <c r="BF92" s="134">
        <v>1.3</v>
      </c>
      <c r="BG92" s="134">
        <f>BF92*AX92</f>
        <v>-176.8</v>
      </c>
      <c r="BH92" s="174">
        <f>BG92</f>
        <v>-176.8</v>
      </c>
      <c r="BI92" s="174">
        <v>1.1200000000000001</v>
      </c>
      <c r="BJ92" s="138"/>
    </row>
    <row r="93" spans="1:62" ht="15" x14ac:dyDescent="0.25">
      <c r="A93" s="140"/>
      <c r="B93" s="141" t="s">
        <v>168</v>
      </c>
      <c r="C93" s="134"/>
      <c r="D93" s="134"/>
      <c r="E93" s="134"/>
      <c r="F93" s="134"/>
      <c r="G93" s="134"/>
      <c r="H93" s="134"/>
      <c r="I93" s="159"/>
      <c r="J93" s="134"/>
      <c r="K93" s="142"/>
      <c r="L93" s="134"/>
      <c r="M93" s="134"/>
      <c r="N93" s="134"/>
      <c r="O93" s="134"/>
      <c r="P93" s="159"/>
      <c r="Q93" s="134"/>
      <c r="R93" s="134"/>
      <c r="S93" s="134"/>
      <c r="T93" s="134"/>
      <c r="U93" s="134"/>
      <c r="V93" s="134"/>
      <c r="W93" s="159"/>
      <c r="X93" s="134"/>
      <c r="Y93" s="134"/>
      <c r="Z93" s="134"/>
      <c r="AA93" s="134"/>
      <c r="AB93" s="142"/>
      <c r="AC93" s="142"/>
      <c r="AD93" s="159"/>
      <c r="AE93" s="134"/>
      <c r="AF93" s="134"/>
      <c r="AG93" s="134"/>
      <c r="AH93" s="134"/>
      <c r="AI93" s="134"/>
      <c r="AJ93" s="134"/>
      <c r="AK93" s="133">
        <f>SUM(F93:AI93)</f>
        <v>0</v>
      </c>
      <c r="AL93" s="134">
        <f>COUNT(F93:AI93)</f>
        <v>0</v>
      </c>
      <c r="AM93" s="159" t="s">
        <v>202</v>
      </c>
      <c r="AN93" s="134"/>
      <c r="AO93" s="140"/>
      <c r="AP93" s="134" t="s">
        <v>169</v>
      </c>
      <c r="AQ93" s="134">
        <f t="shared" si="59"/>
        <v>0</v>
      </c>
      <c r="AR93" s="134">
        <f t="shared" si="60"/>
        <v>0</v>
      </c>
      <c r="AS93" s="134">
        <f t="shared" si="61"/>
        <v>0</v>
      </c>
      <c r="AT93" s="134">
        <f t="shared" si="62"/>
        <v>0</v>
      </c>
      <c r="AU93" s="134">
        <f t="shared" si="63"/>
        <v>0</v>
      </c>
      <c r="AV93" s="136">
        <f t="shared" si="48"/>
        <v>0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75"/>
      <c r="BI93" s="175"/>
      <c r="BJ93" s="134"/>
    </row>
    <row r="94" spans="1:62" ht="15" x14ac:dyDescent="0.25">
      <c r="A94" s="140" t="s">
        <v>203</v>
      </c>
      <c r="B94" s="141" t="s">
        <v>109</v>
      </c>
      <c r="C94" s="147"/>
      <c r="D94" s="147"/>
      <c r="E94" s="147"/>
      <c r="F94" s="147"/>
      <c r="G94" s="147"/>
      <c r="H94" s="147"/>
      <c r="I94" s="176"/>
      <c r="J94" s="147"/>
      <c r="K94" s="147"/>
      <c r="L94" s="147"/>
      <c r="M94" s="147"/>
      <c r="N94" s="147"/>
      <c r="O94" s="147"/>
      <c r="P94" s="176"/>
      <c r="Q94" s="147"/>
      <c r="R94" s="147"/>
      <c r="S94" s="147"/>
      <c r="T94" s="147"/>
      <c r="U94" s="147"/>
      <c r="V94" s="147"/>
      <c r="W94" s="176"/>
      <c r="X94" s="147"/>
      <c r="Y94" s="147"/>
      <c r="Z94" s="147"/>
      <c r="AA94" s="147"/>
      <c r="AB94" s="147"/>
      <c r="AC94" s="147"/>
      <c r="AD94" s="176"/>
      <c r="AE94" s="147"/>
      <c r="AF94" s="147"/>
      <c r="AG94" s="147"/>
      <c r="AH94" s="147"/>
      <c r="AI94" s="147"/>
      <c r="AJ94" s="147"/>
      <c r="AK94" s="133"/>
      <c r="AL94" s="147"/>
      <c r="AM94" s="147"/>
      <c r="AN94" s="147"/>
      <c r="AO94" s="140" t="s">
        <v>203</v>
      </c>
      <c r="AP94" s="134" t="s">
        <v>109</v>
      </c>
      <c r="AQ94" s="134">
        <f t="shared" si="59"/>
        <v>0</v>
      </c>
      <c r="AR94" s="134">
        <f t="shared" si="60"/>
        <v>0</v>
      </c>
      <c r="AS94" s="134">
        <f t="shared" si="61"/>
        <v>0</v>
      </c>
      <c r="AT94" s="134">
        <f t="shared" si="62"/>
        <v>0</v>
      </c>
      <c r="AU94" s="134">
        <f t="shared" si="63"/>
        <v>0</v>
      </c>
      <c r="AV94" s="136">
        <f t="shared" si="48"/>
        <v>0</v>
      </c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78"/>
      <c r="BI94" s="178"/>
      <c r="BJ94" s="147"/>
    </row>
    <row r="95" spans="1:62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/>
      <c r="K95" s="134"/>
      <c r="L95" s="150"/>
      <c r="M95" s="134"/>
      <c r="N95" s="152"/>
      <c r="O95" s="134"/>
      <c r="P95" s="159"/>
      <c r="Q95" s="134"/>
      <c r="R95" s="134"/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4"/>
      <c r="AG95" s="150"/>
      <c r="AH95" s="134"/>
      <c r="AI95" s="152"/>
      <c r="AJ95" s="134"/>
      <c r="AK95" s="133"/>
      <c r="AL95" s="134"/>
      <c r="AM95" s="134"/>
      <c r="AN95" s="134"/>
      <c r="AO95" s="140"/>
      <c r="AP95" s="124" t="s">
        <v>108</v>
      </c>
      <c r="AQ95" s="134">
        <f t="shared" si="59"/>
        <v>0</v>
      </c>
      <c r="AR95" s="134">
        <f t="shared" si="60"/>
        <v>0</v>
      </c>
      <c r="AS95" s="134">
        <f t="shared" si="61"/>
        <v>0</v>
      </c>
      <c r="AT95" s="134">
        <f t="shared" si="62"/>
        <v>0</v>
      </c>
      <c r="AU95" s="134">
        <f t="shared" si="63"/>
        <v>0</v>
      </c>
      <c r="AV95" s="136">
        <f t="shared" si="48"/>
        <v>0</v>
      </c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75"/>
      <c r="BI95" s="175"/>
      <c r="BJ95" s="134"/>
    </row>
    <row r="96" spans="1:62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/>
      <c r="U96" s="152"/>
      <c r="V96" s="134"/>
      <c r="W96" s="159"/>
      <c r="X96" s="134"/>
      <c r="Y96" s="134"/>
      <c r="Z96" s="150"/>
      <c r="AA96" s="134"/>
      <c r="AB96" s="152"/>
      <c r="AC96" s="134"/>
      <c r="AD96" s="159"/>
      <c r="AE96" s="134"/>
      <c r="AF96" s="134"/>
      <c r="AG96" s="150"/>
      <c r="AH96" s="134"/>
      <c r="AI96" s="152"/>
      <c r="AJ96" s="134"/>
      <c r="AK96" s="133"/>
      <c r="AL96" s="134"/>
      <c r="AM96" s="134"/>
      <c r="AN96" s="134"/>
      <c r="AO96" s="140"/>
      <c r="AP96" s="124" t="s">
        <v>172</v>
      </c>
      <c r="AQ96" s="134">
        <f t="shared" si="59"/>
        <v>0</v>
      </c>
      <c r="AR96" s="134">
        <f t="shared" si="60"/>
        <v>0</v>
      </c>
      <c r="AS96" s="134">
        <f t="shared" si="61"/>
        <v>0</v>
      </c>
      <c r="AT96" s="134">
        <f t="shared" si="62"/>
        <v>0</v>
      </c>
      <c r="AU96" s="134">
        <f t="shared" si="63"/>
        <v>0</v>
      </c>
      <c r="AV96" s="136">
        <f t="shared" si="48"/>
        <v>0</v>
      </c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75"/>
      <c r="BI96" s="175"/>
      <c r="BJ96" s="134"/>
    </row>
    <row r="97" spans="1:62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4"/>
      <c r="AG97" s="150"/>
      <c r="AH97" s="134"/>
      <c r="AI97" s="152"/>
      <c r="AJ97" s="134"/>
      <c r="AK97" s="133"/>
      <c r="AL97" s="134"/>
      <c r="AM97" s="134"/>
      <c r="AN97" s="134"/>
      <c r="AO97" s="140"/>
      <c r="AP97" s="124" t="s">
        <v>173</v>
      </c>
      <c r="AQ97" s="134">
        <f t="shared" si="59"/>
        <v>0</v>
      </c>
      <c r="AR97" s="134">
        <f t="shared" si="60"/>
        <v>0</v>
      </c>
      <c r="AS97" s="134">
        <f t="shared" si="61"/>
        <v>0</v>
      </c>
      <c r="AT97" s="134">
        <f t="shared" si="62"/>
        <v>0</v>
      </c>
      <c r="AU97" s="134">
        <f t="shared" si="63"/>
        <v>0</v>
      </c>
      <c r="AV97" s="136">
        <f t="shared" si="48"/>
        <v>0</v>
      </c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75"/>
      <c r="BI97" s="175"/>
      <c r="BJ97" s="134"/>
    </row>
    <row r="98" spans="1:62" ht="15" x14ac:dyDescent="0.25">
      <c r="A98" s="140"/>
      <c r="B98" s="141" t="s">
        <v>174</v>
      </c>
      <c r="C98" s="150"/>
      <c r="D98" s="150"/>
      <c r="E98" s="150"/>
      <c r="F98" s="134"/>
      <c r="G98" s="152"/>
      <c r="H98" s="134"/>
      <c r="I98" s="159"/>
      <c r="J98" s="134"/>
      <c r="K98" s="134">
        <v>5</v>
      </c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>
        <v>6</v>
      </c>
      <c r="AC98" s="134">
        <v>3</v>
      </c>
      <c r="AD98" s="159"/>
      <c r="AE98" s="134"/>
      <c r="AF98" s="134"/>
      <c r="AG98" s="150"/>
      <c r="AH98" s="134"/>
      <c r="AI98" s="152"/>
      <c r="AJ98" s="134"/>
      <c r="AK98" s="133"/>
      <c r="AL98" s="134"/>
      <c r="AM98" s="134"/>
      <c r="AN98" s="134"/>
      <c r="AO98" s="140"/>
      <c r="AP98" s="124" t="s">
        <v>174</v>
      </c>
      <c r="AQ98" s="134">
        <f t="shared" si="59"/>
        <v>0</v>
      </c>
      <c r="AR98" s="134">
        <f t="shared" si="60"/>
        <v>5</v>
      </c>
      <c r="AS98" s="134">
        <f t="shared" si="61"/>
        <v>0</v>
      </c>
      <c r="AT98" s="134">
        <f t="shared" si="62"/>
        <v>9</v>
      </c>
      <c r="AU98" s="134">
        <f t="shared" si="63"/>
        <v>0</v>
      </c>
      <c r="AV98" s="136">
        <f t="shared" si="48"/>
        <v>14</v>
      </c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75"/>
      <c r="BI98" s="175"/>
      <c r="BJ98" s="134"/>
    </row>
    <row r="99" spans="1:62" ht="15" x14ac:dyDescent="0.25">
      <c r="A99" s="153"/>
      <c r="B99" s="154" t="s">
        <v>175</v>
      </c>
      <c r="C99" s="155"/>
      <c r="D99" s="155"/>
      <c r="E99" s="155"/>
      <c r="F99" s="134"/>
      <c r="G99" s="155"/>
      <c r="H99" s="155"/>
      <c r="I99" s="159"/>
      <c r="J99" s="155"/>
      <c r="K99" s="155"/>
      <c r="L99" s="155"/>
      <c r="M99" s="134"/>
      <c r="N99" s="155"/>
      <c r="O99" s="155"/>
      <c r="P99" s="159"/>
      <c r="Q99" s="155"/>
      <c r="R99" s="155"/>
      <c r="S99" s="155"/>
      <c r="T99" s="134"/>
      <c r="U99" s="155"/>
      <c r="V99" s="155"/>
      <c r="W99" s="159"/>
      <c r="X99" s="155"/>
      <c r="Y99" s="155"/>
      <c r="Z99" s="155"/>
      <c r="AA99" s="155"/>
      <c r="AB99" s="155"/>
      <c r="AC99" s="155"/>
      <c r="AD99" s="159"/>
      <c r="AE99" s="155"/>
      <c r="AF99" s="155"/>
      <c r="AG99" s="155"/>
      <c r="AH99" s="155"/>
      <c r="AI99" s="155"/>
      <c r="AJ99" s="155"/>
      <c r="AK99" s="133">
        <f>SUM(E99:AI99)</f>
        <v>0</v>
      </c>
      <c r="AL99" s="155"/>
      <c r="AM99" s="155"/>
      <c r="AN99" s="155"/>
      <c r="AO99" s="153"/>
      <c r="AP99" s="134" t="s">
        <v>176</v>
      </c>
      <c r="AQ99" s="134">
        <f>SUM(AQ93:AQ98)-AQ92</f>
        <v>-30</v>
      </c>
      <c r="AR99" s="134">
        <f>SUM(AR93:AR98)-AR92</f>
        <v>-25</v>
      </c>
      <c r="AS99" s="134">
        <f>SUM(AS93:AS98)-AS92</f>
        <v>-30</v>
      </c>
      <c r="AT99" s="134">
        <f>SUM(AT93:AT98)-AT92</f>
        <v>-21</v>
      </c>
      <c r="AU99" s="134">
        <f>SUM(AU93:AU98)-AU92</f>
        <v>-30</v>
      </c>
      <c r="AV99" s="136">
        <f t="shared" si="48"/>
        <v>-136</v>
      </c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81"/>
      <c r="BI99" s="181"/>
      <c r="BJ99" s="155"/>
    </row>
    <row r="100" spans="1:62" ht="15" x14ac:dyDescent="0.25">
      <c r="A100" s="71"/>
      <c r="B100" s="131" t="s">
        <v>166</v>
      </c>
      <c r="C100" s="95">
        <v>5</v>
      </c>
      <c r="D100" s="95">
        <v>5</v>
      </c>
      <c r="E100" s="95">
        <v>5</v>
      </c>
      <c r="F100" s="95">
        <v>6</v>
      </c>
      <c r="G100" s="95">
        <v>6</v>
      </c>
      <c r="H100" s="95">
        <v>3</v>
      </c>
      <c r="I100" s="173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73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73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73"/>
      <c r="AE100" s="95">
        <v>5</v>
      </c>
      <c r="AF100" s="95">
        <v>5</v>
      </c>
      <c r="AG100" s="95">
        <v>5</v>
      </c>
      <c r="AH100" s="95">
        <v>6</v>
      </c>
      <c r="AI100" s="95">
        <v>6</v>
      </c>
      <c r="AJ100" s="95">
        <v>3</v>
      </c>
      <c r="AK100" s="133">
        <f>SUM(F100:AI100)</f>
        <v>132</v>
      </c>
      <c r="AL100" s="134"/>
      <c r="AM100" s="134"/>
      <c r="AN100" s="134"/>
      <c r="AO100" s="71"/>
      <c r="AP100" s="135" t="s">
        <v>167</v>
      </c>
      <c r="AQ100" s="135">
        <f t="shared" ref="AQ100:AQ106" si="64">SUM(C100:H100)</f>
        <v>30</v>
      </c>
      <c r="AR100" s="135">
        <f t="shared" ref="AR100:AR106" si="65">SUM(J100:O100)</f>
        <v>30</v>
      </c>
      <c r="AS100" s="135">
        <f t="shared" ref="AS100:AS106" si="66">SUM(Q100:V100)</f>
        <v>30</v>
      </c>
      <c r="AT100" s="135">
        <f t="shared" ref="AT100:AT106" si="67">SUM(X100:AC100)</f>
        <v>30</v>
      </c>
      <c r="AU100" s="135">
        <f t="shared" ref="AU100:AU106" si="68">SUM(AE100:AJ100)</f>
        <v>30</v>
      </c>
      <c r="AV100" s="136">
        <f t="shared" ref="AV100:AV131" si="69">SUM(AQ100:AU100)</f>
        <v>150</v>
      </c>
      <c r="AW100" s="137">
        <f>AV100-SUM(AV102:AV106)</f>
        <v>150</v>
      </c>
      <c r="AX100" s="137">
        <f>AV107</f>
        <v>-150</v>
      </c>
      <c r="AY100" s="138">
        <f>AW100+AX100</f>
        <v>0</v>
      </c>
      <c r="AZ100" s="138">
        <f>AV106</f>
        <v>0</v>
      </c>
      <c r="BA100" s="138">
        <f>AV104</f>
        <v>0</v>
      </c>
      <c r="BB100" s="138">
        <f>AV105</f>
        <v>0</v>
      </c>
      <c r="BC100" s="138">
        <f>AV103</f>
        <v>0</v>
      </c>
      <c r="BD100" s="138">
        <f>AV102</f>
        <v>0</v>
      </c>
      <c r="BE100" s="158" t="str">
        <f>AM101</f>
        <v>no</v>
      </c>
      <c r="BF100" s="134">
        <v>1.2</v>
      </c>
      <c r="BG100" s="134">
        <f>BF100*AX100</f>
        <v>-180</v>
      </c>
      <c r="BH100" s="174">
        <f>BG100</f>
        <v>-180</v>
      </c>
      <c r="BI100" s="174"/>
      <c r="BJ100" s="138"/>
    </row>
    <row r="101" spans="1:62" ht="15" x14ac:dyDescent="0.25">
      <c r="A101" s="140"/>
      <c r="B101" s="141" t="s">
        <v>168</v>
      </c>
      <c r="C101" s="134"/>
      <c r="D101" s="134"/>
      <c r="E101" s="134"/>
      <c r="F101" s="134"/>
      <c r="G101" s="134"/>
      <c r="H101" s="134"/>
      <c r="I101" s="159"/>
      <c r="J101" s="134"/>
      <c r="K101" s="320"/>
      <c r="L101" s="155"/>
      <c r="M101" s="134"/>
      <c r="N101" s="155"/>
      <c r="O101" s="134"/>
      <c r="P101" s="159"/>
      <c r="Q101" s="134"/>
      <c r="R101" s="134"/>
      <c r="S101" s="134"/>
      <c r="T101" s="134"/>
      <c r="U101" s="134"/>
      <c r="V101" s="134"/>
      <c r="W101" s="159"/>
      <c r="X101" s="134"/>
      <c r="Y101" s="134"/>
      <c r="Z101" s="134"/>
      <c r="AA101" s="134"/>
      <c r="AB101" s="142"/>
      <c r="AC101" s="142"/>
      <c r="AD101" s="159"/>
      <c r="AE101" s="155"/>
      <c r="AF101" s="155"/>
      <c r="AG101" s="155"/>
      <c r="AH101" s="134"/>
      <c r="AI101" s="155"/>
      <c r="AJ101" s="134"/>
      <c r="AK101" s="133">
        <f>SUM(F101:AI101)</f>
        <v>0</v>
      </c>
      <c r="AL101" s="134">
        <f>COUNT(F101:AI101)</f>
        <v>0</v>
      </c>
      <c r="AM101" s="159" t="s">
        <v>202</v>
      </c>
      <c r="AN101" s="134"/>
      <c r="AO101" s="140"/>
      <c r="AP101" s="134" t="s">
        <v>169</v>
      </c>
      <c r="AQ101" s="134">
        <f t="shared" si="64"/>
        <v>0</v>
      </c>
      <c r="AR101" s="134">
        <f t="shared" si="65"/>
        <v>0</v>
      </c>
      <c r="AS101" s="134">
        <f t="shared" si="66"/>
        <v>0</v>
      </c>
      <c r="AT101" s="134">
        <f t="shared" si="67"/>
        <v>0</v>
      </c>
      <c r="AU101" s="134">
        <f t="shared" si="68"/>
        <v>0</v>
      </c>
      <c r="AV101" s="136">
        <f t="shared" si="69"/>
        <v>0</v>
      </c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75"/>
      <c r="BI101" s="175"/>
      <c r="BJ101" s="134"/>
    </row>
    <row r="102" spans="1:62" ht="15" x14ac:dyDescent="0.25">
      <c r="A102" s="140" t="s">
        <v>205</v>
      </c>
      <c r="B102" s="141" t="s">
        <v>109</v>
      </c>
      <c r="C102" s="147"/>
      <c r="D102" s="147"/>
      <c r="E102" s="147"/>
      <c r="F102" s="147"/>
      <c r="G102" s="147"/>
      <c r="H102" s="147"/>
      <c r="I102" s="176"/>
      <c r="J102" s="147"/>
      <c r="K102" s="147"/>
      <c r="L102" s="147"/>
      <c r="M102" s="147"/>
      <c r="N102" s="147"/>
      <c r="O102" s="147"/>
      <c r="P102" s="176"/>
      <c r="Q102" s="147"/>
      <c r="R102" s="147"/>
      <c r="S102" s="147"/>
      <c r="T102" s="147"/>
      <c r="U102" s="147"/>
      <c r="V102" s="147"/>
      <c r="W102" s="176"/>
      <c r="X102" s="147"/>
      <c r="Y102" s="147"/>
      <c r="Z102" s="147"/>
      <c r="AA102" s="147"/>
      <c r="AB102" s="147"/>
      <c r="AC102" s="147"/>
      <c r="AD102" s="176"/>
      <c r="AE102" s="147"/>
      <c r="AF102" s="147"/>
      <c r="AG102" s="147"/>
      <c r="AH102" s="147"/>
      <c r="AI102" s="147"/>
      <c r="AJ102" s="147"/>
      <c r="AK102" s="133"/>
      <c r="AL102" s="147"/>
      <c r="AM102" s="147"/>
      <c r="AN102" s="147"/>
      <c r="AO102" s="140" t="s">
        <v>205</v>
      </c>
      <c r="AP102" s="134" t="s">
        <v>109</v>
      </c>
      <c r="AQ102" s="134">
        <f t="shared" si="64"/>
        <v>0</v>
      </c>
      <c r="AR102" s="134">
        <f t="shared" si="65"/>
        <v>0</v>
      </c>
      <c r="AS102" s="134">
        <f t="shared" si="66"/>
        <v>0</v>
      </c>
      <c r="AT102" s="134">
        <f t="shared" si="67"/>
        <v>0</v>
      </c>
      <c r="AU102" s="134">
        <f t="shared" si="68"/>
        <v>0</v>
      </c>
      <c r="AV102" s="136">
        <f t="shared" si="69"/>
        <v>0</v>
      </c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78"/>
      <c r="BI102" s="178"/>
      <c r="BJ102" s="147"/>
    </row>
    <row r="103" spans="1:62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34"/>
      <c r="K103" s="134"/>
      <c r="L103" s="150"/>
      <c r="M103" s="134"/>
      <c r="N103" s="152"/>
      <c r="O103" s="134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/>
      <c r="AF103" s="134"/>
      <c r="AG103" s="150"/>
      <c r="AH103" s="134"/>
      <c r="AI103" s="152"/>
      <c r="AJ103" s="134"/>
      <c r="AK103" s="133"/>
      <c r="AL103" s="134"/>
      <c r="AM103" s="134"/>
      <c r="AN103" s="134"/>
      <c r="AO103" s="140"/>
      <c r="AP103" s="124" t="s">
        <v>108</v>
      </c>
      <c r="AQ103" s="134">
        <f t="shared" si="64"/>
        <v>0</v>
      </c>
      <c r="AR103" s="134">
        <f t="shared" si="65"/>
        <v>0</v>
      </c>
      <c r="AS103" s="134">
        <f t="shared" si="66"/>
        <v>0</v>
      </c>
      <c r="AT103" s="134">
        <f t="shared" si="67"/>
        <v>0</v>
      </c>
      <c r="AU103" s="134">
        <f t="shared" si="68"/>
        <v>0</v>
      </c>
      <c r="AV103" s="136">
        <f t="shared" si="69"/>
        <v>0</v>
      </c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75"/>
      <c r="BI103" s="175"/>
      <c r="BJ103" s="134"/>
    </row>
    <row r="104" spans="1:62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34"/>
      <c r="K104" s="134"/>
      <c r="L104" s="150"/>
      <c r="M104" s="134"/>
      <c r="N104" s="152"/>
      <c r="O104" s="134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4"/>
      <c r="AG104" s="150"/>
      <c r="AH104" s="134"/>
      <c r="AI104" s="152"/>
      <c r="AJ104" s="134"/>
      <c r="AK104" s="133"/>
      <c r="AL104" s="134"/>
      <c r="AM104" s="134"/>
      <c r="AN104" s="134"/>
      <c r="AO104" s="140"/>
      <c r="AP104" s="124" t="s">
        <v>172</v>
      </c>
      <c r="AQ104" s="134">
        <f t="shared" si="64"/>
        <v>0</v>
      </c>
      <c r="AR104" s="134">
        <f t="shared" si="65"/>
        <v>0</v>
      </c>
      <c r="AS104" s="134">
        <f t="shared" si="66"/>
        <v>0</v>
      </c>
      <c r="AT104" s="134">
        <f t="shared" si="67"/>
        <v>0</v>
      </c>
      <c r="AU104" s="134">
        <f t="shared" si="68"/>
        <v>0</v>
      </c>
      <c r="AV104" s="136">
        <f t="shared" si="69"/>
        <v>0</v>
      </c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75"/>
      <c r="BI104" s="175"/>
      <c r="BJ104" s="134"/>
    </row>
    <row r="105" spans="1:62" ht="15" x14ac:dyDescent="0.25">
      <c r="A105" s="140"/>
      <c r="B105" s="141" t="s">
        <v>161</v>
      </c>
      <c r="C105" s="150"/>
      <c r="D105" s="150"/>
      <c r="E105" s="150"/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4"/>
      <c r="AG105" s="150"/>
      <c r="AH105" s="134"/>
      <c r="AI105" s="152"/>
      <c r="AJ105" s="134"/>
      <c r="AK105" s="133"/>
      <c r="AL105" s="134"/>
      <c r="AM105" s="134"/>
      <c r="AN105" s="134"/>
      <c r="AO105" s="140"/>
      <c r="AP105" s="124" t="s">
        <v>173</v>
      </c>
      <c r="AQ105" s="134">
        <f t="shared" si="64"/>
        <v>0</v>
      </c>
      <c r="AR105" s="134">
        <f t="shared" si="65"/>
        <v>0</v>
      </c>
      <c r="AS105" s="134">
        <f t="shared" si="66"/>
        <v>0</v>
      </c>
      <c r="AT105" s="134">
        <f t="shared" si="67"/>
        <v>0</v>
      </c>
      <c r="AU105" s="134">
        <f t="shared" si="68"/>
        <v>0</v>
      </c>
      <c r="AV105" s="136">
        <f t="shared" si="69"/>
        <v>0</v>
      </c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75"/>
      <c r="BI105" s="175"/>
      <c r="BJ105" s="134"/>
    </row>
    <row r="106" spans="1:62" ht="15" x14ac:dyDescent="0.25">
      <c r="A106" s="140"/>
      <c r="B106" s="141" t="s">
        <v>174</v>
      </c>
      <c r="C106" s="150"/>
      <c r="D106" s="150"/>
      <c r="E106" s="150"/>
      <c r="F106" s="134"/>
      <c r="G106" s="152"/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4"/>
      <c r="AG106" s="150"/>
      <c r="AH106" s="134"/>
      <c r="AI106" s="152"/>
      <c r="AJ106" s="134"/>
      <c r="AK106" s="133"/>
      <c r="AL106" s="134"/>
      <c r="AM106" s="134"/>
      <c r="AN106" s="134"/>
      <c r="AO106" s="140"/>
      <c r="AP106" s="124" t="s">
        <v>174</v>
      </c>
      <c r="AQ106" s="134">
        <f t="shared" si="64"/>
        <v>0</v>
      </c>
      <c r="AR106" s="134">
        <f t="shared" si="65"/>
        <v>0</v>
      </c>
      <c r="AS106" s="134">
        <f t="shared" si="66"/>
        <v>0</v>
      </c>
      <c r="AT106" s="134">
        <f t="shared" si="67"/>
        <v>0</v>
      </c>
      <c r="AU106" s="134">
        <f t="shared" si="68"/>
        <v>0</v>
      </c>
      <c r="AV106" s="136">
        <f t="shared" si="69"/>
        <v>0</v>
      </c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75"/>
      <c r="BI106" s="175"/>
      <c r="BJ106" s="134"/>
    </row>
    <row r="107" spans="1:62" ht="15" x14ac:dyDescent="0.25">
      <c r="A107" s="153"/>
      <c r="B107" s="154" t="s">
        <v>175</v>
      </c>
      <c r="C107" s="155"/>
      <c r="D107" s="155"/>
      <c r="E107" s="155"/>
      <c r="F107" s="134"/>
      <c r="G107" s="155"/>
      <c r="H107" s="155"/>
      <c r="I107" s="159"/>
      <c r="J107" s="155"/>
      <c r="K107" s="155"/>
      <c r="L107" s="155"/>
      <c r="M107" s="134"/>
      <c r="N107" s="155"/>
      <c r="O107" s="155"/>
      <c r="P107" s="159"/>
      <c r="Q107" s="155"/>
      <c r="R107" s="155"/>
      <c r="S107" s="155"/>
      <c r="T107" s="134"/>
      <c r="U107" s="155"/>
      <c r="V107" s="155"/>
      <c r="W107" s="159"/>
      <c r="X107" s="155"/>
      <c r="Y107" s="155"/>
      <c r="Z107" s="155"/>
      <c r="AA107" s="134"/>
      <c r="AB107" s="155"/>
      <c r="AC107" s="155"/>
      <c r="AD107" s="159"/>
      <c r="AE107" s="155"/>
      <c r="AF107" s="155"/>
      <c r="AG107" s="155"/>
      <c r="AH107" s="134"/>
      <c r="AI107" s="155"/>
      <c r="AJ107" s="155"/>
      <c r="AK107" s="133">
        <f>SUM(E107:AI107)</f>
        <v>0</v>
      </c>
      <c r="AL107" s="155"/>
      <c r="AM107" s="155"/>
      <c r="AN107" s="155"/>
      <c r="AO107" s="153"/>
      <c r="AP107" s="134" t="s">
        <v>176</v>
      </c>
      <c r="AQ107" s="134">
        <f>SUM(AQ101:AQ106)-AQ100</f>
        <v>-30</v>
      </c>
      <c r="AR107" s="134">
        <f>SUM(AR101:AR106)-AR100</f>
        <v>-30</v>
      </c>
      <c r="AS107" s="134">
        <f>SUM(AS101:AS106)-AS100</f>
        <v>-30</v>
      </c>
      <c r="AT107" s="134">
        <f>SUM(AT101:AT106)-AT100</f>
        <v>-30</v>
      </c>
      <c r="AU107" s="134">
        <f>SUM(AU101:AU106)-AU100</f>
        <v>-30</v>
      </c>
      <c r="AV107" s="136">
        <f t="shared" si="69"/>
        <v>-150</v>
      </c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81"/>
      <c r="BI107" s="181"/>
      <c r="BJ107" s="155"/>
    </row>
    <row r="108" spans="1:62" ht="15" x14ac:dyDescent="0.25">
      <c r="A108" s="71"/>
      <c r="B108" s="131" t="s">
        <v>166</v>
      </c>
      <c r="C108" s="95">
        <v>5</v>
      </c>
      <c r="D108" s="95">
        <v>5</v>
      </c>
      <c r="E108" s="95">
        <v>5</v>
      </c>
      <c r="F108" s="95">
        <v>6</v>
      </c>
      <c r="G108" s="95">
        <v>6</v>
      </c>
      <c r="H108" s="95">
        <v>3</v>
      </c>
      <c r="I108" s="173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73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73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73"/>
      <c r="AE108" s="95">
        <v>5</v>
      </c>
      <c r="AF108" s="95">
        <v>5</v>
      </c>
      <c r="AG108" s="95">
        <v>5</v>
      </c>
      <c r="AH108" s="95">
        <v>6</v>
      </c>
      <c r="AI108" s="95">
        <v>6</v>
      </c>
      <c r="AJ108" s="95">
        <v>3</v>
      </c>
      <c r="AK108" s="133">
        <f>SUM(F108:AI108)</f>
        <v>132</v>
      </c>
      <c r="AL108" s="134"/>
      <c r="AM108" s="134"/>
      <c r="AN108" s="134"/>
      <c r="AO108" s="71"/>
      <c r="AP108" s="135" t="s">
        <v>167</v>
      </c>
      <c r="AQ108" s="135">
        <f t="shared" ref="AQ108:AQ114" si="70">SUM(C108:H108)</f>
        <v>30</v>
      </c>
      <c r="AR108" s="135">
        <f t="shared" ref="AR108:AR114" si="71">SUM(J108:O108)</f>
        <v>30</v>
      </c>
      <c r="AS108" s="135">
        <f t="shared" ref="AS108:AS114" si="72">SUM(Q108:V108)</f>
        <v>30</v>
      </c>
      <c r="AT108" s="135">
        <f t="shared" ref="AT108:AT114" si="73">SUM(X108:AC108)</f>
        <v>30</v>
      </c>
      <c r="AU108" s="135">
        <f t="shared" ref="AU108:AU114" si="74">SUM(AE108:AJ108)</f>
        <v>30</v>
      </c>
      <c r="AV108" s="136">
        <f t="shared" si="69"/>
        <v>150</v>
      </c>
      <c r="AW108" s="137">
        <f>AV108-SUM(AV110:AV114)</f>
        <v>136</v>
      </c>
      <c r="AX108" s="137">
        <f>AV115</f>
        <v>-136</v>
      </c>
      <c r="AY108" s="138">
        <f>AW108+AX108</f>
        <v>0</v>
      </c>
      <c r="AZ108" s="138">
        <f>AV114</f>
        <v>14</v>
      </c>
      <c r="BA108" s="138">
        <f>AV112</f>
        <v>0</v>
      </c>
      <c r="BB108" s="138">
        <f>AV113</f>
        <v>0</v>
      </c>
      <c r="BC108" s="138">
        <f>AV111</f>
        <v>0</v>
      </c>
      <c r="BD108" s="138">
        <f>AV110</f>
        <v>0</v>
      </c>
      <c r="BE108" s="158" t="str">
        <f>AM109</f>
        <v>no</v>
      </c>
      <c r="BF108" s="134">
        <v>1.2</v>
      </c>
      <c r="BG108" s="134">
        <f>BF108*AX108</f>
        <v>-163.19999999999999</v>
      </c>
      <c r="BH108" s="174">
        <f>BG108</f>
        <v>-163.19999999999999</v>
      </c>
      <c r="BI108" s="174"/>
      <c r="BJ108" s="138"/>
    </row>
    <row r="109" spans="1:62" ht="15" x14ac:dyDescent="0.25">
      <c r="A109" s="140"/>
      <c r="B109" s="141" t="s">
        <v>168</v>
      </c>
      <c r="C109" s="134"/>
      <c r="D109" s="134"/>
      <c r="E109" s="134"/>
      <c r="F109" s="134"/>
      <c r="G109" s="134"/>
      <c r="H109" s="134"/>
      <c r="I109" s="159"/>
      <c r="J109" s="134"/>
      <c r="K109" s="142"/>
      <c r="L109" s="134"/>
      <c r="M109" s="134"/>
      <c r="N109" s="134"/>
      <c r="O109" s="134"/>
      <c r="P109" s="159"/>
      <c r="Q109" s="134"/>
      <c r="R109" s="134"/>
      <c r="S109" s="134"/>
      <c r="T109" s="134"/>
      <c r="U109" s="134"/>
      <c r="V109" s="134"/>
      <c r="W109" s="159"/>
      <c r="X109" s="134"/>
      <c r="Y109" s="134"/>
      <c r="Z109" s="134"/>
      <c r="AA109" s="134"/>
      <c r="AB109" s="142"/>
      <c r="AC109" s="142"/>
      <c r="AD109" s="159"/>
      <c r="AE109" s="134"/>
      <c r="AF109" s="134"/>
      <c r="AG109" s="134"/>
      <c r="AH109" s="134"/>
      <c r="AI109" s="134"/>
      <c r="AJ109" s="134"/>
      <c r="AK109" s="133">
        <f>SUM(F109:AI109)</f>
        <v>0</v>
      </c>
      <c r="AL109" s="134">
        <f>COUNT(F109:AI109)</f>
        <v>0</v>
      </c>
      <c r="AM109" s="159" t="s">
        <v>202</v>
      </c>
      <c r="AN109" s="134"/>
      <c r="AO109" s="140"/>
      <c r="AP109" s="134" t="s">
        <v>169</v>
      </c>
      <c r="AQ109" s="134">
        <f t="shared" si="70"/>
        <v>0</v>
      </c>
      <c r="AR109" s="134">
        <f t="shared" si="71"/>
        <v>0</v>
      </c>
      <c r="AS109" s="134">
        <f t="shared" si="72"/>
        <v>0</v>
      </c>
      <c r="AT109" s="134">
        <f t="shared" si="73"/>
        <v>0</v>
      </c>
      <c r="AU109" s="134">
        <f t="shared" si="74"/>
        <v>0</v>
      </c>
      <c r="AV109" s="136">
        <f t="shared" si="69"/>
        <v>0</v>
      </c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75"/>
      <c r="BI109" s="175"/>
      <c r="BJ109" s="134"/>
    </row>
    <row r="110" spans="1:62" ht="15" x14ac:dyDescent="0.25">
      <c r="A110" s="140" t="s">
        <v>208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47"/>
      <c r="AG110" s="147"/>
      <c r="AH110" s="147"/>
      <c r="AI110" s="147"/>
      <c r="AJ110" s="147"/>
      <c r="AK110" s="133"/>
      <c r="AL110" s="147"/>
      <c r="AM110" s="147"/>
      <c r="AN110" s="147"/>
      <c r="AO110" s="140" t="s">
        <v>208</v>
      </c>
      <c r="AP110" s="134" t="s">
        <v>109</v>
      </c>
      <c r="AQ110" s="134">
        <f t="shared" si="70"/>
        <v>0</v>
      </c>
      <c r="AR110" s="134">
        <f t="shared" si="71"/>
        <v>0</v>
      </c>
      <c r="AS110" s="134">
        <f t="shared" si="72"/>
        <v>0</v>
      </c>
      <c r="AT110" s="134">
        <f t="shared" si="73"/>
        <v>0</v>
      </c>
      <c r="AU110" s="134">
        <f t="shared" si="74"/>
        <v>0</v>
      </c>
      <c r="AV110" s="136">
        <f t="shared" si="69"/>
        <v>0</v>
      </c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G110" s="147"/>
      <c r="BH110" s="178"/>
      <c r="BI110" s="178"/>
      <c r="BJ110" s="147"/>
    </row>
    <row r="111" spans="1:62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4"/>
      <c r="AG111" s="150"/>
      <c r="AH111" s="134"/>
      <c r="AI111" s="152"/>
      <c r="AJ111" s="134"/>
      <c r="AK111" s="133"/>
      <c r="AL111" s="134"/>
      <c r="AM111" s="134"/>
      <c r="AN111" s="134"/>
      <c r="AO111" s="140"/>
      <c r="AP111" s="124" t="s">
        <v>108</v>
      </c>
      <c r="AQ111" s="134">
        <f t="shared" si="70"/>
        <v>0</v>
      </c>
      <c r="AR111" s="134">
        <f t="shared" si="71"/>
        <v>0</v>
      </c>
      <c r="AS111" s="134">
        <f t="shared" si="72"/>
        <v>0</v>
      </c>
      <c r="AT111" s="134">
        <f t="shared" si="73"/>
        <v>0</v>
      </c>
      <c r="AU111" s="134">
        <f t="shared" si="74"/>
        <v>0</v>
      </c>
      <c r="AV111" s="136">
        <f t="shared" si="69"/>
        <v>0</v>
      </c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75"/>
      <c r="BI111" s="175"/>
      <c r="BJ111" s="134"/>
    </row>
    <row r="112" spans="1:62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4"/>
      <c r="AG112" s="150"/>
      <c r="AH112" s="134"/>
      <c r="AI112" s="152"/>
      <c r="AJ112" s="134"/>
      <c r="AK112" s="133"/>
      <c r="AL112" s="134"/>
      <c r="AM112" s="134"/>
      <c r="AN112" s="134"/>
      <c r="AO112" s="140"/>
      <c r="AP112" s="124" t="s">
        <v>172</v>
      </c>
      <c r="AQ112" s="134">
        <f t="shared" si="70"/>
        <v>0</v>
      </c>
      <c r="AR112" s="134">
        <f t="shared" si="71"/>
        <v>0</v>
      </c>
      <c r="AS112" s="134">
        <f t="shared" si="72"/>
        <v>0</v>
      </c>
      <c r="AT112" s="134">
        <f t="shared" si="73"/>
        <v>0</v>
      </c>
      <c r="AU112" s="134">
        <f t="shared" si="74"/>
        <v>0</v>
      </c>
      <c r="AV112" s="136">
        <f t="shared" si="69"/>
        <v>0</v>
      </c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75"/>
      <c r="BI112" s="175"/>
      <c r="BJ112" s="134"/>
    </row>
    <row r="113" spans="1:62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4"/>
      <c r="AG113" s="150"/>
      <c r="AH113" s="134"/>
      <c r="AI113" s="152"/>
      <c r="AJ113" s="134"/>
      <c r="AK113" s="133"/>
      <c r="AL113" s="134"/>
      <c r="AM113" s="134"/>
      <c r="AN113" s="134"/>
      <c r="AO113" s="140"/>
      <c r="AP113" s="124" t="s">
        <v>173</v>
      </c>
      <c r="AQ113" s="134">
        <f t="shared" si="70"/>
        <v>0</v>
      </c>
      <c r="AR113" s="134">
        <f t="shared" si="71"/>
        <v>0</v>
      </c>
      <c r="AS113" s="134">
        <f t="shared" si="72"/>
        <v>0</v>
      </c>
      <c r="AT113" s="134">
        <f t="shared" si="73"/>
        <v>0</v>
      </c>
      <c r="AU113" s="134">
        <f t="shared" si="74"/>
        <v>0</v>
      </c>
      <c r="AV113" s="136">
        <f t="shared" si="69"/>
        <v>0</v>
      </c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75"/>
      <c r="BI113" s="175"/>
      <c r="BJ113" s="134"/>
    </row>
    <row r="114" spans="1:62" ht="15" x14ac:dyDescent="0.25">
      <c r="A114" s="140"/>
      <c r="B114" s="141" t="s">
        <v>174</v>
      </c>
      <c r="C114" s="150"/>
      <c r="D114" s="150"/>
      <c r="E114" s="150"/>
      <c r="F114" s="134"/>
      <c r="G114" s="152"/>
      <c r="H114" s="134"/>
      <c r="I114" s="159"/>
      <c r="J114" s="134"/>
      <c r="K114" s="134">
        <v>5</v>
      </c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>
        <v>6</v>
      </c>
      <c r="AC114" s="134">
        <v>3</v>
      </c>
      <c r="AD114" s="159"/>
      <c r="AE114" s="134"/>
      <c r="AF114" s="134"/>
      <c r="AG114" s="150"/>
      <c r="AH114" s="134"/>
      <c r="AI114" s="152"/>
      <c r="AJ114" s="134"/>
      <c r="AK114" s="133"/>
      <c r="AL114" s="134"/>
      <c r="AM114" s="134"/>
      <c r="AN114" s="134"/>
      <c r="AO114" s="140"/>
      <c r="AP114" s="124" t="s">
        <v>174</v>
      </c>
      <c r="AQ114" s="134">
        <f t="shared" si="70"/>
        <v>0</v>
      </c>
      <c r="AR114" s="134">
        <f t="shared" si="71"/>
        <v>5</v>
      </c>
      <c r="AS114" s="134">
        <f t="shared" si="72"/>
        <v>0</v>
      </c>
      <c r="AT114" s="134">
        <f t="shared" si="73"/>
        <v>9</v>
      </c>
      <c r="AU114" s="134">
        <f t="shared" si="74"/>
        <v>0</v>
      </c>
      <c r="AV114" s="136">
        <f t="shared" si="69"/>
        <v>14</v>
      </c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75"/>
      <c r="BI114" s="175"/>
      <c r="BJ114" s="134"/>
    </row>
    <row r="115" spans="1:62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/>
      <c r="K115" s="155"/>
      <c r="L115" s="155"/>
      <c r="M115" s="134"/>
      <c r="N115" s="155"/>
      <c r="O115" s="155"/>
      <c r="P115" s="159"/>
      <c r="Q115" s="155"/>
      <c r="R115" s="155"/>
      <c r="S115" s="155"/>
      <c r="T115" s="134"/>
      <c r="U115" s="155"/>
      <c r="V115" s="155"/>
      <c r="W115" s="159"/>
      <c r="X115" s="155"/>
      <c r="Y115" s="155"/>
      <c r="Z115" s="155"/>
      <c r="AA115" s="134"/>
      <c r="AB115" s="155"/>
      <c r="AC115" s="155"/>
      <c r="AD115" s="159"/>
      <c r="AE115" s="155"/>
      <c r="AF115" s="155"/>
      <c r="AG115" s="155"/>
      <c r="AH115" s="134"/>
      <c r="AI115" s="155"/>
      <c r="AJ115" s="155"/>
      <c r="AK115" s="133">
        <f>SUM(E115:AI115)</f>
        <v>0</v>
      </c>
      <c r="AL115" s="155"/>
      <c r="AM115" s="155"/>
      <c r="AN115" s="155"/>
      <c r="AO115" s="153"/>
      <c r="AP115" s="134" t="s">
        <v>176</v>
      </c>
      <c r="AQ115" s="134">
        <f>SUM(AQ109:AQ114)-AQ108</f>
        <v>-30</v>
      </c>
      <c r="AR115" s="134">
        <f>SUM(AR109:AR114)-AR108</f>
        <v>-25</v>
      </c>
      <c r="AS115" s="134">
        <f>SUM(AS109:AS114)-AS108</f>
        <v>-30</v>
      </c>
      <c r="AT115" s="134">
        <f>SUM(AT109:AT114)-AT108</f>
        <v>-21</v>
      </c>
      <c r="AU115" s="134">
        <f>SUM(AU109:AU114)-AU108</f>
        <v>-30</v>
      </c>
      <c r="AV115" s="136">
        <f t="shared" si="69"/>
        <v>-136</v>
      </c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155"/>
      <c r="BG115" s="155"/>
      <c r="BH115" s="181"/>
      <c r="BI115" s="181"/>
      <c r="BJ115" s="155"/>
    </row>
    <row r="116" spans="1:62" ht="15" x14ac:dyDescent="0.25">
      <c r="A116" s="71"/>
      <c r="B116" s="131" t="s">
        <v>166</v>
      </c>
      <c r="C116" s="95">
        <v>5</v>
      </c>
      <c r="D116" s="95">
        <v>5</v>
      </c>
      <c r="E116" s="95">
        <v>5</v>
      </c>
      <c r="F116" s="95">
        <v>6</v>
      </c>
      <c r="G116" s="95">
        <v>6</v>
      </c>
      <c r="H116" s="95">
        <v>3</v>
      </c>
      <c r="I116" s="173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73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73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73"/>
      <c r="AE116" s="95">
        <v>5</v>
      </c>
      <c r="AF116" s="95">
        <v>5</v>
      </c>
      <c r="AG116" s="95">
        <v>5</v>
      </c>
      <c r="AH116" s="95">
        <v>6</v>
      </c>
      <c r="AI116" s="95">
        <v>6</v>
      </c>
      <c r="AJ116" s="95">
        <v>3</v>
      </c>
      <c r="AK116" s="133">
        <f>SUM(F116:AI116)</f>
        <v>132</v>
      </c>
      <c r="AL116" s="134"/>
      <c r="AM116" s="134"/>
      <c r="AN116" s="134"/>
      <c r="AO116" s="71"/>
      <c r="AP116" s="135" t="s">
        <v>167</v>
      </c>
      <c r="AQ116" s="135">
        <f t="shared" ref="AQ116:AQ122" si="75">SUM(C116:H116)</f>
        <v>30</v>
      </c>
      <c r="AR116" s="135">
        <f t="shared" ref="AR116:AR122" si="76">SUM(J116:O116)</f>
        <v>30</v>
      </c>
      <c r="AS116" s="135">
        <f t="shared" ref="AS116:AS122" si="77">SUM(Q116:V116)</f>
        <v>30</v>
      </c>
      <c r="AT116" s="135">
        <f t="shared" ref="AT116:AT122" si="78">SUM(X116:AC116)</f>
        <v>30</v>
      </c>
      <c r="AU116" s="135">
        <f t="shared" ref="AU116:AU122" si="79">SUM(AE116:AJ116)</f>
        <v>30</v>
      </c>
      <c r="AV116" s="136">
        <f t="shared" si="69"/>
        <v>150</v>
      </c>
      <c r="AW116" s="137">
        <f>AV116-SUM(AV118:AV122)</f>
        <v>136</v>
      </c>
      <c r="AX116" s="137">
        <f>AV123</f>
        <v>-136</v>
      </c>
      <c r="AY116" s="138">
        <f>AW116+AX116</f>
        <v>0</v>
      </c>
      <c r="AZ116" s="138">
        <f>AV122</f>
        <v>14</v>
      </c>
      <c r="BA116" s="138">
        <f>AV120</f>
        <v>0</v>
      </c>
      <c r="BB116" s="138">
        <f>AV121</f>
        <v>0</v>
      </c>
      <c r="BC116" s="138">
        <f>AV119</f>
        <v>0</v>
      </c>
      <c r="BD116" s="138">
        <f>AV118</f>
        <v>0</v>
      </c>
      <c r="BE116" s="158" t="str">
        <f>AM117</f>
        <v>no</v>
      </c>
      <c r="BF116" s="134">
        <v>1.2</v>
      </c>
      <c r="BG116" s="134">
        <f>BF116*AX116</f>
        <v>-163.19999999999999</v>
      </c>
      <c r="BH116" s="174">
        <f>BG116</f>
        <v>-163.19999999999999</v>
      </c>
      <c r="BI116" s="174"/>
      <c r="BJ116" s="138"/>
    </row>
    <row r="117" spans="1:62" ht="15" x14ac:dyDescent="0.25">
      <c r="A117" s="140"/>
      <c r="B117" s="141" t="s">
        <v>168</v>
      </c>
      <c r="C117" s="134"/>
      <c r="D117" s="134"/>
      <c r="E117" s="134"/>
      <c r="F117" s="134"/>
      <c r="G117" s="134"/>
      <c r="H117" s="134"/>
      <c r="I117" s="159"/>
      <c r="J117" s="134"/>
      <c r="K117" s="142"/>
      <c r="L117" s="134"/>
      <c r="M117" s="134"/>
      <c r="N117" s="134"/>
      <c r="O117" s="134"/>
      <c r="P117" s="159"/>
      <c r="Q117" s="134"/>
      <c r="R117" s="134"/>
      <c r="S117" s="134"/>
      <c r="T117" s="134"/>
      <c r="U117" s="134"/>
      <c r="V117" s="134"/>
      <c r="W117" s="159"/>
      <c r="X117" s="134"/>
      <c r="Y117" s="134"/>
      <c r="Z117" s="134"/>
      <c r="AA117" s="134"/>
      <c r="AB117" s="142"/>
      <c r="AC117" s="142"/>
      <c r="AD117" s="159"/>
      <c r="AE117" s="134"/>
      <c r="AF117" s="134"/>
      <c r="AG117" s="134"/>
      <c r="AH117" s="134"/>
      <c r="AI117" s="134"/>
      <c r="AJ117" s="134"/>
      <c r="AK117" s="133">
        <f>SUM(F117:AI117)</f>
        <v>0</v>
      </c>
      <c r="AL117" s="134">
        <f>COUNT(F117:AI117)</f>
        <v>0</v>
      </c>
      <c r="AM117" s="159" t="s">
        <v>202</v>
      </c>
      <c r="AN117" s="134"/>
      <c r="AO117" s="140"/>
      <c r="AP117" s="134" t="s">
        <v>169</v>
      </c>
      <c r="AQ117" s="134">
        <f t="shared" si="75"/>
        <v>0</v>
      </c>
      <c r="AR117" s="134">
        <f t="shared" si="76"/>
        <v>0</v>
      </c>
      <c r="AS117" s="134">
        <f t="shared" si="77"/>
        <v>0</v>
      </c>
      <c r="AT117" s="134">
        <f t="shared" si="78"/>
        <v>0</v>
      </c>
      <c r="AU117" s="134">
        <f t="shared" si="79"/>
        <v>0</v>
      </c>
      <c r="AV117" s="136">
        <f t="shared" si="69"/>
        <v>0</v>
      </c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75"/>
      <c r="BI117" s="175"/>
      <c r="BJ117" s="134"/>
    </row>
    <row r="118" spans="1:62" ht="15" x14ac:dyDescent="0.25">
      <c r="A118" s="140" t="s">
        <v>209</v>
      </c>
      <c r="B118" s="141" t="s">
        <v>109</v>
      </c>
      <c r="C118" s="147"/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47"/>
      <c r="AG118" s="147"/>
      <c r="AH118" s="147"/>
      <c r="AI118" s="147"/>
      <c r="AJ118" s="147"/>
      <c r="AK118" s="133"/>
      <c r="AL118" s="147"/>
      <c r="AM118" s="147"/>
      <c r="AN118" s="147"/>
      <c r="AO118" s="140" t="s">
        <v>209</v>
      </c>
      <c r="AP118" s="134" t="s">
        <v>109</v>
      </c>
      <c r="AQ118" s="134">
        <f t="shared" si="75"/>
        <v>0</v>
      </c>
      <c r="AR118" s="134">
        <f t="shared" si="76"/>
        <v>0</v>
      </c>
      <c r="AS118" s="134">
        <f t="shared" si="77"/>
        <v>0</v>
      </c>
      <c r="AT118" s="134">
        <f t="shared" si="78"/>
        <v>0</v>
      </c>
      <c r="AU118" s="134">
        <f t="shared" si="79"/>
        <v>0</v>
      </c>
      <c r="AV118" s="136">
        <f t="shared" si="69"/>
        <v>0</v>
      </c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78"/>
      <c r="BI118" s="178"/>
      <c r="BJ118" s="147"/>
    </row>
    <row r="119" spans="1:62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/>
      <c r="AA119" s="134"/>
      <c r="AB119" s="152"/>
      <c r="AC119" s="134"/>
      <c r="AD119" s="159"/>
      <c r="AE119" s="134"/>
      <c r="AF119" s="134"/>
      <c r="AG119" s="150"/>
      <c r="AH119" s="134"/>
      <c r="AI119" s="152"/>
      <c r="AJ119" s="134"/>
      <c r="AK119" s="133"/>
      <c r="AL119" s="134"/>
      <c r="AM119" s="134"/>
      <c r="AN119" s="134"/>
      <c r="AO119" s="140"/>
      <c r="AP119" s="124" t="s">
        <v>108</v>
      </c>
      <c r="AQ119" s="134">
        <f t="shared" si="75"/>
        <v>0</v>
      </c>
      <c r="AR119" s="134">
        <f t="shared" si="76"/>
        <v>0</v>
      </c>
      <c r="AS119" s="134">
        <f t="shared" si="77"/>
        <v>0</v>
      </c>
      <c r="AT119" s="134">
        <f t="shared" si="78"/>
        <v>0</v>
      </c>
      <c r="AU119" s="134">
        <f t="shared" si="79"/>
        <v>0</v>
      </c>
      <c r="AV119" s="136">
        <f t="shared" si="69"/>
        <v>0</v>
      </c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75"/>
      <c r="BI119" s="175"/>
      <c r="BJ119" s="134"/>
    </row>
    <row r="120" spans="1:62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4"/>
      <c r="AG120" s="150"/>
      <c r="AH120" s="134"/>
      <c r="AI120" s="152"/>
      <c r="AJ120" s="134"/>
      <c r="AK120" s="133"/>
      <c r="AL120" s="134"/>
      <c r="AM120" s="134"/>
      <c r="AN120" s="134"/>
      <c r="AO120" s="140"/>
      <c r="AP120" s="124" t="s">
        <v>172</v>
      </c>
      <c r="AQ120" s="134">
        <f t="shared" si="75"/>
        <v>0</v>
      </c>
      <c r="AR120" s="134">
        <f t="shared" si="76"/>
        <v>0</v>
      </c>
      <c r="AS120" s="134">
        <f t="shared" si="77"/>
        <v>0</v>
      </c>
      <c r="AT120" s="134">
        <f t="shared" si="78"/>
        <v>0</v>
      </c>
      <c r="AU120" s="134">
        <f t="shared" si="79"/>
        <v>0</v>
      </c>
      <c r="AV120" s="136">
        <f t="shared" si="69"/>
        <v>0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75"/>
      <c r="BI120" s="175"/>
      <c r="BJ120" s="134"/>
    </row>
    <row r="121" spans="1:62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4"/>
      <c r="AG121" s="150"/>
      <c r="AH121" s="134"/>
      <c r="AI121" s="152"/>
      <c r="AJ121" s="134"/>
      <c r="AK121" s="133"/>
      <c r="AL121" s="134"/>
      <c r="AM121" s="134"/>
      <c r="AN121" s="134"/>
      <c r="AO121" s="140"/>
      <c r="AP121" s="124" t="s">
        <v>173</v>
      </c>
      <c r="AQ121" s="134">
        <f t="shared" si="75"/>
        <v>0</v>
      </c>
      <c r="AR121" s="134">
        <f t="shared" si="76"/>
        <v>0</v>
      </c>
      <c r="AS121" s="134">
        <f t="shared" si="77"/>
        <v>0</v>
      </c>
      <c r="AT121" s="134">
        <f t="shared" si="78"/>
        <v>0</v>
      </c>
      <c r="AU121" s="134">
        <f t="shared" si="79"/>
        <v>0</v>
      </c>
      <c r="AV121" s="136">
        <f t="shared" si="69"/>
        <v>0</v>
      </c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75"/>
      <c r="BI121" s="175"/>
      <c r="BJ121" s="134"/>
    </row>
    <row r="122" spans="1:62" ht="15" x14ac:dyDescent="0.25">
      <c r="A122" s="140"/>
      <c r="B122" s="141" t="s">
        <v>174</v>
      </c>
      <c r="C122" s="150"/>
      <c r="D122" s="150"/>
      <c r="E122" s="150"/>
      <c r="F122" s="134"/>
      <c r="G122" s="152"/>
      <c r="H122" s="134"/>
      <c r="I122" s="159"/>
      <c r="J122" s="134"/>
      <c r="K122" s="134">
        <v>5</v>
      </c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>
        <v>6</v>
      </c>
      <c r="AC122" s="134">
        <v>3</v>
      </c>
      <c r="AD122" s="159"/>
      <c r="AE122" s="134"/>
      <c r="AF122" s="134"/>
      <c r="AG122" s="150"/>
      <c r="AH122" s="134"/>
      <c r="AI122" s="152"/>
      <c r="AJ122" s="134"/>
      <c r="AK122" s="133"/>
      <c r="AL122" s="134"/>
      <c r="AM122" s="134"/>
      <c r="AN122" s="134"/>
      <c r="AO122" s="140"/>
      <c r="AP122" s="124" t="s">
        <v>174</v>
      </c>
      <c r="AQ122" s="134">
        <f t="shared" si="75"/>
        <v>0</v>
      </c>
      <c r="AR122" s="134">
        <f t="shared" si="76"/>
        <v>5</v>
      </c>
      <c r="AS122" s="134">
        <f t="shared" si="77"/>
        <v>0</v>
      </c>
      <c r="AT122" s="134">
        <f t="shared" si="78"/>
        <v>9</v>
      </c>
      <c r="AU122" s="134">
        <f t="shared" si="79"/>
        <v>0</v>
      </c>
      <c r="AV122" s="136">
        <f t="shared" si="69"/>
        <v>14</v>
      </c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75"/>
      <c r="BI122" s="175"/>
      <c r="BJ122" s="134"/>
    </row>
    <row r="123" spans="1:62" ht="15" x14ac:dyDescent="0.25">
      <c r="A123" s="153"/>
      <c r="B123" s="154" t="s">
        <v>175</v>
      </c>
      <c r="C123" s="155"/>
      <c r="D123" s="155"/>
      <c r="E123" s="155"/>
      <c r="F123" s="134"/>
      <c r="G123" s="155"/>
      <c r="H123" s="155"/>
      <c r="I123" s="159"/>
      <c r="J123" s="155"/>
      <c r="K123" s="155"/>
      <c r="L123" s="155"/>
      <c r="M123" s="134"/>
      <c r="N123" s="155"/>
      <c r="O123" s="155"/>
      <c r="P123" s="159"/>
      <c r="Q123" s="155"/>
      <c r="R123" s="155"/>
      <c r="S123" s="155"/>
      <c r="T123" s="134"/>
      <c r="U123" s="155"/>
      <c r="V123" s="155"/>
      <c r="W123" s="159"/>
      <c r="X123" s="155"/>
      <c r="Y123" s="155"/>
      <c r="Z123" s="155"/>
      <c r="AA123" s="134"/>
      <c r="AB123" s="155"/>
      <c r="AC123" s="155"/>
      <c r="AD123" s="159"/>
      <c r="AE123" s="155"/>
      <c r="AF123" s="155"/>
      <c r="AG123" s="155"/>
      <c r="AH123" s="134"/>
      <c r="AI123" s="155"/>
      <c r="AJ123" s="155"/>
      <c r="AK123" s="133">
        <f>SUM(E123:AI123)</f>
        <v>0</v>
      </c>
      <c r="AL123" s="155"/>
      <c r="AM123" s="155"/>
      <c r="AN123" s="155"/>
      <c r="AO123" s="153"/>
      <c r="AP123" s="134" t="s">
        <v>176</v>
      </c>
      <c r="AQ123" s="134">
        <f>SUM(AQ117:AQ122)-AQ116</f>
        <v>-30</v>
      </c>
      <c r="AR123" s="134">
        <f>SUM(AR117:AR122)-AR116</f>
        <v>-25</v>
      </c>
      <c r="AS123" s="134">
        <f>SUM(AS117:AS122)-AS116</f>
        <v>-30</v>
      </c>
      <c r="AT123" s="134">
        <f>SUM(AT117:AT122)-AT116</f>
        <v>-21</v>
      </c>
      <c r="AU123" s="134">
        <f>SUM(AU117:AU122)-AU116</f>
        <v>-30</v>
      </c>
      <c r="AV123" s="136">
        <f t="shared" si="69"/>
        <v>-136</v>
      </c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81"/>
      <c r="BI123" s="181"/>
      <c r="BJ123" s="155"/>
    </row>
    <row r="124" spans="1:62" ht="15" x14ac:dyDescent="0.25">
      <c r="A124" s="71"/>
      <c r="B124" s="131" t="s">
        <v>166</v>
      </c>
      <c r="C124" s="95">
        <v>5</v>
      </c>
      <c r="D124" s="95">
        <v>5</v>
      </c>
      <c r="E124" s="95">
        <v>5</v>
      </c>
      <c r="F124" s="95">
        <v>6</v>
      </c>
      <c r="G124" s="95">
        <v>6</v>
      </c>
      <c r="H124" s="95">
        <v>3</v>
      </c>
      <c r="I124" s="173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73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73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73"/>
      <c r="AE124" s="95">
        <v>5</v>
      </c>
      <c r="AF124" s="95">
        <v>5</v>
      </c>
      <c r="AG124" s="95">
        <v>5</v>
      </c>
      <c r="AH124" s="95">
        <v>6</v>
      </c>
      <c r="AI124" s="95">
        <v>6</v>
      </c>
      <c r="AJ124" s="95">
        <v>3</v>
      </c>
      <c r="AK124" s="133">
        <f>SUM(F124:AI124)</f>
        <v>132</v>
      </c>
      <c r="AL124" s="134"/>
      <c r="AM124" s="134"/>
      <c r="AN124" s="134"/>
      <c r="AO124" s="71"/>
      <c r="AP124" s="135" t="s">
        <v>167</v>
      </c>
      <c r="AQ124" s="135">
        <f t="shared" ref="AQ124:AQ130" si="80">SUM(C124:H124)</f>
        <v>30</v>
      </c>
      <c r="AR124" s="135">
        <f t="shared" ref="AR124:AR130" si="81">SUM(J124:O124)</f>
        <v>30</v>
      </c>
      <c r="AS124" s="135">
        <f t="shared" ref="AS124:AS130" si="82">SUM(Q124:V124)</f>
        <v>30</v>
      </c>
      <c r="AT124" s="135">
        <f t="shared" ref="AT124:AT130" si="83">SUM(X124:AC124)</f>
        <v>30</v>
      </c>
      <c r="AU124" s="135">
        <f t="shared" ref="AU124:AU130" si="84">SUM(AE124:AJ124)</f>
        <v>30</v>
      </c>
      <c r="AV124" s="136">
        <f t="shared" si="69"/>
        <v>150</v>
      </c>
      <c r="AW124" s="137">
        <f>AV124-SUM(AV126:AV130)</f>
        <v>150</v>
      </c>
      <c r="AX124" s="137">
        <f>AV131</f>
        <v>-150</v>
      </c>
      <c r="AY124" s="138">
        <f>AW124+AX124</f>
        <v>0</v>
      </c>
      <c r="AZ124" s="138">
        <f>AV130</f>
        <v>0</v>
      </c>
      <c r="BA124" s="138">
        <f>AV128</f>
        <v>0</v>
      </c>
      <c r="BB124" s="138">
        <f>AV129</f>
        <v>0</v>
      </c>
      <c r="BC124" s="138">
        <f>AV127</f>
        <v>0</v>
      </c>
      <c r="BD124" s="138">
        <f>AV126</f>
        <v>0</v>
      </c>
      <c r="BE124" s="158" t="str">
        <f>AM125</f>
        <v>no</v>
      </c>
      <c r="BF124" s="134">
        <v>1.2</v>
      </c>
      <c r="BG124" s="134">
        <f>BF124*AX124</f>
        <v>-180</v>
      </c>
      <c r="BH124" s="174">
        <f>BG124</f>
        <v>-180</v>
      </c>
      <c r="BI124" s="174"/>
      <c r="BJ124" s="138"/>
    </row>
    <row r="125" spans="1:62" ht="15" x14ac:dyDescent="0.25">
      <c r="A125" s="140"/>
      <c r="B125" s="141" t="s">
        <v>168</v>
      </c>
      <c r="C125" s="134"/>
      <c r="D125" s="134"/>
      <c r="E125" s="134"/>
      <c r="F125" s="134"/>
      <c r="G125" s="134"/>
      <c r="H125" s="134"/>
      <c r="I125" s="159"/>
      <c r="J125" s="134"/>
      <c r="K125" s="142"/>
      <c r="L125" s="134"/>
      <c r="M125" s="134"/>
      <c r="N125" s="134"/>
      <c r="O125" s="134"/>
      <c r="P125" s="159"/>
      <c r="Q125" s="134"/>
      <c r="R125" s="134"/>
      <c r="S125" s="134"/>
      <c r="T125" s="134"/>
      <c r="U125" s="134"/>
      <c r="V125" s="134"/>
      <c r="W125" s="159"/>
      <c r="X125" s="134"/>
      <c r="Y125" s="134"/>
      <c r="Z125" s="134"/>
      <c r="AA125" s="134"/>
      <c r="AB125" s="142"/>
      <c r="AC125" s="142"/>
      <c r="AD125" s="159"/>
      <c r="AE125" s="134"/>
      <c r="AF125" s="134"/>
      <c r="AG125" s="134"/>
      <c r="AH125" s="134"/>
      <c r="AI125" s="134"/>
      <c r="AJ125" s="134"/>
      <c r="AK125" s="133">
        <f>SUM(F125:AI125)</f>
        <v>0</v>
      </c>
      <c r="AL125" s="134">
        <f>COUNT(F125:AI125)</f>
        <v>0</v>
      </c>
      <c r="AM125" s="159" t="s">
        <v>202</v>
      </c>
      <c r="AN125" s="134"/>
      <c r="AO125" s="140"/>
      <c r="AP125" s="134" t="s">
        <v>169</v>
      </c>
      <c r="AQ125" s="134">
        <f t="shared" si="80"/>
        <v>0</v>
      </c>
      <c r="AR125" s="134">
        <f t="shared" si="81"/>
        <v>0</v>
      </c>
      <c r="AS125" s="134">
        <f t="shared" si="82"/>
        <v>0</v>
      </c>
      <c r="AT125" s="134">
        <f t="shared" si="83"/>
        <v>0</v>
      </c>
      <c r="AU125" s="134">
        <f t="shared" si="84"/>
        <v>0</v>
      </c>
      <c r="AV125" s="136">
        <f t="shared" si="69"/>
        <v>0</v>
      </c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75"/>
      <c r="BI125" s="175"/>
      <c r="BJ125" s="134"/>
    </row>
    <row r="126" spans="1:62" ht="15" x14ac:dyDescent="0.25">
      <c r="A126" s="140" t="s">
        <v>217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47"/>
      <c r="AG126" s="147"/>
      <c r="AH126" s="147"/>
      <c r="AI126" s="147"/>
      <c r="AJ126" s="147"/>
      <c r="AK126" s="133"/>
      <c r="AL126" s="147"/>
      <c r="AM126" s="147"/>
      <c r="AN126" s="147"/>
      <c r="AO126" s="140" t="s">
        <v>217</v>
      </c>
      <c r="AP126" s="134" t="s">
        <v>109</v>
      </c>
      <c r="AQ126" s="134">
        <f t="shared" si="80"/>
        <v>0</v>
      </c>
      <c r="AR126" s="134">
        <f t="shared" si="81"/>
        <v>0</v>
      </c>
      <c r="AS126" s="134">
        <f t="shared" si="82"/>
        <v>0</v>
      </c>
      <c r="AT126" s="134">
        <f t="shared" si="83"/>
        <v>0</v>
      </c>
      <c r="AU126" s="134">
        <f t="shared" si="84"/>
        <v>0</v>
      </c>
      <c r="AV126" s="136">
        <f t="shared" si="69"/>
        <v>0</v>
      </c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G126" s="147"/>
      <c r="BH126" s="178"/>
      <c r="BI126" s="178"/>
      <c r="BJ126" s="147"/>
    </row>
    <row r="127" spans="1:62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4"/>
      <c r="AG127" s="150"/>
      <c r="AH127" s="134"/>
      <c r="AI127" s="152"/>
      <c r="AJ127" s="134"/>
      <c r="AK127" s="133"/>
      <c r="AL127" s="134"/>
      <c r="AM127" s="134"/>
      <c r="AN127" s="134"/>
      <c r="AO127" s="140"/>
      <c r="AP127" s="124" t="s">
        <v>108</v>
      </c>
      <c r="AQ127" s="134">
        <f t="shared" si="80"/>
        <v>0</v>
      </c>
      <c r="AR127" s="134">
        <f t="shared" si="81"/>
        <v>0</v>
      </c>
      <c r="AS127" s="134">
        <f t="shared" si="82"/>
        <v>0</v>
      </c>
      <c r="AT127" s="134">
        <f t="shared" si="83"/>
        <v>0</v>
      </c>
      <c r="AU127" s="134">
        <f t="shared" si="84"/>
        <v>0</v>
      </c>
      <c r="AV127" s="136">
        <f t="shared" si="69"/>
        <v>0</v>
      </c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75"/>
      <c r="BI127" s="175"/>
      <c r="BJ127" s="134"/>
    </row>
    <row r="128" spans="1:62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4"/>
      <c r="AG128" s="150"/>
      <c r="AH128" s="134"/>
      <c r="AI128" s="152"/>
      <c r="AJ128" s="134"/>
      <c r="AK128" s="133"/>
      <c r="AL128" s="134"/>
      <c r="AM128" s="134"/>
      <c r="AN128" s="134"/>
      <c r="AO128" s="140"/>
      <c r="AP128" s="124" t="s">
        <v>172</v>
      </c>
      <c r="AQ128" s="134">
        <f t="shared" si="80"/>
        <v>0</v>
      </c>
      <c r="AR128" s="134">
        <f t="shared" si="81"/>
        <v>0</v>
      </c>
      <c r="AS128" s="134">
        <f t="shared" si="82"/>
        <v>0</v>
      </c>
      <c r="AT128" s="134">
        <f t="shared" si="83"/>
        <v>0</v>
      </c>
      <c r="AU128" s="134">
        <f t="shared" si="84"/>
        <v>0</v>
      </c>
      <c r="AV128" s="136">
        <f t="shared" si="69"/>
        <v>0</v>
      </c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75"/>
      <c r="BI128" s="175"/>
      <c r="BJ128" s="134"/>
    </row>
    <row r="129" spans="1:62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4"/>
      <c r="AG129" s="150"/>
      <c r="AH129" s="134"/>
      <c r="AI129" s="152"/>
      <c r="AJ129" s="134"/>
      <c r="AK129" s="133"/>
      <c r="AL129" s="134"/>
      <c r="AM129" s="134"/>
      <c r="AN129" s="134"/>
      <c r="AO129" s="140"/>
      <c r="AP129" s="124" t="s">
        <v>173</v>
      </c>
      <c r="AQ129" s="134">
        <f t="shared" si="80"/>
        <v>0</v>
      </c>
      <c r="AR129" s="134">
        <f t="shared" si="81"/>
        <v>0</v>
      </c>
      <c r="AS129" s="134">
        <f t="shared" si="82"/>
        <v>0</v>
      </c>
      <c r="AT129" s="134">
        <f t="shared" si="83"/>
        <v>0</v>
      </c>
      <c r="AU129" s="134">
        <f t="shared" si="84"/>
        <v>0</v>
      </c>
      <c r="AV129" s="136">
        <f t="shared" si="69"/>
        <v>0</v>
      </c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75"/>
      <c r="BI129" s="175"/>
      <c r="BJ129" s="134"/>
    </row>
    <row r="130" spans="1:62" ht="15" x14ac:dyDescent="0.25">
      <c r="A130" s="140"/>
      <c r="B130" s="141" t="s">
        <v>174</v>
      </c>
      <c r="C130" s="150"/>
      <c r="D130" s="150"/>
      <c r="E130" s="150"/>
      <c r="F130" s="134"/>
      <c r="G130" s="152"/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4"/>
      <c r="AG130" s="150"/>
      <c r="AH130" s="134"/>
      <c r="AI130" s="152"/>
      <c r="AJ130" s="134"/>
      <c r="AK130" s="133"/>
      <c r="AL130" s="134"/>
      <c r="AM130" s="134"/>
      <c r="AN130" s="134"/>
      <c r="AO130" s="140"/>
      <c r="AP130" s="124" t="s">
        <v>174</v>
      </c>
      <c r="AQ130" s="134">
        <f t="shared" si="80"/>
        <v>0</v>
      </c>
      <c r="AR130" s="134">
        <f t="shared" si="81"/>
        <v>0</v>
      </c>
      <c r="AS130" s="134">
        <f t="shared" si="82"/>
        <v>0</v>
      </c>
      <c r="AT130" s="134">
        <f t="shared" si="83"/>
        <v>0</v>
      </c>
      <c r="AU130" s="134">
        <f t="shared" si="84"/>
        <v>0</v>
      </c>
      <c r="AV130" s="136">
        <f t="shared" si="69"/>
        <v>0</v>
      </c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75"/>
      <c r="BI130" s="175"/>
      <c r="BJ130" s="134"/>
    </row>
    <row r="131" spans="1:62" ht="15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55"/>
      <c r="AG131" s="155"/>
      <c r="AH131" s="134"/>
      <c r="AI131" s="155"/>
      <c r="AJ131" s="155"/>
      <c r="AK131" s="133">
        <f>SUM(E131:AI131)</f>
        <v>0</v>
      </c>
      <c r="AL131" s="155"/>
      <c r="AM131" s="155"/>
      <c r="AN131" s="155"/>
      <c r="AO131" s="153"/>
      <c r="AP131" s="134" t="s">
        <v>176</v>
      </c>
      <c r="AQ131" s="134">
        <f>SUM(AQ125:AQ130)-AQ124</f>
        <v>-30</v>
      </c>
      <c r="AR131" s="134">
        <f>SUM(AR125:AR130)-AR124</f>
        <v>-30</v>
      </c>
      <c r="AS131" s="134">
        <f>SUM(AS125:AS130)-AS124</f>
        <v>-30</v>
      </c>
      <c r="AT131" s="134">
        <f>SUM(AT125:AT130)-AT124</f>
        <v>-30</v>
      </c>
      <c r="AU131" s="134">
        <f>SUM(AU125:AU130)-AU124</f>
        <v>-30</v>
      </c>
      <c r="AV131" s="136">
        <f t="shared" si="69"/>
        <v>-150</v>
      </c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81"/>
      <c r="BI131" s="181"/>
      <c r="BJ131" s="155"/>
    </row>
    <row r="132" spans="1:62" ht="15" x14ac:dyDescent="0.25">
      <c r="A132" s="71"/>
      <c r="B132" s="131" t="s">
        <v>166</v>
      </c>
      <c r="C132" s="95">
        <v>5</v>
      </c>
      <c r="D132" s="95">
        <v>5</v>
      </c>
      <c r="E132" s="95">
        <v>5</v>
      </c>
      <c r="F132" s="95">
        <v>6</v>
      </c>
      <c r="G132" s="95">
        <v>6</v>
      </c>
      <c r="H132" s="95">
        <v>3</v>
      </c>
      <c r="I132" s="173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73"/>
      <c r="Q132" s="95">
        <v>5</v>
      </c>
      <c r="R132" s="95">
        <v>5</v>
      </c>
      <c r="S132" s="95">
        <v>5</v>
      </c>
      <c r="T132" s="95">
        <v>6</v>
      </c>
      <c r="U132" s="95">
        <v>6</v>
      </c>
      <c r="V132" s="95">
        <v>3</v>
      </c>
      <c r="W132" s="173"/>
      <c r="X132" s="95">
        <v>5</v>
      </c>
      <c r="Y132" s="95">
        <v>5</v>
      </c>
      <c r="Z132" s="95">
        <v>5</v>
      </c>
      <c r="AA132" s="95">
        <v>6</v>
      </c>
      <c r="AB132" s="95">
        <v>6</v>
      </c>
      <c r="AC132" s="95">
        <v>3</v>
      </c>
      <c r="AD132" s="173"/>
      <c r="AE132" s="95">
        <v>5</v>
      </c>
      <c r="AF132" s="95">
        <v>5</v>
      </c>
      <c r="AG132" s="95">
        <v>5</v>
      </c>
      <c r="AH132" s="95">
        <v>6</v>
      </c>
      <c r="AI132" s="95">
        <v>6</v>
      </c>
      <c r="AJ132" s="95">
        <v>3</v>
      </c>
      <c r="AK132" s="133">
        <f>SUM(F132:AI132)</f>
        <v>132</v>
      </c>
      <c r="AL132" s="134"/>
      <c r="AM132" s="134"/>
      <c r="AN132" s="134"/>
      <c r="AO132" s="71"/>
      <c r="AP132" s="135" t="s">
        <v>167</v>
      </c>
      <c r="AQ132" s="135">
        <f t="shared" ref="AQ132:AQ138" si="85">SUM(C132:H132)</f>
        <v>30</v>
      </c>
      <c r="AR132" s="135">
        <f t="shared" ref="AR132:AR138" si="86">SUM(J132:O132)</f>
        <v>30</v>
      </c>
      <c r="AS132" s="135">
        <f t="shared" ref="AS132:AS138" si="87">SUM(Q132:V132)</f>
        <v>30</v>
      </c>
      <c r="AT132" s="135">
        <f t="shared" ref="AT132:AT138" si="88">SUM(X132:AC132)</f>
        <v>30</v>
      </c>
      <c r="AU132" s="135">
        <f t="shared" ref="AU132:AU138" si="89">SUM(AE132:AJ132)</f>
        <v>30</v>
      </c>
      <c r="AV132" s="136">
        <f t="shared" ref="AV132:AV155" si="90">SUM(AQ132:AU132)</f>
        <v>150</v>
      </c>
      <c r="AW132" s="137">
        <f>AV132-SUM(AV134:AV138)</f>
        <v>136</v>
      </c>
      <c r="AX132" s="137">
        <f>AV139</f>
        <v>-136</v>
      </c>
      <c r="AY132" s="138">
        <f>AW132+AX132</f>
        <v>0</v>
      </c>
      <c r="AZ132" s="138">
        <f>AV138</f>
        <v>14</v>
      </c>
      <c r="BA132" s="138">
        <f>AV136</f>
        <v>0</v>
      </c>
      <c r="BB132" s="138">
        <f>AV137</f>
        <v>0</v>
      </c>
      <c r="BC132" s="138">
        <f>AV135</f>
        <v>0</v>
      </c>
      <c r="BD132" s="138">
        <f>AV134</f>
        <v>0</v>
      </c>
      <c r="BE132" s="158" t="str">
        <f>AM133</f>
        <v>no</v>
      </c>
      <c r="BF132" s="134">
        <v>1.1000000000000001</v>
      </c>
      <c r="BG132" s="134">
        <f>BF132*AX132</f>
        <v>-149.60000000000002</v>
      </c>
      <c r="BH132" s="174">
        <f>BG132</f>
        <v>-149.60000000000002</v>
      </c>
      <c r="BI132" s="174"/>
      <c r="BJ132" s="138"/>
    </row>
    <row r="133" spans="1:62" ht="15" x14ac:dyDescent="0.25">
      <c r="A133" s="140"/>
      <c r="B133" s="141" t="s">
        <v>168</v>
      </c>
      <c r="C133" s="134"/>
      <c r="D133" s="134"/>
      <c r="E133" s="134"/>
      <c r="F133" s="134"/>
      <c r="G133" s="134"/>
      <c r="H133" s="134"/>
      <c r="I133" s="159"/>
      <c r="J133" s="134"/>
      <c r="K133" s="142"/>
      <c r="L133" s="134"/>
      <c r="M133" s="134"/>
      <c r="N133" s="134"/>
      <c r="O133" s="134"/>
      <c r="P133" s="159"/>
      <c r="Q133" s="134"/>
      <c r="R133" s="134"/>
      <c r="S133" s="134"/>
      <c r="T133" s="134"/>
      <c r="U133" s="134"/>
      <c r="V133" s="134"/>
      <c r="W133" s="159"/>
      <c r="X133" s="134"/>
      <c r="Y133" s="134"/>
      <c r="Z133" s="134"/>
      <c r="AA133" s="134"/>
      <c r="AB133" s="142"/>
      <c r="AC133" s="142"/>
      <c r="AD133" s="159"/>
      <c r="AE133" s="134"/>
      <c r="AF133" s="134"/>
      <c r="AG133" s="134"/>
      <c r="AH133" s="134"/>
      <c r="AI133" s="134"/>
      <c r="AJ133" s="134"/>
      <c r="AK133" s="133">
        <f>SUM(F133:AI133)</f>
        <v>0</v>
      </c>
      <c r="AL133" s="134">
        <f>COUNT(F133:AI133)</f>
        <v>0</v>
      </c>
      <c r="AM133" s="159" t="s">
        <v>202</v>
      </c>
      <c r="AN133" s="134"/>
      <c r="AO133" s="140"/>
      <c r="AP133" s="134" t="s">
        <v>169</v>
      </c>
      <c r="AQ133" s="134">
        <f t="shared" si="85"/>
        <v>0</v>
      </c>
      <c r="AR133" s="134">
        <f t="shared" si="86"/>
        <v>0</v>
      </c>
      <c r="AS133" s="134">
        <f t="shared" si="87"/>
        <v>0</v>
      </c>
      <c r="AT133" s="134">
        <f t="shared" si="88"/>
        <v>0</v>
      </c>
      <c r="AU133" s="134">
        <f t="shared" si="89"/>
        <v>0</v>
      </c>
      <c r="AV133" s="136">
        <f t="shared" si="90"/>
        <v>0</v>
      </c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75"/>
      <c r="BI133" s="175"/>
      <c r="BJ133" s="134"/>
    </row>
    <row r="134" spans="1:62" ht="15" x14ac:dyDescent="0.25">
      <c r="A134" s="140" t="s">
        <v>210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/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47"/>
      <c r="AG134" s="147"/>
      <c r="AH134" s="147"/>
      <c r="AI134" s="147"/>
      <c r="AJ134" s="147"/>
      <c r="AK134" s="133"/>
      <c r="AL134" s="147"/>
      <c r="AM134" s="147"/>
      <c r="AN134" s="147"/>
      <c r="AO134" s="140" t="s">
        <v>210</v>
      </c>
      <c r="AP134" s="134" t="s">
        <v>109</v>
      </c>
      <c r="AQ134" s="134">
        <f t="shared" si="85"/>
        <v>0</v>
      </c>
      <c r="AR134" s="134">
        <f t="shared" si="86"/>
        <v>0</v>
      </c>
      <c r="AS134" s="134">
        <f t="shared" si="87"/>
        <v>0</v>
      </c>
      <c r="AT134" s="134">
        <f t="shared" si="88"/>
        <v>0</v>
      </c>
      <c r="AU134" s="134">
        <f t="shared" si="89"/>
        <v>0</v>
      </c>
      <c r="AV134" s="136">
        <f t="shared" si="90"/>
        <v>0</v>
      </c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G134" s="147"/>
      <c r="BH134" s="178"/>
      <c r="BI134" s="178"/>
      <c r="BJ134" s="147"/>
    </row>
    <row r="135" spans="1:62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4"/>
      <c r="AG135" s="150"/>
      <c r="AH135" s="134"/>
      <c r="AI135" s="152"/>
      <c r="AJ135" s="134"/>
      <c r="AK135" s="133"/>
      <c r="AL135" s="134"/>
      <c r="AM135" s="134"/>
      <c r="AN135" s="134"/>
      <c r="AO135" s="140"/>
      <c r="AP135" s="124" t="s">
        <v>108</v>
      </c>
      <c r="AQ135" s="134">
        <f t="shared" si="85"/>
        <v>0</v>
      </c>
      <c r="AR135" s="134">
        <f t="shared" si="86"/>
        <v>0</v>
      </c>
      <c r="AS135" s="134">
        <f t="shared" si="87"/>
        <v>0</v>
      </c>
      <c r="AT135" s="134">
        <f t="shared" si="88"/>
        <v>0</v>
      </c>
      <c r="AU135" s="134">
        <f t="shared" si="89"/>
        <v>0</v>
      </c>
      <c r="AV135" s="136">
        <f t="shared" si="90"/>
        <v>0</v>
      </c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75"/>
      <c r="BI135" s="175"/>
      <c r="BJ135" s="134"/>
    </row>
    <row r="136" spans="1:62" ht="15" x14ac:dyDescent="0.25">
      <c r="A136" s="140"/>
      <c r="B136" s="141" t="s">
        <v>160</v>
      </c>
      <c r="C136" s="150"/>
      <c r="D136" s="150"/>
      <c r="E136" s="150"/>
      <c r="F136" s="134"/>
      <c r="G136" s="152"/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/>
      <c r="T136" s="134"/>
      <c r="U136" s="152"/>
      <c r="V136" s="134"/>
      <c r="W136" s="159"/>
      <c r="X136" s="134"/>
      <c r="Y136" s="134"/>
      <c r="Z136" s="150"/>
      <c r="AA136" s="134"/>
      <c r="AB136" s="152"/>
      <c r="AC136" s="134"/>
      <c r="AD136" s="159"/>
      <c r="AE136" s="134"/>
      <c r="AF136" s="134"/>
      <c r="AG136" s="150"/>
      <c r="AH136" s="134"/>
      <c r="AI136" s="152"/>
      <c r="AJ136" s="134"/>
      <c r="AK136" s="133"/>
      <c r="AL136" s="134"/>
      <c r="AM136" s="134"/>
      <c r="AN136" s="134"/>
      <c r="AO136" s="140"/>
      <c r="AP136" s="124" t="s">
        <v>172</v>
      </c>
      <c r="AQ136" s="134">
        <f t="shared" si="85"/>
        <v>0</v>
      </c>
      <c r="AR136" s="134">
        <f t="shared" si="86"/>
        <v>0</v>
      </c>
      <c r="AS136" s="134">
        <f t="shared" si="87"/>
        <v>0</v>
      </c>
      <c r="AT136" s="134">
        <f t="shared" si="88"/>
        <v>0</v>
      </c>
      <c r="AU136" s="134">
        <f t="shared" si="89"/>
        <v>0</v>
      </c>
      <c r="AV136" s="136">
        <f t="shared" si="90"/>
        <v>0</v>
      </c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75"/>
      <c r="BI136" s="175"/>
      <c r="BJ136" s="134"/>
    </row>
    <row r="137" spans="1:62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4"/>
      <c r="AG137" s="150"/>
      <c r="AH137" s="134"/>
      <c r="AI137" s="152"/>
      <c r="AJ137" s="134"/>
      <c r="AK137" s="133"/>
      <c r="AL137" s="134"/>
      <c r="AM137" s="134"/>
      <c r="AN137" s="134"/>
      <c r="AO137" s="140"/>
      <c r="AP137" s="124" t="s">
        <v>173</v>
      </c>
      <c r="AQ137" s="134">
        <f t="shared" si="85"/>
        <v>0</v>
      </c>
      <c r="AR137" s="134">
        <f t="shared" si="86"/>
        <v>0</v>
      </c>
      <c r="AS137" s="134">
        <f t="shared" si="87"/>
        <v>0</v>
      </c>
      <c r="AT137" s="134">
        <f t="shared" si="88"/>
        <v>0</v>
      </c>
      <c r="AU137" s="134">
        <f t="shared" si="89"/>
        <v>0</v>
      </c>
      <c r="AV137" s="136">
        <f t="shared" si="90"/>
        <v>0</v>
      </c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75"/>
      <c r="BI137" s="175"/>
      <c r="BJ137" s="134"/>
    </row>
    <row r="138" spans="1:62" ht="15" x14ac:dyDescent="0.25">
      <c r="A138" s="140"/>
      <c r="B138" s="141" t="s">
        <v>174</v>
      </c>
      <c r="C138" s="150"/>
      <c r="D138" s="150"/>
      <c r="E138" s="150"/>
      <c r="F138" s="134"/>
      <c r="G138" s="152"/>
      <c r="H138" s="134"/>
      <c r="I138" s="159"/>
      <c r="J138" s="134"/>
      <c r="K138" s="134">
        <v>5</v>
      </c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>
        <v>6</v>
      </c>
      <c r="AC138" s="134">
        <v>3</v>
      </c>
      <c r="AD138" s="159"/>
      <c r="AE138" s="134"/>
      <c r="AF138" s="134"/>
      <c r="AG138" s="150"/>
      <c r="AH138" s="134"/>
      <c r="AI138" s="152"/>
      <c r="AJ138" s="134"/>
      <c r="AK138" s="133"/>
      <c r="AL138" s="134"/>
      <c r="AM138" s="134"/>
      <c r="AN138" s="134"/>
      <c r="AO138" s="140"/>
      <c r="AP138" s="124" t="s">
        <v>174</v>
      </c>
      <c r="AQ138" s="134">
        <f t="shared" si="85"/>
        <v>0</v>
      </c>
      <c r="AR138" s="134">
        <f t="shared" si="86"/>
        <v>5</v>
      </c>
      <c r="AS138" s="134">
        <f t="shared" si="87"/>
        <v>0</v>
      </c>
      <c r="AT138" s="134">
        <f t="shared" si="88"/>
        <v>9</v>
      </c>
      <c r="AU138" s="134">
        <f t="shared" si="89"/>
        <v>0</v>
      </c>
      <c r="AV138" s="136">
        <f t="shared" si="90"/>
        <v>14</v>
      </c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75"/>
      <c r="BI138" s="175"/>
      <c r="BJ138" s="134"/>
    </row>
    <row r="139" spans="1:62" ht="15" x14ac:dyDescent="0.25">
      <c r="A139" s="153"/>
      <c r="B139" s="154" t="s">
        <v>175</v>
      </c>
      <c r="C139" s="155"/>
      <c r="D139" s="155"/>
      <c r="E139" s="155"/>
      <c r="F139" s="134"/>
      <c r="G139" s="155"/>
      <c r="H139" s="155"/>
      <c r="I139" s="159"/>
      <c r="J139" s="155"/>
      <c r="K139" s="155"/>
      <c r="L139" s="155"/>
      <c r="M139" s="134"/>
      <c r="N139" s="155"/>
      <c r="O139" s="155"/>
      <c r="P139" s="159"/>
      <c r="Q139" s="155"/>
      <c r="R139" s="155"/>
      <c r="S139" s="155"/>
      <c r="T139" s="134"/>
      <c r="U139" s="155"/>
      <c r="V139" s="155"/>
      <c r="W139" s="159"/>
      <c r="X139" s="155"/>
      <c r="Y139" s="155"/>
      <c r="Z139" s="155"/>
      <c r="AA139" s="134"/>
      <c r="AB139" s="155"/>
      <c r="AC139" s="155"/>
      <c r="AD139" s="159"/>
      <c r="AE139" s="155"/>
      <c r="AF139" s="155"/>
      <c r="AG139" s="155"/>
      <c r="AH139" s="134"/>
      <c r="AI139" s="155"/>
      <c r="AJ139" s="155"/>
      <c r="AK139" s="133">
        <f>SUM(E139:AI139)</f>
        <v>0</v>
      </c>
      <c r="AL139" s="155"/>
      <c r="AM139" s="155"/>
      <c r="AN139" s="155"/>
      <c r="AO139" s="153"/>
      <c r="AP139" s="134" t="s">
        <v>176</v>
      </c>
      <c r="AQ139" s="134">
        <f>SUM(AQ133:AQ138)-AQ132</f>
        <v>-30</v>
      </c>
      <c r="AR139" s="134">
        <f>SUM(AR133:AR138)-AR132</f>
        <v>-25</v>
      </c>
      <c r="AS139" s="134">
        <f>SUM(AS133:AS138)-AS132</f>
        <v>-30</v>
      </c>
      <c r="AT139" s="134">
        <f>SUM(AT133:AT138)-AT132</f>
        <v>-21</v>
      </c>
      <c r="AU139" s="134">
        <f>SUM(AU133:AU138)-AU132</f>
        <v>-30</v>
      </c>
      <c r="AV139" s="136">
        <f t="shared" si="90"/>
        <v>-136</v>
      </c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81"/>
      <c r="BI139" s="181"/>
      <c r="BJ139" s="155"/>
    </row>
    <row r="140" spans="1:62" ht="15" x14ac:dyDescent="0.25">
      <c r="A140" s="71"/>
      <c r="B140" s="131" t="s">
        <v>166</v>
      </c>
      <c r="C140" s="95">
        <v>5</v>
      </c>
      <c r="D140" s="95">
        <v>5</v>
      </c>
      <c r="E140" s="95">
        <v>5</v>
      </c>
      <c r="F140" s="95">
        <v>6</v>
      </c>
      <c r="G140" s="95">
        <v>6</v>
      </c>
      <c r="H140" s="95">
        <v>3</v>
      </c>
      <c r="I140" s="173"/>
      <c r="J140" s="95">
        <v>5</v>
      </c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73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73"/>
      <c r="X140" s="95">
        <v>5</v>
      </c>
      <c r="Y140" s="95">
        <v>5</v>
      </c>
      <c r="Z140" s="95">
        <v>5</v>
      </c>
      <c r="AA140" s="95">
        <v>6</v>
      </c>
      <c r="AB140" s="95">
        <v>6</v>
      </c>
      <c r="AC140" s="95">
        <v>3</v>
      </c>
      <c r="AD140" s="173"/>
      <c r="AE140" s="95">
        <v>5</v>
      </c>
      <c r="AF140" s="95">
        <v>5</v>
      </c>
      <c r="AG140" s="95">
        <v>5</v>
      </c>
      <c r="AH140" s="95">
        <v>6</v>
      </c>
      <c r="AI140" s="95">
        <v>6</v>
      </c>
      <c r="AJ140" s="95">
        <v>3</v>
      </c>
      <c r="AK140" s="133">
        <f>SUM(F140:AI140)</f>
        <v>132</v>
      </c>
      <c r="AL140" s="134"/>
      <c r="AM140" s="134"/>
      <c r="AN140" s="134"/>
      <c r="AO140" s="71"/>
      <c r="AP140" s="135" t="s">
        <v>167</v>
      </c>
      <c r="AQ140" s="135">
        <f t="shared" ref="AQ140:AQ146" si="91">SUM(C140:H140)</f>
        <v>30</v>
      </c>
      <c r="AR140" s="135">
        <f t="shared" ref="AR140:AR146" si="92">SUM(J140:O140)</f>
        <v>30</v>
      </c>
      <c r="AS140" s="135">
        <f t="shared" ref="AS140:AS146" si="93">SUM(Q140:V140)</f>
        <v>30</v>
      </c>
      <c r="AT140" s="135">
        <f t="shared" ref="AT140:AT146" si="94">SUM(X140:AC140)</f>
        <v>30</v>
      </c>
      <c r="AU140" s="135">
        <f t="shared" ref="AU140:AU146" si="95">SUM(AE140:AJ140)</f>
        <v>30</v>
      </c>
      <c r="AV140" s="136">
        <f t="shared" si="90"/>
        <v>150</v>
      </c>
      <c r="AW140" s="137">
        <f>AV140-SUM(AV142:AV146)</f>
        <v>136</v>
      </c>
      <c r="AX140" s="137">
        <f>AV147</f>
        <v>-136</v>
      </c>
      <c r="AY140" s="138">
        <f>AW140+AX140</f>
        <v>0</v>
      </c>
      <c r="AZ140" s="138">
        <f>AV146</f>
        <v>14</v>
      </c>
      <c r="BA140" s="138">
        <f>AV144</f>
        <v>0</v>
      </c>
      <c r="BB140" s="138">
        <f>AV145</f>
        <v>0</v>
      </c>
      <c r="BC140" s="138">
        <f>AV143</f>
        <v>0</v>
      </c>
      <c r="BD140" s="138">
        <f>AV142</f>
        <v>0</v>
      </c>
      <c r="BE140" s="158" t="str">
        <f>AM141</f>
        <v>no</v>
      </c>
      <c r="BF140" s="134">
        <v>1.1000000000000001</v>
      </c>
      <c r="BG140" s="134">
        <f>BF140*AX140</f>
        <v>-149.60000000000002</v>
      </c>
      <c r="BH140" s="174">
        <f>BG140</f>
        <v>-149.60000000000002</v>
      </c>
      <c r="BI140" s="174"/>
      <c r="BJ140" s="138"/>
    </row>
    <row r="141" spans="1:62" ht="15" x14ac:dyDescent="0.25">
      <c r="A141" s="140"/>
      <c r="B141" s="141" t="s">
        <v>168</v>
      </c>
      <c r="C141" s="134"/>
      <c r="D141" s="134"/>
      <c r="E141" s="134"/>
      <c r="F141" s="134"/>
      <c r="G141" s="134"/>
      <c r="H141" s="134"/>
      <c r="I141" s="159"/>
      <c r="J141" s="134"/>
      <c r="K141" s="142"/>
      <c r="L141" s="134"/>
      <c r="M141" s="134"/>
      <c r="N141" s="134"/>
      <c r="O141" s="134"/>
      <c r="P141" s="159"/>
      <c r="Q141" s="134"/>
      <c r="R141" s="134"/>
      <c r="S141" s="134"/>
      <c r="T141" s="134"/>
      <c r="U141" s="134"/>
      <c r="V141" s="134"/>
      <c r="W141" s="159"/>
      <c r="X141" s="134"/>
      <c r="Y141" s="134"/>
      <c r="Z141" s="134"/>
      <c r="AA141" s="134"/>
      <c r="AB141" s="142"/>
      <c r="AC141" s="142"/>
      <c r="AD141" s="159"/>
      <c r="AE141" s="134"/>
      <c r="AF141" s="134"/>
      <c r="AG141" s="134"/>
      <c r="AH141" s="134"/>
      <c r="AI141" s="134"/>
      <c r="AJ141" s="134"/>
      <c r="AK141" s="133">
        <f>SUM(F141:AI141)</f>
        <v>0</v>
      </c>
      <c r="AL141" s="134">
        <f>COUNT(F141:AI141)</f>
        <v>0</v>
      </c>
      <c r="AM141" s="159" t="s">
        <v>202</v>
      </c>
      <c r="AN141" s="134"/>
      <c r="AO141" s="140"/>
      <c r="AP141" s="134" t="s">
        <v>169</v>
      </c>
      <c r="AQ141" s="134">
        <f t="shared" si="91"/>
        <v>0</v>
      </c>
      <c r="AR141" s="134">
        <f t="shared" si="92"/>
        <v>0</v>
      </c>
      <c r="AS141" s="134">
        <f t="shared" si="93"/>
        <v>0</v>
      </c>
      <c r="AT141" s="134">
        <f t="shared" si="94"/>
        <v>0</v>
      </c>
      <c r="AU141" s="134">
        <f t="shared" si="95"/>
        <v>0</v>
      </c>
      <c r="AV141" s="136">
        <f t="shared" si="90"/>
        <v>0</v>
      </c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75"/>
      <c r="BI141" s="175"/>
      <c r="BJ141" s="134"/>
    </row>
    <row r="142" spans="1:62" ht="15" x14ac:dyDescent="0.25">
      <c r="A142" s="140" t="s">
        <v>213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47"/>
      <c r="AG142" s="147"/>
      <c r="AH142" s="147"/>
      <c r="AI142" s="147"/>
      <c r="AJ142" s="147"/>
      <c r="AK142" s="133"/>
      <c r="AL142" s="147"/>
      <c r="AM142" s="147"/>
      <c r="AN142" s="147"/>
      <c r="AO142" s="140" t="s">
        <v>213</v>
      </c>
      <c r="AP142" s="134" t="s">
        <v>109</v>
      </c>
      <c r="AQ142" s="134">
        <f t="shared" si="91"/>
        <v>0</v>
      </c>
      <c r="AR142" s="134">
        <f t="shared" si="92"/>
        <v>0</v>
      </c>
      <c r="AS142" s="134">
        <f t="shared" si="93"/>
        <v>0</v>
      </c>
      <c r="AT142" s="134">
        <f t="shared" si="94"/>
        <v>0</v>
      </c>
      <c r="AU142" s="134">
        <f t="shared" si="95"/>
        <v>0</v>
      </c>
      <c r="AV142" s="136">
        <f t="shared" si="90"/>
        <v>0</v>
      </c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G142" s="147"/>
      <c r="BH142" s="178"/>
      <c r="BI142" s="178"/>
      <c r="BJ142" s="147"/>
    </row>
    <row r="143" spans="1:62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/>
      <c r="K143" s="134"/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/>
      <c r="AB143" s="152"/>
      <c r="AC143" s="134"/>
      <c r="AD143" s="159"/>
      <c r="AE143" s="134"/>
      <c r="AF143" s="134"/>
      <c r="AG143" s="150"/>
      <c r="AH143" s="134"/>
      <c r="AI143" s="152"/>
      <c r="AJ143" s="134"/>
      <c r="AK143" s="133"/>
      <c r="AL143" s="134"/>
      <c r="AM143" s="134"/>
      <c r="AN143" s="134"/>
      <c r="AO143" s="140"/>
      <c r="AP143" s="124" t="s">
        <v>108</v>
      </c>
      <c r="AQ143" s="134">
        <f t="shared" si="91"/>
        <v>0</v>
      </c>
      <c r="AR143" s="134">
        <f t="shared" si="92"/>
        <v>0</v>
      </c>
      <c r="AS143" s="134">
        <f t="shared" si="93"/>
        <v>0</v>
      </c>
      <c r="AT143" s="134">
        <f t="shared" si="94"/>
        <v>0</v>
      </c>
      <c r="AU143" s="134">
        <f t="shared" si="95"/>
        <v>0</v>
      </c>
      <c r="AV143" s="136">
        <f t="shared" si="90"/>
        <v>0</v>
      </c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75"/>
      <c r="BI143" s="175"/>
      <c r="BJ143" s="134"/>
    </row>
    <row r="144" spans="1:62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4"/>
      <c r="AG144" s="150"/>
      <c r="AH144" s="134"/>
      <c r="AI144" s="152"/>
      <c r="AJ144" s="134"/>
      <c r="AK144" s="133"/>
      <c r="AL144" s="134"/>
      <c r="AM144" s="134"/>
      <c r="AN144" s="134"/>
      <c r="AO144" s="140"/>
      <c r="AP144" s="124" t="s">
        <v>172</v>
      </c>
      <c r="AQ144" s="134">
        <f t="shared" si="91"/>
        <v>0</v>
      </c>
      <c r="AR144" s="134">
        <f t="shared" si="92"/>
        <v>0</v>
      </c>
      <c r="AS144" s="134">
        <f t="shared" si="93"/>
        <v>0</v>
      </c>
      <c r="AT144" s="134">
        <f t="shared" si="94"/>
        <v>0</v>
      </c>
      <c r="AU144" s="134">
        <f t="shared" si="95"/>
        <v>0</v>
      </c>
      <c r="AV144" s="136">
        <f t="shared" si="90"/>
        <v>0</v>
      </c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75"/>
      <c r="BI144" s="175"/>
      <c r="BJ144" s="134"/>
    </row>
    <row r="145" spans="1:62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4"/>
      <c r="AG145" s="150"/>
      <c r="AH145" s="134"/>
      <c r="AI145" s="152"/>
      <c r="AJ145" s="134"/>
      <c r="AK145" s="133"/>
      <c r="AL145" s="134"/>
      <c r="AM145" s="134"/>
      <c r="AN145" s="134"/>
      <c r="AO145" s="140"/>
      <c r="AP145" s="124" t="s">
        <v>173</v>
      </c>
      <c r="AQ145" s="134">
        <f t="shared" si="91"/>
        <v>0</v>
      </c>
      <c r="AR145" s="134">
        <f t="shared" si="92"/>
        <v>0</v>
      </c>
      <c r="AS145" s="134">
        <f t="shared" si="93"/>
        <v>0</v>
      </c>
      <c r="AT145" s="134">
        <f t="shared" si="94"/>
        <v>0</v>
      </c>
      <c r="AU145" s="134">
        <f t="shared" si="95"/>
        <v>0</v>
      </c>
      <c r="AV145" s="136">
        <f t="shared" si="90"/>
        <v>0</v>
      </c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75"/>
      <c r="BI145" s="175"/>
      <c r="BJ145" s="134"/>
    </row>
    <row r="146" spans="1:62" ht="15" x14ac:dyDescent="0.25">
      <c r="A146" s="140"/>
      <c r="B146" s="141" t="s">
        <v>174</v>
      </c>
      <c r="C146" s="150"/>
      <c r="D146" s="150"/>
      <c r="E146" s="150"/>
      <c r="F146" s="134"/>
      <c r="G146" s="152"/>
      <c r="H146" s="134"/>
      <c r="I146" s="159"/>
      <c r="J146" s="134"/>
      <c r="K146" s="134">
        <v>5</v>
      </c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>
        <v>6</v>
      </c>
      <c r="AC146" s="134">
        <v>3</v>
      </c>
      <c r="AD146" s="159"/>
      <c r="AE146" s="134"/>
      <c r="AF146" s="134"/>
      <c r="AG146" s="150"/>
      <c r="AH146" s="134"/>
      <c r="AI146" s="152"/>
      <c r="AJ146" s="134"/>
      <c r="AK146" s="133"/>
      <c r="AL146" s="134"/>
      <c r="AM146" s="134"/>
      <c r="AN146" s="134"/>
      <c r="AO146" s="140"/>
      <c r="AP146" s="124" t="s">
        <v>174</v>
      </c>
      <c r="AQ146" s="134">
        <f t="shared" si="91"/>
        <v>0</v>
      </c>
      <c r="AR146" s="134">
        <f t="shared" si="92"/>
        <v>5</v>
      </c>
      <c r="AS146" s="134">
        <f t="shared" si="93"/>
        <v>0</v>
      </c>
      <c r="AT146" s="134">
        <f t="shared" si="94"/>
        <v>9</v>
      </c>
      <c r="AU146" s="134">
        <f t="shared" si="95"/>
        <v>0</v>
      </c>
      <c r="AV146" s="136">
        <f t="shared" si="90"/>
        <v>14</v>
      </c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75"/>
      <c r="BI146" s="175"/>
      <c r="BJ146" s="134"/>
    </row>
    <row r="147" spans="1:62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/>
      <c r="I147" s="159"/>
      <c r="J147" s="155"/>
      <c r="K147" s="155"/>
      <c r="L147" s="155"/>
      <c r="M147" s="134"/>
      <c r="N147" s="155"/>
      <c r="O147" s="155"/>
      <c r="P147" s="159"/>
      <c r="Q147" s="155"/>
      <c r="R147" s="155"/>
      <c r="S147" s="155"/>
      <c r="T147" s="134"/>
      <c r="U147" s="155"/>
      <c r="V147" s="155"/>
      <c r="W147" s="159"/>
      <c r="X147" s="155"/>
      <c r="Y147" s="155"/>
      <c r="Z147" s="155"/>
      <c r="AA147" s="134"/>
      <c r="AB147" s="155"/>
      <c r="AC147" s="155"/>
      <c r="AD147" s="159"/>
      <c r="AE147" s="155"/>
      <c r="AF147" s="155"/>
      <c r="AG147" s="155"/>
      <c r="AH147" s="134"/>
      <c r="AI147" s="155"/>
      <c r="AJ147" s="155"/>
      <c r="AK147" s="133">
        <f>SUM(E147:AI147)</f>
        <v>0</v>
      </c>
      <c r="AL147" s="155"/>
      <c r="AM147" s="155"/>
      <c r="AN147" s="155"/>
      <c r="AO147" s="153"/>
      <c r="AP147" s="134" t="s">
        <v>176</v>
      </c>
      <c r="AQ147" s="134">
        <f>SUM(AQ141:AQ146)-AQ140</f>
        <v>-30</v>
      </c>
      <c r="AR147" s="134">
        <f>SUM(AR141:AR146)-AR140</f>
        <v>-25</v>
      </c>
      <c r="AS147" s="134">
        <f>SUM(AS141:AS146)-AS140</f>
        <v>-30</v>
      </c>
      <c r="AT147" s="134">
        <f>SUM(AT141:AT146)-AT140</f>
        <v>-21</v>
      </c>
      <c r="AU147" s="134">
        <f>SUM(AU141:AU146)-AU140</f>
        <v>-30</v>
      </c>
      <c r="AV147" s="136">
        <f t="shared" si="90"/>
        <v>-136</v>
      </c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81"/>
      <c r="BI147" s="181"/>
      <c r="BJ147" s="155"/>
    </row>
    <row r="148" spans="1:62" ht="15" x14ac:dyDescent="0.25">
      <c r="A148" s="71"/>
      <c r="B148" s="131" t="s">
        <v>166</v>
      </c>
      <c r="C148" s="95">
        <v>5</v>
      </c>
      <c r="D148" s="95">
        <v>5</v>
      </c>
      <c r="E148" s="95">
        <v>5</v>
      </c>
      <c r="F148" s="95">
        <v>6</v>
      </c>
      <c r="G148" s="95">
        <v>6</v>
      </c>
      <c r="H148" s="95">
        <v>3</v>
      </c>
      <c r="I148" s="173"/>
      <c r="J148" s="95">
        <v>5</v>
      </c>
      <c r="K148" s="95">
        <v>5</v>
      </c>
      <c r="L148" s="95">
        <v>5</v>
      </c>
      <c r="M148" s="95">
        <v>6</v>
      </c>
      <c r="N148" s="95">
        <v>6</v>
      </c>
      <c r="O148" s="95">
        <v>3</v>
      </c>
      <c r="P148" s="173"/>
      <c r="Q148" s="95">
        <v>5</v>
      </c>
      <c r="R148" s="95">
        <v>5</v>
      </c>
      <c r="S148" s="95">
        <v>5</v>
      </c>
      <c r="T148" s="95">
        <v>6</v>
      </c>
      <c r="U148" s="95">
        <v>6</v>
      </c>
      <c r="V148" s="95">
        <v>3</v>
      </c>
      <c r="W148" s="173"/>
      <c r="X148" s="95">
        <v>5</v>
      </c>
      <c r="Y148" s="95">
        <v>5</v>
      </c>
      <c r="Z148" s="95">
        <v>5</v>
      </c>
      <c r="AA148" s="95">
        <v>6</v>
      </c>
      <c r="AB148" s="95">
        <v>6</v>
      </c>
      <c r="AC148" s="95">
        <v>3</v>
      </c>
      <c r="AD148" s="173"/>
      <c r="AE148" s="95">
        <v>5</v>
      </c>
      <c r="AF148" s="95">
        <v>5</v>
      </c>
      <c r="AG148" s="95">
        <v>5</v>
      </c>
      <c r="AH148" s="95">
        <v>6</v>
      </c>
      <c r="AI148" s="95">
        <v>6</v>
      </c>
      <c r="AJ148" s="95">
        <v>3</v>
      </c>
      <c r="AK148" s="133">
        <f>SUM(F148:AI148)</f>
        <v>132</v>
      </c>
      <c r="AL148" s="134"/>
      <c r="AM148" s="134"/>
      <c r="AN148" s="134"/>
      <c r="AO148" s="71"/>
      <c r="AP148" s="135" t="s">
        <v>167</v>
      </c>
      <c r="AQ148" s="135">
        <f t="shared" ref="AQ148:AQ154" si="96">SUM(C148:H148)</f>
        <v>30</v>
      </c>
      <c r="AR148" s="135">
        <f t="shared" ref="AR148:AR154" si="97">SUM(J148:O148)</f>
        <v>30</v>
      </c>
      <c r="AS148" s="135">
        <f t="shared" ref="AS148:AS154" si="98">SUM(Q148:V148)</f>
        <v>30</v>
      </c>
      <c r="AT148" s="135">
        <f t="shared" ref="AT148:AT154" si="99">SUM(X148:AC148)</f>
        <v>30</v>
      </c>
      <c r="AU148" s="135">
        <f t="shared" ref="AU148:AU154" si="100">SUM(AE148:AJ148)</f>
        <v>30</v>
      </c>
      <c r="AV148" s="136">
        <f t="shared" si="90"/>
        <v>150</v>
      </c>
      <c r="AW148" s="137">
        <f>AV148-SUM(AV150:AV154)</f>
        <v>136</v>
      </c>
      <c r="AX148" s="137">
        <f>AV155</f>
        <v>-136</v>
      </c>
      <c r="AY148" s="138">
        <f>AW148+AX148</f>
        <v>0</v>
      </c>
      <c r="AZ148" s="138">
        <f>AV154</f>
        <v>14</v>
      </c>
      <c r="BA148" s="138">
        <f>AV152</f>
        <v>0</v>
      </c>
      <c r="BB148" s="138">
        <f>AV153</f>
        <v>0</v>
      </c>
      <c r="BC148" s="138">
        <f>AV151</f>
        <v>0</v>
      </c>
      <c r="BD148" s="138">
        <f>AV150</f>
        <v>0</v>
      </c>
      <c r="BE148" s="158" t="str">
        <f>AM149</f>
        <v>no</v>
      </c>
      <c r="BF148" s="134">
        <v>1.1000000000000001</v>
      </c>
      <c r="BG148" s="134">
        <f>BF148*AX148</f>
        <v>-149.60000000000002</v>
      </c>
      <c r="BH148" s="174">
        <f>BG148</f>
        <v>-149.60000000000002</v>
      </c>
      <c r="BI148" s="174"/>
      <c r="BJ148" s="138"/>
    </row>
    <row r="149" spans="1:62" ht="15" x14ac:dyDescent="0.25">
      <c r="A149" s="140"/>
      <c r="B149" s="141" t="s">
        <v>168</v>
      </c>
      <c r="C149" s="134"/>
      <c r="D149" s="134"/>
      <c r="E149" s="134"/>
      <c r="F149" s="134"/>
      <c r="G149" s="134"/>
      <c r="H149" s="134"/>
      <c r="I149" s="159"/>
      <c r="J149" s="134"/>
      <c r="K149" s="142"/>
      <c r="L149" s="134"/>
      <c r="M149" s="134"/>
      <c r="N149" s="134"/>
      <c r="O149" s="134"/>
      <c r="P149" s="159"/>
      <c r="Q149" s="134"/>
      <c r="R149" s="134"/>
      <c r="S149" s="134"/>
      <c r="T149" s="134"/>
      <c r="U149" s="134"/>
      <c r="V149" s="134"/>
      <c r="W149" s="159"/>
      <c r="X149" s="134"/>
      <c r="Y149" s="134"/>
      <c r="Z149" s="134"/>
      <c r="AA149" s="134"/>
      <c r="AB149" s="142"/>
      <c r="AC149" s="142"/>
      <c r="AD149" s="159"/>
      <c r="AE149" s="134"/>
      <c r="AF149" s="134"/>
      <c r="AG149" s="134"/>
      <c r="AH149" s="134"/>
      <c r="AI149" s="134"/>
      <c r="AJ149" s="134"/>
      <c r="AK149" s="133">
        <f>SUM(F149:AI149)</f>
        <v>0</v>
      </c>
      <c r="AL149" s="134">
        <f>COUNT(F149:AI149)</f>
        <v>0</v>
      </c>
      <c r="AM149" s="159" t="s">
        <v>202</v>
      </c>
      <c r="AN149" s="134"/>
      <c r="AO149" s="140"/>
      <c r="AP149" s="134" t="s">
        <v>169</v>
      </c>
      <c r="AQ149" s="134">
        <f t="shared" si="96"/>
        <v>0</v>
      </c>
      <c r="AR149" s="134">
        <f t="shared" si="97"/>
        <v>0</v>
      </c>
      <c r="AS149" s="134">
        <f t="shared" si="98"/>
        <v>0</v>
      </c>
      <c r="AT149" s="134">
        <f t="shared" si="99"/>
        <v>0</v>
      </c>
      <c r="AU149" s="134">
        <f t="shared" si="100"/>
        <v>0</v>
      </c>
      <c r="AV149" s="136">
        <f t="shared" si="90"/>
        <v>0</v>
      </c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75"/>
      <c r="BI149" s="175"/>
      <c r="BJ149" s="134"/>
    </row>
    <row r="150" spans="1:62" ht="15" x14ac:dyDescent="0.25">
      <c r="A150" s="161" t="s">
        <v>215</v>
      </c>
      <c r="B150" s="141" t="s">
        <v>109</v>
      </c>
      <c r="C150" s="147"/>
      <c r="D150" s="147"/>
      <c r="E150" s="147"/>
      <c r="F150" s="147"/>
      <c r="G150" s="147"/>
      <c r="H150" s="147"/>
      <c r="I150" s="176"/>
      <c r="J150" s="147"/>
      <c r="K150" s="147"/>
      <c r="L150" s="147"/>
      <c r="M150" s="147"/>
      <c r="N150" s="147"/>
      <c r="O150" s="147"/>
      <c r="P150" s="176"/>
      <c r="Q150" s="147"/>
      <c r="R150" s="147"/>
      <c r="S150" s="147"/>
      <c r="T150" s="147"/>
      <c r="U150" s="147"/>
      <c r="V150" s="147"/>
      <c r="W150" s="176"/>
      <c r="X150" s="147"/>
      <c r="Y150" s="147"/>
      <c r="Z150" s="147"/>
      <c r="AA150" s="147"/>
      <c r="AB150" s="147"/>
      <c r="AC150" s="147"/>
      <c r="AD150" s="176"/>
      <c r="AE150" s="147"/>
      <c r="AF150" s="147"/>
      <c r="AG150" s="147"/>
      <c r="AH150" s="147"/>
      <c r="AI150" s="147"/>
      <c r="AJ150" s="147"/>
      <c r="AK150" s="133"/>
      <c r="AL150" s="147"/>
      <c r="AM150" s="147"/>
      <c r="AN150" s="147"/>
      <c r="AO150" s="161" t="s">
        <v>215</v>
      </c>
      <c r="AP150" s="134" t="s">
        <v>109</v>
      </c>
      <c r="AQ150" s="134">
        <f t="shared" si="96"/>
        <v>0</v>
      </c>
      <c r="AR150" s="134">
        <f t="shared" si="97"/>
        <v>0</v>
      </c>
      <c r="AS150" s="134">
        <f t="shared" si="98"/>
        <v>0</v>
      </c>
      <c r="AT150" s="134">
        <f t="shared" si="99"/>
        <v>0</v>
      </c>
      <c r="AU150" s="134">
        <f t="shared" si="100"/>
        <v>0</v>
      </c>
      <c r="AV150" s="136">
        <f t="shared" si="90"/>
        <v>0</v>
      </c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 s="178"/>
      <c r="BI150" s="178"/>
      <c r="BJ150" s="147"/>
    </row>
    <row r="151" spans="1:62" ht="15" x14ac:dyDescent="0.25">
      <c r="A151" s="140"/>
      <c r="B151" s="141" t="s">
        <v>108</v>
      </c>
      <c r="C151" s="150"/>
      <c r="D151" s="150"/>
      <c r="E151" s="150"/>
      <c r="F151" s="134"/>
      <c r="G151" s="152"/>
      <c r="H151" s="134"/>
      <c r="I151" s="159"/>
      <c r="J151" s="134"/>
      <c r="K151" s="134"/>
      <c r="L151" s="150"/>
      <c r="M151" s="134"/>
      <c r="N151" s="152"/>
      <c r="O151" s="134"/>
      <c r="P151" s="159"/>
      <c r="Q151" s="134"/>
      <c r="R151" s="134"/>
      <c r="S151" s="150"/>
      <c r="T151" s="134"/>
      <c r="U151" s="152"/>
      <c r="V151" s="134"/>
      <c r="W151" s="159"/>
      <c r="X151" s="134"/>
      <c r="Y151" s="134"/>
      <c r="Z151" s="150"/>
      <c r="AA151" s="134"/>
      <c r="AB151" s="152"/>
      <c r="AC151" s="134"/>
      <c r="AD151" s="159"/>
      <c r="AE151" s="134"/>
      <c r="AF151" s="134"/>
      <c r="AG151" s="150"/>
      <c r="AH151" s="134"/>
      <c r="AI151" s="152"/>
      <c r="AJ151" s="134"/>
      <c r="AK151" s="133"/>
      <c r="AL151" s="134"/>
      <c r="AM151" s="134"/>
      <c r="AN151" s="134"/>
      <c r="AO151" s="140"/>
      <c r="AP151" s="124" t="s">
        <v>108</v>
      </c>
      <c r="AQ151" s="134">
        <f t="shared" si="96"/>
        <v>0</v>
      </c>
      <c r="AR151" s="134">
        <f t="shared" si="97"/>
        <v>0</v>
      </c>
      <c r="AS151" s="134">
        <f t="shared" si="98"/>
        <v>0</v>
      </c>
      <c r="AT151" s="134">
        <f t="shared" si="99"/>
        <v>0</v>
      </c>
      <c r="AU151" s="134">
        <f t="shared" si="100"/>
        <v>0</v>
      </c>
      <c r="AV151" s="136">
        <f t="shared" si="90"/>
        <v>0</v>
      </c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75"/>
      <c r="BI151" s="175"/>
      <c r="BJ151" s="134"/>
    </row>
    <row r="152" spans="1:62" ht="15" x14ac:dyDescent="0.25">
      <c r="A152" s="140"/>
      <c r="B152" s="141" t="s">
        <v>160</v>
      </c>
      <c r="C152" s="150"/>
      <c r="D152" s="150"/>
      <c r="E152" s="150"/>
      <c r="F152" s="134"/>
      <c r="G152" s="152"/>
      <c r="H152" s="134"/>
      <c r="I152" s="159"/>
      <c r="J152" s="134"/>
      <c r="K152" s="134"/>
      <c r="L152" s="150"/>
      <c r="M152" s="134"/>
      <c r="N152" s="152"/>
      <c r="O152" s="134"/>
      <c r="P152" s="159"/>
      <c r="Q152" s="134"/>
      <c r="R152" s="134"/>
      <c r="S152" s="150"/>
      <c r="T152" s="134"/>
      <c r="U152" s="152"/>
      <c r="V152" s="134"/>
      <c r="W152" s="159"/>
      <c r="X152" s="134"/>
      <c r="Y152" s="134"/>
      <c r="Z152" s="150"/>
      <c r="AA152" s="134"/>
      <c r="AB152" s="152"/>
      <c r="AC152" s="134"/>
      <c r="AD152" s="159"/>
      <c r="AE152" s="134"/>
      <c r="AF152" s="134"/>
      <c r="AG152" s="150"/>
      <c r="AH152" s="134"/>
      <c r="AI152" s="152"/>
      <c r="AJ152" s="134"/>
      <c r="AK152" s="133"/>
      <c r="AL152" s="134"/>
      <c r="AM152" s="134"/>
      <c r="AN152" s="134"/>
      <c r="AO152" s="140"/>
      <c r="AP152" s="124" t="s">
        <v>172</v>
      </c>
      <c r="AQ152" s="134">
        <f t="shared" si="96"/>
        <v>0</v>
      </c>
      <c r="AR152" s="134">
        <f t="shared" si="97"/>
        <v>0</v>
      </c>
      <c r="AS152" s="134">
        <f t="shared" si="98"/>
        <v>0</v>
      </c>
      <c r="AT152" s="134">
        <f t="shared" si="99"/>
        <v>0</v>
      </c>
      <c r="AU152" s="134">
        <f t="shared" si="100"/>
        <v>0</v>
      </c>
      <c r="AV152" s="136">
        <f t="shared" si="90"/>
        <v>0</v>
      </c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75"/>
      <c r="BI152" s="175"/>
      <c r="BJ152" s="134"/>
    </row>
    <row r="153" spans="1:62" ht="15" x14ac:dyDescent="0.25">
      <c r="A153" s="140"/>
      <c r="B153" s="141" t="s">
        <v>161</v>
      </c>
      <c r="C153" s="150"/>
      <c r="D153" s="150"/>
      <c r="E153" s="150"/>
      <c r="F153" s="134"/>
      <c r="G153" s="152"/>
      <c r="H153" s="134"/>
      <c r="I153" s="159"/>
      <c r="J153" s="134"/>
      <c r="K153" s="134"/>
      <c r="L153" s="150"/>
      <c r="M153" s="134"/>
      <c r="N153" s="152"/>
      <c r="O153" s="134"/>
      <c r="P153" s="159"/>
      <c r="Q153" s="134"/>
      <c r="R153" s="134"/>
      <c r="S153" s="150"/>
      <c r="T153" s="134"/>
      <c r="U153" s="152"/>
      <c r="V153" s="134"/>
      <c r="W153" s="159"/>
      <c r="X153" s="134"/>
      <c r="Y153" s="134"/>
      <c r="Z153" s="150"/>
      <c r="AA153" s="134"/>
      <c r="AB153" s="152"/>
      <c r="AC153" s="134"/>
      <c r="AD153" s="159"/>
      <c r="AE153" s="134"/>
      <c r="AF153" s="134"/>
      <c r="AG153" s="150"/>
      <c r="AH153" s="134"/>
      <c r="AI153" s="152"/>
      <c r="AJ153" s="134"/>
      <c r="AK153" s="133"/>
      <c r="AL153" s="134"/>
      <c r="AM153" s="134"/>
      <c r="AN153" s="134"/>
      <c r="AO153" s="140"/>
      <c r="AP153" s="124" t="s">
        <v>173</v>
      </c>
      <c r="AQ153" s="134">
        <f t="shared" si="96"/>
        <v>0</v>
      </c>
      <c r="AR153" s="134">
        <f t="shared" si="97"/>
        <v>0</v>
      </c>
      <c r="AS153" s="134">
        <f t="shared" si="98"/>
        <v>0</v>
      </c>
      <c r="AT153" s="134">
        <f t="shared" si="99"/>
        <v>0</v>
      </c>
      <c r="AU153" s="134">
        <f t="shared" si="100"/>
        <v>0</v>
      </c>
      <c r="AV153" s="136">
        <f t="shared" si="90"/>
        <v>0</v>
      </c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75"/>
      <c r="BI153" s="175"/>
      <c r="BJ153" s="134"/>
    </row>
    <row r="154" spans="1:62" ht="15" x14ac:dyDescent="0.25">
      <c r="A154" s="140"/>
      <c r="B154" s="141" t="s">
        <v>174</v>
      </c>
      <c r="C154" s="150"/>
      <c r="D154" s="150"/>
      <c r="E154" s="150"/>
      <c r="F154" s="134"/>
      <c r="G154" s="152"/>
      <c r="H154" s="134"/>
      <c r="I154" s="159"/>
      <c r="J154" s="134"/>
      <c r="K154" s="134">
        <v>5</v>
      </c>
      <c r="L154" s="150"/>
      <c r="M154" s="134"/>
      <c r="N154" s="152"/>
      <c r="O154" s="134"/>
      <c r="P154" s="159"/>
      <c r="Q154" s="134"/>
      <c r="R154" s="134"/>
      <c r="S154" s="150"/>
      <c r="T154" s="134"/>
      <c r="U154" s="152"/>
      <c r="V154" s="134"/>
      <c r="W154" s="159"/>
      <c r="X154" s="134"/>
      <c r="Y154" s="134"/>
      <c r="Z154" s="150"/>
      <c r="AA154" s="134"/>
      <c r="AB154" s="152">
        <v>6</v>
      </c>
      <c r="AC154" s="134">
        <v>3</v>
      </c>
      <c r="AD154" s="159"/>
      <c r="AE154" s="134"/>
      <c r="AF154" s="134"/>
      <c r="AG154" s="150"/>
      <c r="AH154" s="134"/>
      <c r="AI154" s="152"/>
      <c r="AJ154" s="134"/>
      <c r="AK154" s="133"/>
      <c r="AL154" s="134"/>
      <c r="AM154" s="134"/>
      <c r="AN154" s="134"/>
      <c r="AO154" s="140"/>
      <c r="AP154" s="124" t="s">
        <v>174</v>
      </c>
      <c r="AQ154" s="134">
        <f t="shared" si="96"/>
        <v>0</v>
      </c>
      <c r="AR154" s="134">
        <f t="shared" si="97"/>
        <v>5</v>
      </c>
      <c r="AS154" s="134">
        <f t="shared" si="98"/>
        <v>0</v>
      </c>
      <c r="AT154" s="134">
        <f t="shared" si="99"/>
        <v>9</v>
      </c>
      <c r="AU154" s="134">
        <f t="shared" si="100"/>
        <v>0</v>
      </c>
      <c r="AV154" s="136">
        <f t="shared" si="90"/>
        <v>14</v>
      </c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75"/>
      <c r="BI154" s="175"/>
      <c r="BJ154" s="134"/>
    </row>
    <row r="155" spans="1:62" ht="15" x14ac:dyDescent="0.25">
      <c r="A155" s="153"/>
      <c r="B155" s="154" t="s">
        <v>175</v>
      </c>
      <c r="C155" s="155"/>
      <c r="D155" s="155"/>
      <c r="E155" s="155"/>
      <c r="F155" s="134"/>
      <c r="G155" s="155"/>
      <c r="H155" s="155"/>
      <c r="I155" s="159"/>
      <c r="J155" s="155"/>
      <c r="K155" s="155"/>
      <c r="L155" s="155"/>
      <c r="M155" s="134"/>
      <c r="N155" s="155"/>
      <c r="O155" s="155"/>
      <c r="P155" s="159"/>
      <c r="Q155" s="155"/>
      <c r="R155" s="155"/>
      <c r="S155" s="155"/>
      <c r="T155" s="134"/>
      <c r="U155" s="155"/>
      <c r="V155" s="155"/>
      <c r="W155" s="159"/>
      <c r="X155" s="155"/>
      <c r="Y155" s="155"/>
      <c r="Z155" s="155"/>
      <c r="AA155" s="134"/>
      <c r="AB155" s="155"/>
      <c r="AC155" s="155"/>
      <c r="AD155" s="159"/>
      <c r="AE155" s="155"/>
      <c r="AF155" s="155"/>
      <c r="AG155" s="155"/>
      <c r="AH155" s="134"/>
      <c r="AI155" s="155"/>
      <c r="AJ155" s="155"/>
      <c r="AK155" s="133">
        <f>SUM(E155:AI155)</f>
        <v>0</v>
      </c>
      <c r="AL155" s="155"/>
      <c r="AM155" s="155"/>
      <c r="AN155" s="155"/>
      <c r="AO155" s="153"/>
      <c r="AP155" s="134" t="s">
        <v>176</v>
      </c>
      <c r="AQ155" s="134">
        <f>SUM(AQ149:AQ154)-AQ148</f>
        <v>-30</v>
      </c>
      <c r="AR155" s="134">
        <f>SUM(AR149:AR154)-AR148</f>
        <v>-25</v>
      </c>
      <c r="AS155" s="134">
        <f>SUM(AS149:AS154)-AS148</f>
        <v>-30</v>
      </c>
      <c r="AT155" s="134">
        <f>SUM(AT149:AT154)-AT148</f>
        <v>-21</v>
      </c>
      <c r="AU155" s="134">
        <f>SUM(AU149:AU154)-AU148</f>
        <v>-30</v>
      </c>
      <c r="AV155" s="136">
        <f t="shared" si="90"/>
        <v>-136</v>
      </c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81"/>
      <c r="BI155" s="181"/>
      <c r="BJ155" s="155"/>
    </row>
  </sheetData>
  <mergeCells count="2">
    <mergeCell ref="E1:AI1"/>
    <mergeCell ref="AW2:BJ2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O1" xr:uid="{00000000-0002-0000-11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O3" xr:uid="{00000000-0002-0000-11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J3" xr:uid="{00000000-0002-0000-11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K3" xr:uid="{00000000-0002-0000-11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2"/>
  <sheetViews>
    <sheetView topLeftCell="C1" zoomScale="70" zoomScaleNormal="70" workbookViewId="0">
      <selection activeCell="F33" sqref="F33"/>
    </sheetView>
  </sheetViews>
  <sheetFormatPr defaultRowHeight="14.25" x14ac:dyDescent="0.2"/>
  <cols>
    <col min="1" max="2" width="4.375" hidden="1" customWidth="1"/>
    <col min="3" max="3" width="4.375" customWidth="1"/>
    <col min="4" max="4" width="24.875" customWidth="1"/>
    <col min="5" max="5" width="17.625" customWidth="1"/>
    <col min="6" max="6" width="23" style="15" customWidth="1"/>
    <col min="7" max="7" width="12" customWidth="1"/>
    <col min="8" max="8" width="10.125" customWidth="1"/>
    <col min="9" max="9" width="17.375" style="16" customWidth="1"/>
    <col min="10" max="10" width="19.75" customWidth="1"/>
    <col min="11" max="11" width="2.625" customWidth="1"/>
    <col min="12" max="12" width="2.875" customWidth="1"/>
    <col min="13" max="13" width="8" customWidth="1"/>
    <col min="14" max="16" width="6.625" customWidth="1"/>
    <col min="17" max="17" width="10.5" customWidth="1"/>
    <col min="18" max="18" width="7.75" customWidth="1"/>
    <col min="19" max="22" width="6.625" customWidth="1"/>
    <col min="23" max="23" width="5.5" customWidth="1"/>
    <col min="24" max="24" width="6.25" customWidth="1"/>
    <col min="25" max="1025" width="8.625" customWidth="1"/>
  </cols>
  <sheetData>
    <row r="1" spans="1:24" x14ac:dyDescent="0.2">
      <c r="H1" s="323" t="s">
        <v>16</v>
      </c>
      <c r="I1" s="323"/>
      <c r="J1" s="323"/>
    </row>
    <row r="2" spans="1:24" ht="16.5" customHeight="1" x14ac:dyDescent="0.2">
      <c r="F2" s="18" t="s">
        <v>17</v>
      </c>
      <c r="G2" s="18"/>
      <c r="H2" s="19" t="s">
        <v>18</v>
      </c>
      <c r="I2" s="19" t="s">
        <v>19</v>
      </c>
      <c r="J2" s="19" t="s">
        <v>20</v>
      </c>
      <c r="K2" s="18"/>
      <c r="L2" s="18" t="s">
        <v>21</v>
      </c>
      <c r="M2" s="18" t="s">
        <v>22</v>
      </c>
      <c r="N2" s="18" t="s">
        <v>23</v>
      </c>
      <c r="O2" s="18" t="s">
        <v>24</v>
      </c>
      <c r="P2" s="18" t="s">
        <v>25</v>
      </c>
      <c r="Q2" s="18" t="s">
        <v>26</v>
      </c>
      <c r="R2" s="18" t="s">
        <v>27</v>
      </c>
      <c r="S2" s="18" t="s">
        <v>28</v>
      </c>
      <c r="T2" s="18" t="s">
        <v>29</v>
      </c>
      <c r="U2" s="18" t="s">
        <v>30</v>
      </c>
      <c r="V2" s="18" t="s">
        <v>31</v>
      </c>
      <c r="W2" s="18" t="s">
        <v>32</v>
      </c>
      <c r="X2" s="18" t="s">
        <v>33</v>
      </c>
    </row>
    <row r="3" spans="1:24" ht="15.75" x14ac:dyDescent="0.25">
      <c r="A3" s="20">
        <v>1</v>
      </c>
      <c r="B3" s="20">
        <v>1</v>
      </c>
      <c r="C3" s="20">
        <v>1</v>
      </c>
      <c r="D3" s="21" t="s">
        <v>34</v>
      </c>
      <c r="E3" s="22" t="s">
        <v>35</v>
      </c>
      <c r="F3" s="23" t="s">
        <v>36</v>
      </c>
      <c r="G3" s="24" t="s">
        <v>37</v>
      </c>
      <c r="H3" s="25">
        <v>43467</v>
      </c>
      <c r="I3" s="25">
        <v>43646</v>
      </c>
      <c r="J3" s="26" t="s">
        <v>38</v>
      </c>
      <c r="K3" s="26"/>
      <c r="L3" s="26">
        <v>6</v>
      </c>
      <c r="M3" s="27"/>
      <c r="N3" s="28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4" ht="15.75" x14ac:dyDescent="0.25">
      <c r="A4" s="20">
        <v>2</v>
      </c>
      <c r="B4" s="20">
        <v>2</v>
      </c>
      <c r="C4" s="20">
        <v>2</v>
      </c>
      <c r="D4" s="21" t="s">
        <v>39</v>
      </c>
      <c r="E4" s="22" t="s">
        <v>35</v>
      </c>
      <c r="F4" s="23" t="s">
        <v>40</v>
      </c>
      <c r="G4" s="30"/>
      <c r="H4" s="25">
        <v>43467</v>
      </c>
      <c r="I4" s="25">
        <v>43646</v>
      </c>
      <c r="J4" s="26" t="s">
        <v>38</v>
      </c>
      <c r="K4" s="26"/>
      <c r="L4" s="26">
        <v>6</v>
      </c>
      <c r="M4" s="27"/>
      <c r="N4" s="28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4" ht="15.75" x14ac:dyDescent="0.25">
      <c r="A5" s="20">
        <v>3</v>
      </c>
      <c r="B5" s="20">
        <v>3</v>
      </c>
      <c r="C5" s="20">
        <v>3</v>
      </c>
      <c r="D5" s="21" t="s">
        <v>41</v>
      </c>
      <c r="E5" s="22" t="s">
        <v>35</v>
      </c>
      <c r="F5" s="23" t="s">
        <v>42</v>
      </c>
      <c r="G5" s="24" t="s">
        <v>37</v>
      </c>
      <c r="H5" s="25">
        <v>43467</v>
      </c>
      <c r="I5" s="25">
        <v>43646</v>
      </c>
      <c r="J5" s="26" t="s">
        <v>38</v>
      </c>
      <c r="K5" s="26"/>
      <c r="L5" s="26">
        <v>6</v>
      </c>
      <c r="M5" s="27"/>
      <c r="N5" s="28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75" x14ac:dyDescent="0.25">
      <c r="A6" s="20">
        <v>4</v>
      </c>
      <c r="B6" s="20">
        <v>4</v>
      </c>
      <c r="C6" s="20">
        <v>4</v>
      </c>
      <c r="D6" s="21" t="s">
        <v>43</v>
      </c>
      <c r="E6" s="22" t="s">
        <v>35</v>
      </c>
      <c r="F6" s="30"/>
      <c r="G6" s="24" t="s">
        <v>37</v>
      </c>
      <c r="H6" s="25">
        <v>43467</v>
      </c>
      <c r="I6" s="25">
        <v>43646</v>
      </c>
      <c r="J6" s="26" t="s">
        <v>38</v>
      </c>
      <c r="K6" s="26"/>
      <c r="L6" s="26">
        <v>6</v>
      </c>
      <c r="M6" s="27"/>
      <c r="N6" s="28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ht="20.65" customHeight="1" x14ac:dyDescent="0.25">
      <c r="A7" s="20">
        <v>5</v>
      </c>
      <c r="B7" s="20">
        <v>5</v>
      </c>
      <c r="C7" s="20">
        <v>5</v>
      </c>
      <c r="D7" s="21" t="s">
        <v>44</v>
      </c>
      <c r="E7" s="22" t="s">
        <v>35</v>
      </c>
      <c r="F7" s="23" t="s">
        <v>45</v>
      </c>
      <c r="G7" s="30"/>
      <c r="H7" s="25">
        <v>43467</v>
      </c>
      <c r="I7" s="25" t="s">
        <v>46</v>
      </c>
      <c r="J7" s="26" t="s">
        <v>38</v>
      </c>
      <c r="K7" s="26"/>
      <c r="L7" s="26">
        <v>6</v>
      </c>
      <c r="M7" s="27"/>
      <c r="N7" s="28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4" ht="15.75" x14ac:dyDescent="0.25">
      <c r="A8" s="20">
        <v>6</v>
      </c>
      <c r="B8" s="20">
        <v>6</v>
      </c>
      <c r="C8" s="20">
        <v>6</v>
      </c>
      <c r="D8" s="21" t="s">
        <v>47</v>
      </c>
      <c r="E8" s="22" t="s">
        <v>35</v>
      </c>
      <c r="F8" s="23" t="s">
        <v>48</v>
      </c>
      <c r="G8" s="30"/>
      <c r="H8" s="25">
        <v>43467</v>
      </c>
      <c r="I8" s="25" t="s">
        <v>46</v>
      </c>
      <c r="J8" s="26" t="s">
        <v>38</v>
      </c>
      <c r="K8" s="26"/>
      <c r="L8" s="26">
        <v>6</v>
      </c>
      <c r="M8" s="27"/>
      <c r="N8" s="28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15.75" x14ac:dyDescent="0.25">
      <c r="A9" s="20"/>
      <c r="B9" s="20"/>
      <c r="C9" s="31"/>
      <c r="D9" s="32" t="s">
        <v>49</v>
      </c>
      <c r="E9" s="33" t="s">
        <v>35</v>
      </c>
      <c r="F9" s="34"/>
      <c r="G9" s="35"/>
      <c r="H9" s="36"/>
      <c r="I9" s="36"/>
      <c r="J9" s="37" t="s">
        <v>50</v>
      </c>
      <c r="K9" s="38"/>
      <c r="L9" s="38">
        <v>6</v>
      </c>
      <c r="M9" s="27"/>
      <c r="N9" s="28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ht="15.75" x14ac:dyDescent="0.25">
      <c r="A10" s="20">
        <v>7</v>
      </c>
      <c r="B10" s="20">
        <v>7</v>
      </c>
      <c r="C10" s="20">
        <v>7</v>
      </c>
      <c r="D10" s="21" t="s">
        <v>51</v>
      </c>
      <c r="E10" s="22" t="s">
        <v>35</v>
      </c>
      <c r="F10" s="23" t="s">
        <v>52</v>
      </c>
      <c r="G10" s="30"/>
      <c r="H10" s="25">
        <v>43467</v>
      </c>
      <c r="I10" s="25">
        <v>43646</v>
      </c>
      <c r="J10" s="26" t="s">
        <v>38</v>
      </c>
      <c r="K10" s="26"/>
      <c r="L10" s="26">
        <v>6</v>
      </c>
      <c r="M10" s="27"/>
      <c r="N10" s="28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0">
        <v>9</v>
      </c>
      <c r="B11" s="20">
        <v>9</v>
      </c>
      <c r="C11" s="20">
        <v>8</v>
      </c>
      <c r="D11" s="21" t="s">
        <v>53</v>
      </c>
      <c r="E11" s="22" t="s">
        <v>35</v>
      </c>
      <c r="F11" s="23" t="s">
        <v>54</v>
      </c>
      <c r="G11" s="30"/>
      <c r="H11" s="25">
        <v>43467</v>
      </c>
      <c r="I11" s="25">
        <v>43646</v>
      </c>
      <c r="J11" s="26" t="s">
        <v>38</v>
      </c>
      <c r="K11" s="26"/>
      <c r="L11" s="26">
        <v>6</v>
      </c>
      <c r="M11" s="27"/>
      <c r="N11" s="28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0">
        <v>11</v>
      </c>
      <c r="B12" s="20">
        <v>10</v>
      </c>
      <c r="C12" s="20">
        <v>9</v>
      </c>
      <c r="D12" s="21" t="s">
        <v>55</v>
      </c>
      <c r="E12" s="22" t="s">
        <v>56</v>
      </c>
      <c r="F12" s="23" t="s">
        <v>57</v>
      </c>
      <c r="G12" s="30"/>
      <c r="H12" s="25">
        <v>43467</v>
      </c>
      <c r="I12" s="25">
        <v>43646</v>
      </c>
      <c r="J12" s="26" t="s">
        <v>38</v>
      </c>
      <c r="K12" s="40"/>
      <c r="L12" s="26">
        <v>6</v>
      </c>
      <c r="M12" s="27"/>
      <c r="N12" s="28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0">
        <v>12</v>
      </c>
      <c r="B13" s="20">
        <v>11</v>
      </c>
      <c r="C13" s="20">
        <v>10</v>
      </c>
      <c r="D13" s="21" t="s">
        <v>58</v>
      </c>
      <c r="E13" s="22" t="s">
        <v>35</v>
      </c>
      <c r="F13" s="23" t="s">
        <v>59</v>
      </c>
      <c r="G13" s="30"/>
      <c r="H13" s="25">
        <v>43467</v>
      </c>
      <c r="I13" s="25">
        <v>43646</v>
      </c>
      <c r="J13" s="26" t="s">
        <v>38</v>
      </c>
      <c r="K13" s="40"/>
      <c r="L13" s="26">
        <v>6</v>
      </c>
      <c r="M13" s="27"/>
      <c r="N13" s="28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0">
        <v>13</v>
      </c>
      <c r="B14" s="20">
        <v>12</v>
      </c>
      <c r="C14" s="20">
        <v>11</v>
      </c>
      <c r="D14" s="21" t="s">
        <v>60</v>
      </c>
      <c r="E14" s="22" t="s">
        <v>35</v>
      </c>
      <c r="F14" s="23" t="s">
        <v>61</v>
      </c>
      <c r="G14" s="30"/>
      <c r="H14" s="25">
        <v>43618</v>
      </c>
      <c r="I14" s="25">
        <v>43830</v>
      </c>
      <c r="J14" s="26" t="s">
        <v>38</v>
      </c>
      <c r="K14" s="40"/>
      <c r="L14" s="26">
        <v>6</v>
      </c>
      <c r="M14" s="27"/>
      <c r="N14" s="28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20">
        <v>14</v>
      </c>
      <c r="B15" s="20">
        <v>13</v>
      </c>
      <c r="C15" s="20">
        <v>12</v>
      </c>
      <c r="D15" s="21" t="s">
        <v>62</v>
      </c>
      <c r="E15" s="22" t="s">
        <v>35</v>
      </c>
      <c r="F15" s="23" t="s">
        <v>63</v>
      </c>
      <c r="G15" s="30"/>
      <c r="H15" s="25">
        <v>43647</v>
      </c>
      <c r="I15" s="25">
        <v>43799</v>
      </c>
      <c r="J15" s="26" t="s">
        <v>38</v>
      </c>
      <c r="K15" s="40"/>
      <c r="L15" s="26">
        <v>7</v>
      </c>
      <c r="M15" s="27"/>
      <c r="N15" s="28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5.75" x14ac:dyDescent="0.25">
      <c r="A16" s="20">
        <v>15</v>
      </c>
      <c r="B16" s="20">
        <v>14</v>
      </c>
      <c r="C16" s="20">
        <v>13</v>
      </c>
      <c r="D16" s="21" t="s">
        <v>64</v>
      </c>
      <c r="E16" s="22" t="s">
        <v>35</v>
      </c>
      <c r="F16" s="23" t="s">
        <v>65</v>
      </c>
      <c r="G16" s="30"/>
      <c r="H16" s="25">
        <v>43782</v>
      </c>
      <c r="I16" s="25" t="s">
        <v>66</v>
      </c>
      <c r="J16" s="25">
        <v>44380</v>
      </c>
      <c r="K16" s="41"/>
      <c r="L16" s="26">
        <v>7</v>
      </c>
      <c r="M16" s="27"/>
      <c r="N16" s="28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6" ht="15.75" x14ac:dyDescent="0.25">
      <c r="A17" s="20">
        <v>18</v>
      </c>
      <c r="B17" s="20">
        <v>15</v>
      </c>
      <c r="C17" s="31"/>
      <c r="D17" s="32" t="s">
        <v>67</v>
      </c>
      <c r="E17" s="33" t="s">
        <v>35</v>
      </c>
      <c r="F17" s="34" t="s">
        <v>68</v>
      </c>
      <c r="G17" s="35"/>
      <c r="H17" s="36">
        <v>43853</v>
      </c>
      <c r="I17" s="36" t="s">
        <v>69</v>
      </c>
      <c r="J17" s="42">
        <v>44227</v>
      </c>
      <c r="K17" s="43"/>
      <c r="L17" s="38">
        <v>8</v>
      </c>
      <c r="M17" s="27"/>
      <c r="N17" s="28"/>
      <c r="O17" s="39"/>
      <c r="P17" s="39"/>
      <c r="Q17" s="39"/>
      <c r="R17" s="39"/>
      <c r="S17" s="39"/>
      <c r="T17" s="39"/>
      <c r="U17" s="39"/>
      <c r="V17" s="39"/>
      <c r="W17" s="39"/>
      <c r="X17" s="44"/>
      <c r="Y17" s="45"/>
      <c r="Z17" s="45"/>
    </row>
    <row r="18" spans="1:26" ht="23.25" x14ac:dyDescent="0.25">
      <c r="A18" s="20">
        <v>19</v>
      </c>
      <c r="B18" s="20">
        <v>16</v>
      </c>
      <c r="C18" s="20">
        <v>14</v>
      </c>
      <c r="D18" s="21" t="s">
        <v>70</v>
      </c>
      <c r="E18" s="22" t="s">
        <v>35</v>
      </c>
      <c r="F18" s="23" t="s">
        <v>71</v>
      </c>
      <c r="G18" s="30"/>
      <c r="H18" s="25">
        <v>43891</v>
      </c>
      <c r="I18" s="25" t="s">
        <v>72</v>
      </c>
      <c r="J18" s="46">
        <v>44450</v>
      </c>
      <c r="K18" s="47"/>
      <c r="L18" s="26">
        <v>7</v>
      </c>
      <c r="M18" s="27"/>
      <c r="N18" s="28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5"/>
      <c r="Z18" s="45"/>
    </row>
    <row r="19" spans="1:26" ht="15.75" x14ac:dyDescent="0.25">
      <c r="A19" s="20">
        <v>21</v>
      </c>
      <c r="B19" s="20">
        <v>18</v>
      </c>
      <c r="C19" s="20">
        <v>15</v>
      </c>
      <c r="D19" s="21" t="s">
        <v>73</v>
      </c>
      <c r="E19" s="22" t="s">
        <v>35</v>
      </c>
      <c r="F19" s="23" t="s">
        <v>74</v>
      </c>
      <c r="G19" s="8"/>
      <c r="H19" s="25">
        <v>44004</v>
      </c>
      <c r="I19" s="25">
        <v>44196</v>
      </c>
      <c r="J19" s="46">
        <v>44380</v>
      </c>
      <c r="K19" s="8"/>
      <c r="L19" s="26">
        <v>8</v>
      </c>
      <c r="M19" s="27"/>
      <c r="N19" s="28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5"/>
      <c r="Z19" s="45"/>
    </row>
    <row r="20" spans="1:26" ht="15.75" x14ac:dyDescent="0.25">
      <c r="A20" s="20">
        <v>22</v>
      </c>
      <c r="B20" s="20">
        <v>19</v>
      </c>
      <c r="C20" s="31"/>
      <c r="D20" s="32" t="s">
        <v>75</v>
      </c>
      <c r="E20" s="33" t="s">
        <v>35</v>
      </c>
      <c r="F20" s="35" t="s">
        <v>76</v>
      </c>
      <c r="G20" s="35"/>
      <c r="H20" s="36">
        <v>44018</v>
      </c>
      <c r="I20" s="36"/>
      <c r="J20" s="48">
        <v>44212</v>
      </c>
      <c r="K20" s="31"/>
      <c r="L20" s="31">
        <v>8</v>
      </c>
      <c r="M20" s="27"/>
      <c r="N20" s="28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45"/>
      <c r="Z20" s="45"/>
    </row>
    <row r="21" spans="1:26" ht="15.75" x14ac:dyDescent="0.25">
      <c r="A21" s="49"/>
      <c r="B21" s="49"/>
      <c r="C21" s="20">
        <v>16</v>
      </c>
      <c r="D21" s="21" t="s">
        <v>77</v>
      </c>
      <c r="E21" s="22" t="s">
        <v>35</v>
      </c>
      <c r="F21" s="20" t="s">
        <v>78</v>
      </c>
      <c r="G21" s="20"/>
      <c r="H21" s="25">
        <v>44154</v>
      </c>
      <c r="I21" s="25">
        <v>44247</v>
      </c>
      <c r="J21" s="46">
        <v>44457</v>
      </c>
      <c r="K21" s="20"/>
      <c r="L21" s="20">
        <v>8</v>
      </c>
      <c r="M21" s="27">
        <v>-25</v>
      </c>
      <c r="N21" s="28">
        <v>-25</v>
      </c>
      <c r="O21" s="50"/>
      <c r="P21" s="50"/>
      <c r="Q21" s="29"/>
      <c r="R21" s="29"/>
      <c r="S21" s="29"/>
      <c r="T21" s="29"/>
      <c r="U21" s="29"/>
      <c r="V21" s="29"/>
      <c r="W21" s="29"/>
      <c r="X21" s="29"/>
      <c r="Y21" s="51"/>
      <c r="Z21" s="51"/>
    </row>
    <row r="22" spans="1:26" ht="15.75" x14ac:dyDescent="0.25">
      <c r="A22" s="49"/>
      <c r="B22" s="49"/>
      <c r="C22" s="52">
        <v>17</v>
      </c>
      <c r="D22" s="21" t="s">
        <v>79</v>
      </c>
      <c r="E22" s="22" t="s">
        <v>35</v>
      </c>
      <c r="F22" s="20" t="s">
        <v>80</v>
      </c>
      <c r="G22" s="20"/>
      <c r="H22" s="25">
        <v>44231</v>
      </c>
      <c r="I22" s="25"/>
      <c r="J22" s="46">
        <v>44415</v>
      </c>
      <c r="K22" s="20"/>
      <c r="L22" s="20">
        <v>8</v>
      </c>
      <c r="M22" s="39"/>
      <c r="N22" s="28">
        <v>-25</v>
      </c>
      <c r="O22" s="50">
        <v>-25</v>
      </c>
      <c r="P22" s="50">
        <v>-25</v>
      </c>
      <c r="Q22" s="29">
        <v>-25</v>
      </c>
      <c r="R22" s="29"/>
      <c r="S22" s="29"/>
      <c r="T22" s="29"/>
      <c r="U22" s="29"/>
      <c r="V22" s="29"/>
      <c r="W22" s="29"/>
      <c r="X22" s="29"/>
      <c r="Y22" s="51"/>
      <c r="Z22" s="51"/>
    </row>
    <row r="23" spans="1:26" ht="15.75" x14ac:dyDescent="0.25">
      <c r="C23" s="53">
        <v>18</v>
      </c>
      <c r="D23" s="54" t="s">
        <v>81</v>
      </c>
      <c r="E23" s="55" t="s">
        <v>82</v>
      </c>
      <c r="F23" s="20"/>
      <c r="G23" s="8"/>
      <c r="H23" s="8"/>
      <c r="I23" s="5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5"/>
      <c r="Z23" s="45"/>
    </row>
    <row r="24" spans="1:26" ht="15.75" x14ac:dyDescent="0.25">
      <c r="C24" s="57">
        <v>19</v>
      </c>
      <c r="D24" s="58" t="s">
        <v>83</v>
      </c>
      <c r="E24" s="59" t="s">
        <v>84</v>
      </c>
      <c r="F24" s="20"/>
      <c r="G24" s="8"/>
      <c r="H24" s="8"/>
      <c r="I24" s="5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5"/>
      <c r="Z24" s="45"/>
    </row>
    <row r="25" spans="1:26" ht="23.25" x14ac:dyDescent="0.25">
      <c r="C25" s="60"/>
      <c r="D25" s="61" t="s">
        <v>85</v>
      </c>
      <c r="E25" s="62" t="s">
        <v>35</v>
      </c>
      <c r="F25" s="60"/>
      <c r="G25" s="63"/>
      <c r="H25" s="64">
        <v>44264</v>
      </c>
      <c r="I25" s="64">
        <v>44450</v>
      </c>
      <c r="J25" s="65" t="s">
        <v>86</v>
      </c>
      <c r="K25" s="64"/>
      <c r="L25" s="66">
        <v>7</v>
      </c>
      <c r="M25" s="67"/>
      <c r="N25" s="67"/>
      <c r="O25" s="39"/>
      <c r="P25" s="39"/>
      <c r="Q25" s="39"/>
      <c r="R25" s="39"/>
      <c r="S25" s="67"/>
      <c r="T25" s="67"/>
      <c r="U25" s="67"/>
      <c r="V25" s="67"/>
      <c r="W25" s="67"/>
      <c r="X25" s="67"/>
      <c r="Y25" s="45"/>
      <c r="Z25" s="45"/>
    </row>
    <row r="26" spans="1:26" ht="15.75" x14ac:dyDescent="0.25">
      <c r="C26" s="68">
        <v>20</v>
      </c>
      <c r="D26" s="69" t="s">
        <v>87</v>
      </c>
      <c r="E26" s="70" t="s">
        <v>35</v>
      </c>
      <c r="F26" s="68" t="s">
        <v>88</v>
      </c>
      <c r="G26" s="71"/>
      <c r="H26" s="72">
        <v>44292</v>
      </c>
      <c r="I26" s="72">
        <v>44478</v>
      </c>
      <c r="J26" s="72"/>
      <c r="K26" s="72"/>
      <c r="L26" s="73">
        <v>7</v>
      </c>
      <c r="M26" s="74"/>
      <c r="N26" s="74"/>
      <c r="O26" s="75"/>
      <c r="P26" s="76">
        <v>-25</v>
      </c>
      <c r="Q26" s="77">
        <v>-25</v>
      </c>
      <c r="R26" s="77">
        <v>-25</v>
      </c>
      <c r="S26" s="77">
        <v>-25</v>
      </c>
      <c r="T26" s="71"/>
      <c r="U26" s="71"/>
      <c r="V26" s="71"/>
      <c r="W26" s="71"/>
      <c r="X26" s="71"/>
      <c r="Y26" s="45"/>
      <c r="Z26" s="45"/>
    </row>
    <row r="27" spans="1:26" ht="15.75" x14ac:dyDescent="0.25">
      <c r="A27" s="8"/>
      <c r="B27" s="8"/>
      <c r="C27" s="20">
        <v>21</v>
      </c>
      <c r="D27" s="21" t="s">
        <v>89</v>
      </c>
      <c r="E27" s="22" t="s">
        <v>35</v>
      </c>
      <c r="F27" s="20"/>
      <c r="G27" s="8"/>
      <c r="H27" s="25">
        <v>44307</v>
      </c>
      <c r="I27" s="25"/>
      <c r="J27" s="25">
        <v>44492</v>
      </c>
      <c r="K27" s="25"/>
      <c r="L27" s="26">
        <v>1</v>
      </c>
      <c r="M27" s="67"/>
      <c r="N27" s="67"/>
      <c r="O27" s="78"/>
      <c r="P27" s="50">
        <v>-25</v>
      </c>
      <c r="Q27" s="29">
        <v>-25</v>
      </c>
      <c r="R27" s="29">
        <v>-25</v>
      </c>
      <c r="S27" s="29">
        <v>-25</v>
      </c>
      <c r="V27" s="8"/>
      <c r="W27" s="8"/>
      <c r="X27" s="8"/>
      <c r="Y27" s="45"/>
      <c r="Z27" s="45"/>
    </row>
    <row r="28" spans="1:26" x14ac:dyDescent="0.2">
      <c r="C28" s="49"/>
      <c r="D28" s="79"/>
      <c r="Y28" s="45"/>
      <c r="Z28" s="45"/>
    </row>
    <row r="30" spans="1:26" x14ac:dyDescent="0.2">
      <c r="E30" t="s">
        <v>90</v>
      </c>
      <c r="F30" s="15">
        <v>21</v>
      </c>
      <c r="V30" s="46"/>
    </row>
    <row r="31" spans="1:26" x14ac:dyDescent="0.2">
      <c r="E31" t="s">
        <v>91</v>
      </c>
      <c r="F31" s="15">
        <v>14</v>
      </c>
    </row>
    <row r="32" spans="1:26" x14ac:dyDescent="0.2">
      <c r="E32" t="s">
        <v>92</v>
      </c>
      <c r="F32" s="15">
        <v>7</v>
      </c>
    </row>
  </sheetData>
  <mergeCells count="1">
    <mergeCell ref="H1:J1"/>
  </mergeCell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7" r:id="rId4" xr:uid="{00000000-0004-0000-0100-000003000000}"/>
    <hyperlink ref="F8" r:id="rId5" xr:uid="{00000000-0004-0000-0100-000004000000}"/>
    <hyperlink ref="F10" r:id="rId6" xr:uid="{00000000-0004-0000-0100-000005000000}"/>
    <hyperlink ref="F11" r:id="rId7" xr:uid="{00000000-0004-0000-0100-000006000000}"/>
    <hyperlink ref="F12" r:id="rId8" xr:uid="{00000000-0004-0000-0100-000007000000}"/>
    <hyperlink ref="F13" r:id="rId9" xr:uid="{00000000-0004-0000-0100-000008000000}"/>
    <hyperlink ref="F14" r:id="rId10" xr:uid="{00000000-0004-0000-0100-000009000000}"/>
    <hyperlink ref="F15" r:id="rId11" xr:uid="{00000000-0004-0000-0100-00000A000000}"/>
    <hyperlink ref="F16" r:id="rId12" xr:uid="{00000000-0004-0000-0100-00000B000000}"/>
    <hyperlink ref="F17" r:id="rId13" xr:uid="{00000000-0004-0000-0100-00000C000000}"/>
    <hyperlink ref="F18" r:id="rId14" xr:uid="{00000000-0004-0000-0100-00000D000000}"/>
    <hyperlink ref="F19" r:id="rId15" xr:uid="{00000000-0004-0000-0100-00000E000000}"/>
    <hyperlink ref="F20" r:id="rId16" xr:uid="{00000000-0004-0000-0100-00000F000000}"/>
    <hyperlink ref="F22" r:id="rId17" xr:uid="{00000000-0004-0000-0100-000010000000}"/>
  </hyperlinks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2:AH32"/>
  <sheetViews>
    <sheetView zoomScale="80" zoomScaleNormal="80" workbookViewId="0">
      <selection activeCell="M27" sqref="M27"/>
    </sheetView>
  </sheetViews>
  <sheetFormatPr defaultRowHeight="23.25" x14ac:dyDescent="0.35"/>
  <cols>
    <col min="1" max="1" width="4.375" style="80" customWidth="1"/>
    <col min="2" max="2" width="30" customWidth="1"/>
    <col min="3" max="3" width="10.125" style="81" customWidth="1"/>
    <col min="4" max="4" width="10.125" style="82" customWidth="1"/>
    <col min="5" max="5" width="9.375" customWidth="1"/>
    <col min="6" max="6" width="11.5"/>
    <col min="7" max="7" width="1.75" customWidth="1"/>
    <col min="8" max="9" width="9.375" customWidth="1"/>
    <col min="10" max="10" width="2.75" customWidth="1"/>
    <col min="11" max="12" width="10" customWidth="1"/>
    <col min="13" max="13" width="2.75" customWidth="1"/>
    <col min="14" max="14" width="8.375" customWidth="1"/>
    <col min="15" max="15" width="9" customWidth="1"/>
    <col min="16" max="16" width="1.875" customWidth="1"/>
    <col min="17" max="18" width="8.5" customWidth="1"/>
    <col min="19" max="20" width="8.25" customWidth="1"/>
    <col min="21" max="22" width="9" customWidth="1"/>
    <col min="23" max="23" width="3" customWidth="1"/>
    <col min="24" max="25" width="9" customWidth="1"/>
    <col min="26" max="26" width="10.625" customWidth="1"/>
    <col min="27" max="28" width="9" customWidth="1"/>
    <col min="29" max="29" width="11.75" customWidth="1"/>
    <col min="30" max="30" width="9" customWidth="1"/>
    <col min="31" max="31" width="2.125" customWidth="1"/>
    <col min="32" max="32" width="17.25" customWidth="1"/>
    <col min="33" max="33" width="12" customWidth="1"/>
    <col min="34" max="34" width="27.5" customWidth="1"/>
    <col min="35" max="1025" width="8.625" customWidth="1"/>
  </cols>
  <sheetData>
    <row r="2" spans="1:34" s="84" customFormat="1" ht="44.65" customHeight="1" x14ac:dyDescent="0.35">
      <c r="A2" s="83"/>
      <c r="C2" s="85"/>
      <c r="D2" s="86"/>
      <c r="E2" s="87" t="s">
        <v>93</v>
      </c>
      <c r="F2" s="87" t="s">
        <v>94</v>
      </c>
      <c r="N2" s="88" t="s">
        <v>95</v>
      </c>
      <c r="O2" s="88" t="s">
        <v>96</v>
      </c>
      <c r="P2" s="89"/>
      <c r="Q2" s="89"/>
      <c r="R2" s="89"/>
      <c r="S2" s="89"/>
      <c r="T2" s="89"/>
      <c r="U2" s="89"/>
      <c r="V2" s="89"/>
      <c r="W2" s="89"/>
      <c r="X2" s="90"/>
      <c r="Y2" s="90"/>
      <c r="Z2" s="90"/>
      <c r="AA2" s="90" t="s">
        <v>97</v>
      </c>
      <c r="AB2" s="90"/>
      <c r="AC2" s="90"/>
      <c r="AD2" s="90"/>
      <c r="AF2" s="91" t="s">
        <v>98</v>
      </c>
      <c r="AG2" s="91" t="s">
        <v>99</v>
      </c>
    </row>
    <row r="3" spans="1:34" x14ac:dyDescent="0.35">
      <c r="A3" s="80" t="s">
        <v>100</v>
      </c>
      <c r="B3" s="92" t="s">
        <v>34</v>
      </c>
      <c r="C3" s="93">
        <v>0.77500000000000002</v>
      </c>
      <c r="D3" s="94">
        <v>6</v>
      </c>
      <c r="E3" s="8">
        <v>60.21</v>
      </c>
      <c r="F3" s="8">
        <v>30.75</v>
      </c>
      <c r="H3">
        <f>20.66+49.04</f>
        <v>69.7</v>
      </c>
      <c r="I3">
        <f>4.13+31.69</f>
        <v>35.82</v>
      </c>
      <c r="K3">
        <f t="shared" ref="K3:L8" si="0">H3-E3</f>
        <v>9.490000000000002</v>
      </c>
      <c r="L3">
        <f t="shared" si="0"/>
        <v>5.07</v>
      </c>
      <c r="N3" s="8">
        <f>11.17</f>
        <v>11.17</v>
      </c>
      <c r="O3" s="8">
        <v>2.06</v>
      </c>
      <c r="P3" s="45"/>
      <c r="Q3" s="95">
        <v>4.5</v>
      </c>
      <c r="R3" s="95">
        <v>5.5</v>
      </c>
      <c r="S3" s="95">
        <v>6</v>
      </c>
      <c r="T3" s="95">
        <v>6</v>
      </c>
      <c r="U3" s="95">
        <v>6</v>
      </c>
      <c r="V3" s="95">
        <v>3</v>
      </c>
      <c r="W3" s="45"/>
      <c r="X3" s="96"/>
      <c r="Y3" s="96"/>
      <c r="Z3" s="96"/>
      <c r="AA3" s="8">
        <f t="shared" ref="AA3:AA22" si="1">SUM(Q3:V3)*2</f>
        <v>62</v>
      </c>
      <c r="AB3" s="96"/>
      <c r="AC3" s="96"/>
      <c r="AD3" s="96"/>
      <c r="AF3">
        <f t="shared" ref="AF3:AF19" si="2">E3+F3+(N3+O3)*7-AA3</f>
        <v>121.57</v>
      </c>
      <c r="AG3" s="97">
        <f t="shared" ref="AG3:AG19" si="3">AF3/(Q3+R3+S3+T3+U3+V3)</f>
        <v>3.9216129032258062</v>
      </c>
    </row>
    <row r="4" spans="1:34" x14ac:dyDescent="0.35">
      <c r="A4" s="80" t="s">
        <v>101</v>
      </c>
      <c r="B4" s="92" t="s">
        <v>39</v>
      </c>
      <c r="C4" s="93">
        <v>0.77500000000000002</v>
      </c>
      <c r="D4" s="94">
        <v>6</v>
      </c>
      <c r="E4" s="8">
        <v>82.71</v>
      </c>
      <c r="F4" s="8">
        <v>20.87</v>
      </c>
      <c r="H4">
        <f>20.66+71.54</f>
        <v>92.2</v>
      </c>
      <c r="I4">
        <f>4.13+21.81</f>
        <v>25.939999999999998</v>
      </c>
      <c r="K4">
        <f t="shared" si="0"/>
        <v>9.4900000000000091</v>
      </c>
      <c r="L4">
        <f t="shared" si="0"/>
        <v>5.0699999999999967</v>
      </c>
      <c r="N4" s="8">
        <v>11.17</v>
      </c>
      <c r="O4" s="8">
        <v>2.06</v>
      </c>
      <c r="P4" s="45"/>
      <c r="Q4" s="95">
        <v>5</v>
      </c>
      <c r="R4" s="95">
        <v>5.5</v>
      </c>
      <c r="S4" s="95">
        <v>6</v>
      </c>
      <c r="T4" s="95">
        <v>5.5</v>
      </c>
      <c r="U4" s="95">
        <v>6</v>
      </c>
      <c r="V4" s="95">
        <v>3</v>
      </c>
      <c r="W4" s="45"/>
      <c r="X4" s="96"/>
      <c r="Y4" s="96"/>
      <c r="Z4" s="96"/>
      <c r="AA4" s="8">
        <f t="shared" si="1"/>
        <v>62</v>
      </c>
      <c r="AB4" s="96"/>
      <c r="AC4" s="96"/>
      <c r="AD4" s="96"/>
      <c r="AF4">
        <f t="shared" si="2"/>
        <v>134.19</v>
      </c>
      <c r="AG4" s="97">
        <f t="shared" si="3"/>
        <v>4.3287096774193552</v>
      </c>
    </row>
    <row r="5" spans="1:34" x14ac:dyDescent="0.35">
      <c r="A5" s="80" t="s">
        <v>101</v>
      </c>
      <c r="B5" s="98" t="s">
        <v>41</v>
      </c>
      <c r="C5" s="93">
        <v>0.77500000000000002</v>
      </c>
      <c r="D5" s="94">
        <v>6</v>
      </c>
      <c r="E5" s="8">
        <v>50.98</v>
      </c>
      <c r="F5" s="8">
        <v>2.2999999999999998</v>
      </c>
      <c r="H5">
        <f>20+40.17</f>
        <v>60.17</v>
      </c>
      <c r="I5">
        <f>4+0.3</f>
        <v>4.3</v>
      </c>
      <c r="K5">
        <f t="shared" si="0"/>
        <v>9.1900000000000048</v>
      </c>
      <c r="L5">
        <f t="shared" si="0"/>
        <v>2</v>
      </c>
      <c r="N5" s="8">
        <v>11.17</v>
      </c>
      <c r="O5" s="8">
        <v>2.06</v>
      </c>
      <c r="P5" s="45"/>
      <c r="Q5" s="95">
        <v>5.5</v>
      </c>
      <c r="R5" s="95">
        <v>6</v>
      </c>
      <c r="S5" s="95">
        <v>5.5</v>
      </c>
      <c r="T5" s="95">
        <v>6</v>
      </c>
      <c r="U5" s="95">
        <v>6</v>
      </c>
      <c r="V5" s="95">
        <v>2</v>
      </c>
      <c r="W5" s="45"/>
      <c r="X5" s="96"/>
      <c r="Y5" s="96"/>
      <c r="Z5" s="96"/>
      <c r="AA5" s="8">
        <f t="shared" si="1"/>
        <v>62</v>
      </c>
      <c r="AB5" s="96"/>
      <c r="AC5" s="96"/>
      <c r="AD5" s="96"/>
      <c r="AF5">
        <f t="shared" si="2"/>
        <v>83.889999999999986</v>
      </c>
      <c r="AG5" s="99">
        <f t="shared" si="3"/>
        <v>2.706129032258064</v>
      </c>
      <c r="AH5" s="100"/>
    </row>
    <row r="6" spans="1:34" x14ac:dyDescent="0.35">
      <c r="A6" s="80" t="s">
        <v>101</v>
      </c>
      <c r="B6" s="92" t="s">
        <v>43</v>
      </c>
      <c r="C6" s="93">
        <v>0.75</v>
      </c>
      <c r="D6" s="94">
        <v>6</v>
      </c>
      <c r="E6" s="8">
        <v>64.709999999999994</v>
      </c>
      <c r="F6" s="8">
        <v>41.08</v>
      </c>
      <c r="H6">
        <f>20+53.9</f>
        <v>73.900000000000006</v>
      </c>
      <c r="I6">
        <f>4+39.08</f>
        <v>43.08</v>
      </c>
      <c r="K6">
        <f t="shared" si="0"/>
        <v>9.1900000000000119</v>
      </c>
      <c r="L6">
        <f t="shared" si="0"/>
        <v>2</v>
      </c>
      <c r="N6" s="8">
        <v>10.81</v>
      </c>
      <c r="O6" s="101">
        <v>2</v>
      </c>
      <c r="P6" s="102"/>
      <c r="Q6" s="95">
        <v>4.5</v>
      </c>
      <c r="R6" s="95">
        <v>5.5</v>
      </c>
      <c r="S6" s="95">
        <v>5</v>
      </c>
      <c r="T6" s="95">
        <v>6</v>
      </c>
      <c r="U6" s="95">
        <v>6</v>
      </c>
      <c r="V6" s="95">
        <v>3</v>
      </c>
      <c r="W6" s="102"/>
      <c r="X6" s="96"/>
      <c r="Y6" s="96"/>
      <c r="Z6" s="96"/>
      <c r="AA6" s="8">
        <f t="shared" si="1"/>
        <v>60</v>
      </c>
      <c r="AB6" s="96"/>
      <c r="AC6" s="96"/>
      <c r="AD6" s="96"/>
      <c r="AF6">
        <f t="shared" si="2"/>
        <v>135.45999999999998</v>
      </c>
      <c r="AG6" s="97">
        <f t="shared" si="3"/>
        <v>4.5153333333333325</v>
      </c>
    </row>
    <row r="7" spans="1:34" x14ac:dyDescent="0.35">
      <c r="A7" s="80" t="s">
        <v>101</v>
      </c>
      <c r="B7" s="98" t="s">
        <v>44</v>
      </c>
      <c r="C7" s="93">
        <v>0.75</v>
      </c>
      <c r="D7" s="94">
        <v>6</v>
      </c>
      <c r="E7" s="8">
        <v>45.2</v>
      </c>
      <c r="F7" s="8">
        <v>17.39</v>
      </c>
      <c r="H7">
        <f>20+34.39</f>
        <v>54.39</v>
      </c>
      <c r="I7">
        <f>4+16.39</f>
        <v>20.39</v>
      </c>
      <c r="K7">
        <f t="shared" si="0"/>
        <v>9.1899999999999977</v>
      </c>
      <c r="L7">
        <f t="shared" si="0"/>
        <v>3</v>
      </c>
      <c r="N7" s="8">
        <v>10.81</v>
      </c>
      <c r="O7" s="101">
        <v>2</v>
      </c>
      <c r="P7" s="102"/>
      <c r="Q7" s="95">
        <v>4</v>
      </c>
      <c r="R7" s="95">
        <v>5.5</v>
      </c>
      <c r="S7" s="95">
        <v>5.5</v>
      </c>
      <c r="T7" s="95">
        <v>6</v>
      </c>
      <c r="U7" s="95">
        <v>6</v>
      </c>
      <c r="V7" s="95">
        <v>3</v>
      </c>
      <c r="W7" s="102"/>
      <c r="X7" s="96"/>
      <c r="Y7" s="96"/>
      <c r="Z7" s="96"/>
      <c r="AA7" s="8">
        <f t="shared" si="1"/>
        <v>60</v>
      </c>
      <c r="AB7" s="96"/>
      <c r="AC7" s="96"/>
      <c r="AD7" s="96"/>
      <c r="AF7">
        <f t="shared" si="2"/>
        <v>92.259999999999991</v>
      </c>
      <c r="AG7" s="99">
        <f t="shared" si="3"/>
        <v>3.075333333333333</v>
      </c>
    </row>
    <row r="8" spans="1:34" x14ac:dyDescent="0.35">
      <c r="A8" s="80" t="s">
        <v>101</v>
      </c>
      <c r="B8" s="92" t="s">
        <v>47</v>
      </c>
      <c r="C8" s="93">
        <v>0.75</v>
      </c>
      <c r="D8" s="94">
        <v>6</v>
      </c>
      <c r="E8" s="8">
        <v>73.209999999999994</v>
      </c>
      <c r="F8" s="8">
        <v>32.79</v>
      </c>
      <c r="H8">
        <f>20+62.4</f>
        <v>82.4</v>
      </c>
      <c r="I8">
        <f>4+37.79</f>
        <v>41.79</v>
      </c>
      <c r="K8">
        <f t="shared" si="0"/>
        <v>9.1900000000000119</v>
      </c>
      <c r="L8">
        <f t="shared" si="0"/>
        <v>9</v>
      </c>
      <c r="N8" s="8">
        <v>10.81</v>
      </c>
      <c r="O8" s="101">
        <v>2</v>
      </c>
      <c r="P8" s="102"/>
      <c r="Q8" s="95">
        <v>5</v>
      </c>
      <c r="R8" s="95">
        <v>5</v>
      </c>
      <c r="S8" s="95">
        <v>5</v>
      </c>
      <c r="T8" s="95">
        <v>6</v>
      </c>
      <c r="U8" s="95">
        <v>6</v>
      </c>
      <c r="V8" s="95">
        <v>3</v>
      </c>
      <c r="W8" s="102"/>
      <c r="X8" s="96"/>
      <c r="Y8" s="96"/>
      <c r="Z8" s="96"/>
      <c r="AA8" s="8">
        <f t="shared" si="1"/>
        <v>60</v>
      </c>
      <c r="AB8" s="96"/>
      <c r="AC8" s="96"/>
      <c r="AD8" s="96"/>
      <c r="AF8">
        <f t="shared" si="2"/>
        <v>135.67000000000002</v>
      </c>
      <c r="AG8" s="97">
        <f t="shared" si="3"/>
        <v>4.522333333333334</v>
      </c>
    </row>
    <row r="9" spans="1:34" x14ac:dyDescent="0.35">
      <c r="A9" s="80" t="s">
        <v>101</v>
      </c>
      <c r="B9" s="92" t="s">
        <v>51</v>
      </c>
      <c r="C9" s="93">
        <v>0.77500000000000002</v>
      </c>
      <c r="D9" s="94">
        <v>6</v>
      </c>
      <c r="E9" s="8">
        <v>74.709999999999994</v>
      </c>
      <c r="F9" s="8">
        <v>40.82</v>
      </c>
      <c r="H9">
        <f>20.66+48.54</f>
        <v>69.2</v>
      </c>
      <c r="I9">
        <f>4.13+40.76</f>
        <v>44.89</v>
      </c>
      <c r="K9">
        <f>H9-E9+15</f>
        <v>9.4900000000000091</v>
      </c>
      <c r="L9">
        <f t="shared" ref="L9:L19" si="4">I9-F9</f>
        <v>4.07</v>
      </c>
      <c r="N9" s="8">
        <v>11.17</v>
      </c>
      <c r="O9" s="101">
        <v>2.06</v>
      </c>
      <c r="P9" s="102"/>
      <c r="Q9" s="95">
        <v>5</v>
      </c>
      <c r="R9" s="95">
        <v>6</v>
      </c>
      <c r="S9" s="95">
        <v>5.5</v>
      </c>
      <c r="T9" s="95">
        <v>6.5</v>
      </c>
      <c r="U9" s="95">
        <v>6</v>
      </c>
      <c r="V9" s="95">
        <v>2</v>
      </c>
      <c r="W9" s="102"/>
      <c r="X9" s="96"/>
      <c r="Y9" s="96"/>
      <c r="Z9" s="96"/>
      <c r="AA9" s="8">
        <f t="shared" si="1"/>
        <v>62</v>
      </c>
      <c r="AB9" s="96"/>
      <c r="AC9" s="96"/>
      <c r="AD9" s="96"/>
      <c r="AF9">
        <f t="shared" si="2"/>
        <v>146.13999999999999</v>
      </c>
      <c r="AG9" s="97">
        <f t="shared" si="3"/>
        <v>4.7141935483870965</v>
      </c>
    </row>
    <row r="10" spans="1:34" x14ac:dyDescent="0.35">
      <c r="A10" s="80" t="s">
        <v>101</v>
      </c>
      <c r="B10" s="98" t="s">
        <v>53</v>
      </c>
      <c r="C10" s="93">
        <v>0.77500000000000002</v>
      </c>
      <c r="D10" s="94">
        <v>6</v>
      </c>
      <c r="E10" s="8">
        <v>30.21</v>
      </c>
      <c r="F10" s="8">
        <v>36.32</v>
      </c>
      <c r="H10">
        <f>20.66+19.04</f>
        <v>39.700000000000003</v>
      </c>
      <c r="I10">
        <f>4.13+36.32</f>
        <v>40.450000000000003</v>
      </c>
      <c r="K10">
        <f t="shared" ref="K10:K19" si="5">H10-E10</f>
        <v>9.490000000000002</v>
      </c>
      <c r="L10">
        <f t="shared" si="4"/>
        <v>4.1300000000000026</v>
      </c>
      <c r="N10" s="8">
        <v>11.17</v>
      </c>
      <c r="O10" s="101">
        <v>2</v>
      </c>
      <c r="P10" s="102"/>
      <c r="Q10" s="95">
        <v>5.5</v>
      </c>
      <c r="R10" s="95">
        <v>6</v>
      </c>
      <c r="S10" s="95">
        <v>5.5</v>
      </c>
      <c r="T10" s="95">
        <v>6</v>
      </c>
      <c r="U10" s="95">
        <v>6</v>
      </c>
      <c r="V10" s="95">
        <v>2</v>
      </c>
      <c r="W10" s="102"/>
      <c r="X10" s="96"/>
      <c r="Y10" s="96"/>
      <c r="Z10" s="96"/>
      <c r="AA10" s="8">
        <f t="shared" si="1"/>
        <v>62</v>
      </c>
      <c r="AB10" s="96"/>
      <c r="AC10" s="96"/>
      <c r="AD10" s="96"/>
      <c r="AF10">
        <f t="shared" si="2"/>
        <v>96.72</v>
      </c>
      <c r="AG10" s="99">
        <f t="shared" si="3"/>
        <v>3.12</v>
      </c>
    </row>
    <row r="11" spans="1:34" x14ac:dyDescent="0.35">
      <c r="A11" s="80" t="s">
        <v>101</v>
      </c>
      <c r="B11" s="98" t="s">
        <v>55</v>
      </c>
      <c r="C11" s="93">
        <v>0.75</v>
      </c>
      <c r="D11" s="94">
        <v>6</v>
      </c>
      <c r="E11" s="8">
        <v>44.21</v>
      </c>
      <c r="F11" s="8">
        <v>10.41</v>
      </c>
      <c r="H11">
        <f>19.33+33.76</f>
        <v>53.089999999999996</v>
      </c>
      <c r="I11">
        <f>3.86+8.48</f>
        <v>12.34</v>
      </c>
      <c r="K11">
        <f t="shared" si="5"/>
        <v>8.8799999999999955</v>
      </c>
      <c r="L11">
        <f t="shared" si="4"/>
        <v>1.9299999999999997</v>
      </c>
      <c r="N11" s="8">
        <v>10.45</v>
      </c>
      <c r="O11" s="101">
        <v>1.93</v>
      </c>
      <c r="P11" s="102"/>
      <c r="Q11" s="95">
        <v>5</v>
      </c>
      <c r="R11" s="95">
        <v>5</v>
      </c>
      <c r="S11" s="95">
        <v>5</v>
      </c>
      <c r="T11" s="95">
        <v>6</v>
      </c>
      <c r="U11" s="95">
        <v>6</v>
      </c>
      <c r="V11" s="95">
        <v>3</v>
      </c>
      <c r="W11" s="102"/>
      <c r="X11" s="96"/>
      <c r="Y11" s="96"/>
      <c r="Z11" s="96"/>
      <c r="AA11" s="8">
        <f t="shared" si="1"/>
        <v>60</v>
      </c>
      <c r="AB11" s="96"/>
      <c r="AC11" s="96"/>
      <c r="AD11" s="96"/>
      <c r="AF11">
        <f t="shared" si="2"/>
        <v>81.28</v>
      </c>
      <c r="AG11" s="99">
        <f t="shared" si="3"/>
        <v>2.7093333333333334</v>
      </c>
      <c r="AH11" s="100"/>
    </row>
    <row r="12" spans="1:34" x14ac:dyDescent="0.35">
      <c r="A12" s="80" t="s">
        <v>101</v>
      </c>
      <c r="B12" s="92" t="s">
        <v>58</v>
      </c>
      <c r="C12" s="93">
        <v>0.75</v>
      </c>
      <c r="D12" s="94">
        <v>6</v>
      </c>
      <c r="E12" s="8">
        <v>63.05</v>
      </c>
      <c r="F12" s="8">
        <v>33.450000000000003</v>
      </c>
      <c r="H12">
        <f>20+52.24</f>
        <v>72.240000000000009</v>
      </c>
      <c r="I12">
        <f>4+31.95</f>
        <v>35.950000000000003</v>
      </c>
      <c r="K12">
        <f t="shared" si="5"/>
        <v>9.1900000000000119</v>
      </c>
      <c r="L12">
        <f t="shared" si="4"/>
        <v>2.5</v>
      </c>
      <c r="N12" s="8">
        <v>10.81</v>
      </c>
      <c r="O12" s="101">
        <v>2</v>
      </c>
      <c r="P12" s="102"/>
      <c r="Q12" s="95">
        <v>5</v>
      </c>
      <c r="R12" s="95">
        <v>4.5</v>
      </c>
      <c r="S12" s="95">
        <v>5.5</v>
      </c>
      <c r="T12" s="95">
        <v>6</v>
      </c>
      <c r="U12" s="95">
        <v>6</v>
      </c>
      <c r="V12" s="95">
        <v>3</v>
      </c>
      <c r="W12" s="102"/>
      <c r="X12" s="96"/>
      <c r="Y12" s="96"/>
      <c r="Z12" s="96"/>
      <c r="AA12" s="8">
        <f t="shared" si="1"/>
        <v>60</v>
      </c>
      <c r="AB12" s="96"/>
      <c r="AC12" s="96"/>
      <c r="AD12" s="96"/>
      <c r="AF12">
        <f t="shared" si="2"/>
        <v>126.17000000000002</v>
      </c>
      <c r="AG12" s="97">
        <f t="shared" si="3"/>
        <v>4.2056666666666676</v>
      </c>
    </row>
    <row r="13" spans="1:34" x14ac:dyDescent="0.35">
      <c r="A13" s="80" t="s">
        <v>100</v>
      </c>
      <c r="B13" s="103" t="s">
        <v>60</v>
      </c>
      <c r="C13" s="93">
        <v>0.75</v>
      </c>
      <c r="D13" s="94">
        <v>6</v>
      </c>
      <c r="E13" s="8">
        <v>27.28</v>
      </c>
      <c r="F13" s="8">
        <v>3.33</v>
      </c>
      <c r="H13">
        <f>20+16.47</f>
        <v>36.47</v>
      </c>
      <c r="I13">
        <f>4+3.33</f>
        <v>7.33</v>
      </c>
      <c r="K13">
        <f t="shared" si="5"/>
        <v>9.1899999999999977</v>
      </c>
      <c r="L13">
        <f t="shared" si="4"/>
        <v>4</v>
      </c>
      <c r="N13" s="8">
        <v>10.81</v>
      </c>
      <c r="O13" s="101">
        <v>2</v>
      </c>
      <c r="P13" s="102"/>
      <c r="Q13" s="95">
        <v>5</v>
      </c>
      <c r="R13" s="95">
        <v>5</v>
      </c>
      <c r="S13" s="95">
        <v>5</v>
      </c>
      <c r="T13" s="95">
        <v>6</v>
      </c>
      <c r="U13" s="95">
        <v>6</v>
      </c>
      <c r="V13" s="95">
        <v>3</v>
      </c>
      <c r="W13" s="102"/>
      <c r="X13" s="96"/>
      <c r="Y13" s="96"/>
      <c r="Z13" s="96"/>
      <c r="AA13" s="8">
        <f t="shared" si="1"/>
        <v>60</v>
      </c>
      <c r="AB13" s="96"/>
      <c r="AC13" s="96"/>
      <c r="AD13" s="96"/>
      <c r="AF13">
        <f t="shared" si="2"/>
        <v>60.28</v>
      </c>
      <c r="AG13" s="104">
        <f t="shared" si="3"/>
        <v>2.0093333333333332</v>
      </c>
      <c r="AH13" s="100"/>
    </row>
    <row r="14" spans="1:34" x14ac:dyDescent="0.35">
      <c r="A14" s="80" t="s">
        <v>101</v>
      </c>
      <c r="B14" s="92" t="s">
        <v>62</v>
      </c>
      <c r="C14" s="93">
        <v>0.75</v>
      </c>
      <c r="D14" s="94">
        <v>7</v>
      </c>
      <c r="E14" s="8">
        <v>60.31</v>
      </c>
      <c r="F14" s="8">
        <v>34.840000000000003</v>
      </c>
      <c r="H14">
        <f>20+49.5</f>
        <v>69.5</v>
      </c>
      <c r="I14">
        <f>4+32.84</f>
        <v>36.840000000000003</v>
      </c>
      <c r="K14">
        <f t="shared" si="5"/>
        <v>9.1899999999999977</v>
      </c>
      <c r="L14">
        <f t="shared" si="4"/>
        <v>2</v>
      </c>
      <c r="N14" s="8">
        <v>10.81</v>
      </c>
      <c r="O14" s="101">
        <v>2</v>
      </c>
      <c r="P14" s="102"/>
      <c r="Q14" s="95">
        <v>5</v>
      </c>
      <c r="R14" s="95">
        <v>5</v>
      </c>
      <c r="S14" s="95">
        <v>5</v>
      </c>
      <c r="T14" s="95">
        <v>6</v>
      </c>
      <c r="U14" s="95">
        <v>6</v>
      </c>
      <c r="V14" s="95">
        <v>3</v>
      </c>
      <c r="W14" s="102"/>
      <c r="X14" s="96"/>
      <c r="Y14" s="96"/>
      <c r="Z14" s="96"/>
      <c r="AA14" s="8">
        <f t="shared" si="1"/>
        <v>60</v>
      </c>
      <c r="AB14" s="96"/>
      <c r="AC14" s="96"/>
      <c r="AD14" s="96"/>
      <c r="AF14">
        <f t="shared" si="2"/>
        <v>124.82</v>
      </c>
      <c r="AG14" s="97">
        <f t="shared" si="3"/>
        <v>4.1606666666666667</v>
      </c>
    </row>
    <row r="15" spans="1:34" x14ac:dyDescent="0.35">
      <c r="A15" s="80" t="s">
        <v>101</v>
      </c>
      <c r="B15" s="98" t="s">
        <v>64</v>
      </c>
      <c r="C15" s="93">
        <v>0.75</v>
      </c>
      <c r="D15" s="94">
        <v>7</v>
      </c>
      <c r="E15" s="8">
        <v>48.96</v>
      </c>
      <c r="F15" s="8">
        <v>5.2</v>
      </c>
      <c r="H15">
        <f>20+38.15</f>
        <v>58.15</v>
      </c>
      <c r="I15">
        <f>4+3.2</f>
        <v>7.2</v>
      </c>
      <c r="K15">
        <f t="shared" si="5"/>
        <v>9.1899999999999977</v>
      </c>
      <c r="L15">
        <f t="shared" si="4"/>
        <v>2</v>
      </c>
      <c r="N15" s="8">
        <v>10.81</v>
      </c>
      <c r="O15" s="101">
        <v>2</v>
      </c>
      <c r="P15" s="102"/>
      <c r="Q15" s="95">
        <v>5</v>
      </c>
      <c r="R15" s="95">
        <v>5</v>
      </c>
      <c r="S15" s="95">
        <v>5</v>
      </c>
      <c r="T15" s="95">
        <v>6</v>
      </c>
      <c r="U15" s="95">
        <v>6</v>
      </c>
      <c r="V15" s="95">
        <v>3</v>
      </c>
      <c r="W15" s="102"/>
      <c r="X15" s="96"/>
      <c r="Y15" s="96"/>
      <c r="Z15" s="96"/>
      <c r="AA15" s="8">
        <f t="shared" si="1"/>
        <v>60</v>
      </c>
      <c r="AB15" s="96"/>
      <c r="AC15" s="96"/>
      <c r="AD15" s="96"/>
      <c r="AF15">
        <f t="shared" si="2"/>
        <v>83.830000000000013</v>
      </c>
      <c r="AG15" s="99">
        <f t="shared" si="3"/>
        <v>2.7943333333333338</v>
      </c>
      <c r="AH15" s="100"/>
    </row>
    <row r="16" spans="1:34" x14ac:dyDescent="0.35">
      <c r="A16" s="80" t="s">
        <v>100</v>
      </c>
      <c r="B16" s="103" t="s">
        <v>70</v>
      </c>
      <c r="C16" s="93">
        <v>0.75</v>
      </c>
      <c r="D16" s="94">
        <v>7</v>
      </c>
      <c r="E16" s="8">
        <v>50.06</v>
      </c>
      <c r="F16" s="8">
        <v>4.4800000000000004</v>
      </c>
      <c r="H16">
        <f>20+39.25</f>
        <v>59.25</v>
      </c>
      <c r="I16">
        <f>4+2.48</f>
        <v>6.48</v>
      </c>
      <c r="K16">
        <f t="shared" si="5"/>
        <v>9.1899999999999977</v>
      </c>
      <c r="L16">
        <f t="shared" si="4"/>
        <v>2</v>
      </c>
      <c r="N16" s="8">
        <v>10.81</v>
      </c>
      <c r="O16" s="101">
        <v>2</v>
      </c>
      <c r="P16" s="102"/>
      <c r="Q16" s="95">
        <v>5</v>
      </c>
      <c r="R16" s="95">
        <v>5</v>
      </c>
      <c r="S16" s="95">
        <v>5</v>
      </c>
      <c r="T16" s="95">
        <v>6</v>
      </c>
      <c r="U16" s="95">
        <v>6</v>
      </c>
      <c r="V16" s="95">
        <v>3</v>
      </c>
      <c r="W16" s="102"/>
      <c r="X16" s="96"/>
      <c r="Y16" s="96"/>
      <c r="Z16" s="96"/>
      <c r="AA16" s="8">
        <f t="shared" si="1"/>
        <v>60</v>
      </c>
      <c r="AB16" s="96"/>
      <c r="AC16" s="96"/>
      <c r="AD16" s="96"/>
      <c r="AF16">
        <f t="shared" si="2"/>
        <v>84.210000000000008</v>
      </c>
      <c r="AG16" s="99">
        <f t="shared" si="3"/>
        <v>2.8070000000000004</v>
      </c>
      <c r="AH16" s="100"/>
    </row>
    <row r="17" spans="1:34" x14ac:dyDescent="0.35">
      <c r="B17" s="98" t="s">
        <v>73</v>
      </c>
      <c r="C17" s="93">
        <v>0.75</v>
      </c>
      <c r="D17" s="94">
        <v>8</v>
      </c>
      <c r="E17" s="8">
        <v>45.2</v>
      </c>
      <c r="F17" s="8">
        <v>5.41</v>
      </c>
      <c r="H17">
        <f>20+34.39</f>
        <v>54.39</v>
      </c>
      <c r="I17">
        <f>4+3.41</f>
        <v>7.41</v>
      </c>
      <c r="K17">
        <f t="shared" si="5"/>
        <v>9.1899999999999977</v>
      </c>
      <c r="L17">
        <f t="shared" si="4"/>
        <v>2</v>
      </c>
      <c r="N17" s="8">
        <v>10.81</v>
      </c>
      <c r="O17" s="101">
        <v>2</v>
      </c>
      <c r="P17" s="102"/>
      <c r="Q17" s="95">
        <v>5</v>
      </c>
      <c r="R17" s="95">
        <v>5</v>
      </c>
      <c r="S17" s="95">
        <v>5</v>
      </c>
      <c r="T17" s="95">
        <v>6</v>
      </c>
      <c r="U17" s="95">
        <v>6</v>
      </c>
      <c r="V17" s="95">
        <v>3</v>
      </c>
      <c r="W17" s="102"/>
      <c r="X17" s="96"/>
      <c r="Y17" s="96"/>
      <c r="Z17" s="96"/>
      <c r="AA17" s="8">
        <f t="shared" si="1"/>
        <v>60</v>
      </c>
      <c r="AB17" s="96"/>
      <c r="AC17" s="96"/>
      <c r="AD17" s="96"/>
      <c r="AF17">
        <f t="shared" si="2"/>
        <v>80.28</v>
      </c>
      <c r="AG17" s="99">
        <f t="shared" si="3"/>
        <v>2.6760000000000002</v>
      </c>
      <c r="AH17" s="100"/>
    </row>
    <row r="18" spans="1:34" x14ac:dyDescent="0.35">
      <c r="A18" s="80" t="s">
        <v>101</v>
      </c>
      <c r="B18" s="105" t="s">
        <v>77</v>
      </c>
      <c r="C18" s="93">
        <v>0.75</v>
      </c>
      <c r="D18" s="94">
        <v>8</v>
      </c>
      <c r="E18" s="8">
        <v>18.12</v>
      </c>
      <c r="F18" s="8">
        <v>5.34</v>
      </c>
      <c r="H18">
        <f>20+7.31</f>
        <v>27.31</v>
      </c>
      <c r="I18">
        <f>4+2.67</f>
        <v>6.67</v>
      </c>
      <c r="K18">
        <f t="shared" si="5"/>
        <v>9.1899999999999977</v>
      </c>
      <c r="L18">
        <f t="shared" si="4"/>
        <v>1.33</v>
      </c>
      <c r="N18" s="8">
        <v>10.81</v>
      </c>
      <c r="O18" s="101">
        <v>2.67</v>
      </c>
      <c r="P18" s="102"/>
      <c r="Q18" s="95">
        <v>5</v>
      </c>
      <c r="R18" s="95">
        <v>5</v>
      </c>
      <c r="S18" s="95">
        <v>5</v>
      </c>
      <c r="T18" s="95">
        <v>6</v>
      </c>
      <c r="U18" s="95">
        <v>6</v>
      </c>
      <c r="V18" s="95">
        <v>3</v>
      </c>
      <c r="W18" s="102"/>
      <c r="X18" s="96"/>
      <c r="Y18" s="96"/>
      <c r="Z18" s="96"/>
      <c r="AA18" s="8">
        <f t="shared" si="1"/>
        <v>60</v>
      </c>
      <c r="AB18" s="96"/>
      <c r="AC18" s="96"/>
      <c r="AD18" s="96"/>
      <c r="AF18">
        <f t="shared" si="2"/>
        <v>57.819999999999993</v>
      </c>
      <c r="AG18" s="104">
        <f t="shared" si="3"/>
        <v>1.9273333333333331</v>
      </c>
      <c r="AH18" s="100"/>
    </row>
    <row r="19" spans="1:34" x14ac:dyDescent="0.35">
      <c r="B19" s="105" t="s">
        <v>79</v>
      </c>
      <c r="C19" s="93">
        <v>0.75</v>
      </c>
      <c r="D19" s="94">
        <v>7</v>
      </c>
      <c r="E19" s="8"/>
      <c r="F19" s="8"/>
      <c r="H19">
        <v>10</v>
      </c>
      <c r="I19">
        <v>2</v>
      </c>
      <c r="K19">
        <f t="shared" si="5"/>
        <v>10</v>
      </c>
      <c r="L19">
        <f t="shared" si="4"/>
        <v>2</v>
      </c>
      <c r="N19" s="8">
        <v>10.81</v>
      </c>
      <c r="O19" s="101">
        <v>2.67</v>
      </c>
      <c r="P19" s="102"/>
      <c r="Q19" s="95">
        <v>5</v>
      </c>
      <c r="R19" s="95">
        <v>5</v>
      </c>
      <c r="S19" s="95">
        <v>5</v>
      </c>
      <c r="T19" s="95">
        <v>6</v>
      </c>
      <c r="U19" s="95">
        <v>6</v>
      </c>
      <c r="V19" s="95">
        <v>3</v>
      </c>
      <c r="W19" s="102"/>
      <c r="X19" s="96"/>
      <c r="Y19" s="96"/>
      <c r="Z19" s="96"/>
      <c r="AA19" s="8">
        <f t="shared" si="1"/>
        <v>60</v>
      </c>
      <c r="AB19" s="96"/>
      <c r="AC19" s="96"/>
      <c r="AD19" s="96"/>
      <c r="AF19">
        <f t="shared" si="2"/>
        <v>34.36</v>
      </c>
      <c r="AG19" s="104">
        <f t="shared" si="3"/>
        <v>1.1453333333333333</v>
      </c>
    </row>
    <row r="20" spans="1:34" x14ac:dyDescent="0.35">
      <c r="A20" s="80" t="s">
        <v>101</v>
      </c>
      <c r="B20" s="106" t="s">
        <v>102</v>
      </c>
      <c r="C20" s="107"/>
      <c r="D20" s="108">
        <v>2</v>
      </c>
      <c r="E20" s="8"/>
      <c r="F20" s="8">
        <v>46.03</v>
      </c>
      <c r="H20">
        <f>26.66+20.07</f>
        <v>46.730000000000004</v>
      </c>
      <c r="I20">
        <f>5.33+43.36</f>
        <v>48.69</v>
      </c>
      <c r="N20" s="8">
        <v>2.17</v>
      </c>
      <c r="O20" s="101">
        <v>2.67</v>
      </c>
      <c r="P20" s="102"/>
      <c r="Q20" s="102"/>
      <c r="R20" s="102"/>
      <c r="S20" s="102"/>
      <c r="T20" s="102"/>
      <c r="U20" s="102"/>
      <c r="V20" s="102"/>
      <c r="W20" s="102"/>
      <c r="X20" s="96"/>
      <c r="Y20" s="96"/>
      <c r="Z20" s="96"/>
      <c r="AA20" s="8">
        <f t="shared" si="1"/>
        <v>0</v>
      </c>
      <c r="AB20" s="96"/>
      <c r="AC20" s="96"/>
      <c r="AD20" s="96"/>
      <c r="AG20" s="109"/>
    </row>
    <row r="21" spans="1:34" x14ac:dyDescent="0.35">
      <c r="A21" s="80" t="s">
        <v>101</v>
      </c>
      <c r="B21" s="110" t="s">
        <v>83</v>
      </c>
      <c r="C21" s="93">
        <v>0.75</v>
      </c>
      <c r="D21" s="94">
        <v>2</v>
      </c>
      <c r="E21" s="8"/>
      <c r="F21" s="8">
        <v>38.03</v>
      </c>
      <c r="H21">
        <f>23.33+150.59</f>
        <v>173.92000000000002</v>
      </c>
      <c r="I21">
        <f>4.66+35.36</f>
        <v>40.019999999999996</v>
      </c>
      <c r="N21" s="8">
        <v>2.17</v>
      </c>
      <c r="O21" s="101">
        <v>2.67</v>
      </c>
      <c r="P21" s="102"/>
      <c r="Q21" s="102"/>
      <c r="R21" s="102"/>
      <c r="S21" s="102"/>
      <c r="T21" s="102"/>
      <c r="U21" s="102"/>
      <c r="V21" s="102"/>
      <c r="W21" s="102"/>
      <c r="X21" s="96"/>
      <c r="Y21" s="96"/>
      <c r="Z21" s="96"/>
      <c r="AA21" s="8">
        <f t="shared" si="1"/>
        <v>0</v>
      </c>
      <c r="AB21" s="96"/>
      <c r="AC21" s="96"/>
      <c r="AD21" s="96"/>
      <c r="AG21" s="109"/>
    </row>
    <row r="22" spans="1:34" x14ac:dyDescent="0.35">
      <c r="B22" s="98" t="s">
        <v>85</v>
      </c>
      <c r="C22" s="93"/>
      <c r="D22" s="94"/>
      <c r="E22" s="8"/>
      <c r="F22" s="8"/>
      <c r="N22" s="8">
        <v>10.81</v>
      </c>
      <c r="O22" s="101">
        <v>2</v>
      </c>
      <c r="P22" s="102"/>
      <c r="Q22" s="95">
        <v>5</v>
      </c>
      <c r="R22" s="95">
        <v>5</v>
      </c>
      <c r="S22" s="95">
        <v>5</v>
      </c>
      <c r="T22" s="95">
        <v>6</v>
      </c>
      <c r="U22" s="95">
        <v>6</v>
      </c>
      <c r="V22" s="95">
        <v>3</v>
      </c>
      <c r="W22" s="102"/>
      <c r="X22" s="96"/>
      <c r="Y22" s="96"/>
      <c r="Z22" s="96"/>
      <c r="AA22" s="8">
        <f t="shared" si="1"/>
        <v>60</v>
      </c>
      <c r="AB22" s="96"/>
      <c r="AC22" s="96"/>
      <c r="AD22" s="96"/>
      <c r="AF22">
        <f>E22+F22+(N22+O22)*7-AA22</f>
        <v>29.67</v>
      </c>
      <c r="AG22" s="109">
        <f>AF22/(Q22+R22+S22+T22+U22+V22)</f>
        <v>0.9890000000000001</v>
      </c>
    </row>
    <row r="27" spans="1:34" x14ac:dyDescent="0.35">
      <c r="B27" s="100" t="s">
        <v>103</v>
      </c>
      <c r="C27" s="111" t="s">
        <v>104</v>
      </c>
      <c r="D27" s="112" t="s">
        <v>105</v>
      </c>
      <c r="E27" s="113" t="s">
        <v>106</v>
      </c>
      <c r="F27" s="113" t="s">
        <v>107</v>
      </c>
    </row>
    <row r="28" spans="1:34" x14ac:dyDescent="0.35">
      <c r="B28" s="100" t="s">
        <v>108</v>
      </c>
      <c r="C28" s="111">
        <v>49.04</v>
      </c>
      <c r="D28" s="112">
        <v>11.17</v>
      </c>
      <c r="E28" s="114"/>
      <c r="F28" s="114">
        <v>60.21</v>
      </c>
    </row>
    <row r="29" spans="1:34" x14ac:dyDescent="0.35">
      <c r="B29" s="100" t="s">
        <v>109</v>
      </c>
      <c r="C29" s="111">
        <v>31.69</v>
      </c>
      <c r="D29" s="112">
        <v>2.06</v>
      </c>
      <c r="E29" s="114">
        <v>3</v>
      </c>
      <c r="F29" s="114">
        <v>30.75</v>
      </c>
    </row>
    <row r="30" spans="1:34" x14ac:dyDescent="0.35">
      <c r="C30" s="111"/>
      <c r="D30" s="112"/>
      <c r="E30" s="114"/>
      <c r="F30" s="114"/>
    </row>
    <row r="31" spans="1:34" x14ac:dyDescent="0.35">
      <c r="B31" s="100" t="s">
        <v>110</v>
      </c>
      <c r="C31" s="115">
        <v>49.04</v>
      </c>
      <c r="D31" s="115">
        <v>20.66</v>
      </c>
      <c r="E31" s="116"/>
      <c r="F31" s="116"/>
      <c r="H31" s="109">
        <f>C31+D31</f>
        <v>69.7</v>
      </c>
    </row>
    <row r="32" spans="1:34" x14ac:dyDescent="0.35">
      <c r="C32" s="115"/>
      <c r="D32" s="115">
        <v>4.13</v>
      </c>
      <c r="E32" s="116"/>
      <c r="F32" s="116"/>
      <c r="H32" s="109">
        <f>D32</f>
        <v>4.13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BG155"/>
  <sheetViews>
    <sheetView zoomScale="70" zoomScaleNormal="70" workbookViewId="0">
      <pane ySplit="3" topLeftCell="A106" activePane="bottomLeft" state="frozen"/>
      <selection pane="bottomLeft" activeCell="M148" sqref="M148"/>
    </sheetView>
  </sheetViews>
  <sheetFormatPr defaultRowHeight="14.25" x14ac:dyDescent="0.2"/>
  <cols>
    <col min="1" max="1" width="19" customWidth="1"/>
    <col min="2" max="2" width="13.375" customWidth="1"/>
    <col min="3" max="33" width="4.75" customWidth="1"/>
    <col min="34" max="34" width="5.75" customWidth="1"/>
    <col min="35" max="35" width="5.125" customWidth="1"/>
    <col min="36" max="36" width="6.25" customWidth="1"/>
    <col min="37" max="37" width="1.875" customWidth="1"/>
    <col min="38" max="38" width="18" customWidth="1"/>
    <col min="39" max="44" width="8.125" customWidth="1"/>
    <col min="45" max="45" width="6.25" customWidth="1"/>
    <col min="46" max="47" width="10" customWidth="1"/>
    <col min="48" max="48" width="8.5" customWidth="1"/>
    <col min="49" max="49" width="7.875" customWidth="1"/>
    <col min="50" max="50" width="8.125" customWidth="1"/>
    <col min="51" max="51" width="7.875" customWidth="1"/>
    <col min="52" max="52" width="8.125" customWidth="1"/>
    <col min="53" max="53" width="8.5" customWidth="1"/>
    <col min="54" max="54" width="7.875" customWidth="1"/>
    <col min="55" max="55" width="4.875" customWidth="1"/>
    <col min="56" max="56" width="10" customWidth="1"/>
    <col min="57" max="58" width="10" style="117" customWidth="1"/>
    <col min="59" max="59" width="53.375" customWidth="1"/>
    <col min="60" max="64" width="10.75" customWidth="1"/>
    <col min="65" max="1025" width="8.625" customWidth="1"/>
  </cols>
  <sheetData>
    <row r="1" spans="1:59" ht="23.25" x14ac:dyDescent="0.35">
      <c r="A1" s="118"/>
      <c r="B1" s="118"/>
      <c r="C1" s="324" t="s">
        <v>111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L1" s="118"/>
    </row>
    <row r="2" spans="1:59" ht="15" x14ac:dyDescent="0.2">
      <c r="C2" s="3" t="s">
        <v>4</v>
      </c>
      <c r="D2" s="3" t="s">
        <v>5</v>
      </c>
      <c r="E2" s="3" t="s">
        <v>112</v>
      </c>
      <c r="F2" s="3" t="s">
        <v>0</v>
      </c>
      <c r="G2" s="3" t="s">
        <v>113</v>
      </c>
      <c r="H2" s="3" t="s">
        <v>114</v>
      </c>
      <c r="I2" s="3" t="s">
        <v>3</v>
      </c>
      <c r="J2" s="3" t="s">
        <v>4</v>
      </c>
      <c r="K2" s="3" t="s">
        <v>5</v>
      </c>
      <c r="L2" s="3" t="s">
        <v>112</v>
      </c>
      <c r="M2" s="3" t="s">
        <v>0</v>
      </c>
      <c r="N2" s="3" t="s">
        <v>113</v>
      </c>
      <c r="O2" s="3" t="s">
        <v>114</v>
      </c>
      <c r="P2" s="3" t="s">
        <v>3</v>
      </c>
      <c r="Q2" s="3" t="s">
        <v>4</v>
      </c>
      <c r="R2" s="3" t="s">
        <v>5</v>
      </c>
      <c r="S2" s="3" t="s">
        <v>112</v>
      </c>
      <c r="T2" s="3" t="s">
        <v>0</v>
      </c>
      <c r="U2" s="3" t="s">
        <v>113</v>
      </c>
      <c r="V2" s="3" t="s">
        <v>114</v>
      </c>
      <c r="W2" s="3" t="s">
        <v>3</v>
      </c>
      <c r="X2" s="3" t="s">
        <v>4</v>
      </c>
      <c r="Y2" s="3" t="s">
        <v>5</v>
      </c>
      <c r="Z2" s="3" t="s">
        <v>112</v>
      </c>
      <c r="AA2" s="3" t="s">
        <v>0</v>
      </c>
      <c r="AB2" s="3" t="s">
        <v>113</v>
      </c>
      <c r="AC2" s="3" t="s">
        <v>114</v>
      </c>
      <c r="AD2" s="3" t="s">
        <v>3</v>
      </c>
      <c r="AE2" s="3" t="s">
        <v>4</v>
      </c>
      <c r="AF2" s="3" t="s">
        <v>5</v>
      </c>
      <c r="AG2" s="3" t="s">
        <v>112</v>
      </c>
      <c r="AH2" s="119"/>
      <c r="AI2" s="119"/>
      <c r="AT2" s="325" t="s">
        <v>115</v>
      </c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</row>
    <row r="3" spans="1:59" ht="35.85" customHeight="1" x14ac:dyDescent="0.2">
      <c r="A3" s="120" t="s">
        <v>116</v>
      </c>
      <c r="B3" s="120"/>
      <c r="C3" s="121" t="s">
        <v>117</v>
      </c>
      <c r="D3" s="122" t="s">
        <v>118</v>
      </c>
      <c r="E3" s="122" t="s">
        <v>119</v>
      </c>
      <c r="F3" s="122" t="s">
        <v>120</v>
      </c>
      <c r="G3" s="122" t="s">
        <v>121</v>
      </c>
      <c r="H3" s="121" t="s">
        <v>122</v>
      </c>
      <c r="I3" s="122" t="s">
        <v>123</v>
      </c>
      <c r="J3" s="122" t="s">
        <v>124</v>
      </c>
      <c r="K3" s="122" t="s">
        <v>125</v>
      </c>
      <c r="L3" s="122" t="s">
        <v>126</v>
      </c>
      <c r="M3" s="122" t="s">
        <v>127</v>
      </c>
      <c r="N3" s="122" t="s">
        <v>128</v>
      </c>
      <c r="O3" s="122" t="s">
        <v>129</v>
      </c>
      <c r="P3" s="122" t="s">
        <v>130</v>
      </c>
      <c r="Q3" s="122" t="s">
        <v>131</v>
      </c>
      <c r="R3" s="122" t="s">
        <v>132</v>
      </c>
      <c r="S3" s="122" t="s">
        <v>133</v>
      </c>
      <c r="T3" s="122" t="s">
        <v>134</v>
      </c>
      <c r="U3" s="122" t="s">
        <v>135</v>
      </c>
      <c r="V3" s="122" t="s">
        <v>136</v>
      </c>
      <c r="W3" s="122" t="s">
        <v>137</v>
      </c>
      <c r="X3" s="122" t="s">
        <v>138</v>
      </c>
      <c r="Y3" s="122" t="s">
        <v>139</v>
      </c>
      <c r="Z3" s="122" t="s">
        <v>140</v>
      </c>
      <c r="AA3" s="122" t="s">
        <v>141</v>
      </c>
      <c r="AB3" s="122" t="s">
        <v>142</v>
      </c>
      <c r="AC3" s="122" t="s">
        <v>143</v>
      </c>
      <c r="AD3" s="122" t="s">
        <v>144</v>
      </c>
      <c r="AE3" s="122" t="s">
        <v>145</v>
      </c>
      <c r="AF3" s="122" t="s">
        <v>146</v>
      </c>
      <c r="AG3" s="122" t="s">
        <v>147</v>
      </c>
      <c r="AH3" s="123" t="s">
        <v>148</v>
      </c>
      <c r="AI3" s="124" t="s">
        <v>149</v>
      </c>
      <c r="AJ3" s="122" t="s">
        <v>150</v>
      </c>
      <c r="AK3" s="122"/>
      <c r="AL3" s="120" t="s">
        <v>116</v>
      </c>
      <c r="AM3" s="125"/>
      <c r="AN3" s="126" t="s">
        <v>151</v>
      </c>
      <c r="AO3" s="126" t="s">
        <v>152</v>
      </c>
      <c r="AP3" s="126" t="s">
        <v>153</v>
      </c>
      <c r="AQ3" s="126" t="s">
        <v>154</v>
      </c>
      <c r="AR3" s="126" t="s">
        <v>155</v>
      </c>
      <c r="AS3" s="122" t="s">
        <v>148</v>
      </c>
      <c r="AT3" s="127" t="s">
        <v>156</v>
      </c>
      <c r="AU3" s="127" t="s">
        <v>157</v>
      </c>
      <c r="AV3" s="128" t="s">
        <v>158</v>
      </c>
      <c r="AW3" s="128" t="s">
        <v>159</v>
      </c>
      <c r="AX3" s="128" t="s">
        <v>160</v>
      </c>
      <c r="AY3" s="128" t="s">
        <v>161</v>
      </c>
      <c r="AZ3" s="128" t="s">
        <v>108</v>
      </c>
      <c r="BA3" s="128" t="s">
        <v>109</v>
      </c>
      <c r="BB3" s="129" t="s">
        <v>150</v>
      </c>
      <c r="BC3" s="129"/>
      <c r="BD3" s="129" t="s">
        <v>162</v>
      </c>
      <c r="BE3" s="130" t="s">
        <v>163</v>
      </c>
      <c r="BF3" s="130" t="s">
        <v>164</v>
      </c>
      <c r="BG3" s="128" t="s">
        <v>165</v>
      </c>
    </row>
    <row r="4" spans="1:59" ht="15" x14ac:dyDescent="0.25">
      <c r="A4" s="71"/>
      <c r="B4" s="131" t="s">
        <v>166</v>
      </c>
      <c r="C4" s="95">
        <v>6</v>
      </c>
      <c r="D4" s="95">
        <v>3</v>
      </c>
      <c r="E4" s="132"/>
      <c r="F4" s="95">
        <v>4.5</v>
      </c>
      <c r="G4" s="95">
        <v>5.5</v>
      </c>
      <c r="H4" s="95">
        <v>6</v>
      </c>
      <c r="I4" s="95">
        <v>6</v>
      </c>
      <c r="J4" s="95">
        <v>6</v>
      </c>
      <c r="K4" s="95">
        <v>3</v>
      </c>
      <c r="L4" s="132"/>
      <c r="M4" s="95">
        <v>4.5</v>
      </c>
      <c r="N4" s="95">
        <v>5.5</v>
      </c>
      <c r="O4" s="95">
        <v>6</v>
      </c>
      <c r="P4" s="95">
        <v>6</v>
      </c>
      <c r="Q4" s="95">
        <v>6</v>
      </c>
      <c r="R4" s="95">
        <v>3</v>
      </c>
      <c r="S4" s="132"/>
      <c r="T4" s="95">
        <v>4.5</v>
      </c>
      <c r="U4" s="95">
        <v>5.5</v>
      </c>
      <c r="V4" s="95">
        <v>6</v>
      </c>
      <c r="W4" s="95">
        <v>6</v>
      </c>
      <c r="X4" s="95">
        <v>6</v>
      </c>
      <c r="Y4" s="95">
        <v>3</v>
      </c>
      <c r="Z4" s="132"/>
      <c r="AA4" s="95">
        <v>4.5</v>
      </c>
      <c r="AB4" s="95">
        <v>5.5</v>
      </c>
      <c r="AC4" s="95">
        <v>6</v>
      </c>
      <c r="AD4" s="95">
        <v>6</v>
      </c>
      <c r="AE4" s="95">
        <v>6</v>
      </c>
      <c r="AF4" s="95">
        <v>3</v>
      </c>
      <c r="AG4" s="132"/>
      <c r="AH4" s="133">
        <f>SUM(C4:AG4)</f>
        <v>133</v>
      </c>
      <c r="AI4" s="134"/>
      <c r="AJ4" s="134"/>
      <c r="AK4" s="134"/>
      <c r="AL4" s="71"/>
      <c r="AM4" s="135" t="s">
        <v>167</v>
      </c>
      <c r="AN4" s="135">
        <f t="shared" ref="AN4:AN10" si="0">SUM(C4:D4)</f>
        <v>9</v>
      </c>
      <c r="AO4" s="135">
        <f t="shared" ref="AO4:AO10" si="1">SUM(F4:K4)</f>
        <v>31</v>
      </c>
      <c r="AP4" s="135">
        <f t="shared" ref="AP4:AP10" si="2">SUM(M4:R4)</f>
        <v>31</v>
      </c>
      <c r="AQ4" s="135">
        <f t="shared" ref="AQ4:AQ10" si="3">SUM(T4:Y4)</f>
        <v>31</v>
      </c>
      <c r="AR4" s="135">
        <f t="shared" ref="AR4:AR10" si="4">SUM(AA4:AF4)</f>
        <v>31</v>
      </c>
      <c r="AS4" s="136">
        <f t="shared" ref="AS4:AS35" si="5">SUM(AN4:AR4)</f>
        <v>133</v>
      </c>
      <c r="AT4" s="137">
        <f>AS4-SUM(AS6:AS10)</f>
        <v>118</v>
      </c>
      <c r="AU4" s="137">
        <f>AS11</f>
        <v>19</v>
      </c>
      <c r="AV4" s="138">
        <f>AT4+AU4</f>
        <v>137</v>
      </c>
      <c r="AW4" s="138">
        <f>AS10</f>
        <v>12</v>
      </c>
      <c r="AX4" s="138">
        <f>AS8</f>
        <v>0</v>
      </c>
      <c r="AY4" s="138">
        <f>AS9</f>
        <v>0</v>
      </c>
      <c r="AZ4" s="138">
        <f>AS7</f>
        <v>0</v>
      </c>
      <c r="BA4" s="138">
        <f>AS6</f>
        <v>3</v>
      </c>
      <c r="BB4" s="134">
        <f>AJ5</f>
        <v>80.5</v>
      </c>
      <c r="BC4" s="134">
        <v>1.3</v>
      </c>
      <c r="BD4" s="134">
        <f>BC4*AU4</f>
        <v>24.7</v>
      </c>
      <c r="BE4" s="139">
        <f>BB4+BD4</f>
        <v>105.2</v>
      </c>
      <c r="BF4" s="139"/>
      <c r="BG4" s="138"/>
    </row>
    <row r="5" spans="1:59" ht="15" x14ac:dyDescent="0.25">
      <c r="A5" s="140"/>
      <c r="B5" s="141" t="s">
        <v>168</v>
      </c>
      <c r="C5" s="142"/>
      <c r="D5" s="143"/>
      <c r="E5" s="144"/>
      <c r="F5" s="134">
        <v>6.5</v>
      </c>
      <c r="G5" s="134">
        <v>7</v>
      </c>
      <c r="H5" s="142"/>
      <c r="I5" s="134">
        <v>7.5</v>
      </c>
      <c r="J5" s="134">
        <v>7</v>
      </c>
      <c r="K5" s="134">
        <v>4</v>
      </c>
      <c r="L5" s="144"/>
      <c r="M5" s="134">
        <v>6</v>
      </c>
      <c r="N5" s="134">
        <v>7</v>
      </c>
      <c r="O5" s="134">
        <v>5.5</v>
      </c>
      <c r="P5" s="134">
        <v>7</v>
      </c>
      <c r="Q5" s="134">
        <v>7</v>
      </c>
      <c r="R5" s="134">
        <v>3.5</v>
      </c>
      <c r="S5" s="144"/>
      <c r="T5" s="134">
        <v>6</v>
      </c>
      <c r="U5" s="134">
        <v>6.5</v>
      </c>
      <c r="V5" s="134">
        <v>4</v>
      </c>
      <c r="W5" s="134">
        <v>7</v>
      </c>
      <c r="X5" s="134">
        <v>7</v>
      </c>
      <c r="Y5" s="134">
        <v>3.5</v>
      </c>
      <c r="Z5" s="144"/>
      <c r="AA5" s="134">
        <v>6</v>
      </c>
      <c r="AB5" s="134">
        <v>7</v>
      </c>
      <c r="AC5" s="134">
        <v>5.5</v>
      </c>
      <c r="AD5" s="134">
        <v>7</v>
      </c>
      <c r="AE5" s="134">
        <v>6.5</v>
      </c>
      <c r="AF5" s="134">
        <v>3</v>
      </c>
      <c r="AG5" s="144"/>
      <c r="AH5" s="133">
        <f>SUM(D5:AG5)</f>
        <v>137</v>
      </c>
      <c r="AI5" s="134">
        <f>COUNT(C5:AG5)</f>
        <v>23</v>
      </c>
      <c r="AJ5" s="134">
        <f>AI5*3.5</f>
        <v>80.5</v>
      </c>
      <c r="AK5" s="134"/>
      <c r="AL5" s="140"/>
      <c r="AM5" s="134" t="s">
        <v>169</v>
      </c>
      <c r="AN5" s="134">
        <f t="shared" si="0"/>
        <v>0</v>
      </c>
      <c r="AO5" s="134">
        <f t="shared" si="1"/>
        <v>32</v>
      </c>
      <c r="AP5" s="134">
        <f t="shared" si="2"/>
        <v>36</v>
      </c>
      <c r="AQ5" s="134">
        <f t="shared" si="3"/>
        <v>34</v>
      </c>
      <c r="AR5" s="134">
        <f t="shared" si="4"/>
        <v>35</v>
      </c>
      <c r="AS5" s="136">
        <f t="shared" si="5"/>
        <v>137</v>
      </c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45"/>
      <c r="BF5" s="145"/>
      <c r="BG5" s="146" t="s">
        <v>170</v>
      </c>
    </row>
    <row r="6" spans="1:59" ht="15" x14ac:dyDescent="0.25">
      <c r="A6" s="140" t="s">
        <v>171</v>
      </c>
      <c r="B6" s="141" t="s">
        <v>109</v>
      </c>
      <c r="C6" s="147"/>
      <c r="D6" s="147">
        <v>3</v>
      </c>
      <c r="E6" s="148"/>
      <c r="F6" s="147"/>
      <c r="G6" s="147"/>
      <c r="H6" s="147"/>
      <c r="I6" s="147"/>
      <c r="J6" s="147"/>
      <c r="K6" s="147"/>
      <c r="L6" s="148"/>
      <c r="M6" s="147"/>
      <c r="N6" s="147"/>
      <c r="O6" s="147"/>
      <c r="P6" s="147"/>
      <c r="Q6" s="147"/>
      <c r="R6" s="147"/>
      <c r="S6" s="148"/>
      <c r="T6" s="147"/>
      <c r="U6" s="147"/>
      <c r="V6" s="147"/>
      <c r="W6" s="147"/>
      <c r="X6" s="147"/>
      <c r="Y6" s="147"/>
      <c r="Z6" s="148"/>
      <c r="AA6" s="147"/>
      <c r="AB6" s="147"/>
      <c r="AC6" s="147"/>
      <c r="AD6" s="147"/>
      <c r="AE6" s="147"/>
      <c r="AF6" s="147"/>
      <c r="AG6" s="148"/>
      <c r="AH6" s="133"/>
      <c r="AI6" s="147"/>
      <c r="AJ6" s="147"/>
      <c r="AK6" s="147"/>
      <c r="AL6" s="140" t="s">
        <v>171</v>
      </c>
      <c r="AM6" s="134" t="s">
        <v>109</v>
      </c>
      <c r="AN6" s="134">
        <f t="shared" si="0"/>
        <v>3</v>
      </c>
      <c r="AO6" s="134">
        <f t="shared" si="1"/>
        <v>0</v>
      </c>
      <c r="AP6" s="134">
        <f t="shared" si="2"/>
        <v>0</v>
      </c>
      <c r="AQ6" s="134">
        <f t="shared" si="3"/>
        <v>0</v>
      </c>
      <c r="AR6" s="134">
        <f t="shared" si="4"/>
        <v>0</v>
      </c>
      <c r="AS6" s="136">
        <f t="shared" si="5"/>
        <v>3</v>
      </c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9"/>
      <c r="BF6" s="149"/>
      <c r="BG6" s="147"/>
    </row>
    <row r="7" spans="1:59" ht="15" x14ac:dyDescent="0.25">
      <c r="A7" s="140"/>
      <c r="B7" s="141" t="s">
        <v>108</v>
      </c>
      <c r="C7" s="150"/>
      <c r="D7" s="134"/>
      <c r="E7" s="151"/>
      <c r="F7" s="134"/>
      <c r="G7" s="134"/>
      <c r="H7" s="134"/>
      <c r="I7" s="134"/>
      <c r="J7" s="150"/>
      <c r="K7" s="134"/>
      <c r="L7" s="151"/>
      <c r="M7" s="134"/>
      <c r="N7" s="134"/>
      <c r="O7" s="134"/>
      <c r="P7" s="134"/>
      <c r="Q7" s="150"/>
      <c r="R7" s="134"/>
      <c r="S7" s="151"/>
      <c r="T7" s="134"/>
      <c r="U7" s="134"/>
      <c r="V7" s="134"/>
      <c r="W7" s="134"/>
      <c r="X7" s="150"/>
      <c r="Y7" s="134"/>
      <c r="Z7" s="151"/>
      <c r="AA7" s="134"/>
      <c r="AB7" s="134"/>
      <c r="AC7" s="134"/>
      <c r="AD7" s="134"/>
      <c r="AE7" s="150"/>
      <c r="AF7" s="134"/>
      <c r="AG7" s="151"/>
      <c r="AH7" s="133"/>
      <c r="AI7" s="134"/>
      <c r="AJ7" s="134"/>
      <c r="AK7" s="134"/>
      <c r="AL7" s="140"/>
      <c r="AM7" s="124" t="s">
        <v>108</v>
      </c>
      <c r="AN7" s="134">
        <f t="shared" si="0"/>
        <v>0</v>
      </c>
      <c r="AO7" s="134">
        <f t="shared" si="1"/>
        <v>0</v>
      </c>
      <c r="AP7" s="134">
        <f t="shared" si="2"/>
        <v>0</v>
      </c>
      <c r="AQ7" s="134">
        <f t="shared" si="3"/>
        <v>0</v>
      </c>
      <c r="AR7" s="134">
        <f t="shared" si="4"/>
        <v>0</v>
      </c>
      <c r="AS7" s="136">
        <f t="shared" si="5"/>
        <v>0</v>
      </c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45"/>
      <c r="BF7" s="145"/>
      <c r="BG7" s="134"/>
    </row>
    <row r="8" spans="1:59" ht="15" x14ac:dyDescent="0.25">
      <c r="A8" s="140"/>
      <c r="B8" s="141" t="s">
        <v>160</v>
      </c>
      <c r="C8" s="152"/>
      <c r="D8" s="134"/>
      <c r="E8" s="151"/>
      <c r="F8" s="134"/>
      <c r="G8" s="134"/>
      <c r="H8" s="150"/>
      <c r="I8" s="134"/>
      <c r="J8" s="152"/>
      <c r="K8" s="134"/>
      <c r="L8" s="151"/>
      <c r="M8" s="134"/>
      <c r="N8" s="134"/>
      <c r="O8" s="150"/>
      <c r="P8" s="134"/>
      <c r="Q8" s="152"/>
      <c r="R8" s="134"/>
      <c r="S8" s="151"/>
      <c r="T8" s="134"/>
      <c r="U8" s="134"/>
      <c r="V8" s="150"/>
      <c r="W8" s="134"/>
      <c r="X8" s="152"/>
      <c r="Y8" s="134"/>
      <c r="Z8" s="151"/>
      <c r="AA8" s="134"/>
      <c r="AB8" s="134"/>
      <c r="AC8" s="150"/>
      <c r="AD8" s="134"/>
      <c r="AE8" s="152"/>
      <c r="AF8" s="134"/>
      <c r="AG8" s="151"/>
      <c r="AH8" s="133"/>
      <c r="AI8" s="134"/>
      <c r="AJ8" s="134"/>
      <c r="AK8" s="134"/>
      <c r="AL8" s="140"/>
      <c r="AM8" s="124" t="s">
        <v>172</v>
      </c>
      <c r="AN8" s="134">
        <f t="shared" si="0"/>
        <v>0</v>
      </c>
      <c r="AO8" s="134">
        <f t="shared" si="1"/>
        <v>0</v>
      </c>
      <c r="AP8" s="134">
        <f t="shared" si="2"/>
        <v>0</v>
      </c>
      <c r="AQ8" s="134">
        <f t="shared" si="3"/>
        <v>0</v>
      </c>
      <c r="AR8" s="134">
        <f t="shared" si="4"/>
        <v>0</v>
      </c>
      <c r="AS8" s="136">
        <f t="shared" si="5"/>
        <v>0</v>
      </c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45"/>
      <c r="BF8" s="145"/>
      <c r="BG8" s="134"/>
    </row>
    <row r="9" spans="1:59" ht="15" x14ac:dyDescent="0.25">
      <c r="A9" s="140"/>
      <c r="B9" s="141" t="s">
        <v>161</v>
      </c>
      <c r="C9" s="152"/>
      <c r="D9" s="134"/>
      <c r="E9" s="151"/>
      <c r="F9" s="134"/>
      <c r="G9" s="134"/>
      <c r="H9" s="150"/>
      <c r="I9" s="134"/>
      <c r="J9" s="152"/>
      <c r="K9" s="134"/>
      <c r="L9" s="151"/>
      <c r="M9" s="134"/>
      <c r="N9" s="134"/>
      <c r="O9" s="150"/>
      <c r="P9" s="134"/>
      <c r="Q9" s="152"/>
      <c r="R9" s="134"/>
      <c r="S9" s="151"/>
      <c r="T9" s="134"/>
      <c r="U9" s="134"/>
      <c r="V9" s="150"/>
      <c r="W9" s="134"/>
      <c r="X9" s="152"/>
      <c r="Y9" s="134"/>
      <c r="Z9" s="151"/>
      <c r="AA9" s="134"/>
      <c r="AB9" s="134"/>
      <c r="AC9" s="150"/>
      <c r="AD9" s="134"/>
      <c r="AE9" s="152"/>
      <c r="AF9" s="134"/>
      <c r="AG9" s="151"/>
      <c r="AH9" s="133"/>
      <c r="AI9" s="134"/>
      <c r="AJ9" s="134"/>
      <c r="AK9" s="134"/>
      <c r="AL9" s="140"/>
      <c r="AM9" s="124" t="s">
        <v>173</v>
      </c>
      <c r="AN9" s="134">
        <f t="shared" si="0"/>
        <v>0</v>
      </c>
      <c r="AO9" s="134">
        <f t="shared" si="1"/>
        <v>0</v>
      </c>
      <c r="AP9" s="134">
        <f t="shared" si="2"/>
        <v>0</v>
      </c>
      <c r="AQ9" s="134">
        <f t="shared" si="3"/>
        <v>0</v>
      </c>
      <c r="AR9" s="134">
        <f t="shared" si="4"/>
        <v>0</v>
      </c>
      <c r="AS9" s="136">
        <f t="shared" si="5"/>
        <v>0</v>
      </c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45"/>
      <c r="BF9" s="145"/>
      <c r="BG9" s="134"/>
    </row>
    <row r="10" spans="1:59" ht="15" x14ac:dyDescent="0.25">
      <c r="A10" s="140"/>
      <c r="B10" s="141" t="s">
        <v>174</v>
      </c>
      <c r="C10" s="152">
        <v>6</v>
      </c>
      <c r="D10" s="134"/>
      <c r="E10" s="151"/>
      <c r="F10" s="134"/>
      <c r="G10" s="134"/>
      <c r="H10" s="150">
        <v>6</v>
      </c>
      <c r="I10" s="134"/>
      <c r="J10" s="152"/>
      <c r="K10" s="134"/>
      <c r="L10" s="151"/>
      <c r="M10" s="134"/>
      <c r="N10" s="134"/>
      <c r="O10" s="150"/>
      <c r="P10" s="134"/>
      <c r="Q10" s="152"/>
      <c r="R10" s="134"/>
      <c r="S10" s="151"/>
      <c r="T10" s="134"/>
      <c r="U10" s="134"/>
      <c r="V10" s="150"/>
      <c r="W10" s="134"/>
      <c r="X10" s="152"/>
      <c r="Y10" s="134"/>
      <c r="Z10" s="151"/>
      <c r="AA10" s="134"/>
      <c r="AB10" s="134"/>
      <c r="AC10" s="150"/>
      <c r="AD10" s="134"/>
      <c r="AE10" s="152"/>
      <c r="AF10" s="134"/>
      <c r="AG10" s="151"/>
      <c r="AH10" s="133"/>
      <c r="AI10" s="134"/>
      <c r="AJ10" s="134"/>
      <c r="AK10" s="134"/>
      <c r="AL10" s="140"/>
      <c r="AM10" s="124" t="s">
        <v>174</v>
      </c>
      <c r="AN10" s="134">
        <f t="shared" si="0"/>
        <v>6</v>
      </c>
      <c r="AO10" s="134">
        <f t="shared" si="1"/>
        <v>6</v>
      </c>
      <c r="AP10" s="134">
        <f t="shared" si="2"/>
        <v>0</v>
      </c>
      <c r="AQ10" s="134">
        <f t="shared" si="3"/>
        <v>0</v>
      </c>
      <c r="AR10" s="134">
        <f t="shared" si="4"/>
        <v>0</v>
      </c>
      <c r="AS10" s="136">
        <f t="shared" si="5"/>
        <v>12</v>
      </c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45"/>
      <c r="BF10" s="145"/>
      <c r="BG10" s="134"/>
    </row>
    <row r="11" spans="1:59" ht="15" x14ac:dyDescent="0.25">
      <c r="A11" s="153"/>
      <c r="B11" s="154" t="s">
        <v>175</v>
      </c>
      <c r="C11" s="155"/>
      <c r="D11" s="155"/>
      <c r="E11" s="156"/>
      <c r="F11" s="155"/>
      <c r="G11" s="155"/>
      <c r="H11" s="155"/>
      <c r="I11" s="134"/>
      <c r="J11" s="155"/>
      <c r="K11" s="155"/>
      <c r="L11" s="156"/>
      <c r="M11" s="155"/>
      <c r="N11" s="155"/>
      <c r="O11" s="155"/>
      <c r="P11" s="134"/>
      <c r="Q11" s="155"/>
      <c r="R11" s="155"/>
      <c r="S11" s="156"/>
      <c r="T11" s="155"/>
      <c r="U11" s="155"/>
      <c r="V11" s="155"/>
      <c r="W11" s="134"/>
      <c r="X11" s="155"/>
      <c r="Y11" s="155"/>
      <c r="Z11" s="156"/>
      <c r="AA11" s="155"/>
      <c r="AB11" s="155"/>
      <c r="AC11" s="155"/>
      <c r="AD11" s="134"/>
      <c r="AE11" s="155"/>
      <c r="AF11" s="155"/>
      <c r="AG11" s="156"/>
      <c r="AH11" s="133">
        <f>SUM(C11:AG11)</f>
        <v>0</v>
      </c>
      <c r="AI11" s="155"/>
      <c r="AJ11" s="155"/>
      <c r="AK11" s="155"/>
      <c r="AL11" s="153"/>
      <c r="AM11" s="134" t="s">
        <v>176</v>
      </c>
      <c r="AN11" s="134">
        <f>SUM(AN5:AN10)-AN4</f>
        <v>0</v>
      </c>
      <c r="AO11" s="134">
        <f>SUM(AO5:AO10)-AO4</f>
        <v>7</v>
      </c>
      <c r="AP11" s="134">
        <f>SUM(AP5:AP10)-AP4</f>
        <v>5</v>
      </c>
      <c r="AQ11" s="134">
        <f>SUM(AQ5:AQ10)-AQ4</f>
        <v>3</v>
      </c>
      <c r="AR11" s="134">
        <f>SUM(AR5:AR10)-AR4</f>
        <v>4</v>
      </c>
      <c r="AS11" s="136">
        <f t="shared" si="5"/>
        <v>19</v>
      </c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7"/>
      <c r="BF11" s="157"/>
      <c r="BG11" s="155"/>
    </row>
    <row r="12" spans="1:59" ht="15" x14ac:dyDescent="0.25">
      <c r="A12" s="71"/>
      <c r="B12" s="131" t="s">
        <v>166</v>
      </c>
      <c r="C12" s="95">
        <v>6</v>
      </c>
      <c r="D12" s="95">
        <v>3</v>
      </c>
      <c r="E12" s="132"/>
      <c r="F12" s="95">
        <v>5</v>
      </c>
      <c r="G12" s="95">
        <v>5.5</v>
      </c>
      <c r="H12" s="95">
        <v>6</v>
      </c>
      <c r="I12" s="95">
        <v>5.5</v>
      </c>
      <c r="J12" s="95">
        <v>6</v>
      </c>
      <c r="K12" s="95">
        <v>3</v>
      </c>
      <c r="L12" s="132"/>
      <c r="M12" s="95">
        <v>5</v>
      </c>
      <c r="N12" s="95">
        <v>5.5</v>
      </c>
      <c r="O12" s="95">
        <v>6</v>
      </c>
      <c r="P12" s="95">
        <v>5.5</v>
      </c>
      <c r="Q12" s="95">
        <v>6</v>
      </c>
      <c r="R12" s="95">
        <v>3</v>
      </c>
      <c r="S12" s="132"/>
      <c r="T12" s="95">
        <v>5</v>
      </c>
      <c r="U12" s="95">
        <v>5.5</v>
      </c>
      <c r="V12" s="95">
        <v>6</v>
      </c>
      <c r="W12" s="95">
        <v>5.5</v>
      </c>
      <c r="X12" s="95">
        <v>6</v>
      </c>
      <c r="Y12" s="95">
        <v>3</v>
      </c>
      <c r="Z12" s="132"/>
      <c r="AA12" s="95">
        <v>5</v>
      </c>
      <c r="AB12" s="95">
        <v>5.5</v>
      </c>
      <c r="AC12" s="95">
        <v>6</v>
      </c>
      <c r="AD12" s="95">
        <v>5.5</v>
      </c>
      <c r="AE12" s="95">
        <v>6</v>
      </c>
      <c r="AF12" s="95">
        <v>3</v>
      </c>
      <c r="AG12" s="132"/>
      <c r="AH12" s="133">
        <f>SUM(C12:AG12)</f>
        <v>133</v>
      </c>
      <c r="AI12" s="134"/>
      <c r="AJ12" s="134"/>
      <c r="AK12" s="134"/>
      <c r="AL12" s="71"/>
      <c r="AM12" s="135" t="s">
        <v>167</v>
      </c>
      <c r="AN12" s="135">
        <f t="shared" ref="AN12:AN18" si="6">SUM(C12:D12)</f>
        <v>9</v>
      </c>
      <c r="AO12" s="135">
        <f t="shared" ref="AO12:AO18" si="7">SUM(F12:K12)</f>
        <v>31</v>
      </c>
      <c r="AP12" s="135">
        <f t="shared" ref="AP12:AP18" si="8">SUM(M12:R12)</f>
        <v>31</v>
      </c>
      <c r="AQ12" s="135">
        <f t="shared" ref="AQ12:AQ18" si="9">SUM(T12:Y12)</f>
        <v>31</v>
      </c>
      <c r="AR12" s="135">
        <f t="shared" ref="AR12:AR18" si="10">SUM(AA12:AF12)</f>
        <v>31</v>
      </c>
      <c r="AS12" s="136">
        <f t="shared" si="5"/>
        <v>133</v>
      </c>
      <c r="AT12" s="137">
        <f>AS12-SUM(AS14:AS18)</f>
        <v>118</v>
      </c>
      <c r="AU12" s="137">
        <f>AS19</f>
        <v>19</v>
      </c>
      <c r="AV12" s="138">
        <f>AT12+AU12</f>
        <v>137</v>
      </c>
      <c r="AW12" s="138">
        <f>AS18</f>
        <v>12</v>
      </c>
      <c r="AX12" s="138">
        <f>AS16</f>
        <v>0</v>
      </c>
      <c r="AY12" s="138">
        <f>AS17</f>
        <v>0</v>
      </c>
      <c r="AZ12" s="138">
        <f>AS15</f>
        <v>0</v>
      </c>
      <c r="BA12" s="138">
        <f>AS14</f>
        <v>3</v>
      </c>
      <c r="BB12" s="134">
        <f>AJ13</f>
        <v>80.5</v>
      </c>
      <c r="BC12" s="134">
        <v>1.3</v>
      </c>
      <c r="BD12" s="134">
        <f>BC12*AU12</f>
        <v>24.7</v>
      </c>
      <c r="BE12" s="139">
        <f>BB12+BD12</f>
        <v>105.2</v>
      </c>
      <c r="BF12" s="139"/>
      <c r="BG12" s="138"/>
    </row>
    <row r="13" spans="1:59" ht="15" x14ac:dyDescent="0.25">
      <c r="A13" s="140"/>
      <c r="B13" s="141" t="s">
        <v>168</v>
      </c>
      <c r="C13" s="142"/>
      <c r="D13" s="143"/>
      <c r="E13" s="144"/>
      <c r="F13" s="134">
        <v>6.5</v>
      </c>
      <c r="G13" s="134">
        <v>7</v>
      </c>
      <c r="H13" s="142"/>
      <c r="I13" s="134">
        <v>7.5</v>
      </c>
      <c r="J13" s="134">
        <v>7</v>
      </c>
      <c r="K13" s="134">
        <v>4</v>
      </c>
      <c r="L13" s="144"/>
      <c r="M13" s="134">
        <v>6</v>
      </c>
      <c r="N13" s="134">
        <v>7</v>
      </c>
      <c r="O13" s="134">
        <v>5.5</v>
      </c>
      <c r="P13" s="134">
        <v>7</v>
      </c>
      <c r="Q13" s="134">
        <v>7</v>
      </c>
      <c r="R13" s="134">
        <v>3.5</v>
      </c>
      <c r="S13" s="144"/>
      <c r="T13" s="134">
        <v>6</v>
      </c>
      <c r="U13" s="134">
        <v>6.5</v>
      </c>
      <c r="V13" s="134">
        <v>4</v>
      </c>
      <c r="W13" s="134">
        <v>7</v>
      </c>
      <c r="X13" s="134">
        <v>7</v>
      </c>
      <c r="Y13" s="134">
        <v>3.5</v>
      </c>
      <c r="Z13" s="144"/>
      <c r="AA13" s="134">
        <v>6</v>
      </c>
      <c r="AB13" s="134">
        <v>7</v>
      </c>
      <c r="AC13" s="134">
        <v>5.5</v>
      </c>
      <c r="AD13" s="134">
        <v>7</v>
      </c>
      <c r="AE13" s="134">
        <v>6.5</v>
      </c>
      <c r="AF13" s="134">
        <v>3</v>
      </c>
      <c r="AG13" s="144"/>
      <c r="AH13" s="133">
        <f>SUM(D13:AG13)</f>
        <v>137</v>
      </c>
      <c r="AI13" s="134">
        <f>COUNT(C13:AG13)</f>
        <v>23</v>
      </c>
      <c r="AJ13" s="134">
        <f>AI13*3.5</f>
        <v>80.5</v>
      </c>
      <c r="AK13" s="134"/>
      <c r="AL13" s="140"/>
      <c r="AM13" s="134" t="s">
        <v>169</v>
      </c>
      <c r="AN13" s="134">
        <f t="shared" si="6"/>
        <v>0</v>
      </c>
      <c r="AO13" s="134">
        <f t="shared" si="7"/>
        <v>32</v>
      </c>
      <c r="AP13" s="134">
        <f t="shared" si="8"/>
        <v>36</v>
      </c>
      <c r="AQ13" s="134">
        <f t="shared" si="9"/>
        <v>34</v>
      </c>
      <c r="AR13" s="134">
        <f t="shared" si="10"/>
        <v>35</v>
      </c>
      <c r="AS13" s="136">
        <f t="shared" si="5"/>
        <v>137</v>
      </c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45"/>
      <c r="BF13" s="145"/>
      <c r="BG13" s="146" t="s">
        <v>177</v>
      </c>
    </row>
    <row r="14" spans="1:59" ht="15" x14ac:dyDescent="0.25">
      <c r="A14" s="140" t="s">
        <v>178</v>
      </c>
      <c r="B14" s="141" t="s">
        <v>109</v>
      </c>
      <c r="C14" s="147"/>
      <c r="D14" s="147">
        <v>3</v>
      </c>
      <c r="E14" s="148"/>
      <c r="F14" s="147"/>
      <c r="G14" s="147"/>
      <c r="H14" s="147"/>
      <c r="I14" s="147"/>
      <c r="J14" s="147"/>
      <c r="K14" s="147"/>
      <c r="L14" s="148"/>
      <c r="M14" s="147"/>
      <c r="N14" s="147"/>
      <c r="O14" s="147"/>
      <c r="P14" s="147"/>
      <c r="Q14" s="147"/>
      <c r="R14" s="147"/>
      <c r="S14" s="148"/>
      <c r="T14" s="147"/>
      <c r="U14" s="147"/>
      <c r="V14" s="147"/>
      <c r="W14" s="147"/>
      <c r="X14" s="147"/>
      <c r="Y14" s="147"/>
      <c r="Z14" s="148"/>
      <c r="AA14" s="147"/>
      <c r="AB14" s="147"/>
      <c r="AC14" s="147"/>
      <c r="AD14" s="147"/>
      <c r="AE14" s="147"/>
      <c r="AF14" s="147"/>
      <c r="AG14" s="148"/>
      <c r="AH14" s="133"/>
      <c r="AI14" s="147"/>
      <c r="AJ14" s="147"/>
      <c r="AK14" s="147"/>
      <c r="AL14" s="140" t="s">
        <v>178</v>
      </c>
      <c r="AM14" s="134" t="s">
        <v>109</v>
      </c>
      <c r="AN14" s="134">
        <f t="shared" si="6"/>
        <v>3</v>
      </c>
      <c r="AO14" s="134">
        <f t="shared" si="7"/>
        <v>0</v>
      </c>
      <c r="AP14" s="134">
        <f t="shared" si="8"/>
        <v>0</v>
      </c>
      <c r="AQ14" s="134">
        <f t="shared" si="9"/>
        <v>0</v>
      </c>
      <c r="AR14" s="134">
        <f t="shared" si="10"/>
        <v>0</v>
      </c>
      <c r="AS14" s="136">
        <f t="shared" si="5"/>
        <v>3</v>
      </c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9"/>
      <c r="BF14" s="149"/>
      <c r="BG14" s="147"/>
    </row>
    <row r="15" spans="1:59" ht="15" x14ac:dyDescent="0.25">
      <c r="A15" s="140"/>
      <c r="B15" s="141" t="s">
        <v>108</v>
      </c>
      <c r="C15" s="152"/>
      <c r="D15" s="134"/>
      <c r="E15" s="151"/>
      <c r="F15" s="134"/>
      <c r="G15" s="134"/>
      <c r="H15" s="150"/>
      <c r="I15" s="134"/>
      <c r="J15" s="152"/>
      <c r="K15" s="134"/>
      <c r="L15" s="151"/>
      <c r="M15" s="134"/>
      <c r="N15" s="134"/>
      <c r="O15" s="150"/>
      <c r="P15" s="134"/>
      <c r="Q15" s="152"/>
      <c r="R15" s="134"/>
      <c r="S15" s="151"/>
      <c r="T15" s="134"/>
      <c r="U15" s="134"/>
      <c r="V15" s="150"/>
      <c r="W15" s="134"/>
      <c r="X15" s="152"/>
      <c r="Y15" s="134"/>
      <c r="Z15" s="151"/>
      <c r="AA15" s="134"/>
      <c r="AB15" s="134"/>
      <c r="AC15" s="150"/>
      <c r="AD15" s="134"/>
      <c r="AE15" s="152"/>
      <c r="AF15" s="134"/>
      <c r="AG15" s="151"/>
      <c r="AH15" s="133"/>
      <c r="AI15" s="134"/>
      <c r="AJ15" s="134"/>
      <c r="AK15" s="134"/>
      <c r="AL15" s="140"/>
      <c r="AM15" s="124" t="s">
        <v>108</v>
      </c>
      <c r="AN15" s="134">
        <f t="shared" si="6"/>
        <v>0</v>
      </c>
      <c r="AO15" s="134">
        <f t="shared" si="7"/>
        <v>0</v>
      </c>
      <c r="AP15" s="134">
        <f t="shared" si="8"/>
        <v>0</v>
      </c>
      <c r="AQ15" s="134">
        <f t="shared" si="9"/>
        <v>0</v>
      </c>
      <c r="AR15" s="134">
        <f t="shared" si="10"/>
        <v>0</v>
      </c>
      <c r="AS15" s="136">
        <f t="shared" si="5"/>
        <v>0</v>
      </c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45"/>
      <c r="BF15" s="145"/>
      <c r="BG15" s="134"/>
    </row>
    <row r="16" spans="1:59" ht="15" x14ac:dyDescent="0.25">
      <c r="A16" s="140"/>
      <c r="B16" s="141" t="s">
        <v>160</v>
      </c>
      <c r="C16" s="152"/>
      <c r="D16" s="134"/>
      <c r="E16" s="151"/>
      <c r="F16" s="134"/>
      <c r="G16" s="134"/>
      <c r="H16" s="150"/>
      <c r="I16" s="134"/>
      <c r="J16" s="152"/>
      <c r="K16" s="134"/>
      <c r="L16" s="151"/>
      <c r="M16" s="134"/>
      <c r="N16" s="134"/>
      <c r="O16" s="150"/>
      <c r="P16" s="134"/>
      <c r="Q16" s="152"/>
      <c r="R16" s="134"/>
      <c r="S16" s="151"/>
      <c r="T16" s="134"/>
      <c r="U16" s="134"/>
      <c r="V16" s="150"/>
      <c r="W16" s="134"/>
      <c r="X16" s="152"/>
      <c r="Y16" s="134"/>
      <c r="Z16" s="151"/>
      <c r="AA16" s="134"/>
      <c r="AB16" s="134"/>
      <c r="AC16" s="150"/>
      <c r="AD16" s="134"/>
      <c r="AE16" s="152"/>
      <c r="AF16" s="134"/>
      <c r="AG16" s="151"/>
      <c r="AH16" s="133"/>
      <c r="AI16" s="134"/>
      <c r="AJ16" s="134"/>
      <c r="AK16" s="134"/>
      <c r="AL16" s="140"/>
      <c r="AM16" s="124" t="s">
        <v>172</v>
      </c>
      <c r="AN16" s="134">
        <f t="shared" si="6"/>
        <v>0</v>
      </c>
      <c r="AO16" s="134">
        <f t="shared" si="7"/>
        <v>0</v>
      </c>
      <c r="AP16" s="134">
        <f t="shared" si="8"/>
        <v>0</v>
      </c>
      <c r="AQ16" s="134">
        <f t="shared" si="9"/>
        <v>0</v>
      </c>
      <c r="AR16" s="134">
        <f t="shared" si="10"/>
        <v>0</v>
      </c>
      <c r="AS16" s="136">
        <f t="shared" si="5"/>
        <v>0</v>
      </c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45"/>
      <c r="BF16" s="145"/>
      <c r="BG16" s="134"/>
    </row>
    <row r="17" spans="1:59" ht="15" x14ac:dyDescent="0.25">
      <c r="A17" s="140"/>
      <c r="B17" s="141" t="s">
        <v>161</v>
      </c>
      <c r="C17" s="152"/>
      <c r="D17" s="134"/>
      <c r="E17" s="151"/>
      <c r="F17" s="134"/>
      <c r="G17" s="134"/>
      <c r="H17" s="150"/>
      <c r="I17" s="134"/>
      <c r="J17" s="152"/>
      <c r="K17" s="134"/>
      <c r="L17" s="151"/>
      <c r="M17" s="134"/>
      <c r="N17" s="134"/>
      <c r="O17" s="150"/>
      <c r="P17" s="134"/>
      <c r="Q17" s="152"/>
      <c r="R17" s="134"/>
      <c r="S17" s="151"/>
      <c r="T17" s="134"/>
      <c r="U17" s="134"/>
      <c r="V17" s="150"/>
      <c r="W17" s="134"/>
      <c r="X17" s="152"/>
      <c r="Y17" s="134"/>
      <c r="Z17" s="151"/>
      <c r="AA17" s="134"/>
      <c r="AB17" s="134"/>
      <c r="AC17" s="150"/>
      <c r="AD17" s="134"/>
      <c r="AE17" s="152"/>
      <c r="AF17" s="134"/>
      <c r="AG17" s="151"/>
      <c r="AH17" s="133"/>
      <c r="AI17" s="134"/>
      <c r="AJ17" s="134"/>
      <c r="AK17" s="134"/>
      <c r="AL17" s="140"/>
      <c r="AM17" s="124" t="s">
        <v>173</v>
      </c>
      <c r="AN17" s="134">
        <f t="shared" si="6"/>
        <v>0</v>
      </c>
      <c r="AO17" s="134">
        <f t="shared" si="7"/>
        <v>0</v>
      </c>
      <c r="AP17" s="134">
        <f t="shared" si="8"/>
        <v>0</v>
      </c>
      <c r="AQ17" s="134">
        <f t="shared" si="9"/>
        <v>0</v>
      </c>
      <c r="AR17" s="134">
        <f t="shared" si="10"/>
        <v>0</v>
      </c>
      <c r="AS17" s="136">
        <f t="shared" si="5"/>
        <v>0</v>
      </c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45"/>
      <c r="BF17" s="145"/>
      <c r="BG17" s="134"/>
    </row>
    <row r="18" spans="1:59" ht="15" x14ac:dyDescent="0.25">
      <c r="A18" s="140"/>
      <c r="B18" s="141" t="s">
        <v>174</v>
      </c>
      <c r="C18" s="152">
        <v>6</v>
      </c>
      <c r="D18" s="134"/>
      <c r="E18" s="151"/>
      <c r="F18" s="134"/>
      <c r="G18" s="134"/>
      <c r="H18" s="150">
        <v>6</v>
      </c>
      <c r="I18" s="134"/>
      <c r="J18" s="152"/>
      <c r="K18" s="134"/>
      <c r="L18" s="151"/>
      <c r="M18" s="134"/>
      <c r="N18" s="134"/>
      <c r="O18" s="150"/>
      <c r="P18" s="134"/>
      <c r="Q18" s="152"/>
      <c r="R18" s="134"/>
      <c r="S18" s="151"/>
      <c r="T18" s="134"/>
      <c r="U18" s="134"/>
      <c r="V18" s="150"/>
      <c r="W18" s="134"/>
      <c r="X18" s="152"/>
      <c r="Y18" s="134"/>
      <c r="Z18" s="151"/>
      <c r="AA18" s="134"/>
      <c r="AB18" s="134"/>
      <c r="AC18" s="150"/>
      <c r="AD18" s="134"/>
      <c r="AE18" s="152"/>
      <c r="AF18" s="134"/>
      <c r="AG18" s="151"/>
      <c r="AH18" s="133"/>
      <c r="AI18" s="134"/>
      <c r="AJ18" s="134"/>
      <c r="AK18" s="134"/>
      <c r="AL18" s="140"/>
      <c r="AM18" s="124" t="s">
        <v>174</v>
      </c>
      <c r="AN18" s="134">
        <f t="shared" si="6"/>
        <v>6</v>
      </c>
      <c r="AO18" s="134">
        <f t="shared" si="7"/>
        <v>6</v>
      </c>
      <c r="AP18" s="134">
        <f t="shared" si="8"/>
        <v>0</v>
      </c>
      <c r="AQ18" s="134">
        <f t="shared" si="9"/>
        <v>0</v>
      </c>
      <c r="AR18" s="134">
        <f t="shared" si="10"/>
        <v>0</v>
      </c>
      <c r="AS18" s="136">
        <f t="shared" si="5"/>
        <v>12</v>
      </c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45"/>
      <c r="BF18" s="145"/>
      <c r="BG18" s="134"/>
    </row>
    <row r="19" spans="1:59" ht="15" x14ac:dyDescent="0.25">
      <c r="A19" s="153"/>
      <c r="B19" s="154" t="s">
        <v>175</v>
      </c>
      <c r="C19" s="155"/>
      <c r="D19" s="155"/>
      <c r="E19" s="156"/>
      <c r="F19" s="155"/>
      <c r="G19" s="155"/>
      <c r="H19" s="155"/>
      <c r="I19" s="134"/>
      <c r="J19" s="155"/>
      <c r="K19" s="155"/>
      <c r="L19" s="156"/>
      <c r="M19" s="155"/>
      <c r="N19" s="155"/>
      <c r="O19" s="155"/>
      <c r="P19" s="134"/>
      <c r="Q19" s="155"/>
      <c r="R19" s="155"/>
      <c r="S19" s="156"/>
      <c r="T19" s="155"/>
      <c r="U19" s="155"/>
      <c r="V19" s="155"/>
      <c r="W19" s="134"/>
      <c r="X19" s="155"/>
      <c r="Y19" s="155"/>
      <c r="Z19" s="156"/>
      <c r="AA19" s="155"/>
      <c r="AB19" s="155"/>
      <c r="AC19" s="155"/>
      <c r="AD19" s="134"/>
      <c r="AE19" s="155"/>
      <c r="AF19" s="155"/>
      <c r="AG19" s="156"/>
      <c r="AH19" s="133">
        <f>SUM(C19:AG19)</f>
        <v>0</v>
      </c>
      <c r="AI19" s="155"/>
      <c r="AJ19" s="155"/>
      <c r="AK19" s="155"/>
      <c r="AL19" s="153"/>
      <c r="AM19" s="134" t="s">
        <v>176</v>
      </c>
      <c r="AN19" s="134">
        <f>SUM(AN13:AN18)-AN12</f>
        <v>0</v>
      </c>
      <c r="AO19" s="134">
        <f>SUM(AO13:AO18)-AO12</f>
        <v>7</v>
      </c>
      <c r="AP19" s="134">
        <f>SUM(AP13:AP18)-AP12</f>
        <v>5</v>
      </c>
      <c r="AQ19" s="134">
        <f>SUM(AQ13:AQ18)-AQ12</f>
        <v>3</v>
      </c>
      <c r="AR19" s="134">
        <f>SUM(AR13:AR18)-AR12</f>
        <v>4</v>
      </c>
      <c r="AS19" s="136">
        <f t="shared" si="5"/>
        <v>19</v>
      </c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7"/>
      <c r="BF19" s="157"/>
      <c r="BG19" s="155"/>
    </row>
    <row r="20" spans="1:59" ht="15" x14ac:dyDescent="0.25">
      <c r="A20" s="71"/>
      <c r="B20" s="131" t="s">
        <v>166</v>
      </c>
      <c r="C20" s="95">
        <v>6</v>
      </c>
      <c r="D20" s="95">
        <v>2</v>
      </c>
      <c r="E20" s="132"/>
      <c r="F20" s="95">
        <v>5.5</v>
      </c>
      <c r="G20" s="95">
        <v>6</v>
      </c>
      <c r="H20" s="95">
        <v>5.5</v>
      </c>
      <c r="I20" s="95">
        <v>6</v>
      </c>
      <c r="J20" s="95">
        <v>6</v>
      </c>
      <c r="K20" s="95">
        <v>2</v>
      </c>
      <c r="L20" s="132"/>
      <c r="M20" s="95">
        <v>5.5</v>
      </c>
      <c r="N20" s="95">
        <v>6</v>
      </c>
      <c r="O20" s="95">
        <v>5.5</v>
      </c>
      <c r="P20" s="95">
        <v>6</v>
      </c>
      <c r="Q20" s="95">
        <v>6</v>
      </c>
      <c r="R20" s="95">
        <v>2</v>
      </c>
      <c r="S20" s="132"/>
      <c r="T20" s="95">
        <v>5.5</v>
      </c>
      <c r="U20" s="95">
        <v>6</v>
      </c>
      <c r="V20" s="95">
        <v>5.5</v>
      </c>
      <c r="W20" s="95">
        <v>6</v>
      </c>
      <c r="X20" s="95">
        <v>6</v>
      </c>
      <c r="Y20" s="95">
        <v>2</v>
      </c>
      <c r="Z20" s="132"/>
      <c r="AA20" s="95">
        <v>5.5</v>
      </c>
      <c r="AB20" s="95">
        <v>6</v>
      </c>
      <c r="AC20" s="95">
        <v>5.5</v>
      </c>
      <c r="AD20" s="95">
        <v>6</v>
      </c>
      <c r="AE20" s="95">
        <v>6</v>
      </c>
      <c r="AF20" s="95">
        <v>2</v>
      </c>
      <c r="AG20" s="132"/>
      <c r="AH20" s="133">
        <f>SUM(C20:AG20)</f>
        <v>132</v>
      </c>
      <c r="AI20" s="134"/>
      <c r="AJ20" s="134"/>
      <c r="AK20" s="134"/>
      <c r="AL20" s="71"/>
      <c r="AM20" s="135" t="s">
        <v>167</v>
      </c>
      <c r="AN20" s="135">
        <f t="shared" ref="AN20:AN26" si="11">SUM(C20:D20)</f>
        <v>8</v>
      </c>
      <c r="AO20" s="135">
        <f t="shared" ref="AO20:AO26" si="12">SUM(F20:K20)</f>
        <v>31</v>
      </c>
      <c r="AP20" s="135">
        <f t="shared" ref="AP20:AP26" si="13">SUM(M20:R20)</f>
        <v>31</v>
      </c>
      <c r="AQ20" s="135">
        <f t="shared" ref="AQ20:AQ26" si="14">SUM(T20:Y20)</f>
        <v>31</v>
      </c>
      <c r="AR20" s="135">
        <f t="shared" ref="AR20:AR26" si="15">SUM(AA20:AF20)</f>
        <v>31</v>
      </c>
      <c r="AS20" s="136">
        <f t="shared" si="5"/>
        <v>132</v>
      </c>
      <c r="AT20" s="137">
        <f>AS20-SUM(AS22:AS26)</f>
        <v>117</v>
      </c>
      <c r="AU20" s="137">
        <f>AS27</f>
        <v>0</v>
      </c>
      <c r="AV20" s="138">
        <f>AT20+AU20</f>
        <v>117</v>
      </c>
      <c r="AW20" s="138">
        <f>AS26</f>
        <v>11.5</v>
      </c>
      <c r="AX20" s="138">
        <f>AS24</f>
        <v>0</v>
      </c>
      <c r="AY20" s="138">
        <f>AS25</f>
        <v>0</v>
      </c>
      <c r="AZ20" s="138">
        <f>AS23</f>
        <v>3.5</v>
      </c>
      <c r="BA20" s="138">
        <f>AS22</f>
        <v>0</v>
      </c>
      <c r="BB20" s="134">
        <f>AJ21</f>
        <v>80.5</v>
      </c>
      <c r="BC20" s="134">
        <v>1.3</v>
      </c>
      <c r="BD20" s="134">
        <f>BC20*AU20</f>
        <v>0</v>
      </c>
      <c r="BE20" s="139">
        <f>BB20+BD20</f>
        <v>80.5</v>
      </c>
      <c r="BF20" s="139">
        <v>29.6</v>
      </c>
      <c r="BG20" s="138"/>
    </row>
    <row r="21" spans="1:59" ht="15" x14ac:dyDescent="0.25">
      <c r="A21" s="140"/>
      <c r="B21" s="141" t="s">
        <v>168</v>
      </c>
      <c r="C21" s="142"/>
      <c r="D21" s="143"/>
      <c r="E21" s="144"/>
      <c r="F21" s="134">
        <v>7</v>
      </c>
      <c r="G21" s="134">
        <v>6.5</v>
      </c>
      <c r="H21" s="142"/>
      <c r="I21" s="134">
        <v>6</v>
      </c>
      <c r="J21" s="134">
        <v>4.5</v>
      </c>
      <c r="K21" s="134">
        <v>2</v>
      </c>
      <c r="L21" s="144"/>
      <c r="M21" s="134">
        <v>5.5</v>
      </c>
      <c r="N21" s="134">
        <v>6</v>
      </c>
      <c r="O21" s="134">
        <v>6</v>
      </c>
      <c r="P21" s="134">
        <v>6</v>
      </c>
      <c r="Q21" s="134">
        <v>4.5</v>
      </c>
      <c r="R21" s="134">
        <v>3</v>
      </c>
      <c r="S21" s="144"/>
      <c r="T21" s="134">
        <v>5.5</v>
      </c>
      <c r="U21" s="134">
        <v>6</v>
      </c>
      <c r="V21" s="134">
        <v>5</v>
      </c>
      <c r="W21" s="134">
        <v>6</v>
      </c>
      <c r="X21" s="134">
        <v>4.5</v>
      </c>
      <c r="Y21" s="134">
        <v>2</v>
      </c>
      <c r="Z21" s="144"/>
      <c r="AA21" s="134">
        <v>5.5</v>
      </c>
      <c r="AB21" s="134">
        <v>6</v>
      </c>
      <c r="AC21" s="134">
        <v>6</v>
      </c>
      <c r="AD21" s="134">
        <v>6</v>
      </c>
      <c r="AE21" s="134">
        <v>5.5</v>
      </c>
      <c r="AF21" s="134">
        <v>2</v>
      </c>
      <c r="AG21" s="144"/>
      <c r="AH21" s="133">
        <f>SUM(D21:AG21)</f>
        <v>117</v>
      </c>
      <c r="AI21" s="134">
        <f>COUNT(C21:AG21)</f>
        <v>23</v>
      </c>
      <c r="AJ21" s="134">
        <f>AI21*3.5</f>
        <v>80.5</v>
      </c>
      <c r="AK21" s="134"/>
      <c r="AL21" s="140"/>
      <c r="AM21" s="134" t="s">
        <v>169</v>
      </c>
      <c r="AN21" s="134">
        <f t="shared" si="11"/>
        <v>0</v>
      </c>
      <c r="AO21" s="134">
        <f t="shared" si="12"/>
        <v>26</v>
      </c>
      <c r="AP21" s="134">
        <f t="shared" si="13"/>
        <v>31</v>
      </c>
      <c r="AQ21" s="134">
        <f t="shared" si="14"/>
        <v>29</v>
      </c>
      <c r="AR21" s="134">
        <f t="shared" si="15"/>
        <v>31</v>
      </c>
      <c r="AS21" s="136">
        <f t="shared" si="5"/>
        <v>117</v>
      </c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45"/>
      <c r="BF21" s="145"/>
      <c r="BG21" s="134"/>
    </row>
    <row r="22" spans="1:59" ht="15" x14ac:dyDescent="0.25">
      <c r="A22" s="140" t="s">
        <v>179</v>
      </c>
      <c r="B22" s="141" t="s">
        <v>109</v>
      </c>
      <c r="C22" s="147"/>
      <c r="D22" s="147"/>
      <c r="E22" s="148"/>
      <c r="F22" s="147"/>
      <c r="G22" s="147"/>
      <c r="H22" s="147"/>
      <c r="I22" s="147"/>
      <c r="J22" s="147"/>
      <c r="K22" s="147"/>
      <c r="L22" s="148"/>
      <c r="M22" s="147"/>
      <c r="N22" s="147"/>
      <c r="O22" s="147"/>
      <c r="P22" s="147"/>
      <c r="Q22" s="147"/>
      <c r="R22" s="147"/>
      <c r="S22" s="148"/>
      <c r="T22" s="147"/>
      <c r="U22" s="147"/>
      <c r="V22" s="147"/>
      <c r="W22" s="147"/>
      <c r="X22" s="147"/>
      <c r="Y22" s="147"/>
      <c r="Z22" s="148"/>
      <c r="AA22" s="147"/>
      <c r="AB22" s="147"/>
      <c r="AC22" s="147"/>
      <c r="AD22" s="147"/>
      <c r="AE22" s="147"/>
      <c r="AF22" s="147"/>
      <c r="AG22" s="148"/>
      <c r="AH22" s="133"/>
      <c r="AI22" s="147"/>
      <c r="AJ22" s="147"/>
      <c r="AK22" s="147"/>
      <c r="AL22" s="140" t="s">
        <v>179</v>
      </c>
      <c r="AM22" s="134" t="s">
        <v>109</v>
      </c>
      <c r="AN22" s="134">
        <f t="shared" si="11"/>
        <v>0</v>
      </c>
      <c r="AO22" s="134">
        <f t="shared" si="12"/>
        <v>0</v>
      </c>
      <c r="AP22" s="134">
        <f t="shared" si="13"/>
        <v>0</v>
      </c>
      <c r="AQ22" s="134">
        <f t="shared" si="14"/>
        <v>0</v>
      </c>
      <c r="AR22" s="134">
        <f t="shared" si="15"/>
        <v>0</v>
      </c>
      <c r="AS22" s="136">
        <f t="shared" si="5"/>
        <v>0</v>
      </c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9"/>
      <c r="BF22" s="149"/>
      <c r="BG22" s="147"/>
    </row>
    <row r="23" spans="1:59" ht="15" x14ac:dyDescent="0.25">
      <c r="A23" s="140"/>
      <c r="B23" s="141" t="s">
        <v>108</v>
      </c>
      <c r="C23" s="152"/>
      <c r="D23" s="134">
        <v>2</v>
      </c>
      <c r="E23" s="151"/>
      <c r="F23" s="134"/>
      <c r="G23" s="134"/>
      <c r="H23" s="150"/>
      <c r="I23" s="134"/>
      <c r="J23" s="152"/>
      <c r="K23" s="134"/>
      <c r="L23" s="151"/>
      <c r="M23" s="134"/>
      <c r="N23" s="134"/>
      <c r="O23" s="150"/>
      <c r="P23" s="134"/>
      <c r="Q23" s="152"/>
      <c r="R23" s="134"/>
      <c r="S23" s="151"/>
      <c r="T23" s="134"/>
      <c r="U23" s="134"/>
      <c r="V23" s="150"/>
      <c r="W23" s="134"/>
      <c r="X23" s="152">
        <v>1.5</v>
      </c>
      <c r="Y23" s="134"/>
      <c r="Z23" s="151"/>
      <c r="AA23" s="134"/>
      <c r="AB23" s="134"/>
      <c r="AC23" s="150"/>
      <c r="AD23" s="134"/>
      <c r="AE23" s="152"/>
      <c r="AF23" s="134"/>
      <c r="AG23" s="151"/>
      <c r="AH23" s="133"/>
      <c r="AI23" s="134"/>
      <c r="AJ23" s="134"/>
      <c r="AK23" s="134"/>
      <c r="AL23" s="140"/>
      <c r="AM23" s="124" t="s">
        <v>108</v>
      </c>
      <c r="AN23" s="134">
        <f t="shared" si="11"/>
        <v>2</v>
      </c>
      <c r="AO23" s="134">
        <f t="shared" si="12"/>
        <v>0</v>
      </c>
      <c r="AP23" s="134">
        <f t="shared" si="13"/>
        <v>0</v>
      </c>
      <c r="AQ23" s="134">
        <f t="shared" si="14"/>
        <v>1.5</v>
      </c>
      <c r="AR23" s="134">
        <f t="shared" si="15"/>
        <v>0</v>
      </c>
      <c r="AS23" s="136">
        <f t="shared" si="5"/>
        <v>3.5</v>
      </c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45"/>
      <c r="BF23" s="145"/>
      <c r="BG23" s="134"/>
    </row>
    <row r="24" spans="1:59" ht="15" x14ac:dyDescent="0.25">
      <c r="A24" s="140"/>
      <c r="B24" s="141" t="s">
        <v>160</v>
      </c>
      <c r="C24" s="152"/>
      <c r="D24" s="134"/>
      <c r="E24" s="151"/>
      <c r="F24" s="134"/>
      <c r="G24" s="134"/>
      <c r="H24" s="150"/>
      <c r="I24" s="134"/>
      <c r="J24" s="152"/>
      <c r="K24" s="134"/>
      <c r="L24" s="151"/>
      <c r="M24" s="134"/>
      <c r="N24" s="134"/>
      <c r="O24" s="150"/>
      <c r="P24" s="134"/>
      <c r="Q24" s="152"/>
      <c r="R24" s="134"/>
      <c r="S24" s="151"/>
      <c r="T24" s="134"/>
      <c r="U24" s="134"/>
      <c r="V24" s="150"/>
      <c r="W24" s="134"/>
      <c r="X24" s="152"/>
      <c r="Y24" s="134"/>
      <c r="Z24" s="151"/>
      <c r="AA24" s="134"/>
      <c r="AB24" s="134"/>
      <c r="AC24" s="150"/>
      <c r="AD24" s="134"/>
      <c r="AE24" s="152"/>
      <c r="AF24" s="134"/>
      <c r="AG24" s="151"/>
      <c r="AH24" s="133"/>
      <c r="AI24" s="134"/>
      <c r="AJ24" s="134"/>
      <c r="AK24" s="134"/>
      <c r="AL24" s="140"/>
      <c r="AM24" s="124" t="s">
        <v>172</v>
      </c>
      <c r="AN24" s="134">
        <f t="shared" si="11"/>
        <v>0</v>
      </c>
      <c r="AO24" s="134">
        <f t="shared" si="12"/>
        <v>0</v>
      </c>
      <c r="AP24" s="134">
        <f t="shared" si="13"/>
        <v>0</v>
      </c>
      <c r="AQ24" s="134">
        <f t="shared" si="14"/>
        <v>0</v>
      </c>
      <c r="AR24" s="134">
        <f t="shared" si="15"/>
        <v>0</v>
      </c>
      <c r="AS24" s="136">
        <f t="shared" si="5"/>
        <v>0</v>
      </c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45"/>
      <c r="BF24" s="145"/>
      <c r="BG24" s="134"/>
    </row>
    <row r="25" spans="1:59" ht="15" x14ac:dyDescent="0.25">
      <c r="A25" s="140"/>
      <c r="B25" s="141" t="s">
        <v>161</v>
      </c>
      <c r="C25" s="152"/>
      <c r="D25" s="134"/>
      <c r="E25" s="151"/>
      <c r="F25" s="134"/>
      <c r="G25" s="134"/>
      <c r="H25" s="150"/>
      <c r="I25" s="134"/>
      <c r="J25" s="152"/>
      <c r="K25" s="134"/>
      <c r="L25" s="151"/>
      <c r="M25" s="134"/>
      <c r="N25" s="134"/>
      <c r="O25" s="150"/>
      <c r="P25" s="134"/>
      <c r="Q25" s="152"/>
      <c r="R25" s="134"/>
      <c r="S25" s="151"/>
      <c r="T25" s="134"/>
      <c r="U25" s="134"/>
      <c r="V25" s="150"/>
      <c r="W25" s="134"/>
      <c r="X25" s="152"/>
      <c r="Y25" s="134"/>
      <c r="Z25" s="151"/>
      <c r="AA25" s="134"/>
      <c r="AB25" s="134"/>
      <c r="AC25" s="150"/>
      <c r="AD25" s="134"/>
      <c r="AE25" s="152"/>
      <c r="AF25" s="134"/>
      <c r="AG25" s="151"/>
      <c r="AH25" s="133"/>
      <c r="AI25" s="134"/>
      <c r="AJ25" s="134"/>
      <c r="AK25" s="134"/>
      <c r="AL25" s="140"/>
      <c r="AM25" s="124" t="s">
        <v>173</v>
      </c>
      <c r="AN25" s="134">
        <f t="shared" si="11"/>
        <v>0</v>
      </c>
      <c r="AO25" s="134">
        <f t="shared" si="12"/>
        <v>0</v>
      </c>
      <c r="AP25" s="134">
        <f t="shared" si="13"/>
        <v>0</v>
      </c>
      <c r="AQ25" s="134">
        <f t="shared" si="14"/>
        <v>0</v>
      </c>
      <c r="AR25" s="134">
        <f t="shared" si="15"/>
        <v>0</v>
      </c>
      <c r="AS25" s="136">
        <f t="shared" si="5"/>
        <v>0</v>
      </c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45"/>
      <c r="BF25" s="145"/>
      <c r="BG25" s="134"/>
    </row>
    <row r="26" spans="1:59" ht="15" x14ac:dyDescent="0.25">
      <c r="A26" s="140"/>
      <c r="B26" s="141" t="s">
        <v>174</v>
      </c>
      <c r="C26" s="152">
        <v>6</v>
      </c>
      <c r="D26" s="134"/>
      <c r="E26" s="151"/>
      <c r="F26" s="134"/>
      <c r="G26" s="134"/>
      <c r="H26" s="150">
        <v>5.5</v>
      </c>
      <c r="I26" s="134"/>
      <c r="J26" s="152"/>
      <c r="K26" s="134"/>
      <c r="L26" s="151"/>
      <c r="M26" s="134"/>
      <c r="N26" s="134"/>
      <c r="O26" s="150"/>
      <c r="P26" s="134"/>
      <c r="Q26" s="152"/>
      <c r="R26" s="134"/>
      <c r="S26" s="151"/>
      <c r="T26" s="134"/>
      <c r="U26" s="134"/>
      <c r="V26" s="150"/>
      <c r="W26" s="134"/>
      <c r="X26" s="152"/>
      <c r="Y26" s="134"/>
      <c r="Z26" s="151"/>
      <c r="AA26" s="134"/>
      <c r="AB26" s="134"/>
      <c r="AC26" s="150"/>
      <c r="AD26" s="134"/>
      <c r="AE26" s="152"/>
      <c r="AF26" s="134"/>
      <c r="AG26" s="151"/>
      <c r="AH26" s="133"/>
      <c r="AI26" s="134"/>
      <c r="AJ26" s="134"/>
      <c r="AK26" s="134"/>
      <c r="AL26" s="140"/>
      <c r="AM26" s="124" t="s">
        <v>174</v>
      </c>
      <c r="AN26" s="134">
        <f t="shared" si="11"/>
        <v>6</v>
      </c>
      <c r="AO26" s="134">
        <f t="shared" si="12"/>
        <v>5.5</v>
      </c>
      <c r="AP26" s="134">
        <f t="shared" si="13"/>
        <v>0</v>
      </c>
      <c r="AQ26" s="134">
        <f t="shared" si="14"/>
        <v>0</v>
      </c>
      <c r="AR26" s="134">
        <f t="shared" si="15"/>
        <v>0</v>
      </c>
      <c r="AS26" s="136">
        <f t="shared" si="5"/>
        <v>11.5</v>
      </c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45"/>
      <c r="BF26" s="145"/>
      <c r="BG26" s="134"/>
    </row>
    <row r="27" spans="1:59" ht="15" x14ac:dyDescent="0.25">
      <c r="A27" s="153"/>
      <c r="B27" s="154" t="s">
        <v>175</v>
      </c>
      <c r="C27" s="155"/>
      <c r="D27" s="155"/>
      <c r="E27" s="156"/>
      <c r="F27" s="155"/>
      <c r="G27" s="155"/>
      <c r="H27" s="155"/>
      <c r="I27" s="134"/>
      <c r="J27" s="155"/>
      <c r="K27" s="155"/>
      <c r="L27" s="156"/>
      <c r="M27" s="155"/>
      <c r="N27" s="155"/>
      <c r="O27" s="155"/>
      <c r="P27" s="134"/>
      <c r="Q27" s="155"/>
      <c r="R27" s="155"/>
      <c r="S27" s="156"/>
      <c r="T27" s="155"/>
      <c r="U27" s="155"/>
      <c r="V27" s="155"/>
      <c r="W27" s="134"/>
      <c r="X27" s="155"/>
      <c r="Y27" s="155"/>
      <c r="Z27" s="156"/>
      <c r="AA27" s="155"/>
      <c r="AB27" s="155"/>
      <c r="AC27" s="155"/>
      <c r="AD27" s="134"/>
      <c r="AE27" s="155"/>
      <c r="AF27" s="155"/>
      <c r="AG27" s="156"/>
      <c r="AH27" s="133">
        <f>SUM(C27:AG27)</f>
        <v>0</v>
      </c>
      <c r="AI27" s="155"/>
      <c r="AJ27" s="155"/>
      <c r="AK27" s="155"/>
      <c r="AL27" s="153"/>
      <c r="AM27" s="134" t="s">
        <v>176</v>
      </c>
      <c r="AN27" s="134">
        <f>SUM(AN21:AN26)-AN20</f>
        <v>0</v>
      </c>
      <c r="AO27" s="134">
        <f>SUM(AO21:AO26)-AO20</f>
        <v>0.5</v>
      </c>
      <c r="AP27" s="134">
        <f>SUM(AP21:AP26)-AP20</f>
        <v>0</v>
      </c>
      <c r="AQ27" s="134">
        <f>SUM(AQ21:AQ26)-AQ20</f>
        <v>-0.5</v>
      </c>
      <c r="AR27" s="134">
        <f>SUM(AR21:AR26)-AR20</f>
        <v>0</v>
      </c>
      <c r="AS27" s="136">
        <f t="shared" si="5"/>
        <v>0</v>
      </c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7"/>
      <c r="BF27" s="157"/>
      <c r="BG27" s="155"/>
    </row>
    <row r="28" spans="1:59" ht="15" x14ac:dyDescent="0.25">
      <c r="A28" s="71"/>
      <c r="B28" s="131" t="s">
        <v>166</v>
      </c>
      <c r="C28" s="95">
        <v>6</v>
      </c>
      <c r="D28" s="95">
        <v>3</v>
      </c>
      <c r="E28" s="132"/>
      <c r="F28" s="95">
        <v>4.5</v>
      </c>
      <c r="G28" s="95">
        <v>5.5</v>
      </c>
      <c r="H28" s="95">
        <v>5</v>
      </c>
      <c r="I28" s="95">
        <v>6</v>
      </c>
      <c r="J28" s="95">
        <v>6</v>
      </c>
      <c r="K28" s="95">
        <v>3</v>
      </c>
      <c r="L28" s="132"/>
      <c r="M28" s="95">
        <v>4.5</v>
      </c>
      <c r="N28" s="95">
        <v>5.5</v>
      </c>
      <c r="O28" s="95">
        <v>5</v>
      </c>
      <c r="P28" s="95">
        <v>6</v>
      </c>
      <c r="Q28" s="95">
        <v>6</v>
      </c>
      <c r="R28" s="95">
        <v>3</v>
      </c>
      <c r="S28" s="132"/>
      <c r="T28" s="95">
        <v>4.5</v>
      </c>
      <c r="U28" s="95">
        <v>5.5</v>
      </c>
      <c r="V28" s="95">
        <v>5</v>
      </c>
      <c r="W28" s="95">
        <v>6</v>
      </c>
      <c r="X28" s="95">
        <v>6</v>
      </c>
      <c r="Y28" s="95">
        <v>3</v>
      </c>
      <c r="Z28" s="132"/>
      <c r="AA28" s="95">
        <v>4.5</v>
      </c>
      <c r="AB28" s="95">
        <v>5.5</v>
      </c>
      <c r="AC28" s="95">
        <v>5</v>
      </c>
      <c r="AD28" s="95">
        <v>6</v>
      </c>
      <c r="AE28" s="95">
        <v>6</v>
      </c>
      <c r="AF28" s="95">
        <v>3</v>
      </c>
      <c r="AG28" s="132"/>
      <c r="AH28" s="133">
        <f>SUM(C28:AG28)</f>
        <v>129</v>
      </c>
      <c r="AI28" s="134"/>
      <c r="AJ28" s="134"/>
      <c r="AK28" s="134"/>
      <c r="AL28" s="71"/>
      <c r="AM28" s="135" t="s">
        <v>167</v>
      </c>
      <c r="AN28" s="135">
        <f t="shared" ref="AN28:AN34" si="16">SUM(C28:D28)</f>
        <v>9</v>
      </c>
      <c r="AO28" s="135">
        <f t="shared" ref="AO28:AO34" si="17">SUM(F28:K28)</f>
        <v>30</v>
      </c>
      <c r="AP28" s="135">
        <f t="shared" ref="AP28:AP34" si="18">SUM(M28:R28)</f>
        <v>30</v>
      </c>
      <c r="AQ28" s="135">
        <f t="shared" ref="AQ28:AQ34" si="19">SUM(T28:Y28)</f>
        <v>30</v>
      </c>
      <c r="AR28" s="135">
        <f t="shared" ref="AR28:AR34" si="20">SUM(AA28:AF28)</f>
        <v>30</v>
      </c>
      <c r="AS28" s="136">
        <f t="shared" si="5"/>
        <v>129</v>
      </c>
      <c r="AT28" s="137">
        <f>AS28-SUM(AS30:AS34)</f>
        <v>115</v>
      </c>
      <c r="AU28" s="137">
        <f>AS35</f>
        <v>40</v>
      </c>
      <c r="AV28" s="138">
        <f>AT28+AU28</f>
        <v>155</v>
      </c>
      <c r="AW28" s="138">
        <f>AS34</f>
        <v>11</v>
      </c>
      <c r="AX28" s="138">
        <f>AS32</f>
        <v>0</v>
      </c>
      <c r="AY28" s="138">
        <f>AS33</f>
        <v>0</v>
      </c>
      <c r="AZ28" s="138">
        <f>AS31</f>
        <v>3</v>
      </c>
      <c r="BA28" s="138">
        <f>AS30</f>
        <v>0</v>
      </c>
      <c r="BB28" s="134">
        <f>AJ29</f>
        <v>80.5</v>
      </c>
      <c r="BC28" s="134">
        <v>1.3</v>
      </c>
      <c r="BD28" s="134">
        <f>BC28*AU28</f>
        <v>52</v>
      </c>
      <c r="BE28" s="139">
        <f>BB28+BD28</f>
        <v>132.5</v>
      </c>
      <c r="BF28" s="139"/>
      <c r="BG28" s="138"/>
    </row>
    <row r="29" spans="1:59" ht="15" x14ac:dyDescent="0.25">
      <c r="A29" s="140"/>
      <c r="B29" s="141" t="s">
        <v>168</v>
      </c>
      <c r="C29" s="142"/>
      <c r="D29" s="143"/>
      <c r="E29" s="144"/>
      <c r="F29" s="134">
        <v>7</v>
      </c>
      <c r="G29" s="134">
        <v>7</v>
      </c>
      <c r="H29" s="142"/>
      <c r="I29" s="134">
        <v>8.5</v>
      </c>
      <c r="J29" s="134">
        <v>4.5</v>
      </c>
      <c r="K29" s="134">
        <v>4.5</v>
      </c>
      <c r="L29" s="144"/>
      <c r="M29" s="134">
        <v>6.5</v>
      </c>
      <c r="N29" s="134">
        <v>8.5</v>
      </c>
      <c r="O29" s="134">
        <v>8</v>
      </c>
      <c r="P29" s="134">
        <v>8</v>
      </c>
      <c r="Q29" s="134">
        <v>4.5</v>
      </c>
      <c r="R29" s="134">
        <v>4.5</v>
      </c>
      <c r="S29" s="144"/>
      <c r="T29" s="134">
        <v>7</v>
      </c>
      <c r="U29" s="134">
        <v>8</v>
      </c>
      <c r="V29" s="134">
        <v>7</v>
      </c>
      <c r="W29" s="134">
        <v>8.5</v>
      </c>
      <c r="X29" s="134">
        <v>4.5</v>
      </c>
      <c r="Y29" s="134">
        <v>5.5</v>
      </c>
      <c r="Z29" s="144"/>
      <c r="AA29" s="134">
        <v>7</v>
      </c>
      <c r="AB29" s="134">
        <v>8.5</v>
      </c>
      <c r="AC29" s="134">
        <v>8</v>
      </c>
      <c r="AD29" s="134">
        <v>8.5</v>
      </c>
      <c r="AE29" s="134">
        <v>5.5</v>
      </c>
      <c r="AF29" s="134">
        <v>5.5</v>
      </c>
      <c r="AG29" s="144"/>
      <c r="AH29" s="133">
        <f>SUM(D29:AG29)</f>
        <v>155</v>
      </c>
      <c r="AI29" s="134">
        <f>COUNT(C29:AG29)</f>
        <v>23</v>
      </c>
      <c r="AJ29" s="134">
        <f>AI29*3.5</f>
        <v>80.5</v>
      </c>
      <c r="AK29" s="134"/>
      <c r="AL29" s="140"/>
      <c r="AM29" s="134" t="s">
        <v>169</v>
      </c>
      <c r="AN29" s="134">
        <f t="shared" si="16"/>
        <v>0</v>
      </c>
      <c r="AO29" s="134">
        <f t="shared" si="17"/>
        <v>31.5</v>
      </c>
      <c r="AP29" s="134">
        <f t="shared" si="18"/>
        <v>40</v>
      </c>
      <c r="AQ29" s="134">
        <f t="shared" si="19"/>
        <v>40.5</v>
      </c>
      <c r="AR29" s="134">
        <f t="shared" si="20"/>
        <v>43</v>
      </c>
      <c r="AS29" s="136">
        <f t="shared" si="5"/>
        <v>155</v>
      </c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45"/>
      <c r="BF29" s="145"/>
      <c r="BG29" s="134"/>
    </row>
    <row r="30" spans="1:59" ht="15" x14ac:dyDescent="0.25">
      <c r="A30" s="140" t="s">
        <v>180</v>
      </c>
      <c r="B30" s="141" t="s">
        <v>109</v>
      </c>
      <c r="C30" s="147"/>
      <c r="D30" s="147"/>
      <c r="E30" s="148"/>
      <c r="F30" s="147"/>
      <c r="G30" s="147"/>
      <c r="H30" s="147"/>
      <c r="I30" s="147"/>
      <c r="J30" s="147"/>
      <c r="K30" s="147"/>
      <c r="L30" s="148"/>
      <c r="M30" s="147"/>
      <c r="N30" s="147"/>
      <c r="O30" s="147"/>
      <c r="P30" s="147"/>
      <c r="Q30" s="147"/>
      <c r="R30" s="147"/>
      <c r="S30" s="148"/>
      <c r="T30" s="147"/>
      <c r="U30" s="147"/>
      <c r="V30" s="147"/>
      <c r="W30" s="147"/>
      <c r="X30" s="147"/>
      <c r="Y30" s="147"/>
      <c r="Z30" s="148"/>
      <c r="AA30" s="147"/>
      <c r="AB30" s="147"/>
      <c r="AC30" s="147"/>
      <c r="AD30" s="147"/>
      <c r="AE30" s="147"/>
      <c r="AF30" s="147"/>
      <c r="AG30" s="148"/>
      <c r="AH30" s="133"/>
      <c r="AI30" s="147"/>
      <c r="AJ30" s="147"/>
      <c r="AK30" s="147"/>
      <c r="AL30" s="140" t="s">
        <v>180</v>
      </c>
      <c r="AM30" s="134" t="s">
        <v>109</v>
      </c>
      <c r="AN30" s="134">
        <f t="shared" si="16"/>
        <v>0</v>
      </c>
      <c r="AO30" s="134">
        <f t="shared" si="17"/>
        <v>0</v>
      </c>
      <c r="AP30" s="134">
        <f t="shared" si="18"/>
        <v>0</v>
      </c>
      <c r="AQ30" s="134">
        <f t="shared" si="19"/>
        <v>0</v>
      </c>
      <c r="AR30" s="134">
        <f t="shared" si="20"/>
        <v>0</v>
      </c>
      <c r="AS30" s="136">
        <f t="shared" si="5"/>
        <v>0</v>
      </c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9"/>
      <c r="BF30" s="149"/>
      <c r="BG30" s="147"/>
    </row>
    <row r="31" spans="1:59" ht="15" x14ac:dyDescent="0.25">
      <c r="A31" s="140"/>
      <c r="B31" s="141" t="s">
        <v>108</v>
      </c>
      <c r="C31" s="152"/>
      <c r="D31" s="134">
        <v>3</v>
      </c>
      <c r="E31" s="151"/>
      <c r="F31" s="134"/>
      <c r="G31" s="134"/>
      <c r="H31" s="150"/>
      <c r="I31" s="134"/>
      <c r="J31" s="152"/>
      <c r="K31" s="134"/>
      <c r="L31" s="151"/>
      <c r="M31" s="134"/>
      <c r="N31" s="134"/>
      <c r="O31" s="150"/>
      <c r="P31" s="134"/>
      <c r="Q31" s="152"/>
      <c r="R31" s="134"/>
      <c r="S31" s="151"/>
      <c r="T31" s="134"/>
      <c r="U31" s="134"/>
      <c r="V31" s="150"/>
      <c r="W31" s="134"/>
      <c r="X31" s="152"/>
      <c r="Y31" s="134"/>
      <c r="Z31" s="151"/>
      <c r="AA31" s="134"/>
      <c r="AB31" s="134"/>
      <c r="AC31" s="150"/>
      <c r="AD31" s="134"/>
      <c r="AE31" s="152"/>
      <c r="AF31" s="134"/>
      <c r="AG31" s="151"/>
      <c r="AH31" s="133"/>
      <c r="AI31" s="134"/>
      <c r="AJ31" s="134"/>
      <c r="AK31" s="134"/>
      <c r="AL31" s="140"/>
      <c r="AM31" s="124" t="s">
        <v>108</v>
      </c>
      <c r="AN31" s="134">
        <f t="shared" si="16"/>
        <v>3</v>
      </c>
      <c r="AO31" s="134">
        <f t="shared" si="17"/>
        <v>0</v>
      </c>
      <c r="AP31" s="134">
        <f t="shared" si="18"/>
        <v>0</v>
      </c>
      <c r="AQ31" s="134">
        <f t="shared" si="19"/>
        <v>0</v>
      </c>
      <c r="AR31" s="134">
        <f t="shared" si="20"/>
        <v>0</v>
      </c>
      <c r="AS31" s="136">
        <f t="shared" si="5"/>
        <v>3</v>
      </c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45"/>
      <c r="BF31" s="145"/>
      <c r="BG31" s="134"/>
    </row>
    <row r="32" spans="1:59" ht="15" x14ac:dyDescent="0.25">
      <c r="A32" s="140"/>
      <c r="B32" s="141" t="s">
        <v>160</v>
      </c>
      <c r="C32" s="152"/>
      <c r="D32" s="134"/>
      <c r="E32" s="151"/>
      <c r="F32" s="134"/>
      <c r="G32" s="134"/>
      <c r="H32" s="150"/>
      <c r="I32" s="134"/>
      <c r="J32" s="152"/>
      <c r="K32" s="134"/>
      <c r="L32" s="151"/>
      <c r="M32" s="134"/>
      <c r="N32" s="134"/>
      <c r="O32" s="150"/>
      <c r="P32" s="134"/>
      <c r="Q32" s="152"/>
      <c r="R32" s="134"/>
      <c r="S32" s="151"/>
      <c r="T32" s="134"/>
      <c r="U32" s="134"/>
      <c r="V32" s="150"/>
      <c r="W32" s="134"/>
      <c r="X32" s="152"/>
      <c r="Y32" s="134"/>
      <c r="Z32" s="151"/>
      <c r="AA32" s="134"/>
      <c r="AB32" s="134"/>
      <c r="AC32" s="150"/>
      <c r="AD32" s="134"/>
      <c r="AE32" s="152"/>
      <c r="AF32" s="134"/>
      <c r="AG32" s="151"/>
      <c r="AH32" s="133"/>
      <c r="AI32" s="134"/>
      <c r="AJ32" s="134"/>
      <c r="AK32" s="134"/>
      <c r="AL32" s="140"/>
      <c r="AM32" s="124" t="s">
        <v>172</v>
      </c>
      <c r="AN32" s="134">
        <f t="shared" si="16"/>
        <v>0</v>
      </c>
      <c r="AO32" s="134">
        <f t="shared" si="17"/>
        <v>0</v>
      </c>
      <c r="AP32" s="134">
        <f t="shared" si="18"/>
        <v>0</v>
      </c>
      <c r="AQ32" s="134">
        <f t="shared" si="19"/>
        <v>0</v>
      </c>
      <c r="AR32" s="134">
        <f t="shared" si="20"/>
        <v>0</v>
      </c>
      <c r="AS32" s="136">
        <f t="shared" si="5"/>
        <v>0</v>
      </c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45"/>
      <c r="BF32" s="145"/>
      <c r="BG32" s="134"/>
    </row>
    <row r="33" spans="1:59" ht="15" x14ac:dyDescent="0.25">
      <c r="A33" s="140"/>
      <c r="B33" s="141" t="s">
        <v>161</v>
      </c>
      <c r="C33" s="152"/>
      <c r="D33" s="134"/>
      <c r="E33" s="151"/>
      <c r="F33" s="134"/>
      <c r="G33" s="134"/>
      <c r="H33" s="150"/>
      <c r="I33" s="134"/>
      <c r="J33" s="152"/>
      <c r="K33" s="134"/>
      <c r="L33" s="151"/>
      <c r="M33" s="134"/>
      <c r="N33" s="134"/>
      <c r="O33" s="150"/>
      <c r="P33" s="134"/>
      <c r="Q33" s="152"/>
      <c r="R33" s="134"/>
      <c r="S33" s="151"/>
      <c r="T33" s="134"/>
      <c r="U33" s="134"/>
      <c r="V33" s="150"/>
      <c r="W33" s="134"/>
      <c r="X33" s="152"/>
      <c r="Y33" s="134"/>
      <c r="Z33" s="151"/>
      <c r="AA33" s="134"/>
      <c r="AB33" s="134"/>
      <c r="AC33" s="150"/>
      <c r="AD33" s="134"/>
      <c r="AE33" s="152"/>
      <c r="AF33" s="134"/>
      <c r="AG33" s="151"/>
      <c r="AH33" s="133"/>
      <c r="AI33" s="134"/>
      <c r="AJ33" s="134"/>
      <c r="AK33" s="134"/>
      <c r="AL33" s="140"/>
      <c r="AM33" s="124" t="s">
        <v>173</v>
      </c>
      <c r="AN33" s="134">
        <f t="shared" si="16"/>
        <v>0</v>
      </c>
      <c r="AO33" s="134">
        <f t="shared" si="17"/>
        <v>0</v>
      </c>
      <c r="AP33" s="134">
        <f t="shared" si="18"/>
        <v>0</v>
      </c>
      <c r="AQ33" s="134">
        <f t="shared" si="19"/>
        <v>0</v>
      </c>
      <c r="AR33" s="134">
        <f t="shared" si="20"/>
        <v>0</v>
      </c>
      <c r="AS33" s="136">
        <f t="shared" si="5"/>
        <v>0</v>
      </c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45"/>
      <c r="BF33" s="145"/>
      <c r="BG33" s="134"/>
    </row>
    <row r="34" spans="1:59" ht="15" x14ac:dyDescent="0.25">
      <c r="A34" s="140"/>
      <c r="B34" s="141" t="s">
        <v>174</v>
      </c>
      <c r="C34" s="152">
        <v>6</v>
      </c>
      <c r="D34" s="134"/>
      <c r="E34" s="151"/>
      <c r="F34" s="134"/>
      <c r="G34" s="134"/>
      <c r="H34" s="150">
        <v>5</v>
      </c>
      <c r="I34" s="134"/>
      <c r="J34" s="152"/>
      <c r="K34" s="134"/>
      <c r="L34" s="151"/>
      <c r="M34" s="134"/>
      <c r="N34" s="134"/>
      <c r="O34" s="150"/>
      <c r="P34" s="134"/>
      <c r="Q34" s="152"/>
      <c r="R34" s="134"/>
      <c r="S34" s="151"/>
      <c r="T34" s="134"/>
      <c r="U34" s="134"/>
      <c r="V34" s="150"/>
      <c r="W34" s="134"/>
      <c r="X34" s="152"/>
      <c r="Y34" s="134"/>
      <c r="Z34" s="151"/>
      <c r="AA34" s="134"/>
      <c r="AB34" s="134"/>
      <c r="AC34" s="150"/>
      <c r="AD34" s="134"/>
      <c r="AE34" s="152"/>
      <c r="AF34" s="134"/>
      <c r="AG34" s="151"/>
      <c r="AH34" s="133"/>
      <c r="AI34" s="134"/>
      <c r="AJ34" s="134"/>
      <c r="AK34" s="134"/>
      <c r="AL34" s="140"/>
      <c r="AM34" s="124" t="s">
        <v>174</v>
      </c>
      <c r="AN34" s="134">
        <f t="shared" si="16"/>
        <v>6</v>
      </c>
      <c r="AO34" s="134">
        <f t="shared" si="17"/>
        <v>5</v>
      </c>
      <c r="AP34" s="134">
        <f t="shared" si="18"/>
        <v>0</v>
      </c>
      <c r="AQ34" s="134">
        <f t="shared" si="19"/>
        <v>0</v>
      </c>
      <c r="AR34" s="134">
        <f t="shared" si="20"/>
        <v>0</v>
      </c>
      <c r="AS34" s="136">
        <f t="shared" si="5"/>
        <v>11</v>
      </c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45"/>
      <c r="BF34" s="145"/>
      <c r="BG34" s="134"/>
    </row>
    <row r="35" spans="1:59" ht="15" x14ac:dyDescent="0.25">
      <c r="A35" s="153"/>
      <c r="B35" s="154" t="s">
        <v>175</v>
      </c>
      <c r="C35" s="155"/>
      <c r="D35" s="155"/>
      <c r="E35" s="156"/>
      <c r="F35" s="155"/>
      <c r="G35" s="155"/>
      <c r="H35" s="155"/>
      <c r="I35" s="134"/>
      <c r="J35" s="155"/>
      <c r="K35" s="155"/>
      <c r="L35" s="156"/>
      <c r="M35" s="155"/>
      <c r="N35" s="155"/>
      <c r="O35" s="155"/>
      <c r="P35" s="134"/>
      <c r="Q35" s="155"/>
      <c r="R35" s="155"/>
      <c r="S35" s="156"/>
      <c r="T35" s="155"/>
      <c r="U35" s="155"/>
      <c r="V35" s="155"/>
      <c r="W35" s="134"/>
      <c r="X35" s="155"/>
      <c r="Y35" s="155"/>
      <c r="Z35" s="156"/>
      <c r="AA35" s="155"/>
      <c r="AB35" s="155"/>
      <c r="AC35" s="155"/>
      <c r="AD35" s="134"/>
      <c r="AE35" s="155"/>
      <c r="AF35" s="155"/>
      <c r="AG35" s="156"/>
      <c r="AH35" s="133">
        <f>SUM(C35:AG35)</f>
        <v>0</v>
      </c>
      <c r="AI35" s="155"/>
      <c r="AJ35" s="155"/>
      <c r="AK35" s="155"/>
      <c r="AL35" s="153"/>
      <c r="AM35" s="134" t="s">
        <v>176</v>
      </c>
      <c r="AN35" s="134">
        <f>SUM(AN29:AN34)-AN28</f>
        <v>0</v>
      </c>
      <c r="AO35" s="134">
        <f>SUM(AO29:AO34)-AO28</f>
        <v>6.5</v>
      </c>
      <c r="AP35" s="134">
        <f>SUM(AP29:AP34)-AP28</f>
        <v>10</v>
      </c>
      <c r="AQ35" s="134">
        <f>SUM(AQ29:AQ34)-AQ28</f>
        <v>10.5</v>
      </c>
      <c r="AR35" s="134">
        <f>SUM(AR29:AR34)-AR28</f>
        <v>13</v>
      </c>
      <c r="AS35" s="136">
        <f t="shared" si="5"/>
        <v>40</v>
      </c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7"/>
      <c r="BF35" s="157"/>
      <c r="BG35" s="155"/>
    </row>
    <row r="36" spans="1:59" ht="15" x14ac:dyDescent="0.25">
      <c r="A36" s="71"/>
      <c r="B36" s="131" t="s">
        <v>166</v>
      </c>
      <c r="C36" s="95">
        <v>6</v>
      </c>
      <c r="D36" s="95">
        <v>3</v>
      </c>
      <c r="E36" s="132"/>
      <c r="F36" s="95">
        <v>4</v>
      </c>
      <c r="G36" s="95">
        <v>5.5</v>
      </c>
      <c r="H36" s="95">
        <v>5.5</v>
      </c>
      <c r="I36" s="95">
        <v>6</v>
      </c>
      <c r="J36" s="95">
        <v>6</v>
      </c>
      <c r="K36" s="95">
        <v>3</v>
      </c>
      <c r="L36" s="132"/>
      <c r="M36" s="95">
        <v>4</v>
      </c>
      <c r="N36" s="95">
        <v>5.5</v>
      </c>
      <c r="O36" s="95">
        <v>5.5</v>
      </c>
      <c r="P36" s="95">
        <v>6</v>
      </c>
      <c r="Q36" s="95">
        <v>6</v>
      </c>
      <c r="R36" s="95">
        <v>3</v>
      </c>
      <c r="S36" s="132"/>
      <c r="T36" s="95">
        <v>4</v>
      </c>
      <c r="U36" s="95">
        <v>5.5</v>
      </c>
      <c r="V36" s="95">
        <v>5.5</v>
      </c>
      <c r="W36" s="95">
        <v>6</v>
      </c>
      <c r="X36" s="95">
        <v>6</v>
      </c>
      <c r="Y36" s="95">
        <v>3</v>
      </c>
      <c r="Z36" s="132"/>
      <c r="AA36" s="95">
        <v>4</v>
      </c>
      <c r="AB36" s="95">
        <v>5.5</v>
      </c>
      <c r="AC36" s="95">
        <v>5.5</v>
      </c>
      <c r="AD36" s="95">
        <v>6</v>
      </c>
      <c r="AE36" s="95">
        <v>6</v>
      </c>
      <c r="AF36" s="95">
        <v>3</v>
      </c>
      <c r="AG36" s="132"/>
      <c r="AH36" s="133">
        <f>SUM(C36:AG36)</f>
        <v>129</v>
      </c>
      <c r="AI36" s="134"/>
      <c r="AJ36" s="134"/>
      <c r="AK36" s="134"/>
      <c r="AL36" s="71"/>
      <c r="AM36" s="135" t="s">
        <v>167</v>
      </c>
      <c r="AN36" s="135">
        <f t="shared" ref="AN36:AN42" si="21">SUM(C36:D36)</f>
        <v>9</v>
      </c>
      <c r="AO36" s="135">
        <f t="shared" ref="AO36:AO42" si="22">SUM(F36:K36)</f>
        <v>30</v>
      </c>
      <c r="AP36" s="135">
        <f t="shared" ref="AP36:AP42" si="23">SUM(M36:R36)</f>
        <v>30</v>
      </c>
      <c r="AQ36" s="135">
        <f t="shared" ref="AQ36:AQ42" si="24">SUM(T36:Y36)</f>
        <v>30</v>
      </c>
      <c r="AR36" s="135">
        <f t="shared" ref="AR36:AR42" si="25">SUM(AA36:AF36)</f>
        <v>30</v>
      </c>
      <c r="AS36" s="136">
        <f t="shared" ref="AS36:AS67" si="26">SUM(AN36:AR36)</f>
        <v>129</v>
      </c>
      <c r="AT36" s="137">
        <f>AS36-SUM(AS38:AS42)</f>
        <v>113.5</v>
      </c>
      <c r="AU36" s="137">
        <f>AS43</f>
        <v>0</v>
      </c>
      <c r="AV36" s="138">
        <f>AT36+AU36</f>
        <v>113.5</v>
      </c>
      <c r="AW36" s="138">
        <f>AS42</f>
        <v>11.5</v>
      </c>
      <c r="AX36" s="138">
        <f>AS40</f>
        <v>0</v>
      </c>
      <c r="AY36" s="138">
        <f>AS41</f>
        <v>0</v>
      </c>
      <c r="AZ36" s="138">
        <f>AS39</f>
        <v>3</v>
      </c>
      <c r="BA36" s="138">
        <f>AS38</f>
        <v>1</v>
      </c>
      <c r="BB36" s="134">
        <f>AJ37</f>
        <v>80.5</v>
      </c>
      <c r="BC36" s="134">
        <v>1.3</v>
      </c>
      <c r="BD36" s="134">
        <f>BC36*AU36</f>
        <v>0</v>
      </c>
      <c r="BE36" s="139">
        <f>BB36+BD36</f>
        <v>80.5</v>
      </c>
      <c r="BF36" s="139"/>
      <c r="BG36" s="138"/>
    </row>
    <row r="37" spans="1:59" ht="15" x14ac:dyDescent="0.25">
      <c r="A37" s="140"/>
      <c r="B37" s="141" t="s">
        <v>168</v>
      </c>
      <c r="C37" s="142"/>
      <c r="D37" s="143"/>
      <c r="E37" s="144"/>
      <c r="F37" s="134">
        <v>5</v>
      </c>
      <c r="G37" s="134">
        <v>5</v>
      </c>
      <c r="H37" s="142"/>
      <c r="I37" s="134">
        <v>6</v>
      </c>
      <c r="J37" s="134">
        <v>6</v>
      </c>
      <c r="K37" s="134">
        <v>3</v>
      </c>
      <c r="L37" s="144"/>
      <c r="M37" s="134">
        <v>5</v>
      </c>
      <c r="N37" s="134">
        <v>5</v>
      </c>
      <c r="O37" s="134">
        <v>5</v>
      </c>
      <c r="P37" s="134">
        <v>5.5</v>
      </c>
      <c r="Q37" s="134">
        <v>6</v>
      </c>
      <c r="R37" s="134">
        <v>2.5</v>
      </c>
      <c r="S37" s="144"/>
      <c r="T37" s="134">
        <v>4.5</v>
      </c>
      <c r="U37" s="134">
        <v>6</v>
      </c>
      <c r="V37" s="134">
        <v>5</v>
      </c>
      <c r="W37" s="134">
        <v>5</v>
      </c>
      <c r="X37" s="134">
        <v>5.5</v>
      </c>
      <c r="Y37" s="134">
        <v>3</v>
      </c>
      <c r="Z37" s="144"/>
      <c r="AA37" s="134">
        <v>4.5</v>
      </c>
      <c r="AB37" s="134">
        <v>6</v>
      </c>
      <c r="AC37" s="134">
        <v>5.5</v>
      </c>
      <c r="AD37" s="134">
        <v>5.5</v>
      </c>
      <c r="AE37" s="134">
        <v>6</v>
      </c>
      <c r="AF37" s="134">
        <v>3</v>
      </c>
      <c r="AG37" s="144"/>
      <c r="AH37" s="133">
        <f>SUM(D37:AG37)</f>
        <v>113.5</v>
      </c>
      <c r="AI37" s="134">
        <f>COUNT(C37:AG37)</f>
        <v>23</v>
      </c>
      <c r="AJ37" s="134">
        <f>AI37*3.5</f>
        <v>80.5</v>
      </c>
      <c r="AK37" s="134"/>
      <c r="AL37" s="140"/>
      <c r="AM37" s="134" t="s">
        <v>169</v>
      </c>
      <c r="AN37" s="134">
        <f t="shared" si="21"/>
        <v>0</v>
      </c>
      <c r="AO37" s="134">
        <f t="shared" si="22"/>
        <v>25</v>
      </c>
      <c r="AP37" s="134">
        <f t="shared" si="23"/>
        <v>29</v>
      </c>
      <c r="AQ37" s="134">
        <f t="shared" si="24"/>
        <v>29</v>
      </c>
      <c r="AR37" s="134">
        <f t="shared" si="25"/>
        <v>30.5</v>
      </c>
      <c r="AS37" s="136">
        <f t="shared" si="26"/>
        <v>113.5</v>
      </c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45"/>
      <c r="BF37" s="145"/>
      <c r="BG37" s="146" t="s">
        <v>181</v>
      </c>
    </row>
    <row r="38" spans="1:59" ht="15" x14ac:dyDescent="0.25">
      <c r="A38" s="140" t="s">
        <v>182</v>
      </c>
      <c r="B38" s="141" t="s">
        <v>109</v>
      </c>
      <c r="C38" s="147"/>
      <c r="D38" s="147"/>
      <c r="E38" s="148"/>
      <c r="F38" s="147"/>
      <c r="G38" s="147"/>
      <c r="H38" s="147"/>
      <c r="I38" s="147"/>
      <c r="J38" s="147"/>
      <c r="K38" s="147"/>
      <c r="L38" s="148"/>
      <c r="M38" s="147">
        <v>1</v>
      </c>
      <c r="N38" s="147"/>
      <c r="O38" s="147"/>
      <c r="P38" s="147"/>
      <c r="Q38" s="147"/>
      <c r="R38" s="147"/>
      <c r="S38" s="148"/>
      <c r="T38" s="147"/>
      <c r="U38" s="147"/>
      <c r="V38" s="147"/>
      <c r="W38" s="147"/>
      <c r="X38" s="147"/>
      <c r="Y38" s="147"/>
      <c r="Z38" s="148"/>
      <c r="AA38" s="147"/>
      <c r="AB38" s="147"/>
      <c r="AC38" s="147"/>
      <c r="AD38" s="147"/>
      <c r="AE38" s="147"/>
      <c r="AF38" s="147"/>
      <c r="AG38" s="148"/>
      <c r="AH38" s="133"/>
      <c r="AI38" s="147"/>
      <c r="AJ38" s="147"/>
      <c r="AK38" s="147"/>
      <c r="AL38" s="140" t="s">
        <v>182</v>
      </c>
      <c r="AM38" s="134" t="s">
        <v>109</v>
      </c>
      <c r="AN38" s="134">
        <f t="shared" si="21"/>
        <v>0</v>
      </c>
      <c r="AO38" s="134">
        <f t="shared" si="22"/>
        <v>0</v>
      </c>
      <c r="AP38" s="134">
        <f t="shared" si="23"/>
        <v>1</v>
      </c>
      <c r="AQ38" s="134">
        <f t="shared" si="24"/>
        <v>0</v>
      </c>
      <c r="AR38" s="134">
        <f t="shared" si="25"/>
        <v>0</v>
      </c>
      <c r="AS38" s="136">
        <f t="shared" si="26"/>
        <v>1</v>
      </c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9"/>
      <c r="BF38" s="149"/>
      <c r="BG38" s="147"/>
    </row>
    <row r="39" spans="1:59" ht="15" x14ac:dyDescent="0.25">
      <c r="A39" s="140"/>
      <c r="B39" s="141" t="s">
        <v>108</v>
      </c>
      <c r="C39" s="152"/>
      <c r="D39" s="134">
        <v>3</v>
      </c>
      <c r="E39" s="151"/>
      <c r="F39" s="134"/>
      <c r="G39" s="134"/>
      <c r="H39" s="150"/>
      <c r="I39" s="134"/>
      <c r="J39" s="152"/>
      <c r="K39" s="134"/>
      <c r="L39" s="151"/>
      <c r="M39" s="134"/>
      <c r="N39" s="134"/>
      <c r="O39" s="150"/>
      <c r="P39" s="134"/>
      <c r="Q39" s="152"/>
      <c r="R39" s="134"/>
      <c r="S39" s="151"/>
      <c r="T39" s="134"/>
      <c r="U39" s="134"/>
      <c r="V39" s="150"/>
      <c r="W39" s="134"/>
      <c r="X39" s="152"/>
      <c r="Y39" s="134"/>
      <c r="Z39" s="151"/>
      <c r="AA39" s="134"/>
      <c r="AB39" s="134"/>
      <c r="AC39" s="150"/>
      <c r="AD39" s="134"/>
      <c r="AE39" s="152"/>
      <c r="AF39" s="134"/>
      <c r="AG39" s="151"/>
      <c r="AH39" s="133"/>
      <c r="AI39" s="134"/>
      <c r="AJ39" s="134"/>
      <c r="AK39" s="134"/>
      <c r="AL39" s="140"/>
      <c r="AM39" s="124" t="s">
        <v>108</v>
      </c>
      <c r="AN39" s="134">
        <f t="shared" si="21"/>
        <v>3</v>
      </c>
      <c r="AO39" s="134">
        <f t="shared" si="22"/>
        <v>0</v>
      </c>
      <c r="AP39" s="134">
        <f t="shared" si="23"/>
        <v>0</v>
      </c>
      <c r="AQ39" s="134">
        <f t="shared" si="24"/>
        <v>0</v>
      </c>
      <c r="AR39" s="134">
        <f t="shared" si="25"/>
        <v>0</v>
      </c>
      <c r="AS39" s="136">
        <f t="shared" si="26"/>
        <v>3</v>
      </c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45"/>
      <c r="BF39" s="145"/>
      <c r="BG39" s="134"/>
    </row>
    <row r="40" spans="1:59" ht="15" x14ac:dyDescent="0.25">
      <c r="A40" s="140"/>
      <c r="B40" s="141" t="s">
        <v>160</v>
      </c>
      <c r="C40" s="152"/>
      <c r="D40" s="134"/>
      <c r="E40" s="151"/>
      <c r="F40" s="134"/>
      <c r="G40" s="134"/>
      <c r="H40" s="150"/>
      <c r="I40" s="134"/>
      <c r="J40" s="152"/>
      <c r="K40" s="134"/>
      <c r="L40" s="151"/>
      <c r="M40" s="134"/>
      <c r="N40" s="134"/>
      <c r="O40" s="150"/>
      <c r="P40" s="134"/>
      <c r="Q40" s="152"/>
      <c r="R40" s="134"/>
      <c r="S40" s="151"/>
      <c r="T40" s="134"/>
      <c r="U40" s="134"/>
      <c r="V40" s="150"/>
      <c r="W40" s="134"/>
      <c r="X40" s="152"/>
      <c r="Y40" s="134"/>
      <c r="Z40" s="151"/>
      <c r="AA40" s="134"/>
      <c r="AB40" s="134"/>
      <c r="AC40" s="150"/>
      <c r="AD40" s="134"/>
      <c r="AE40" s="152"/>
      <c r="AF40" s="134"/>
      <c r="AG40" s="151"/>
      <c r="AH40" s="133"/>
      <c r="AI40" s="134"/>
      <c r="AJ40" s="134"/>
      <c r="AK40" s="134"/>
      <c r="AL40" s="140"/>
      <c r="AM40" s="124" t="s">
        <v>172</v>
      </c>
      <c r="AN40" s="134">
        <f t="shared" si="21"/>
        <v>0</v>
      </c>
      <c r="AO40" s="134">
        <f t="shared" si="22"/>
        <v>0</v>
      </c>
      <c r="AP40" s="134">
        <f t="shared" si="23"/>
        <v>0</v>
      </c>
      <c r="AQ40" s="134">
        <f t="shared" si="24"/>
        <v>0</v>
      </c>
      <c r="AR40" s="134">
        <f t="shared" si="25"/>
        <v>0</v>
      </c>
      <c r="AS40" s="136">
        <f t="shared" si="26"/>
        <v>0</v>
      </c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45"/>
      <c r="BF40" s="145"/>
      <c r="BG40" s="134"/>
    </row>
    <row r="41" spans="1:59" ht="15" x14ac:dyDescent="0.25">
      <c r="A41" s="140"/>
      <c r="B41" s="141" t="s">
        <v>161</v>
      </c>
      <c r="C41" s="152"/>
      <c r="D41" s="134"/>
      <c r="E41" s="151"/>
      <c r="F41" s="134"/>
      <c r="G41" s="134"/>
      <c r="H41" s="150"/>
      <c r="I41" s="134"/>
      <c r="J41" s="152"/>
      <c r="K41" s="134"/>
      <c r="L41" s="151"/>
      <c r="M41" s="134"/>
      <c r="N41" s="134"/>
      <c r="O41" s="150"/>
      <c r="P41" s="134"/>
      <c r="Q41" s="152"/>
      <c r="R41" s="134"/>
      <c r="S41" s="151"/>
      <c r="T41" s="134"/>
      <c r="U41" s="134"/>
      <c r="V41" s="150"/>
      <c r="W41" s="134"/>
      <c r="X41" s="152"/>
      <c r="Y41" s="134"/>
      <c r="Z41" s="151"/>
      <c r="AA41" s="134"/>
      <c r="AB41" s="134"/>
      <c r="AC41" s="150"/>
      <c r="AD41" s="134"/>
      <c r="AE41" s="152"/>
      <c r="AF41" s="134"/>
      <c r="AG41" s="151"/>
      <c r="AH41" s="133"/>
      <c r="AI41" s="134"/>
      <c r="AJ41" s="134"/>
      <c r="AK41" s="134"/>
      <c r="AL41" s="140"/>
      <c r="AM41" s="124" t="s">
        <v>173</v>
      </c>
      <c r="AN41" s="134">
        <f t="shared" si="21"/>
        <v>0</v>
      </c>
      <c r="AO41" s="134">
        <f t="shared" si="22"/>
        <v>0</v>
      </c>
      <c r="AP41" s="134">
        <f t="shared" si="23"/>
        <v>0</v>
      </c>
      <c r="AQ41" s="134">
        <f t="shared" si="24"/>
        <v>0</v>
      </c>
      <c r="AR41" s="134">
        <f t="shared" si="25"/>
        <v>0</v>
      </c>
      <c r="AS41" s="136">
        <f t="shared" si="26"/>
        <v>0</v>
      </c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45"/>
      <c r="BF41" s="145"/>
      <c r="BG41" s="134"/>
    </row>
    <row r="42" spans="1:59" ht="15" x14ac:dyDescent="0.25">
      <c r="A42" s="140"/>
      <c r="B42" s="141" t="s">
        <v>174</v>
      </c>
      <c r="C42" s="152">
        <v>6</v>
      </c>
      <c r="D42" s="134"/>
      <c r="E42" s="151"/>
      <c r="F42" s="134"/>
      <c r="G42" s="134"/>
      <c r="H42" s="150">
        <v>5.5</v>
      </c>
      <c r="I42" s="134"/>
      <c r="J42" s="152"/>
      <c r="K42" s="134"/>
      <c r="L42" s="151"/>
      <c r="M42" s="134"/>
      <c r="N42" s="134"/>
      <c r="O42" s="150"/>
      <c r="P42" s="134"/>
      <c r="Q42" s="152"/>
      <c r="R42" s="134"/>
      <c r="S42" s="151"/>
      <c r="T42" s="134"/>
      <c r="U42" s="134"/>
      <c r="V42" s="150"/>
      <c r="W42" s="134"/>
      <c r="X42" s="152"/>
      <c r="Y42" s="134"/>
      <c r="Z42" s="151"/>
      <c r="AA42" s="134"/>
      <c r="AB42" s="134"/>
      <c r="AC42" s="150"/>
      <c r="AD42" s="134"/>
      <c r="AE42" s="152"/>
      <c r="AF42" s="134"/>
      <c r="AG42" s="151"/>
      <c r="AH42" s="133"/>
      <c r="AI42" s="134"/>
      <c r="AJ42" s="134"/>
      <c r="AK42" s="134"/>
      <c r="AL42" s="140"/>
      <c r="AM42" s="124" t="s">
        <v>174</v>
      </c>
      <c r="AN42" s="134">
        <f t="shared" si="21"/>
        <v>6</v>
      </c>
      <c r="AO42" s="134">
        <f t="shared" si="22"/>
        <v>5.5</v>
      </c>
      <c r="AP42" s="134">
        <f t="shared" si="23"/>
        <v>0</v>
      </c>
      <c r="AQ42" s="134">
        <f t="shared" si="24"/>
        <v>0</v>
      </c>
      <c r="AR42" s="134">
        <f t="shared" si="25"/>
        <v>0</v>
      </c>
      <c r="AS42" s="136">
        <f t="shared" si="26"/>
        <v>11.5</v>
      </c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45"/>
      <c r="BF42" s="145"/>
      <c r="BG42" s="134"/>
    </row>
    <row r="43" spans="1:59" ht="15" x14ac:dyDescent="0.25">
      <c r="A43" s="153"/>
      <c r="B43" s="154" t="s">
        <v>175</v>
      </c>
      <c r="C43" s="155"/>
      <c r="D43" s="155"/>
      <c r="E43" s="156"/>
      <c r="F43" s="155"/>
      <c r="G43" s="155"/>
      <c r="H43" s="155"/>
      <c r="I43" s="134"/>
      <c r="J43" s="155"/>
      <c r="K43" s="155"/>
      <c r="L43" s="156"/>
      <c r="M43" s="155"/>
      <c r="N43" s="155"/>
      <c r="O43" s="155"/>
      <c r="P43" s="134"/>
      <c r="Q43" s="155"/>
      <c r="R43" s="155"/>
      <c r="S43" s="156"/>
      <c r="T43" s="155"/>
      <c r="U43" s="155"/>
      <c r="V43" s="155"/>
      <c r="W43" s="134"/>
      <c r="X43" s="155"/>
      <c r="Y43" s="155"/>
      <c r="Z43" s="156"/>
      <c r="AA43" s="155"/>
      <c r="AB43" s="155"/>
      <c r="AC43" s="155"/>
      <c r="AD43" s="134"/>
      <c r="AE43" s="155"/>
      <c r="AF43" s="155"/>
      <c r="AG43" s="156"/>
      <c r="AH43" s="133">
        <f>SUM(C43:AG43)</f>
        <v>0</v>
      </c>
      <c r="AI43" s="155"/>
      <c r="AJ43" s="155"/>
      <c r="AK43" s="155"/>
      <c r="AL43" s="153"/>
      <c r="AM43" s="134" t="s">
        <v>176</v>
      </c>
      <c r="AN43" s="134">
        <f>SUM(AN37:AN42)-AN36</f>
        <v>0</v>
      </c>
      <c r="AO43" s="134">
        <f>SUM(AO37:AO42)-AO36</f>
        <v>0.5</v>
      </c>
      <c r="AP43" s="134">
        <f>SUM(AP37:AP42)-AP36</f>
        <v>0</v>
      </c>
      <c r="AQ43" s="134">
        <f>SUM(AQ37:AQ42)-AQ36</f>
        <v>-1</v>
      </c>
      <c r="AR43" s="134">
        <f>SUM(AR37:AR42)-AR36</f>
        <v>0.5</v>
      </c>
      <c r="AS43" s="136">
        <f t="shared" si="26"/>
        <v>0</v>
      </c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7"/>
      <c r="BF43" s="157"/>
      <c r="BG43" s="155"/>
    </row>
    <row r="44" spans="1:59" ht="15" x14ac:dyDescent="0.25">
      <c r="A44" s="71"/>
      <c r="B44" s="131" t="s">
        <v>166</v>
      </c>
      <c r="C44" s="95">
        <v>6</v>
      </c>
      <c r="D44" s="95">
        <v>3</v>
      </c>
      <c r="E44" s="132"/>
      <c r="F44" s="95">
        <v>5</v>
      </c>
      <c r="G44" s="95">
        <v>5</v>
      </c>
      <c r="H44" s="95">
        <v>5</v>
      </c>
      <c r="I44" s="95">
        <v>6</v>
      </c>
      <c r="J44" s="95">
        <v>6</v>
      </c>
      <c r="K44" s="95">
        <v>3</v>
      </c>
      <c r="L44" s="132"/>
      <c r="M44" s="95">
        <v>5</v>
      </c>
      <c r="N44" s="95">
        <v>5</v>
      </c>
      <c r="O44" s="95">
        <v>5</v>
      </c>
      <c r="P44" s="95">
        <v>6</v>
      </c>
      <c r="Q44" s="95">
        <v>6</v>
      </c>
      <c r="R44" s="95">
        <v>3</v>
      </c>
      <c r="S44" s="132"/>
      <c r="T44" s="95">
        <v>5</v>
      </c>
      <c r="U44" s="95">
        <v>5</v>
      </c>
      <c r="V44" s="95">
        <v>5</v>
      </c>
      <c r="W44" s="95">
        <v>6</v>
      </c>
      <c r="X44" s="95">
        <v>6</v>
      </c>
      <c r="Y44" s="95">
        <v>3</v>
      </c>
      <c r="Z44" s="132"/>
      <c r="AA44" s="95">
        <v>5</v>
      </c>
      <c r="AB44" s="95">
        <v>5</v>
      </c>
      <c r="AC44" s="95">
        <v>5</v>
      </c>
      <c r="AD44" s="95">
        <v>6</v>
      </c>
      <c r="AE44" s="95">
        <v>6</v>
      </c>
      <c r="AF44" s="95">
        <v>3</v>
      </c>
      <c r="AG44" s="132"/>
      <c r="AH44" s="133">
        <f>SUM(C44:AG44)</f>
        <v>129</v>
      </c>
      <c r="AI44" s="134"/>
      <c r="AJ44" s="134"/>
      <c r="AK44" s="134"/>
      <c r="AL44" s="71"/>
      <c r="AM44" s="135" t="s">
        <v>167</v>
      </c>
      <c r="AN44" s="135">
        <f t="shared" ref="AN44:AN50" si="27">SUM(C44:D44)</f>
        <v>9</v>
      </c>
      <c r="AO44" s="135">
        <f t="shared" ref="AO44:AO50" si="28">SUM(F44:K44)</f>
        <v>30</v>
      </c>
      <c r="AP44" s="135">
        <f t="shared" ref="AP44:AP50" si="29">SUM(M44:R44)</f>
        <v>30</v>
      </c>
      <c r="AQ44" s="135">
        <f t="shared" ref="AQ44:AQ50" si="30">SUM(T44:Y44)</f>
        <v>30</v>
      </c>
      <c r="AR44" s="135">
        <f t="shared" ref="AR44:AR50" si="31">SUM(AA44:AF44)</f>
        <v>30</v>
      </c>
      <c r="AS44" s="136">
        <f t="shared" si="26"/>
        <v>129</v>
      </c>
      <c r="AT44" s="137">
        <f>AS44-SUM(AS46:AS50)</f>
        <v>111</v>
      </c>
      <c r="AU44" s="137">
        <f>AS51</f>
        <v>0</v>
      </c>
      <c r="AV44" s="138">
        <f>AT44+AU44</f>
        <v>111</v>
      </c>
      <c r="AW44" s="138">
        <f>AS50</f>
        <v>11</v>
      </c>
      <c r="AX44" s="138">
        <f>AS48</f>
        <v>0</v>
      </c>
      <c r="AY44" s="138">
        <f>AS49</f>
        <v>0</v>
      </c>
      <c r="AZ44" s="138">
        <f>AS47</f>
        <v>0</v>
      </c>
      <c r="BA44" s="138">
        <f>AS46</f>
        <v>7</v>
      </c>
      <c r="BB44" s="134">
        <f>AJ45</f>
        <v>80.5</v>
      </c>
      <c r="BC44" s="134">
        <v>1.3</v>
      </c>
      <c r="BD44" s="134">
        <f>BC44*AU44</f>
        <v>0</v>
      </c>
      <c r="BE44" s="139">
        <f>BB44+BD44</f>
        <v>80.5</v>
      </c>
      <c r="BF44" s="139"/>
      <c r="BG44" s="138"/>
    </row>
    <row r="45" spans="1:59" ht="15" x14ac:dyDescent="0.25">
      <c r="A45" s="140"/>
      <c r="B45" s="141" t="s">
        <v>168</v>
      </c>
      <c r="C45" s="142"/>
      <c r="D45" s="143"/>
      <c r="E45" s="144"/>
      <c r="F45" s="134">
        <v>5</v>
      </c>
      <c r="G45" s="134">
        <v>5</v>
      </c>
      <c r="H45" s="142"/>
      <c r="I45" s="134">
        <v>5.5</v>
      </c>
      <c r="J45" s="134">
        <v>5.5</v>
      </c>
      <c r="K45" s="134">
        <v>2.5</v>
      </c>
      <c r="L45" s="144"/>
      <c r="M45" s="134">
        <v>5</v>
      </c>
      <c r="N45" s="134">
        <v>5</v>
      </c>
      <c r="O45" s="134">
        <v>5</v>
      </c>
      <c r="P45" s="134">
        <v>5.5</v>
      </c>
      <c r="Q45" s="134">
        <v>5.5</v>
      </c>
      <c r="R45" s="134">
        <v>2</v>
      </c>
      <c r="S45" s="144"/>
      <c r="T45" s="134">
        <v>4.5</v>
      </c>
      <c r="U45" s="134">
        <v>5</v>
      </c>
      <c r="V45" s="134">
        <v>5.5</v>
      </c>
      <c r="W45" s="134">
        <v>5.5</v>
      </c>
      <c r="X45" s="134">
        <v>5.5</v>
      </c>
      <c r="Y45" s="134">
        <v>3</v>
      </c>
      <c r="Z45" s="144"/>
      <c r="AA45" s="134">
        <v>4.5</v>
      </c>
      <c r="AB45" s="134">
        <v>6</v>
      </c>
      <c r="AC45" s="134">
        <v>5.5</v>
      </c>
      <c r="AD45" s="134">
        <v>5.5</v>
      </c>
      <c r="AE45" s="134">
        <v>6.5</v>
      </c>
      <c r="AF45" s="134">
        <v>2.5</v>
      </c>
      <c r="AG45" s="144"/>
      <c r="AH45" s="133">
        <f>SUM(D45:AG45)</f>
        <v>111</v>
      </c>
      <c r="AI45" s="134">
        <f>COUNT(C45:AG45)</f>
        <v>23</v>
      </c>
      <c r="AJ45" s="134">
        <f>AI45*3.5</f>
        <v>80.5</v>
      </c>
      <c r="AK45" s="134"/>
      <c r="AL45" s="140"/>
      <c r="AM45" s="134" t="s">
        <v>169</v>
      </c>
      <c r="AN45" s="134">
        <f t="shared" si="27"/>
        <v>0</v>
      </c>
      <c r="AO45" s="134">
        <f t="shared" si="28"/>
        <v>23.5</v>
      </c>
      <c r="AP45" s="134">
        <f t="shared" si="29"/>
        <v>28</v>
      </c>
      <c r="AQ45" s="134">
        <f t="shared" si="30"/>
        <v>29</v>
      </c>
      <c r="AR45" s="134">
        <f t="shared" si="31"/>
        <v>30.5</v>
      </c>
      <c r="AS45" s="136">
        <f t="shared" si="26"/>
        <v>111</v>
      </c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45"/>
      <c r="BF45" s="145"/>
      <c r="BG45" s="146" t="s">
        <v>183</v>
      </c>
    </row>
    <row r="46" spans="1:59" ht="15" x14ac:dyDescent="0.25">
      <c r="A46" s="140" t="s">
        <v>184</v>
      </c>
      <c r="B46" s="141" t="s">
        <v>109</v>
      </c>
      <c r="C46" s="147"/>
      <c r="D46" s="147">
        <v>3</v>
      </c>
      <c r="E46" s="148"/>
      <c r="F46" s="147"/>
      <c r="G46" s="147"/>
      <c r="H46" s="147"/>
      <c r="I46" s="147">
        <v>0.5</v>
      </c>
      <c r="J46" s="147">
        <v>0.5</v>
      </c>
      <c r="K46" s="147"/>
      <c r="L46" s="148"/>
      <c r="M46" s="147">
        <v>1.5</v>
      </c>
      <c r="N46" s="147"/>
      <c r="O46" s="147"/>
      <c r="P46" s="147"/>
      <c r="Q46" s="147"/>
      <c r="R46" s="147">
        <v>1.5</v>
      </c>
      <c r="S46" s="148"/>
      <c r="T46" s="147"/>
      <c r="U46" s="147"/>
      <c r="V46" s="147"/>
      <c r="W46" s="147"/>
      <c r="X46" s="147"/>
      <c r="Y46" s="147"/>
      <c r="Z46" s="148"/>
      <c r="AA46" s="147"/>
      <c r="AB46" s="147"/>
      <c r="AC46" s="147"/>
      <c r="AD46" s="147"/>
      <c r="AE46" s="147"/>
      <c r="AF46" s="147"/>
      <c r="AG46" s="148"/>
      <c r="AH46" s="133"/>
      <c r="AI46" s="147"/>
      <c r="AJ46" s="147"/>
      <c r="AK46" s="147"/>
      <c r="AL46" s="140" t="s">
        <v>184</v>
      </c>
      <c r="AM46" s="134" t="s">
        <v>109</v>
      </c>
      <c r="AN46" s="134">
        <f t="shared" si="27"/>
        <v>3</v>
      </c>
      <c r="AO46" s="134">
        <f t="shared" si="28"/>
        <v>1</v>
      </c>
      <c r="AP46" s="134">
        <f t="shared" si="29"/>
        <v>3</v>
      </c>
      <c r="AQ46" s="134">
        <f t="shared" si="30"/>
        <v>0</v>
      </c>
      <c r="AR46" s="134">
        <f t="shared" si="31"/>
        <v>0</v>
      </c>
      <c r="AS46" s="136">
        <f t="shared" si="26"/>
        <v>7</v>
      </c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9"/>
      <c r="BF46" s="149"/>
      <c r="BG46" s="147"/>
    </row>
    <row r="47" spans="1:59" ht="15" x14ac:dyDescent="0.25">
      <c r="A47" s="140"/>
      <c r="B47" s="141" t="s">
        <v>108</v>
      </c>
      <c r="C47" s="152"/>
      <c r="D47" s="134"/>
      <c r="E47" s="151"/>
      <c r="F47" s="134"/>
      <c r="G47" s="134"/>
      <c r="H47" s="150"/>
      <c r="I47" s="134"/>
      <c r="J47" s="152"/>
      <c r="K47" s="134"/>
      <c r="L47" s="151"/>
      <c r="M47" s="134"/>
      <c r="N47" s="134"/>
      <c r="O47" s="150"/>
      <c r="P47" s="134"/>
      <c r="Q47" s="152"/>
      <c r="R47" s="134"/>
      <c r="S47" s="151"/>
      <c r="T47" s="134"/>
      <c r="U47" s="134"/>
      <c r="V47" s="150"/>
      <c r="W47" s="134"/>
      <c r="X47" s="152"/>
      <c r="Y47" s="134"/>
      <c r="Z47" s="151"/>
      <c r="AA47" s="134"/>
      <c r="AB47" s="134"/>
      <c r="AC47" s="150"/>
      <c r="AD47" s="134"/>
      <c r="AE47" s="152"/>
      <c r="AF47" s="134"/>
      <c r="AG47" s="151"/>
      <c r="AH47" s="133"/>
      <c r="AI47" s="134"/>
      <c r="AJ47" s="134"/>
      <c r="AK47" s="134"/>
      <c r="AL47" s="140"/>
      <c r="AM47" s="124" t="s">
        <v>108</v>
      </c>
      <c r="AN47" s="134">
        <f t="shared" si="27"/>
        <v>0</v>
      </c>
      <c r="AO47" s="134">
        <f t="shared" si="28"/>
        <v>0</v>
      </c>
      <c r="AP47" s="134">
        <f t="shared" si="29"/>
        <v>0</v>
      </c>
      <c r="AQ47" s="134">
        <f t="shared" si="30"/>
        <v>0</v>
      </c>
      <c r="AR47" s="134">
        <f t="shared" si="31"/>
        <v>0</v>
      </c>
      <c r="AS47" s="136">
        <f t="shared" si="26"/>
        <v>0</v>
      </c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45"/>
      <c r="BF47" s="145"/>
      <c r="BG47" s="134"/>
    </row>
    <row r="48" spans="1:59" ht="15" x14ac:dyDescent="0.25">
      <c r="A48" s="140"/>
      <c r="B48" s="141" t="s">
        <v>160</v>
      </c>
      <c r="C48" s="152"/>
      <c r="D48" s="134"/>
      <c r="E48" s="151"/>
      <c r="F48" s="134"/>
      <c r="G48" s="134"/>
      <c r="H48" s="150"/>
      <c r="I48" s="134"/>
      <c r="J48" s="152"/>
      <c r="K48" s="134"/>
      <c r="L48" s="151"/>
      <c r="M48" s="134"/>
      <c r="N48" s="134"/>
      <c r="O48" s="150"/>
      <c r="P48" s="134"/>
      <c r="Q48" s="152"/>
      <c r="R48" s="134"/>
      <c r="S48" s="151"/>
      <c r="T48" s="134"/>
      <c r="U48" s="134"/>
      <c r="V48" s="150"/>
      <c r="W48" s="134"/>
      <c r="X48" s="152"/>
      <c r="Y48" s="134"/>
      <c r="Z48" s="151"/>
      <c r="AA48" s="134"/>
      <c r="AB48" s="134"/>
      <c r="AC48" s="150"/>
      <c r="AD48" s="134"/>
      <c r="AE48" s="152"/>
      <c r="AF48" s="134"/>
      <c r="AG48" s="151"/>
      <c r="AH48" s="133"/>
      <c r="AI48" s="134"/>
      <c r="AJ48" s="134"/>
      <c r="AK48" s="134"/>
      <c r="AL48" s="140"/>
      <c r="AM48" s="124" t="s">
        <v>172</v>
      </c>
      <c r="AN48" s="134">
        <f t="shared" si="27"/>
        <v>0</v>
      </c>
      <c r="AO48" s="134">
        <f t="shared" si="28"/>
        <v>0</v>
      </c>
      <c r="AP48" s="134">
        <f t="shared" si="29"/>
        <v>0</v>
      </c>
      <c r="AQ48" s="134">
        <f t="shared" si="30"/>
        <v>0</v>
      </c>
      <c r="AR48" s="134">
        <f t="shared" si="31"/>
        <v>0</v>
      </c>
      <c r="AS48" s="136">
        <f t="shared" si="26"/>
        <v>0</v>
      </c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45"/>
      <c r="BF48" s="145"/>
      <c r="BG48" s="134"/>
    </row>
    <row r="49" spans="1:59" ht="15" x14ac:dyDescent="0.25">
      <c r="A49" s="140"/>
      <c r="B49" s="141" t="s">
        <v>161</v>
      </c>
      <c r="C49" s="152"/>
      <c r="D49" s="134"/>
      <c r="E49" s="151"/>
      <c r="F49" s="134"/>
      <c r="G49" s="134"/>
      <c r="H49" s="150"/>
      <c r="I49" s="134"/>
      <c r="J49" s="152"/>
      <c r="K49" s="134"/>
      <c r="L49" s="151"/>
      <c r="M49" s="134"/>
      <c r="N49" s="134"/>
      <c r="O49" s="150"/>
      <c r="P49" s="134"/>
      <c r="Q49" s="152"/>
      <c r="R49" s="134"/>
      <c r="S49" s="151"/>
      <c r="T49" s="134"/>
      <c r="U49" s="134"/>
      <c r="V49" s="150"/>
      <c r="W49" s="134"/>
      <c r="X49" s="152"/>
      <c r="Y49" s="134"/>
      <c r="Z49" s="151"/>
      <c r="AA49" s="134"/>
      <c r="AB49" s="134"/>
      <c r="AC49" s="150"/>
      <c r="AD49" s="134"/>
      <c r="AE49" s="152"/>
      <c r="AF49" s="134"/>
      <c r="AG49" s="151"/>
      <c r="AH49" s="133"/>
      <c r="AI49" s="134"/>
      <c r="AJ49" s="134"/>
      <c r="AK49" s="134"/>
      <c r="AL49" s="140"/>
      <c r="AM49" s="124" t="s">
        <v>173</v>
      </c>
      <c r="AN49" s="134">
        <f t="shared" si="27"/>
        <v>0</v>
      </c>
      <c r="AO49" s="134">
        <f t="shared" si="28"/>
        <v>0</v>
      </c>
      <c r="AP49" s="134">
        <f t="shared" si="29"/>
        <v>0</v>
      </c>
      <c r="AQ49" s="134">
        <f t="shared" si="30"/>
        <v>0</v>
      </c>
      <c r="AR49" s="134">
        <f t="shared" si="31"/>
        <v>0</v>
      </c>
      <c r="AS49" s="136">
        <f t="shared" si="26"/>
        <v>0</v>
      </c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45"/>
      <c r="BF49" s="145"/>
      <c r="BG49" s="134"/>
    </row>
    <row r="50" spans="1:59" ht="15" x14ac:dyDescent="0.25">
      <c r="A50" s="140"/>
      <c r="B50" s="141" t="s">
        <v>174</v>
      </c>
      <c r="C50" s="152">
        <v>6</v>
      </c>
      <c r="D50" s="134"/>
      <c r="E50" s="151"/>
      <c r="F50" s="134"/>
      <c r="G50" s="134"/>
      <c r="H50" s="150">
        <v>5</v>
      </c>
      <c r="I50" s="134"/>
      <c r="J50" s="152"/>
      <c r="K50" s="134"/>
      <c r="L50" s="151"/>
      <c r="M50" s="134"/>
      <c r="N50" s="134"/>
      <c r="O50" s="150"/>
      <c r="P50" s="134"/>
      <c r="Q50" s="152"/>
      <c r="R50" s="134"/>
      <c r="S50" s="151"/>
      <c r="T50" s="134"/>
      <c r="U50" s="134"/>
      <c r="V50" s="150"/>
      <c r="W50" s="134"/>
      <c r="X50" s="152"/>
      <c r="Y50" s="134"/>
      <c r="Z50" s="151"/>
      <c r="AA50" s="134"/>
      <c r="AB50" s="134"/>
      <c r="AC50" s="150"/>
      <c r="AD50" s="134"/>
      <c r="AE50" s="152"/>
      <c r="AF50" s="134"/>
      <c r="AG50" s="151"/>
      <c r="AH50" s="133"/>
      <c r="AI50" s="134"/>
      <c r="AJ50" s="134"/>
      <c r="AK50" s="134"/>
      <c r="AL50" s="140"/>
      <c r="AM50" s="124" t="s">
        <v>174</v>
      </c>
      <c r="AN50" s="134">
        <f t="shared" si="27"/>
        <v>6</v>
      </c>
      <c r="AO50" s="134">
        <f t="shared" si="28"/>
        <v>5</v>
      </c>
      <c r="AP50" s="134">
        <f t="shared" si="29"/>
        <v>0</v>
      </c>
      <c r="AQ50" s="134">
        <f t="shared" si="30"/>
        <v>0</v>
      </c>
      <c r="AR50" s="134">
        <f t="shared" si="31"/>
        <v>0</v>
      </c>
      <c r="AS50" s="136">
        <f t="shared" si="26"/>
        <v>11</v>
      </c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45"/>
      <c r="BF50" s="145"/>
      <c r="BG50" s="134"/>
    </row>
    <row r="51" spans="1:59" ht="15" x14ac:dyDescent="0.25">
      <c r="A51" s="153"/>
      <c r="B51" s="154" t="s">
        <v>175</v>
      </c>
      <c r="C51" s="155"/>
      <c r="D51" s="155"/>
      <c r="E51" s="156"/>
      <c r="F51" s="155" t="s">
        <v>185</v>
      </c>
      <c r="G51" s="155"/>
      <c r="H51" s="155"/>
      <c r="I51" s="134" t="s">
        <v>186</v>
      </c>
      <c r="J51" s="155" t="s">
        <v>186</v>
      </c>
      <c r="K51" s="155" t="s">
        <v>186</v>
      </c>
      <c r="L51" s="156"/>
      <c r="M51" s="155" t="s">
        <v>185</v>
      </c>
      <c r="N51" s="155"/>
      <c r="O51" s="155"/>
      <c r="P51" s="134" t="s">
        <v>187</v>
      </c>
      <c r="Q51" s="155" t="s">
        <v>187</v>
      </c>
      <c r="R51" s="155" t="s">
        <v>186</v>
      </c>
      <c r="S51" s="156"/>
      <c r="T51" s="155" t="s">
        <v>185</v>
      </c>
      <c r="U51" s="155" t="s">
        <v>186</v>
      </c>
      <c r="V51" s="155"/>
      <c r="W51" s="134" t="s">
        <v>186</v>
      </c>
      <c r="X51" s="155" t="s">
        <v>186</v>
      </c>
      <c r="Y51" s="155" t="s">
        <v>186</v>
      </c>
      <c r="Z51" s="156"/>
      <c r="AA51" s="155" t="s">
        <v>185</v>
      </c>
      <c r="AB51" s="155"/>
      <c r="AC51" s="155"/>
      <c r="AD51" s="134" t="s">
        <v>186</v>
      </c>
      <c r="AE51" s="155" t="s">
        <v>186</v>
      </c>
      <c r="AF51" s="155" t="s">
        <v>186</v>
      </c>
      <c r="AG51" s="156"/>
      <c r="AH51" s="133">
        <f>SUM(C51:AG51)</f>
        <v>0</v>
      </c>
      <c r="AI51" s="155"/>
      <c r="AJ51" s="155"/>
      <c r="AK51" s="155"/>
      <c r="AL51" s="153"/>
      <c r="AM51" s="134" t="s">
        <v>176</v>
      </c>
      <c r="AN51" s="134">
        <f>SUM(AN45:AN50)-AN44</f>
        <v>0</v>
      </c>
      <c r="AO51" s="134">
        <f>SUM(AO45:AO50)-AO44</f>
        <v>-0.5</v>
      </c>
      <c r="AP51" s="134">
        <f>SUM(AP45:AP50)-AP44</f>
        <v>1</v>
      </c>
      <c r="AQ51" s="134">
        <f>SUM(AQ45:AQ50)-AQ44</f>
        <v>-1</v>
      </c>
      <c r="AR51" s="134">
        <f>SUM(AR45:AR50)-AR44</f>
        <v>0.5</v>
      </c>
      <c r="AS51" s="136">
        <f t="shared" si="26"/>
        <v>0</v>
      </c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7"/>
      <c r="BF51" s="157"/>
      <c r="BG51" s="155"/>
    </row>
    <row r="52" spans="1:59" ht="15" x14ac:dyDescent="0.25">
      <c r="A52" s="71"/>
      <c r="B52" s="131" t="s">
        <v>166</v>
      </c>
      <c r="C52" s="95">
        <v>6</v>
      </c>
      <c r="D52" s="95">
        <v>2</v>
      </c>
      <c r="E52" s="132"/>
      <c r="F52" s="95">
        <v>5</v>
      </c>
      <c r="G52" s="95">
        <v>6</v>
      </c>
      <c r="H52" s="95">
        <v>5.5</v>
      </c>
      <c r="I52" s="95">
        <v>6.5</v>
      </c>
      <c r="J52" s="95">
        <v>6</v>
      </c>
      <c r="K52" s="95">
        <v>2</v>
      </c>
      <c r="L52" s="132"/>
      <c r="M52" s="95">
        <v>5</v>
      </c>
      <c r="N52" s="95">
        <v>6</v>
      </c>
      <c r="O52" s="95">
        <v>5.5</v>
      </c>
      <c r="P52" s="95">
        <v>6.5</v>
      </c>
      <c r="Q52" s="95">
        <v>6</v>
      </c>
      <c r="R52" s="95">
        <v>2</v>
      </c>
      <c r="S52" s="132"/>
      <c r="T52" s="95">
        <v>5</v>
      </c>
      <c r="U52" s="95">
        <v>6</v>
      </c>
      <c r="V52" s="95">
        <v>5.5</v>
      </c>
      <c r="W52" s="95">
        <v>6.5</v>
      </c>
      <c r="X52" s="95">
        <v>6</v>
      </c>
      <c r="Y52" s="95">
        <v>2</v>
      </c>
      <c r="Z52" s="132"/>
      <c r="AA52" s="95">
        <v>5</v>
      </c>
      <c r="AB52" s="95">
        <v>6</v>
      </c>
      <c r="AC52" s="95">
        <v>5.5</v>
      </c>
      <c r="AD52" s="95">
        <v>6.5</v>
      </c>
      <c r="AE52" s="95">
        <v>6</v>
      </c>
      <c r="AF52" s="95">
        <v>2</v>
      </c>
      <c r="AG52" s="132"/>
      <c r="AH52" s="133">
        <f>SUM(C52:AG52)</f>
        <v>132</v>
      </c>
      <c r="AI52" s="134"/>
      <c r="AJ52" s="134"/>
      <c r="AK52" s="134"/>
      <c r="AL52" s="71"/>
      <c r="AM52" s="135" t="s">
        <v>167</v>
      </c>
      <c r="AN52" s="135">
        <f t="shared" ref="AN52:AN58" si="32">SUM(C52:D52)</f>
        <v>8</v>
      </c>
      <c r="AO52" s="135">
        <f t="shared" ref="AO52:AO58" si="33">SUM(F52:K52)</f>
        <v>31</v>
      </c>
      <c r="AP52" s="135">
        <f t="shared" ref="AP52:AP58" si="34">SUM(M52:R52)</f>
        <v>31</v>
      </c>
      <c r="AQ52" s="135">
        <f t="shared" ref="AQ52:AQ58" si="35">SUM(T52:Y52)</f>
        <v>31</v>
      </c>
      <c r="AR52" s="135">
        <f t="shared" ref="AR52:AR58" si="36">SUM(AA52:AF52)</f>
        <v>31</v>
      </c>
      <c r="AS52" s="136">
        <f t="shared" si="26"/>
        <v>132</v>
      </c>
      <c r="AT52" s="137">
        <f>AS52-SUM(AS54:AS58)</f>
        <v>98.5</v>
      </c>
      <c r="AU52" s="137">
        <f>AS59</f>
        <v>8.5</v>
      </c>
      <c r="AV52" s="138">
        <f>AT52+AU52</f>
        <v>107</v>
      </c>
      <c r="AW52" s="138">
        <f>AS58</f>
        <v>11.5</v>
      </c>
      <c r="AX52" s="138">
        <f>AS56</f>
        <v>0</v>
      </c>
      <c r="AY52" s="138">
        <f>AS57</f>
        <v>0</v>
      </c>
      <c r="AZ52" s="138">
        <f>AS55</f>
        <v>20</v>
      </c>
      <c r="BA52" s="138">
        <f>AS54</f>
        <v>2</v>
      </c>
      <c r="BB52" s="134">
        <f>AJ53</f>
        <v>66.5</v>
      </c>
      <c r="BC52" s="134">
        <v>1.3</v>
      </c>
      <c r="BD52" s="134">
        <f>BC52*AU52</f>
        <v>11.05</v>
      </c>
      <c r="BE52" s="139">
        <f>BB52+BD52</f>
        <v>77.55</v>
      </c>
      <c r="BF52" s="139"/>
      <c r="BG52" s="138"/>
    </row>
    <row r="53" spans="1:59" ht="15" x14ac:dyDescent="0.25">
      <c r="A53" s="140"/>
      <c r="B53" s="141" t="s">
        <v>168</v>
      </c>
      <c r="C53" s="142"/>
      <c r="D53" s="143"/>
      <c r="E53" s="144"/>
      <c r="F53" s="134">
        <v>6</v>
      </c>
      <c r="G53" s="134">
        <v>5</v>
      </c>
      <c r="H53" s="142"/>
      <c r="I53" s="134">
        <v>6</v>
      </c>
      <c r="J53" s="134">
        <v>7</v>
      </c>
      <c r="K53" s="134">
        <v>4</v>
      </c>
      <c r="L53" s="144"/>
      <c r="M53" s="134">
        <v>6</v>
      </c>
      <c r="N53" s="134">
        <v>6</v>
      </c>
      <c r="O53" s="134">
        <v>6.5</v>
      </c>
      <c r="P53" s="134">
        <v>6</v>
      </c>
      <c r="Q53" s="134">
        <v>7</v>
      </c>
      <c r="R53" s="134">
        <v>4</v>
      </c>
      <c r="S53" s="144"/>
      <c r="T53" s="134">
        <v>5.5</v>
      </c>
      <c r="U53" s="134">
        <v>5</v>
      </c>
      <c r="V53" s="134">
        <v>5.5</v>
      </c>
      <c r="W53" s="134">
        <v>6</v>
      </c>
      <c r="X53" s="134">
        <v>6</v>
      </c>
      <c r="Y53" s="134">
        <v>3.5</v>
      </c>
      <c r="Z53" s="144"/>
      <c r="AA53" s="134">
        <v>5.5</v>
      </c>
      <c r="AB53" s="134">
        <v>6.5</v>
      </c>
      <c r="AC53" s="143"/>
      <c r="AD53" s="143"/>
      <c r="AE53" s="143"/>
      <c r="AF53" s="143"/>
      <c r="AG53" s="144"/>
      <c r="AH53" s="133">
        <f>SUM(D53:AG53)</f>
        <v>107</v>
      </c>
      <c r="AI53" s="134">
        <f>COUNT(C53:AG53)</f>
        <v>19</v>
      </c>
      <c r="AJ53" s="134">
        <f>AI53*3.5</f>
        <v>66.5</v>
      </c>
      <c r="AK53" s="134"/>
      <c r="AL53" s="140"/>
      <c r="AM53" s="134" t="s">
        <v>169</v>
      </c>
      <c r="AN53" s="134">
        <f t="shared" si="32"/>
        <v>0</v>
      </c>
      <c r="AO53" s="134">
        <f t="shared" si="33"/>
        <v>28</v>
      </c>
      <c r="AP53" s="134">
        <f t="shared" si="34"/>
        <v>35.5</v>
      </c>
      <c r="AQ53" s="134">
        <f t="shared" si="35"/>
        <v>31.5</v>
      </c>
      <c r="AR53" s="134">
        <f t="shared" si="36"/>
        <v>12</v>
      </c>
      <c r="AS53" s="136">
        <f t="shared" si="26"/>
        <v>107</v>
      </c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45"/>
      <c r="BF53" s="145"/>
      <c r="BG53" s="146" t="s">
        <v>188</v>
      </c>
    </row>
    <row r="54" spans="1:59" ht="15" x14ac:dyDescent="0.25">
      <c r="A54" s="140" t="s">
        <v>189</v>
      </c>
      <c r="B54" s="141" t="s">
        <v>109</v>
      </c>
      <c r="C54" s="147"/>
      <c r="D54" s="147">
        <v>2</v>
      </c>
      <c r="E54" s="148"/>
      <c r="F54" s="147"/>
      <c r="G54" s="147"/>
      <c r="H54" s="147"/>
      <c r="I54" s="147"/>
      <c r="J54" s="147"/>
      <c r="K54" s="147"/>
      <c r="L54" s="148"/>
      <c r="M54" s="147"/>
      <c r="N54" s="147"/>
      <c r="O54" s="147"/>
      <c r="P54" s="147"/>
      <c r="Q54" s="147"/>
      <c r="R54" s="147"/>
      <c r="S54" s="148"/>
      <c r="T54" s="147"/>
      <c r="U54" s="147"/>
      <c r="V54" s="147"/>
      <c r="W54" s="147"/>
      <c r="X54" s="147"/>
      <c r="Y54" s="147"/>
      <c r="Z54" s="148"/>
      <c r="AA54" s="147"/>
      <c r="AB54" s="147"/>
      <c r="AC54" s="147"/>
      <c r="AD54" s="147"/>
      <c r="AE54" s="147"/>
      <c r="AF54" s="147"/>
      <c r="AG54" s="148"/>
      <c r="AH54" s="133"/>
      <c r="AI54" s="147"/>
      <c r="AJ54" s="147"/>
      <c r="AK54" s="147"/>
      <c r="AL54" s="140" t="s">
        <v>189</v>
      </c>
      <c r="AM54" s="134" t="s">
        <v>109</v>
      </c>
      <c r="AN54" s="134">
        <f t="shared" si="32"/>
        <v>2</v>
      </c>
      <c r="AO54" s="134">
        <f t="shared" si="33"/>
        <v>0</v>
      </c>
      <c r="AP54" s="134">
        <f t="shared" si="34"/>
        <v>0</v>
      </c>
      <c r="AQ54" s="134">
        <f t="shared" si="35"/>
        <v>0</v>
      </c>
      <c r="AR54" s="134">
        <f t="shared" si="36"/>
        <v>0</v>
      </c>
      <c r="AS54" s="136">
        <f t="shared" si="26"/>
        <v>2</v>
      </c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9"/>
      <c r="BF54" s="149"/>
      <c r="BG54" s="147"/>
    </row>
    <row r="55" spans="1:59" ht="15" x14ac:dyDescent="0.25">
      <c r="A55" s="140"/>
      <c r="B55" s="141" t="s">
        <v>108</v>
      </c>
      <c r="C55" s="152"/>
      <c r="D55" s="134"/>
      <c r="E55" s="151"/>
      <c r="F55" s="134"/>
      <c r="G55" s="134"/>
      <c r="H55" s="150"/>
      <c r="I55" s="134"/>
      <c r="J55" s="152"/>
      <c r="K55" s="134"/>
      <c r="L55" s="151"/>
      <c r="M55" s="134"/>
      <c r="N55" s="134"/>
      <c r="O55" s="150"/>
      <c r="P55" s="134"/>
      <c r="Q55" s="152"/>
      <c r="R55" s="134"/>
      <c r="S55" s="151"/>
      <c r="T55" s="134"/>
      <c r="U55" s="134"/>
      <c r="V55" s="150"/>
      <c r="W55" s="134"/>
      <c r="X55" s="152"/>
      <c r="Y55" s="134"/>
      <c r="Z55" s="151"/>
      <c r="AA55" s="134"/>
      <c r="AB55" s="134"/>
      <c r="AC55" s="150">
        <v>5.5</v>
      </c>
      <c r="AD55" s="134">
        <v>6.5</v>
      </c>
      <c r="AE55" s="152">
        <v>6</v>
      </c>
      <c r="AF55" s="134">
        <v>2</v>
      </c>
      <c r="AG55" s="151"/>
      <c r="AH55" s="133"/>
      <c r="AI55" s="134"/>
      <c r="AJ55" s="134"/>
      <c r="AK55" s="134"/>
      <c r="AL55" s="140"/>
      <c r="AM55" s="124" t="s">
        <v>108</v>
      </c>
      <c r="AN55" s="134">
        <f t="shared" si="32"/>
        <v>0</v>
      </c>
      <c r="AO55" s="134">
        <f t="shared" si="33"/>
        <v>0</v>
      </c>
      <c r="AP55" s="134">
        <f t="shared" si="34"/>
        <v>0</v>
      </c>
      <c r="AQ55" s="134">
        <f t="shared" si="35"/>
        <v>0</v>
      </c>
      <c r="AR55" s="134">
        <f t="shared" si="36"/>
        <v>20</v>
      </c>
      <c r="AS55" s="136">
        <f t="shared" si="26"/>
        <v>20</v>
      </c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45"/>
      <c r="BF55" s="145"/>
      <c r="BG55" s="134"/>
    </row>
    <row r="56" spans="1:59" ht="15" x14ac:dyDescent="0.25">
      <c r="A56" s="140"/>
      <c r="B56" s="141" t="s">
        <v>160</v>
      </c>
      <c r="C56" s="152"/>
      <c r="D56" s="134"/>
      <c r="E56" s="151"/>
      <c r="F56" s="134"/>
      <c r="G56" s="134"/>
      <c r="H56" s="150"/>
      <c r="I56" s="134"/>
      <c r="J56" s="152"/>
      <c r="K56" s="134"/>
      <c r="L56" s="151"/>
      <c r="M56" s="134"/>
      <c r="N56" s="134"/>
      <c r="O56" s="150"/>
      <c r="P56" s="134"/>
      <c r="Q56" s="152"/>
      <c r="R56" s="134"/>
      <c r="S56" s="151"/>
      <c r="T56" s="134"/>
      <c r="U56" s="134"/>
      <c r="V56" s="150"/>
      <c r="W56" s="134"/>
      <c r="X56" s="152"/>
      <c r="Y56" s="134"/>
      <c r="Z56" s="151"/>
      <c r="AA56" s="134"/>
      <c r="AB56" s="134"/>
      <c r="AC56" s="150"/>
      <c r="AD56" s="134"/>
      <c r="AE56" s="152"/>
      <c r="AF56" s="134"/>
      <c r="AG56" s="151"/>
      <c r="AH56" s="133"/>
      <c r="AI56" s="134"/>
      <c r="AJ56" s="134"/>
      <c r="AK56" s="134"/>
      <c r="AL56" s="140"/>
      <c r="AM56" s="124" t="s">
        <v>172</v>
      </c>
      <c r="AN56" s="134">
        <f t="shared" si="32"/>
        <v>0</v>
      </c>
      <c r="AO56" s="134">
        <f t="shared" si="33"/>
        <v>0</v>
      </c>
      <c r="AP56" s="134">
        <f t="shared" si="34"/>
        <v>0</v>
      </c>
      <c r="AQ56" s="134">
        <f t="shared" si="35"/>
        <v>0</v>
      </c>
      <c r="AR56" s="134">
        <f t="shared" si="36"/>
        <v>0</v>
      </c>
      <c r="AS56" s="136">
        <f t="shared" si="26"/>
        <v>0</v>
      </c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45"/>
      <c r="BF56" s="145"/>
      <c r="BG56" s="134"/>
    </row>
    <row r="57" spans="1:59" ht="15" x14ac:dyDescent="0.25">
      <c r="A57" s="140"/>
      <c r="B57" s="141" t="s">
        <v>161</v>
      </c>
      <c r="C57" s="152"/>
      <c r="D57" s="134"/>
      <c r="E57" s="151"/>
      <c r="F57" s="134"/>
      <c r="G57" s="134"/>
      <c r="H57" s="150"/>
      <c r="I57" s="134"/>
      <c r="J57" s="152"/>
      <c r="K57" s="134"/>
      <c r="L57" s="151"/>
      <c r="M57" s="134"/>
      <c r="N57" s="134"/>
      <c r="O57" s="150"/>
      <c r="P57" s="134"/>
      <c r="Q57" s="152"/>
      <c r="R57" s="134"/>
      <c r="S57" s="151"/>
      <c r="T57" s="134"/>
      <c r="U57" s="134"/>
      <c r="V57" s="150"/>
      <c r="W57" s="134"/>
      <c r="X57" s="152"/>
      <c r="Y57" s="134"/>
      <c r="Z57" s="151"/>
      <c r="AA57" s="134"/>
      <c r="AB57" s="134"/>
      <c r="AC57" s="150"/>
      <c r="AD57" s="134"/>
      <c r="AE57" s="152"/>
      <c r="AF57" s="134"/>
      <c r="AG57" s="151"/>
      <c r="AH57" s="133"/>
      <c r="AI57" s="134"/>
      <c r="AJ57" s="134"/>
      <c r="AK57" s="134"/>
      <c r="AL57" s="140"/>
      <c r="AM57" s="124" t="s">
        <v>173</v>
      </c>
      <c r="AN57" s="134">
        <f t="shared" si="32"/>
        <v>0</v>
      </c>
      <c r="AO57" s="134">
        <f t="shared" si="33"/>
        <v>0</v>
      </c>
      <c r="AP57" s="134">
        <f t="shared" si="34"/>
        <v>0</v>
      </c>
      <c r="AQ57" s="134">
        <f t="shared" si="35"/>
        <v>0</v>
      </c>
      <c r="AR57" s="134">
        <f t="shared" si="36"/>
        <v>0</v>
      </c>
      <c r="AS57" s="136">
        <f t="shared" si="26"/>
        <v>0</v>
      </c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45"/>
      <c r="BF57" s="145"/>
      <c r="BG57" s="134"/>
    </row>
    <row r="58" spans="1:59" ht="15" x14ac:dyDescent="0.25">
      <c r="A58" s="140"/>
      <c r="B58" s="141" t="s">
        <v>174</v>
      </c>
      <c r="C58" s="152">
        <v>6</v>
      </c>
      <c r="D58" s="134"/>
      <c r="E58" s="151"/>
      <c r="F58" s="134"/>
      <c r="G58" s="134"/>
      <c r="H58" s="150">
        <v>5.5</v>
      </c>
      <c r="I58" s="134"/>
      <c r="J58" s="152"/>
      <c r="K58" s="134"/>
      <c r="L58" s="151"/>
      <c r="M58" s="134"/>
      <c r="N58" s="134"/>
      <c r="O58" s="150"/>
      <c r="P58" s="134"/>
      <c r="Q58" s="152"/>
      <c r="R58" s="134"/>
      <c r="S58" s="151"/>
      <c r="T58" s="134"/>
      <c r="U58" s="134"/>
      <c r="V58" s="150"/>
      <c r="W58" s="134"/>
      <c r="X58" s="152"/>
      <c r="Y58" s="134"/>
      <c r="Z58" s="151"/>
      <c r="AA58" s="134"/>
      <c r="AB58" s="134"/>
      <c r="AC58" s="150"/>
      <c r="AD58" s="134"/>
      <c r="AE58" s="152"/>
      <c r="AF58" s="134"/>
      <c r="AG58" s="151"/>
      <c r="AH58" s="133"/>
      <c r="AI58" s="134"/>
      <c r="AJ58" s="134"/>
      <c r="AK58" s="134"/>
      <c r="AL58" s="140"/>
      <c r="AM58" s="124" t="s">
        <v>174</v>
      </c>
      <c r="AN58" s="134">
        <f t="shared" si="32"/>
        <v>6</v>
      </c>
      <c r="AO58" s="134">
        <f t="shared" si="33"/>
        <v>5.5</v>
      </c>
      <c r="AP58" s="134">
        <f t="shared" si="34"/>
        <v>0</v>
      </c>
      <c r="AQ58" s="134">
        <f t="shared" si="35"/>
        <v>0</v>
      </c>
      <c r="AR58" s="134">
        <f t="shared" si="36"/>
        <v>0</v>
      </c>
      <c r="AS58" s="136">
        <f t="shared" si="26"/>
        <v>11.5</v>
      </c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45"/>
      <c r="BF58" s="145"/>
      <c r="BG58" s="134"/>
    </row>
    <row r="59" spans="1:59" ht="15" x14ac:dyDescent="0.25">
      <c r="A59" s="153"/>
      <c r="B59" s="154" t="s">
        <v>175</v>
      </c>
      <c r="C59" s="155"/>
      <c r="D59" s="155"/>
      <c r="E59" s="156"/>
      <c r="F59" s="155" t="s">
        <v>190</v>
      </c>
      <c r="G59" s="155" t="s">
        <v>190</v>
      </c>
      <c r="H59" s="155"/>
      <c r="I59" s="155" t="s">
        <v>190</v>
      </c>
      <c r="J59" s="155" t="s">
        <v>190</v>
      </c>
      <c r="K59" s="155" t="s">
        <v>190</v>
      </c>
      <c r="L59" s="156"/>
      <c r="M59" s="155"/>
      <c r="N59" s="155"/>
      <c r="O59" s="155"/>
      <c r="P59" s="155"/>
      <c r="Q59" s="155"/>
      <c r="R59" s="155"/>
      <c r="S59" s="156"/>
      <c r="T59" s="155"/>
      <c r="U59" s="155"/>
      <c r="V59" s="155"/>
      <c r="W59" s="155"/>
      <c r="X59" s="155"/>
      <c r="Y59" s="155"/>
      <c r="Z59" s="156"/>
      <c r="AA59" s="155"/>
      <c r="AB59" s="155"/>
      <c r="AC59" s="155"/>
      <c r="AD59" s="155"/>
      <c r="AE59" s="155"/>
      <c r="AF59" s="155"/>
      <c r="AG59" s="156"/>
      <c r="AH59" s="133">
        <f>SUM(C59:AG59)</f>
        <v>0</v>
      </c>
      <c r="AI59" s="155"/>
      <c r="AJ59" s="155"/>
      <c r="AK59" s="155"/>
      <c r="AL59" s="153"/>
      <c r="AM59" s="134" t="s">
        <v>176</v>
      </c>
      <c r="AN59" s="134">
        <f>SUM(AN53:AN58)-AN52</f>
        <v>0</v>
      </c>
      <c r="AO59" s="134">
        <f>SUM(AO53:AO58)-AO52</f>
        <v>2.5</v>
      </c>
      <c r="AP59" s="134">
        <f>SUM(AP53:AP58)-AP52</f>
        <v>4.5</v>
      </c>
      <c r="AQ59" s="134">
        <f>SUM(AQ53:AQ58)-AQ52</f>
        <v>0.5</v>
      </c>
      <c r="AR59" s="134">
        <f>SUM(AR53:AR58)-AR52</f>
        <v>1</v>
      </c>
      <c r="AS59" s="136">
        <f t="shared" si="26"/>
        <v>8.5</v>
      </c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7"/>
      <c r="BF59" s="157"/>
      <c r="BG59" s="155"/>
    </row>
    <row r="60" spans="1:59" ht="14.25" customHeight="1" x14ac:dyDescent="0.25">
      <c r="A60" s="71"/>
      <c r="B60" s="131" t="s">
        <v>166</v>
      </c>
      <c r="C60" s="95">
        <v>6</v>
      </c>
      <c r="D60" s="95">
        <v>2</v>
      </c>
      <c r="E60" s="132"/>
      <c r="F60" s="95">
        <v>5</v>
      </c>
      <c r="G60" s="95">
        <v>6</v>
      </c>
      <c r="H60" s="95">
        <v>5.5</v>
      </c>
      <c r="I60" s="95">
        <v>6.5</v>
      </c>
      <c r="J60" s="95">
        <v>6</v>
      </c>
      <c r="K60" s="95">
        <v>2</v>
      </c>
      <c r="L60" s="132"/>
      <c r="M60" s="95">
        <v>5</v>
      </c>
      <c r="N60" s="95">
        <v>6</v>
      </c>
      <c r="O60" s="95">
        <v>5.5</v>
      </c>
      <c r="P60" s="95">
        <v>6.5</v>
      </c>
      <c r="Q60" s="95">
        <v>6</v>
      </c>
      <c r="R60" s="95">
        <v>2</v>
      </c>
      <c r="S60" s="132"/>
      <c r="T60" s="95">
        <v>5</v>
      </c>
      <c r="U60" s="95">
        <v>6</v>
      </c>
      <c r="V60" s="95">
        <v>5.5</v>
      </c>
      <c r="W60" s="95">
        <v>6.5</v>
      </c>
      <c r="X60" s="95">
        <v>6</v>
      </c>
      <c r="Y60" s="326" t="s">
        <v>191</v>
      </c>
      <c r="Z60" s="326"/>
      <c r="AA60" s="326"/>
      <c r="AB60" s="326"/>
      <c r="AC60" s="326"/>
      <c r="AD60" s="326"/>
      <c r="AE60" s="326"/>
      <c r="AF60" s="326"/>
      <c r="AG60" s="132"/>
      <c r="AH60" s="133">
        <f>SUM(C60:AG60)</f>
        <v>99</v>
      </c>
      <c r="AI60" s="134"/>
      <c r="AJ60" s="134"/>
      <c r="AK60" s="134"/>
      <c r="AL60" s="71"/>
      <c r="AM60" s="135" t="s">
        <v>167</v>
      </c>
      <c r="AN60" s="135">
        <f t="shared" ref="AN60:AN66" si="37">SUM(C60:D60)</f>
        <v>8</v>
      </c>
      <c r="AO60" s="135">
        <f t="shared" ref="AO60:AO66" si="38">SUM(F60:K60)</f>
        <v>31</v>
      </c>
      <c r="AP60" s="135">
        <f t="shared" ref="AP60:AP66" si="39">SUM(M60:R60)</f>
        <v>31</v>
      </c>
      <c r="AQ60" s="135">
        <f t="shared" ref="AQ60:AQ66" si="40">SUM(T60:Y60)</f>
        <v>29</v>
      </c>
      <c r="AR60" s="135">
        <f t="shared" ref="AR60:AR66" si="41">SUM(AA60:AF60)</f>
        <v>0</v>
      </c>
      <c r="AS60" s="136">
        <f t="shared" si="26"/>
        <v>99</v>
      </c>
      <c r="AT60" s="137">
        <f>AS60-SUM(AS62:AS66)</f>
        <v>59</v>
      </c>
      <c r="AU60" s="137">
        <f>AS67</f>
        <v>0</v>
      </c>
      <c r="AV60" s="138">
        <f>AT60+AU60</f>
        <v>59</v>
      </c>
      <c r="AW60" s="138">
        <f>AS66</f>
        <v>11.5</v>
      </c>
      <c r="AX60" s="138">
        <f>AS64</f>
        <v>0</v>
      </c>
      <c r="AY60" s="138">
        <f>AS65</f>
        <v>0</v>
      </c>
      <c r="AZ60" s="138">
        <f>AS63</f>
        <v>28</v>
      </c>
      <c r="BA60" s="138">
        <f>AS62</f>
        <v>0.5</v>
      </c>
      <c r="BB60" s="134">
        <f>AJ61</f>
        <v>42</v>
      </c>
      <c r="BC60" s="134">
        <v>1.3</v>
      </c>
      <c r="BD60" s="134">
        <f>BC60*AU60</f>
        <v>0</v>
      </c>
      <c r="BE60" s="139">
        <f>BB60+BD60</f>
        <v>42</v>
      </c>
      <c r="BF60" s="139"/>
      <c r="BG60" s="138"/>
    </row>
    <row r="61" spans="1:59" ht="15" x14ac:dyDescent="0.25">
      <c r="A61" s="140"/>
      <c r="B61" s="141" t="s">
        <v>168</v>
      </c>
      <c r="C61" s="142"/>
      <c r="D61" s="134">
        <v>2.5</v>
      </c>
      <c r="E61" s="144"/>
      <c r="F61" s="134">
        <v>6</v>
      </c>
      <c r="G61" s="134">
        <v>6</v>
      </c>
      <c r="H61" s="142"/>
      <c r="I61" s="134">
        <v>6</v>
      </c>
      <c r="J61" s="134">
        <v>5.5</v>
      </c>
      <c r="K61" s="134">
        <v>3</v>
      </c>
      <c r="L61" s="144"/>
      <c r="M61" s="134">
        <v>5</v>
      </c>
      <c r="N61" s="134">
        <v>6</v>
      </c>
      <c r="O61" s="134">
        <v>5</v>
      </c>
      <c r="P61" s="134">
        <v>6</v>
      </c>
      <c r="Q61" s="134">
        <v>5.5</v>
      </c>
      <c r="R61" s="134">
        <v>2.5</v>
      </c>
      <c r="S61" s="144"/>
      <c r="T61" s="143"/>
      <c r="U61" s="143"/>
      <c r="V61" s="143"/>
      <c r="W61" s="143"/>
      <c r="X61" s="143"/>
      <c r="Y61" s="134"/>
      <c r="Z61" s="144"/>
      <c r="AA61" s="134"/>
      <c r="AB61" s="134"/>
      <c r="AC61" s="134"/>
      <c r="AD61" s="134"/>
      <c r="AE61" s="134"/>
      <c r="AF61" s="134"/>
      <c r="AG61" s="144"/>
      <c r="AH61" s="133">
        <f>SUM(D61:AG61)</f>
        <v>59</v>
      </c>
      <c r="AI61" s="134">
        <f>COUNT(C61:AG61)</f>
        <v>12</v>
      </c>
      <c r="AJ61" s="134">
        <f>AI61*3.5</f>
        <v>42</v>
      </c>
      <c r="AK61" s="134"/>
      <c r="AL61" s="140"/>
      <c r="AM61" s="134" t="s">
        <v>169</v>
      </c>
      <c r="AN61" s="134">
        <f t="shared" si="37"/>
        <v>2.5</v>
      </c>
      <c r="AO61" s="134">
        <f t="shared" si="38"/>
        <v>26.5</v>
      </c>
      <c r="AP61" s="134">
        <f t="shared" si="39"/>
        <v>30</v>
      </c>
      <c r="AQ61" s="134">
        <f t="shared" si="40"/>
        <v>0</v>
      </c>
      <c r="AR61" s="134">
        <f t="shared" si="41"/>
        <v>0</v>
      </c>
      <c r="AS61" s="136">
        <f t="shared" si="26"/>
        <v>59</v>
      </c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45"/>
      <c r="BF61" s="145"/>
      <c r="BG61" s="134" t="s">
        <v>192</v>
      </c>
    </row>
    <row r="62" spans="1:59" ht="15" x14ac:dyDescent="0.25">
      <c r="A62" s="140" t="s">
        <v>193</v>
      </c>
      <c r="B62" s="141" t="s">
        <v>109</v>
      </c>
      <c r="C62" s="147"/>
      <c r="D62" s="147"/>
      <c r="E62" s="148"/>
      <c r="F62" s="147"/>
      <c r="G62" s="147"/>
      <c r="H62" s="147"/>
      <c r="I62" s="147"/>
      <c r="J62" s="147"/>
      <c r="K62" s="147"/>
      <c r="L62" s="148"/>
      <c r="M62" s="147"/>
      <c r="N62" s="147"/>
      <c r="O62" s="147"/>
      <c r="P62" s="147"/>
      <c r="Q62" s="147">
        <v>0.5</v>
      </c>
      <c r="R62" s="147"/>
      <c r="S62" s="148"/>
      <c r="T62" s="147"/>
      <c r="U62" s="147"/>
      <c r="V62" s="147"/>
      <c r="W62" s="147"/>
      <c r="X62" s="147"/>
      <c r="Y62" s="147"/>
      <c r="Z62" s="148"/>
      <c r="AA62" s="147"/>
      <c r="AB62" s="147"/>
      <c r="AC62" s="147"/>
      <c r="AD62" s="147"/>
      <c r="AE62" s="147"/>
      <c r="AF62" s="147"/>
      <c r="AG62" s="148"/>
      <c r="AH62" s="133"/>
      <c r="AI62" s="147"/>
      <c r="AJ62" s="147"/>
      <c r="AK62" s="147"/>
      <c r="AL62" s="140" t="s">
        <v>193</v>
      </c>
      <c r="AM62" s="134" t="s">
        <v>109</v>
      </c>
      <c r="AN62" s="134">
        <f t="shared" si="37"/>
        <v>0</v>
      </c>
      <c r="AO62" s="134">
        <f t="shared" si="38"/>
        <v>0</v>
      </c>
      <c r="AP62" s="134">
        <f t="shared" si="39"/>
        <v>0.5</v>
      </c>
      <c r="AQ62" s="134">
        <f t="shared" si="40"/>
        <v>0</v>
      </c>
      <c r="AR62" s="134">
        <f t="shared" si="41"/>
        <v>0</v>
      </c>
      <c r="AS62" s="136">
        <f t="shared" si="26"/>
        <v>0.5</v>
      </c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149"/>
      <c r="BF62" s="149"/>
      <c r="BG62" s="146" t="s">
        <v>194</v>
      </c>
    </row>
    <row r="63" spans="1:59" ht="15" x14ac:dyDescent="0.25">
      <c r="A63" s="140"/>
      <c r="B63" s="141" t="s">
        <v>108</v>
      </c>
      <c r="C63" s="152"/>
      <c r="D63" s="134"/>
      <c r="E63" s="151"/>
      <c r="F63" s="134"/>
      <c r="G63" s="134"/>
      <c r="H63" s="150"/>
      <c r="I63" s="134"/>
      <c r="J63" s="152"/>
      <c r="K63" s="134"/>
      <c r="L63" s="151"/>
      <c r="M63" s="134"/>
      <c r="N63" s="134"/>
      <c r="O63" s="150"/>
      <c r="P63" s="134"/>
      <c r="Q63" s="152"/>
      <c r="R63" s="134"/>
      <c r="S63" s="151"/>
      <c r="T63" s="134">
        <v>5</v>
      </c>
      <c r="U63" s="134">
        <v>5.5</v>
      </c>
      <c r="V63" s="150">
        <v>5.5</v>
      </c>
      <c r="W63" s="134">
        <v>6</v>
      </c>
      <c r="X63" s="152">
        <v>6</v>
      </c>
      <c r="Y63" s="134"/>
      <c r="Z63" s="151"/>
      <c r="AA63" s="134"/>
      <c r="AB63" s="134"/>
      <c r="AC63" s="150"/>
      <c r="AD63" s="134"/>
      <c r="AE63" s="152"/>
      <c r="AF63" s="134"/>
      <c r="AG63" s="151"/>
      <c r="AH63" s="133"/>
      <c r="AI63" s="134"/>
      <c r="AJ63" s="134"/>
      <c r="AK63" s="134"/>
      <c r="AL63" s="140"/>
      <c r="AM63" s="124" t="s">
        <v>108</v>
      </c>
      <c r="AN63" s="134">
        <f t="shared" si="37"/>
        <v>0</v>
      </c>
      <c r="AO63" s="134">
        <f t="shared" si="38"/>
        <v>0</v>
      </c>
      <c r="AP63" s="134">
        <f t="shared" si="39"/>
        <v>0</v>
      </c>
      <c r="AQ63" s="134">
        <f t="shared" si="40"/>
        <v>28</v>
      </c>
      <c r="AR63" s="134">
        <f t="shared" si="41"/>
        <v>0</v>
      </c>
      <c r="AS63" s="136">
        <f t="shared" si="26"/>
        <v>28</v>
      </c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45"/>
      <c r="BF63" s="145"/>
      <c r="BG63" s="134"/>
    </row>
    <row r="64" spans="1:59" ht="15" x14ac:dyDescent="0.25">
      <c r="A64" s="140"/>
      <c r="B64" s="141" t="s">
        <v>160</v>
      </c>
      <c r="C64" s="152"/>
      <c r="D64" s="134"/>
      <c r="E64" s="151"/>
      <c r="F64" s="134"/>
      <c r="G64" s="134"/>
      <c r="H64" s="150"/>
      <c r="I64" s="134"/>
      <c r="J64" s="152"/>
      <c r="K64" s="134"/>
      <c r="L64" s="151"/>
      <c r="M64" s="134"/>
      <c r="N64" s="134"/>
      <c r="O64" s="150"/>
      <c r="P64" s="134"/>
      <c r="Q64" s="152"/>
      <c r="R64" s="134"/>
      <c r="S64" s="151"/>
      <c r="T64" s="134"/>
      <c r="U64" s="134"/>
      <c r="V64" s="150"/>
      <c r="W64" s="134"/>
      <c r="X64" s="152"/>
      <c r="Y64" s="134"/>
      <c r="Z64" s="151"/>
      <c r="AA64" s="134"/>
      <c r="AB64" s="134"/>
      <c r="AC64" s="150"/>
      <c r="AD64" s="134"/>
      <c r="AE64" s="152"/>
      <c r="AF64" s="134"/>
      <c r="AG64" s="151"/>
      <c r="AH64" s="133"/>
      <c r="AI64" s="134"/>
      <c r="AJ64" s="134"/>
      <c r="AK64" s="134"/>
      <c r="AL64" s="140"/>
      <c r="AM64" s="124" t="s">
        <v>172</v>
      </c>
      <c r="AN64" s="134">
        <f t="shared" si="37"/>
        <v>0</v>
      </c>
      <c r="AO64" s="134">
        <f t="shared" si="38"/>
        <v>0</v>
      </c>
      <c r="AP64" s="134">
        <f t="shared" si="39"/>
        <v>0</v>
      </c>
      <c r="AQ64" s="134">
        <f t="shared" si="40"/>
        <v>0</v>
      </c>
      <c r="AR64" s="134">
        <f t="shared" si="41"/>
        <v>0</v>
      </c>
      <c r="AS64" s="136">
        <f t="shared" si="26"/>
        <v>0</v>
      </c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45"/>
      <c r="BF64" s="145"/>
      <c r="BG64" s="134"/>
    </row>
    <row r="65" spans="1:59" ht="15" x14ac:dyDescent="0.25">
      <c r="A65" s="140"/>
      <c r="B65" s="141" t="s">
        <v>161</v>
      </c>
      <c r="C65" s="152"/>
      <c r="D65" s="134"/>
      <c r="E65" s="151"/>
      <c r="F65" s="134"/>
      <c r="G65" s="134"/>
      <c r="H65" s="150"/>
      <c r="I65" s="134"/>
      <c r="J65" s="152"/>
      <c r="K65" s="134"/>
      <c r="L65" s="151"/>
      <c r="M65" s="134"/>
      <c r="N65" s="134"/>
      <c r="O65" s="150"/>
      <c r="P65" s="134"/>
      <c r="Q65" s="152"/>
      <c r="R65" s="134"/>
      <c r="S65" s="151"/>
      <c r="T65" s="134"/>
      <c r="U65" s="134"/>
      <c r="V65" s="150"/>
      <c r="W65" s="134"/>
      <c r="X65" s="152"/>
      <c r="Y65" s="134"/>
      <c r="Z65" s="151"/>
      <c r="AA65" s="134"/>
      <c r="AB65" s="134"/>
      <c r="AC65" s="150"/>
      <c r="AD65" s="134"/>
      <c r="AE65" s="152"/>
      <c r="AF65" s="134"/>
      <c r="AG65" s="151"/>
      <c r="AH65" s="133"/>
      <c r="AI65" s="134"/>
      <c r="AJ65" s="134"/>
      <c r="AK65" s="134"/>
      <c r="AL65" s="140"/>
      <c r="AM65" s="124" t="s">
        <v>173</v>
      </c>
      <c r="AN65" s="134">
        <f t="shared" si="37"/>
        <v>0</v>
      </c>
      <c r="AO65" s="134">
        <f t="shared" si="38"/>
        <v>0</v>
      </c>
      <c r="AP65" s="134">
        <f t="shared" si="39"/>
        <v>0</v>
      </c>
      <c r="AQ65" s="134">
        <f t="shared" si="40"/>
        <v>0</v>
      </c>
      <c r="AR65" s="134">
        <f t="shared" si="41"/>
        <v>0</v>
      </c>
      <c r="AS65" s="136">
        <f t="shared" si="26"/>
        <v>0</v>
      </c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45"/>
      <c r="BF65" s="145"/>
      <c r="BG65" s="134"/>
    </row>
    <row r="66" spans="1:59" ht="15" x14ac:dyDescent="0.25">
      <c r="A66" s="140"/>
      <c r="B66" s="141" t="s">
        <v>174</v>
      </c>
      <c r="C66" s="152">
        <v>6</v>
      </c>
      <c r="D66" s="134"/>
      <c r="E66" s="151"/>
      <c r="F66" s="134"/>
      <c r="G66" s="134"/>
      <c r="H66" s="150">
        <v>5.5</v>
      </c>
      <c r="I66" s="134"/>
      <c r="J66" s="152"/>
      <c r="K66" s="134"/>
      <c r="L66" s="151"/>
      <c r="M66" s="134"/>
      <c r="N66" s="134"/>
      <c r="O66" s="150"/>
      <c r="P66" s="134"/>
      <c r="Q66" s="152"/>
      <c r="R66" s="134"/>
      <c r="S66" s="151"/>
      <c r="T66" s="134"/>
      <c r="U66" s="134"/>
      <c r="V66" s="150"/>
      <c r="W66" s="134"/>
      <c r="X66" s="152"/>
      <c r="Y66" s="134"/>
      <c r="Z66" s="151"/>
      <c r="AA66" s="134"/>
      <c r="AB66" s="134"/>
      <c r="AC66" s="150"/>
      <c r="AD66" s="134"/>
      <c r="AE66" s="152"/>
      <c r="AF66" s="134"/>
      <c r="AG66" s="151"/>
      <c r="AH66" s="133"/>
      <c r="AI66" s="134"/>
      <c r="AJ66" s="134"/>
      <c r="AK66" s="134"/>
      <c r="AL66" s="140"/>
      <c r="AM66" s="124" t="s">
        <v>174</v>
      </c>
      <c r="AN66" s="134">
        <f t="shared" si="37"/>
        <v>6</v>
      </c>
      <c r="AO66" s="134">
        <f t="shared" si="38"/>
        <v>5.5</v>
      </c>
      <c r="AP66" s="134">
        <f t="shared" si="39"/>
        <v>0</v>
      </c>
      <c r="AQ66" s="134">
        <f t="shared" si="40"/>
        <v>0</v>
      </c>
      <c r="AR66" s="134">
        <f t="shared" si="41"/>
        <v>0</v>
      </c>
      <c r="AS66" s="136">
        <f t="shared" si="26"/>
        <v>11.5</v>
      </c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45"/>
      <c r="BF66" s="145"/>
      <c r="BG66" s="134"/>
    </row>
    <row r="67" spans="1:59" ht="15" x14ac:dyDescent="0.25">
      <c r="A67" s="153"/>
      <c r="B67" s="154" t="s">
        <v>175</v>
      </c>
      <c r="C67" s="155"/>
      <c r="D67" s="155"/>
      <c r="E67" s="156"/>
      <c r="F67" s="155"/>
      <c r="G67" s="155"/>
      <c r="H67" s="155"/>
      <c r="I67" s="134"/>
      <c r="J67" s="155"/>
      <c r="K67" s="155"/>
      <c r="L67" s="156"/>
      <c r="M67" s="155"/>
      <c r="N67" s="155"/>
      <c r="O67" s="155"/>
      <c r="P67" s="134"/>
      <c r="Q67" s="155"/>
      <c r="R67" s="155"/>
      <c r="S67" s="156"/>
      <c r="T67" s="155"/>
      <c r="U67" s="155"/>
      <c r="V67" s="155"/>
      <c r="W67" s="134"/>
      <c r="X67" s="155"/>
      <c r="Y67" s="155"/>
      <c r="Z67" s="156"/>
      <c r="AA67" s="155"/>
      <c r="AB67" s="155"/>
      <c r="AC67" s="155"/>
      <c r="AD67" s="134"/>
      <c r="AE67" s="155"/>
      <c r="AF67" s="155"/>
      <c r="AG67" s="156"/>
      <c r="AH67" s="133">
        <f>SUM(C67:AG67)</f>
        <v>0</v>
      </c>
      <c r="AI67" s="155"/>
      <c r="AJ67" s="155"/>
      <c r="AK67" s="155"/>
      <c r="AL67" s="153"/>
      <c r="AM67" s="134" t="s">
        <v>176</v>
      </c>
      <c r="AN67" s="134">
        <f>SUM(AN61:AN66)-AN60</f>
        <v>0.5</v>
      </c>
      <c r="AO67" s="134">
        <f>SUM(AO61:AO66)-AO60</f>
        <v>1</v>
      </c>
      <c r="AP67" s="134">
        <f>SUM(AP61:AP66)-AP60</f>
        <v>-0.5</v>
      </c>
      <c r="AQ67" s="134">
        <f>SUM(AQ61:AQ66)-AQ60</f>
        <v>-1</v>
      </c>
      <c r="AR67" s="134">
        <f>SUM(AR61:AR66)-AR60</f>
        <v>0</v>
      </c>
      <c r="AS67" s="136">
        <f t="shared" si="26"/>
        <v>0</v>
      </c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7"/>
      <c r="BF67" s="157"/>
      <c r="BG67" s="155"/>
    </row>
    <row r="68" spans="1:59" ht="15" x14ac:dyDescent="0.25">
      <c r="A68" s="71"/>
      <c r="B68" s="131" t="s">
        <v>166</v>
      </c>
      <c r="C68" s="95">
        <v>6</v>
      </c>
      <c r="D68" s="95">
        <v>2</v>
      </c>
      <c r="E68" s="132"/>
      <c r="F68" s="95">
        <v>5.5</v>
      </c>
      <c r="G68" s="95">
        <v>6</v>
      </c>
      <c r="H68" s="95">
        <v>5.5</v>
      </c>
      <c r="I68" s="95">
        <v>6</v>
      </c>
      <c r="J68" s="95">
        <v>6</v>
      </c>
      <c r="K68" s="95">
        <v>2</v>
      </c>
      <c r="L68" s="132"/>
      <c r="M68" s="95">
        <v>5.5</v>
      </c>
      <c r="N68" s="95">
        <v>6</v>
      </c>
      <c r="O68" s="95">
        <v>5.5</v>
      </c>
      <c r="P68" s="95">
        <v>6</v>
      </c>
      <c r="Q68" s="95">
        <v>6</v>
      </c>
      <c r="R68" s="95">
        <v>2</v>
      </c>
      <c r="S68" s="132"/>
      <c r="T68" s="95">
        <v>5.5</v>
      </c>
      <c r="U68" s="95">
        <v>6</v>
      </c>
      <c r="V68" s="95">
        <v>5.5</v>
      </c>
      <c r="W68" s="95">
        <v>6</v>
      </c>
      <c r="X68" s="95">
        <v>6</v>
      </c>
      <c r="Y68" s="95">
        <v>2</v>
      </c>
      <c r="Z68" s="132"/>
      <c r="AA68" s="95">
        <v>5.5</v>
      </c>
      <c r="AB68" s="95">
        <v>6</v>
      </c>
      <c r="AC68" s="95">
        <v>5.5</v>
      </c>
      <c r="AD68" s="95">
        <v>6</v>
      </c>
      <c r="AE68" s="95">
        <v>6</v>
      </c>
      <c r="AF68" s="95">
        <v>2</v>
      </c>
      <c r="AG68" s="132"/>
      <c r="AH68" s="133">
        <f>SUM(C68:AG68)</f>
        <v>132</v>
      </c>
      <c r="AI68" s="134"/>
      <c r="AJ68" s="134"/>
      <c r="AK68" s="134"/>
      <c r="AL68" s="71"/>
      <c r="AM68" s="135" t="s">
        <v>167</v>
      </c>
      <c r="AN68" s="135">
        <f t="shared" ref="AN68:AN74" si="42">SUM(C68:D68)</f>
        <v>8</v>
      </c>
      <c r="AO68" s="135">
        <f t="shared" ref="AO68:AO74" si="43">SUM(F68:K68)</f>
        <v>31</v>
      </c>
      <c r="AP68" s="135">
        <f t="shared" ref="AP68:AP74" si="44">SUM(M68:R68)</f>
        <v>31</v>
      </c>
      <c r="AQ68" s="135">
        <f t="shared" ref="AQ68:AQ74" si="45">SUM(T68:Y68)</f>
        <v>31</v>
      </c>
      <c r="AR68" s="135">
        <f t="shared" ref="AR68:AR74" si="46">SUM(AA68:AF68)</f>
        <v>31</v>
      </c>
      <c r="AS68" s="136">
        <f t="shared" ref="AS68:AS99" si="47">SUM(AN68:AR68)</f>
        <v>132</v>
      </c>
      <c r="AT68" s="137">
        <f>AS68-SUM(AS70:AS74)</f>
        <v>118.5</v>
      </c>
      <c r="AU68" s="137">
        <f>AS75</f>
        <v>6</v>
      </c>
      <c r="AV68" s="138">
        <f>AT68+AU68</f>
        <v>124.5</v>
      </c>
      <c r="AW68" s="138">
        <f>AS74</f>
        <v>11.5</v>
      </c>
      <c r="AX68" s="138">
        <f>AS72</f>
        <v>0</v>
      </c>
      <c r="AY68" s="138">
        <f>AS73</f>
        <v>0</v>
      </c>
      <c r="AZ68" s="138">
        <f>AS71</f>
        <v>0</v>
      </c>
      <c r="BA68" s="138">
        <f>AS70</f>
        <v>2</v>
      </c>
      <c r="BB68" s="134">
        <f>AJ69</f>
        <v>80.5</v>
      </c>
      <c r="BC68" s="134">
        <v>1.3</v>
      </c>
      <c r="BD68" s="134">
        <f>BC68*AU68</f>
        <v>7.8000000000000007</v>
      </c>
      <c r="BE68" s="139">
        <f>BB68+BD68</f>
        <v>88.3</v>
      </c>
      <c r="BF68" s="139"/>
      <c r="BG68" s="138"/>
    </row>
    <row r="69" spans="1:59" ht="15" x14ac:dyDescent="0.25">
      <c r="A69" s="140"/>
      <c r="B69" s="141" t="s">
        <v>168</v>
      </c>
      <c r="C69" s="142"/>
      <c r="D69" s="143"/>
      <c r="E69" s="144"/>
      <c r="F69" s="134">
        <v>6</v>
      </c>
      <c r="G69" s="134">
        <v>6</v>
      </c>
      <c r="H69" s="142"/>
      <c r="I69" s="134">
        <v>5.5</v>
      </c>
      <c r="J69" s="134">
        <v>5.5</v>
      </c>
      <c r="K69" s="134">
        <v>3.5</v>
      </c>
      <c r="L69" s="144"/>
      <c r="M69" s="134">
        <v>5</v>
      </c>
      <c r="N69" s="134">
        <v>6</v>
      </c>
      <c r="O69" s="134">
        <v>6</v>
      </c>
      <c r="P69" s="134">
        <v>6.5</v>
      </c>
      <c r="Q69" s="134">
        <v>5.5</v>
      </c>
      <c r="R69" s="134">
        <v>3.5</v>
      </c>
      <c r="S69" s="144"/>
      <c r="T69" s="134">
        <v>5.5</v>
      </c>
      <c r="U69" s="134">
        <v>7</v>
      </c>
      <c r="V69" s="134">
        <v>6</v>
      </c>
      <c r="W69" s="134">
        <v>6.5</v>
      </c>
      <c r="X69" s="134">
        <v>4.5</v>
      </c>
      <c r="Y69" s="134">
        <v>4</v>
      </c>
      <c r="Z69" s="144"/>
      <c r="AA69" s="134">
        <v>5</v>
      </c>
      <c r="AB69" s="134">
        <v>6.5</v>
      </c>
      <c r="AC69" s="134">
        <v>5</v>
      </c>
      <c r="AD69" s="134">
        <v>6.5</v>
      </c>
      <c r="AE69" s="134">
        <v>6</v>
      </c>
      <c r="AF69" s="134">
        <v>3</v>
      </c>
      <c r="AG69" s="144"/>
      <c r="AH69" s="133">
        <f>SUM(D69:AG69)</f>
        <v>124.5</v>
      </c>
      <c r="AI69" s="134">
        <f>COUNT(C69:AG69)</f>
        <v>23</v>
      </c>
      <c r="AJ69" s="134">
        <f>AI69*3.5</f>
        <v>80.5</v>
      </c>
      <c r="AK69" s="134"/>
      <c r="AL69" s="140"/>
      <c r="AM69" s="134" t="s">
        <v>169</v>
      </c>
      <c r="AN69" s="134">
        <f t="shared" si="42"/>
        <v>0</v>
      </c>
      <c r="AO69" s="134">
        <f t="shared" si="43"/>
        <v>26.5</v>
      </c>
      <c r="AP69" s="134">
        <f t="shared" si="44"/>
        <v>32.5</v>
      </c>
      <c r="AQ69" s="134">
        <f t="shared" si="45"/>
        <v>33.5</v>
      </c>
      <c r="AR69" s="134">
        <f t="shared" si="46"/>
        <v>32</v>
      </c>
      <c r="AS69" s="136">
        <f t="shared" si="47"/>
        <v>124.5</v>
      </c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45"/>
      <c r="BF69" s="145"/>
      <c r="BG69" s="146" t="s">
        <v>195</v>
      </c>
    </row>
    <row r="70" spans="1:59" ht="15" x14ac:dyDescent="0.25">
      <c r="A70" s="140" t="s">
        <v>196</v>
      </c>
      <c r="B70" s="141" t="s">
        <v>109</v>
      </c>
      <c r="C70" s="147"/>
      <c r="D70" s="147">
        <v>2</v>
      </c>
      <c r="E70" s="148"/>
      <c r="F70" s="147"/>
      <c r="G70" s="147"/>
      <c r="H70" s="147"/>
      <c r="I70" s="147"/>
      <c r="J70" s="147"/>
      <c r="K70" s="147"/>
      <c r="L70" s="148"/>
      <c r="M70" s="147"/>
      <c r="N70" s="147"/>
      <c r="O70" s="147"/>
      <c r="P70" s="147"/>
      <c r="Q70" s="147"/>
      <c r="R70" s="147"/>
      <c r="S70" s="148"/>
      <c r="T70" s="147"/>
      <c r="U70" s="147"/>
      <c r="V70" s="147"/>
      <c r="W70" s="147"/>
      <c r="X70" s="147"/>
      <c r="Y70" s="147"/>
      <c r="Z70" s="148"/>
      <c r="AA70" s="147"/>
      <c r="AB70" s="147"/>
      <c r="AC70" s="147"/>
      <c r="AD70" s="147"/>
      <c r="AE70" s="147"/>
      <c r="AF70" s="147"/>
      <c r="AG70" s="148"/>
      <c r="AH70" s="133"/>
      <c r="AI70" s="147"/>
      <c r="AJ70" s="147"/>
      <c r="AK70" s="147"/>
      <c r="AL70" s="140" t="s">
        <v>196</v>
      </c>
      <c r="AM70" s="134" t="s">
        <v>109</v>
      </c>
      <c r="AN70" s="134">
        <f t="shared" si="42"/>
        <v>2</v>
      </c>
      <c r="AO70" s="134">
        <f t="shared" si="43"/>
        <v>0</v>
      </c>
      <c r="AP70" s="134">
        <f t="shared" si="44"/>
        <v>0</v>
      </c>
      <c r="AQ70" s="134">
        <f t="shared" si="45"/>
        <v>0</v>
      </c>
      <c r="AR70" s="134">
        <f t="shared" si="46"/>
        <v>0</v>
      </c>
      <c r="AS70" s="136">
        <f t="shared" si="47"/>
        <v>2</v>
      </c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9"/>
      <c r="BF70" s="149"/>
      <c r="BG70" s="147"/>
    </row>
    <row r="71" spans="1:59" ht="15" x14ac:dyDescent="0.25">
      <c r="A71" s="140"/>
      <c r="B71" s="141" t="s">
        <v>108</v>
      </c>
      <c r="C71" s="152"/>
      <c r="D71" s="134"/>
      <c r="E71" s="151"/>
      <c r="F71" s="134"/>
      <c r="G71" s="134"/>
      <c r="H71" s="150"/>
      <c r="I71" s="134"/>
      <c r="J71" s="152"/>
      <c r="K71" s="134"/>
      <c r="L71" s="151"/>
      <c r="M71" s="134"/>
      <c r="N71" s="134"/>
      <c r="O71" s="150"/>
      <c r="P71" s="134"/>
      <c r="Q71" s="152"/>
      <c r="R71" s="134"/>
      <c r="S71" s="151"/>
      <c r="T71" s="134"/>
      <c r="U71" s="134"/>
      <c r="V71" s="150"/>
      <c r="W71" s="134"/>
      <c r="X71" s="152"/>
      <c r="Y71" s="134"/>
      <c r="Z71" s="151"/>
      <c r="AA71" s="134"/>
      <c r="AB71" s="134"/>
      <c r="AC71" s="150"/>
      <c r="AD71" s="134"/>
      <c r="AE71" s="152"/>
      <c r="AF71" s="134"/>
      <c r="AG71" s="151"/>
      <c r="AH71" s="133"/>
      <c r="AI71" s="134"/>
      <c r="AJ71" s="134"/>
      <c r="AK71" s="134"/>
      <c r="AL71" s="140"/>
      <c r="AM71" s="124" t="s">
        <v>108</v>
      </c>
      <c r="AN71" s="134">
        <f t="shared" si="42"/>
        <v>0</v>
      </c>
      <c r="AO71" s="134">
        <f t="shared" si="43"/>
        <v>0</v>
      </c>
      <c r="AP71" s="134">
        <f t="shared" si="44"/>
        <v>0</v>
      </c>
      <c r="AQ71" s="134">
        <f t="shared" si="45"/>
        <v>0</v>
      </c>
      <c r="AR71" s="134">
        <f t="shared" si="46"/>
        <v>0</v>
      </c>
      <c r="AS71" s="136">
        <f t="shared" si="47"/>
        <v>0</v>
      </c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45"/>
      <c r="BF71" s="145"/>
      <c r="BG71" s="134"/>
    </row>
    <row r="72" spans="1:59" ht="15" x14ac:dyDescent="0.25">
      <c r="A72" s="140"/>
      <c r="B72" s="141" t="s">
        <v>160</v>
      </c>
      <c r="C72" s="152"/>
      <c r="D72" s="134"/>
      <c r="E72" s="151"/>
      <c r="F72" s="134"/>
      <c r="G72" s="134"/>
      <c r="H72" s="150"/>
      <c r="I72" s="134"/>
      <c r="J72" s="152"/>
      <c r="K72" s="134"/>
      <c r="L72" s="151"/>
      <c r="M72" s="134"/>
      <c r="N72" s="134"/>
      <c r="O72" s="150"/>
      <c r="P72" s="134"/>
      <c r="Q72" s="152"/>
      <c r="R72" s="134"/>
      <c r="S72" s="151"/>
      <c r="T72" s="134"/>
      <c r="U72" s="134"/>
      <c r="V72" s="150"/>
      <c r="W72" s="134"/>
      <c r="X72" s="152"/>
      <c r="Y72" s="134"/>
      <c r="Z72" s="151"/>
      <c r="AA72" s="134"/>
      <c r="AB72" s="134"/>
      <c r="AC72" s="150"/>
      <c r="AD72" s="134"/>
      <c r="AE72" s="152"/>
      <c r="AF72" s="134"/>
      <c r="AG72" s="151"/>
      <c r="AH72" s="133"/>
      <c r="AI72" s="134"/>
      <c r="AJ72" s="134"/>
      <c r="AK72" s="134"/>
      <c r="AL72" s="140"/>
      <c r="AM72" s="124" t="s">
        <v>172</v>
      </c>
      <c r="AN72" s="134">
        <f t="shared" si="42"/>
        <v>0</v>
      </c>
      <c r="AO72" s="134">
        <f t="shared" si="43"/>
        <v>0</v>
      </c>
      <c r="AP72" s="134">
        <f t="shared" si="44"/>
        <v>0</v>
      </c>
      <c r="AQ72" s="134">
        <f t="shared" si="45"/>
        <v>0</v>
      </c>
      <c r="AR72" s="134">
        <f t="shared" si="46"/>
        <v>0</v>
      </c>
      <c r="AS72" s="136">
        <f t="shared" si="47"/>
        <v>0</v>
      </c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45"/>
      <c r="BF72" s="145"/>
      <c r="BG72" s="134"/>
    </row>
    <row r="73" spans="1:59" ht="15" x14ac:dyDescent="0.25">
      <c r="A73" s="140"/>
      <c r="B73" s="141" t="s">
        <v>161</v>
      </c>
      <c r="C73" s="152"/>
      <c r="D73" s="134"/>
      <c r="E73" s="151"/>
      <c r="F73" s="134"/>
      <c r="G73" s="134"/>
      <c r="H73" s="150"/>
      <c r="I73" s="134"/>
      <c r="J73" s="152"/>
      <c r="K73" s="134"/>
      <c r="L73" s="151"/>
      <c r="M73" s="134"/>
      <c r="N73" s="134"/>
      <c r="O73" s="150"/>
      <c r="P73" s="134"/>
      <c r="Q73" s="152"/>
      <c r="R73" s="134"/>
      <c r="S73" s="151"/>
      <c r="T73" s="134"/>
      <c r="U73" s="134"/>
      <c r="V73" s="150"/>
      <c r="W73" s="134"/>
      <c r="X73" s="152"/>
      <c r="Y73" s="134"/>
      <c r="Z73" s="151"/>
      <c r="AA73" s="134"/>
      <c r="AB73" s="134"/>
      <c r="AC73" s="150"/>
      <c r="AD73" s="134"/>
      <c r="AE73" s="152"/>
      <c r="AF73" s="134"/>
      <c r="AG73" s="151"/>
      <c r="AH73" s="133"/>
      <c r="AI73" s="134"/>
      <c r="AJ73" s="134"/>
      <c r="AK73" s="134"/>
      <c r="AL73" s="140"/>
      <c r="AM73" s="124" t="s">
        <v>173</v>
      </c>
      <c r="AN73" s="134">
        <f t="shared" si="42"/>
        <v>0</v>
      </c>
      <c r="AO73" s="134">
        <f t="shared" si="43"/>
        <v>0</v>
      </c>
      <c r="AP73" s="134">
        <f t="shared" si="44"/>
        <v>0</v>
      </c>
      <c r="AQ73" s="134">
        <f t="shared" si="45"/>
        <v>0</v>
      </c>
      <c r="AR73" s="134">
        <f t="shared" si="46"/>
        <v>0</v>
      </c>
      <c r="AS73" s="136">
        <f t="shared" si="47"/>
        <v>0</v>
      </c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45"/>
      <c r="BF73" s="145"/>
      <c r="BG73" s="134"/>
    </row>
    <row r="74" spans="1:59" ht="15" x14ac:dyDescent="0.25">
      <c r="A74" s="140"/>
      <c r="B74" s="141" t="s">
        <v>174</v>
      </c>
      <c r="C74" s="152">
        <v>6</v>
      </c>
      <c r="D74" s="134"/>
      <c r="E74" s="151"/>
      <c r="F74" s="134"/>
      <c r="G74" s="134"/>
      <c r="H74" s="150">
        <v>5.5</v>
      </c>
      <c r="I74" s="134"/>
      <c r="J74" s="152"/>
      <c r="K74" s="134"/>
      <c r="L74" s="151"/>
      <c r="M74" s="134"/>
      <c r="N74" s="134"/>
      <c r="O74" s="150"/>
      <c r="P74" s="134"/>
      <c r="Q74" s="152"/>
      <c r="R74" s="134"/>
      <c r="S74" s="151"/>
      <c r="T74" s="134"/>
      <c r="U74" s="134"/>
      <c r="V74" s="150"/>
      <c r="W74" s="134"/>
      <c r="X74" s="152"/>
      <c r="Y74" s="134"/>
      <c r="Z74" s="151"/>
      <c r="AA74" s="134"/>
      <c r="AB74" s="134"/>
      <c r="AC74" s="150"/>
      <c r="AD74" s="134"/>
      <c r="AE74" s="152"/>
      <c r="AF74" s="134"/>
      <c r="AG74" s="151"/>
      <c r="AH74" s="133"/>
      <c r="AI74" s="134"/>
      <c r="AJ74" s="134"/>
      <c r="AK74" s="134"/>
      <c r="AL74" s="140"/>
      <c r="AM74" s="124" t="s">
        <v>174</v>
      </c>
      <c r="AN74" s="134">
        <f t="shared" si="42"/>
        <v>6</v>
      </c>
      <c r="AO74" s="134">
        <f t="shared" si="43"/>
        <v>5.5</v>
      </c>
      <c r="AP74" s="134">
        <f t="shared" si="44"/>
        <v>0</v>
      </c>
      <c r="AQ74" s="134">
        <f t="shared" si="45"/>
        <v>0</v>
      </c>
      <c r="AR74" s="134">
        <f t="shared" si="46"/>
        <v>0</v>
      </c>
      <c r="AS74" s="136">
        <f t="shared" si="47"/>
        <v>11.5</v>
      </c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45"/>
      <c r="BF74" s="145"/>
      <c r="BG74" s="134"/>
    </row>
    <row r="75" spans="1:59" ht="15" x14ac:dyDescent="0.25">
      <c r="A75" s="153"/>
      <c r="B75" s="154" t="s">
        <v>175</v>
      </c>
      <c r="C75" s="155"/>
      <c r="D75" s="155"/>
      <c r="E75" s="156"/>
      <c r="F75" s="155"/>
      <c r="G75" s="155"/>
      <c r="H75" s="155"/>
      <c r="I75" s="134"/>
      <c r="J75" s="155"/>
      <c r="K75" s="155"/>
      <c r="L75" s="156"/>
      <c r="M75" s="155"/>
      <c r="N75" s="155"/>
      <c r="O75" s="155"/>
      <c r="P75" s="134"/>
      <c r="Q75" s="155"/>
      <c r="R75" s="155"/>
      <c r="S75" s="156"/>
      <c r="T75" s="155"/>
      <c r="U75" s="155"/>
      <c r="V75" s="155"/>
      <c r="W75" s="134"/>
      <c r="X75" s="155"/>
      <c r="Y75" s="155"/>
      <c r="Z75" s="156"/>
      <c r="AA75" s="155"/>
      <c r="AB75" s="155"/>
      <c r="AC75" s="155"/>
      <c r="AD75" s="134"/>
      <c r="AE75" s="155"/>
      <c r="AF75" s="155"/>
      <c r="AG75" s="156"/>
      <c r="AH75" s="133">
        <f>SUM(C75:AG75)</f>
        <v>0</v>
      </c>
      <c r="AI75" s="155"/>
      <c r="AJ75" s="155"/>
      <c r="AK75" s="155"/>
      <c r="AL75" s="153"/>
      <c r="AM75" s="134" t="s">
        <v>176</v>
      </c>
      <c r="AN75" s="134">
        <f>SUM(AN69:AN74)-AN68</f>
        <v>0</v>
      </c>
      <c r="AO75" s="134">
        <f>SUM(AO69:AO74)-AO68</f>
        <v>1</v>
      </c>
      <c r="AP75" s="134">
        <f>SUM(AP69:AP74)-AP68</f>
        <v>1.5</v>
      </c>
      <c r="AQ75" s="134">
        <f>SUM(AQ69:AQ74)-AQ68</f>
        <v>2.5</v>
      </c>
      <c r="AR75" s="134">
        <f>SUM(AR69:AR74)-AR68</f>
        <v>1</v>
      </c>
      <c r="AS75" s="136">
        <f t="shared" si="47"/>
        <v>6</v>
      </c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7"/>
      <c r="BF75" s="157"/>
      <c r="BG75" s="155"/>
    </row>
    <row r="76" spans="1:59" ht="15" x14ac:dyDescent="0.25">
      <c r="A76" s="71"/>
      <c r="B76" s="131" t="s">
        <v>166</v>
      </c>
      <c r="C76" s="95">
        <v>6</v>
      </c>
      <c r="D76" s="95">
        <v>3</v>
      </c>
      <c r="E76" s="132"/>
      <c r="F76" s="95">
        <v>5</v>
      </c>
      <c r="G76" s="95">
        <v>5</v>
      </c>
      <c r="H76" s="95">
        <v>5</v>
      </c>
      <c r="I76" s="95">
        <v>6</v>
      </c>
      <c r="J76" s="95">
        <v>6</v>
      </c>
      <c r="K76" s="95">
        <v>3</v>
      </c>
      <c r="L76" s="132"/>
      <c r="M76" s="95">
        <v>5</v>
      </c>
      <c r="N76" s="95">
        <v>5</v>
      </c>
      <c r="O76" s="95">
        <v>5</v>
      </c>
      <c r="P76" s="95">
        <v>6</v>
      </c>
      <c r="Q76" s="95">
        <v>6</v>
      </c>
      <c r="R76" s="95">
        <v>3</v>
      </c>
      <c r="S76" s="132"/>
      <c r="T76" s="95">
        <v>5</v>
      </c>
      <c r="U76" s="95">
        <v>5</v>
      </c>
      <c r="V76" s="95">
        <v>5</v>
      </c>
      <c r="W76" s="95">
        <v>6</v>
      </c>
      <c r="X76" s="95">
        <v>6</v>
      </c>
      <c r="Y76" s="95">
        <v>3</v>
      </c>
      <c r="Z76" s="132"/>
      <c r="AA76" s="95">
        <v>5</v>
      </c>
      <c r="AB76" s="95">
        <v>5</v>
      </c>
      <c r="AC76" s="95">
        <v>5</v>
      </c>
      <c r="AD76" s="95">
        <v>6</v>
      </c>
      <c r="AE76" s="95">
        <v>6</v>
      </c>
      <c r="AF76" s="95">
        <v>3</v>
      </c>
      <c r="AG76" s="132"/>
      <c r="AH76" s="133">
        <f>SUM(C76:AG76)</f>
        <v>129</v>
      </c>
      <c r="AI76" s="134"/>
      <c r="AJ76" s="134"/>
      <c r="AK76" s="134"/>
      <c r="AL76" s="71"/>
      <c r="AM76" s="135" t="s">
        <v>167</v>
      </c>
      <c r="AN76" s="135">
        <f t="shared" ref="AN76:AN82" si="48">SUM(C76:D76)</f>
        <v>9</v>
      </c>
      <c r="AO76" s="135">
        <f t="shared" ref="AO76:AO82" si="49">SUM(F76:K76)</f>
        <v>30</v>
      </c>
      <c r="AP76" s="135">
        <f t="shared" ref="AP76:AP82" si="50">SUM(M76:R76)</f>
        <v>30</v>
      </c>
      <c r="AQ76" s="135">
        <f t="shared" ref="AQ76:AQ82" si="51">SUM(T76:Y76)</f>
        <v>30</v>
      </c>
      <c r="AR76" s="135">
        <f t="shared" ref="AR76:AR82" si="52">SUM(AA76:AF76)</f>
        <v>30</v>
      </c>
      <c r="AS76" s="136">
        <f t="shared" si="47"/>
        <v>129</v>
      </c>
      <c r="AT76" s="137">
        <f>AS76-SUM(AS78:AS82)</f>
        <v>112.5</v>
      </c>
      <c r="AU76" s="137">
        <f>AS83</f>
        <v>0</v>
      </c>
      <c r="AV76" s="138">
        <f>AT76+AU76</f>
        <v>112.5</v>
      </c>
      <c r="AW76" s="138">
        <f>AS82</f>
        <v>8</v>
      </c>
      <c r="AX76" s="138">
        <f>AS80</f>
        <v>0</v>
      </c>
      <c r="AY76" s="138">
        <f>AS81</f>
        <v>0</v>
      </c>
      <c r="AZ76" s="138">
        <f>AS79</f>
        <v>8.5</v>
      </c>
      <c r="BA76" s="138">
        <f>AS78</f>
        <v>0</v>
      </c>
      <c r="BB76" s="134">
        <f>AJ77</f>
        <v>77</v>
      </c>
      <c r="BC76" s="134">
        <v>1.3</v>
      </c>
      <c r="BD76" s="134">
        <f>BC76*AU76</f>
        <v>0</v>
      </c>
      <c r="BE76" s="139">
        <f>BB76+BD76</f>
        <v>77</v>
      </c>
      <c r="BF76" s="139"/>
      <c r="BG76" s="138"/>
    </row>
    <row r="77" spans="1:59" ht="15" x14ac:dyDescent="0.25">
      <c r="A77" s="140"/>
      <c r="B77" s="141" t="s">
        <v>168</v>
      </c>
      <c r="C77" s="142"/>
      <c r="D77" s="143"/>
      <c r="E77" s="144"/>
      <c r="F77" s="134">
        <v>6.5</v>
      </c>
      <c r="G77" s="134">
        <v>5.5</v>
      </c>
      <c r="H77" s="142"/>
      <c r="I77" s="134">
        <v>6.5</v>
      </c>
      <c r="J77" s="134">
        <v>5.5</v>
      </c>
      <c r="K77" s="134">
        <v>2.5</v>
      </c>
      <c r="L77" s="144"/>
      <c r="M77" s="134">
        <v>5</v>
      </c>
      <c r="N77" s="134">
        <v>5</v>
      </c>
      <c r="O77" s="134">
        <v>5.5</v>
      </c>
      <c r="P77" s="134">
        <v>6.5</v>
      </c>
      <c r="Q77" s="134">
        <v>5</v>
      </c>
      <c r="R77" s="134">
        <v>3.5</v>
      </c>
      <c r="S77" s="144"/>
      <c r="T77" s="134">
        <v>5.5</v>
      </c>
      <c r="U77" s="143"/>
      <c r="V77" s="134">
        <v>5</v>
      </c>
      <c r="W77" s="134">
        <v>6</v>
      </c>
      <c r="X77" s="134">
        <v>5.5</v>
      </c>
      <c r="Y77" s="134">
        <v>1</v>
      </c>
      <c r="Z77" s="144"/>
      <c r="AA77" s="134">
        <v>5</v>
      </c>
      <c r="AB77" s="134">
        <v>7</v>
      </c>
      <c r="AC77" s="134">
        <v>5</v>
      </c>
      <c r="AD77" s="134">
        <v>7</v>
      </c>
      <c r="AE77" s="134">
        <v>6</v>
      </c>
      <c r="AF77" s="134">
        <v>2.5</v>
      </c>
      <c r="AG77" s="144"/>
      <c r="AH77" s="133">
        <f>SUM(D77:AG77)</f>
        <v>112.5</v>
      </c>
      <c r="AI77" s="134">
        <f>COUNT(C77:AG77)</f>
        <v>22</v>
      </c>
      <c r="AJ77" s="134">
        <f>AI77*3.5</f>
        <v>77</v>
      </c>
      <c r="AK77" s="134"/>
      <c r="AL77" s="140"/>
      <c r="AM77" s="134" t="s">
        <v>169</v>
      </c>
      <c r="AN77" s="134">
        <f t="shared" si="48"/>
        <v>0</v>
      </c>
      <c r="AO77" s="134">
        <f t="shared" si="49"/>
        <v>26.5</v>
      </c>
      <c r="AP77" s="134">
        <f t="shared" si="50"/>
        <v>30.5</v>
      </c>
      <c r="AQ77" s="134">
        <f t="shared" si="51"/>
        <v>23</v>
      </c>
      <c r="AR77" s="134">
        <f t="shared" si="52"/>
        <v>32.5</v>
      </c>
      <c r="AS77" s="136">
        <f t="shared" si="47"/>
        <v>112.5</v>
      </c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45"/>
      <c r="BF77" s="145"/>
      <c r="BG77" s="134"/>
    </row>
    <row r="78" spans="1:59" ht="15" x14ac:dyDescent="0.25">
      <c r="A78" s="140" t="s">
        <v>197</v>
      </c>
      <c r="B78" s="141" t="s">
        <v>109</v>
      </c>
      <c r="C78" s="147"/>
      <c r="D78" s="147"/>
      <c r="E78" s="148"/>
      <c r="F78" s="147"/>
      <c r="G78" s="147"/>
      <c r="H78" s="147"/>
      <c r="I78" s="147"/>
      <c r="J78" s="147"/>
      <c r="K78" s="147"/>
      <c r="L78" s="148"/>
      <c r="M78" s="147"/>
      <c r="N78" s="147"/>
      <c r="O78" s="147"/>
      <c r="P78" s="147"/>
      <c r="Q78" s="147"/>
      <c r="R78" s="147"/>
      <c r="S78" s="148"/>
      <c r="T78" s="147"/>
      <c r="U78" s="147"/>
      <c r="V78" s="147"/>
      <c r="W78" s="147"/>
      <c r="X78" s="147"/>
      <c r="Y78" s="147"/>
      <c r="Z78" s="148"/>
      <c r="AA78" s="147"/>
      <c r="AB78" s="147"/>
      <c r="AC78" s="147"/>
      <c r="AD78" s="147"/>
      <c r="AE78" s="147"/>
      <c r="AF78" s="147"/>
      <c r="AG78" s="148"/>
      <c r="AH78" s="133"/>
      <c r="AI78" s="147"/>
      <c r="AJ78" s="147"/>
      <c r="AK78" s="147"/>
      <c r="AL78" s="140" t="s">
        <v>197</v>
      </c>
      <c r="AM78" s="134" t="s">
        <v>109</v>
      </c>
      <c r="AN78" s="134">
        <f t="shared" si="48"/>
        <v>0</v>
      </c>
      <c r="AO78" s="134">
        <f t="shared" si="49"/>
        <v>0</v>
      </c>
      <c r="AP78" s="134">
        <f t="shared" si="50"/>
        <v>0</v>
      </c>
      <c r="AQ78" s="134">
        <f t="shared" si="51"/>
        <v>0</v>
      </c>
      <c r="AR78" s="134">
        <f t="shared" si="52"/>
        <v>0</v>
      </c>
      <c r="AS78" s="136">
        <f t="shared" si="47"/>
        <v>0</v>
      </c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9"/>
      <c r="BF78" s="149"/>
      <c r="BG78" s="147"/>
    </row>
    <row r="79" spans="1:59" ht="15" x14ac:dyDescent="0.25">
      <c r="A79" s="140"/>
      <c r="B79" s="141" t="s">
        <v>108</v>
      </c>
      <c r="C79" s="152"/>
      <c r="D79" s="134">
        <v>3</v>
      </c>
      <c r="E79" s="151"/>
      <c r="F79" s="134"/>
      <c r="G79" s="134"/>
      <c r="H79" s="150"/>
      <c r="I79" s="134"/>
      <c r="J79" s="152"/>
      <c r="K79" s="134"/>
      <c r="L79" s="151"/>
      <c r="M79" s="134"/>
      <c r="N79" s="134"/>
      <c r="O79" s="150"/>
      <c r="P79" s="134"/>
      <c r="Q79" s="152"/>
      <c r="R79" s="134"/>
      <c r="S79" s="151"/>
      <c r="T79" s="134"/>
      <c r="U79" s="134">
        <v>5</v>
      </c>
      <c r="V79" s="150"/>
      <c r="W79" s="134"/>
      <c r="X79" s="152"/>
      <c r="Y79" s="134">
        <v>0.5</v>
      </c>
      <c r="Z79" s="151"/>
      <c r="AA79" s="134"/>
      <c r="AB79" s="134"/>
      <c r="AC79" s="150"/>
      <c r="AD79" s="134"/>
      <c r="AE79" s="152"/>
      <c r="AF79" s="134"/>
      <c r="AG79" s="151"/>
      <c r="AH79" s="133"/>
      <c r="AI79" s="134"/>
      <c r="AJ79" s="134"/>
      <c r="AK79" s="134"/>
      <c r="AL79" s="140"/>
      <c r="AM79" s="124" t="s">
        <v>108</v>
      </c>
      <c r="AN79" s="134">
        <f t="shared" si="48"/>
        <v>3</v>
      </c>
      <c r="AO79" s="134">
        <f t="shared" si="49"/>
        <v>0</v>
      </c>
      <c r="AP79" s="134">
        <f t="shared" si="50"/>
        <v>0</v>
      </c>
      <c r="AQ79" s="134">
        <f t="shared" si="51"/>
        <v>5.5</v>
      </c>
      <c r="AR79" s="134">
        <f t="shared" si="52"/>
        <v>0</v>
      </c>
      <c r="AS79" s="136">
        <f t="shared" si="47"/>
        <v>8.5</v>
      </c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45"/>
      <c r="BF79" s="145"/>
      <c r="BG79" s="134"/>
    </row>
    <row r="80" spans="1:59" ht="15" x14ac:dyDescent="0.25">
      <c r="A80" s="140"/>
      <c r="B80" s="141" t="s">
        <v>160</v>
      </c>
      <c r="C80" s="152"/>
      <c r="D80" s="134"/>
      <c r="E80" s="151"/>
      <c r="F80" s="134"/>
      <c r="G80" s="134"/>
      <c r="H80" s="150"/>
      <c r="I80" s="134"/>
      <c r="J80" s="152"/>
      <c r="K80" s="134"/>
      <c r="L80" s="151"/>
      <c r="M80" s="134"/>
      <c r="N80" s="134"/>
      <c r="O80" s="150"/>
      <c r="P80" s="134"/>
      <c r="Q80" s="152"/>
      <c r="R80" s="134"/>
      <c r="S80" s="151"/>
      <c r="T80" s="134"/>
      <c r="U80" s="134"/>
      <c r="V80" s="150"/>
      <c r="W80" s="134"/>
      <c r="X80" s="152"/>
      <c r="Y80" s="134"/>
      <c r="Z80" s="151"/>
      <c r="AA80" s="134"/>
      <c r="AB80" s="134"/>
      <c r="AC80" s="150"/>
      <c r="AD80" s="134"/>
      <c r="AE80" s="152"/>
      <c r="AF80" s="134"/>
      <c r="AG80" s="151"/>
      <c r="AH80" s="133"/>
      <c r="AI80" s="134"/>
      <c r="AJ80" s="134"/>
      <c r="AK80" s="134"/>
      <c r="AL80" s="140"/>
      <c r="AM80" s="124" t="s">
        <v>172</v>
      </c>
      <c r="AN80" s="134">
        <f t="shared" si="48"/>
        <v>0</v>
      </c>
      <c r="AO80" s="134">
        <f t="shared" si="49"/>
        <v>0</v>
      </c>
      <c r="AP80" s="134">
        <f t="shared" si="50"/>
        <v>0</v>
      </c>
      <c r="AQ80" s="134">
        <f t="shared" si="51"/>
        <v>0</v>
      </c>
      <c r="AR80" s="134">
        <f t="shared" si="52"/>
        <v>0</v>
      </c>
      <c r="AS80" s="136">
        <f t="shared" si="47"/>
        <v>0</v>
      </c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45"/>
      <c r="BF80" s="145"/>
      <c r="BG80" s="134"/>
    </row>
    <row r="81" spans="1:59" ht="15" x14ac:dyDescent="0.25">
      <c r="A81" s="140"/>
      <c r="B81" s="141" t="s">
        <v>161</v>
      </c>
      <c r="C81" s="152"/>
      <c r="D81" s="134"/>
      <c r="E81" s="151"/>
      <c r="F81" s="134"/>
      <c r="G81" s="134"/>
      <c r="H81" s="150"/>
      <c r="I81" s="134"/>
      <c r="J81" s="152"/>
      <c r="K81" s="134"/>
      <c r="L81" s="151"/>
      <c r="M81" s="134"/>
      <c r="N81" s="134"/>
      <c r="O81" s="150"/>
      <c r="P81" s="134"/>
      <c r="Q81" s="152"/>
      <c r="R81" s="134"/>
      <c r="S81" s="151"/>
      <c r="T81" s="134"/>
      <c r="U81" s="134"/>
      <c r="V81" s="150"/>
      <c r="W81" s="134"/>
      <c r="X81" s="152"/>
      <c r="Y81" s="134"/>
      <c r="Z81" s="151"/>
      <c r="AA81" s="134"/>
      <c r="AB81" s="134"/>
      <c r="AC81" s="150"/>
      <c r="AD81" s="134"/>
      <c r="AE81" s="152"/>
      <c r="AF81" s="134"/>
      <c r="AG81" s="151"/>
      <c r="AH81" s="133"/>
      <c r="AI81" s="134"/>
      <c r="AJ81" s="134"/>
      <c r="AK81" s="134"/>
      <c r="AL81" s="140"/>
      <c r="AM81" s="124" t="s">
        <v>173</v>
      </c>
      <c r="AN81" s="134">
        <f t="shared" si="48"/>
        <v>0</v>
      </c>
      <c r="AO81" s="134">
        <f t="shared" si="49"/>
        <v>0</v>
      </c>
      <c r="AP81" s="134">
        <f t="shared" si="50"/>
        <v>0</v>
      </c>
      <c r="AQ81" s="134">
        <f t="shared" si="51"/>
        <v>0</v>
      </c>
      <c r="AR81" s="134">
        <f t="shared" si="52"/>
        <v>0</v>
      </c>
      <c r="AS81" s="136">
        <f t="shared" si="47"/>
        <v>0</v>
      </c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45"/>
      <c r="BF81" s="145"/>
      <c r="BG81" s="134"/>
    </row>
    <row r="82" spans="1:59" ht="15" x14ac:dyDescent="0.25">
      <c r="A82" s="140"/>
      <c r="B82" s="141" t="s">
        <v>174</v>
      </c>
      <c r="C82" s="152">
        <v>3</v>
      </c>
      <c r="D82" s="134"/>
      <c r="E82" s="151"/>
      <c r="F82" s="134"/>
      <c r="G82" s="134"/>
      <c r="H82" s="150">
        <v>5</v>
      </c>
      <c r="I82" s="134"/>
      <c r="J82" s="152"/>
      <c r="K82" s="134"/>
      <c r="L82" s="151"/>
      <c r="M82" s="134"/>
      <c r="N82" s="134"/>
      <c r="O82" s="150"/>
      <c r="P82" s="134"/>
      <c r="Q82" s="152"/>
      <c r="R82" s="134"/>
      <c r="S82" s="151"/>
      <c r="T82" s="134"/>
      <c r="U82" s="134"/>
      <c r="V82" s="150"/>
      <c r="W82" s="134"/>
      <c r="X82" s="152"/>
      <c r="Y82" s="134"/>
      <c r="Z82" s="151"/>
      <c r="AA82" s="134"/>
      <c r="AB82" s="134"/>
      <c r="AC82" s="150"/>
      <c r="AD82" s="134"/>
      <c r="AE82" s="152"/>
      <c r="AF82" s="134"/>
      <c r="AG82" s="151"/>
      <c r="AH82" s="133"/>
      <c r="AI82" s="134"/>
      <c r="AJ82" s="134"/>
      <c r="AK82" s="134"/>
      <c r="AL82" s="140"/>
      <c r="AM82" s="124" t="s">
        <v>174</v>
      </c>
      <c r="AN82" s="134">
        <f t="shared" si="48"/>
        <v>3</v>
      </c>
      <c r="AO82" s="134">
        <f t="shared" si="49"/>
        <v>5</v>
      </c>
      <c r="AP82" s="134">
        <f t="shared" si="50"/>
        <v>0</v>
      </c>
      <c r="AQ82" s="134">
        <f t="shared" si="51"/>
        <v>0</v>
      </c>
      <c r="AR82" s="134">
        <f t="shared" si="52"/>
        <v>0</v>
      </c>
      <c r="AS82" s="136">
        <f t="shared" si="47"/>
        <v>8</v>
      </c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45"/>
      <c r="BF82" s="145"/>
      <c r="BG82" s="134"/>
    </row>
    <row r="83" spans="1:59" ht="15" x14ac:dyDescent="0.25">
      <c r="A83" s="153"/>
      <c r="B83" s="154" t="s">
        <v>175</v>
      </c>
      <c r="C83" s="155"/>
      <c r="D83" s="155"/>
      <c r="E83" s="156"/>
      <c r="F83" s="155"/>
      <c r="G83" s="155"/>
      <c r="H83" s="155"/>
      <c r="I83" s="134" t="s">
        <v>198</v>
      </c>
      <c r="J83" s="155" t="s">
        <v>198</v>
      </c>
      <c r="K83" s="155" t="s">
        <v>199</v>
      </c>
      <c r="L83" s="156"/>
      <c r="M83" s="155" t="s">
        <v>200</v>
      </c>
      <c r="N83" s="155" t="s">
        <v>200</v>
      </c>
      <c r="O83" s="155" t="s">
        <v>200</v>
      </c>
      <c r="P83" s="134" t="s">
        <v>198</v>
      </c>
      <c r="Q83" s="155" t="s">
        <v>198</v>
      </c>
      <c r="R83" s="155" t="s">
        <v>199</v>
      </c>
      <c r="S83" s="156"/>
      <c r="T83" s="155" t="s">
        <v>186</v>
      </c>
      <c r="U83" s="155"/>
      <c r="V83" s="155" t="s">
        <v>186</v>
      </c>
      <c r="W83" s="134"/>
      <c r="X83" s="155" t="s">
        <v>185</v>
      </c>
      <c r="Y83" s="155" t="s">
        <v>199</v>
      </c>
      <c r="Z83" s="156"/>
      <c r="AA83" s="155"/>
      <c r="AB83" s="155"/>
      <c r="AC83" s="155"/>
      <c r="AD83" s="134"/>
      <c r="AE83" s="155"/>
      <c r="AF83" s="155"/>
      <c r="AG83" s="156"/>
      <c r="AH83" s="133">
        <f>SUM(C83:AG83)</f>
        <v>0</v>
      </c>
      <c r="AI83" s="155"/>
      <c r="AJ83" s="155"/>
      <c r="AK83" s="155"/>
      <c r="AL83" s="153"/>
      <c r="AM83" s="134" t="s">
        <v>176</v>
      </c>
      <c r="AN83" s="134">
        <f>SUM(AN77:AN82)-AN76</f>
        <v>-3</v>
      </c>
      <c r="AO83" s="134">
        <f>SUM(AO77:AO82)-AO76</f>
        <v>1.5</v>
      </c>
      <c r="AP83" s="134">
        <f>SUM(AP77:AP82)-AP76</f>
        <v>0.5</v>
      </c>
      <c r="AQ83" s="134">
        <f>SUM(AQ77:AQ82)-AQ76</f>
        <v>-1.5</v>
      </c>
      <c r="AR83" s="134">
        <f>SUM(AR77:AR82)-AR76</f>
        <v>2.5</v>
      </c>
      <c r="AS83" s="136">
        <f t="shared" si="47"/>
        <v>0</v>
      </c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7"/>
      <c r="BF83" s="157"/>
      <c r="BG83" s="155"/>
    </row>
    <row r="84" spans="1:59" ht="15" x14ac:dyDescent="0.25">
      <c r="A84" s="71"/>
      <c r="B84" s="131" t="s">
        <v>166</v>
      </c>
      <c r="C84" s="95">
        <v>6</v>
      </c>
      <c r="D84" s="95">
        <v>3</v>
      </c>
      <c r="E84" s="132"/>
      <c r="F84" s="95">
        <v>5</v>
      </c>
      <c r="G84" s="95">
        <v>4.5</v>
      </c>
      <c r="H84" s="95">
        <v>5.5</v>
      </c>
      <c r="I84" s="95">
        <v>6</v>
      </c>
      <c r="J84" s="95">
        <v>6</v>
      </c>
      <c r="K84" s="95">
        <v>3</v>
      </c>
      <c r="L84" s="132"/>
      <c r="M84" s="95">
        <v>5</v>
      </c>
      <c r="N84" s="95">
        <v>4.5</v>
      </c>
      <c r="O84" s="95">
        <v>5.5</v>
      </c>
      <c r="P84" s="95">
        <v>6</v>
      </c>
      <c r="Q84" s="95">
        <v>6</v>
      </c>
      <c r="R84" s="95">
        <v>3</v>
      </c>
      <c r="S84" s="132"/>
      <c r="T84" s="95">
        <v>5</v>
      </c>
      <c r="U84" s="95">
        <v>4.5</v>
      </c>
      <c r="V84" s="95">
        <v>5.5</v>
      </c>
      <c r="W84" s="95">
        <v>6</v>
      </c>
      <c r="X84" s="95">
        <v>6</v>
      </c>
      <c r="Y84" s="95">
        <v>3</v>
      </c>
      <c r="Z84" s="132"/>
      <c r="AA84" s="95">
        <v>5</v>
      </c>
      <c r="AB84" s="95">
        <v>4.5</v>
      </c>
      <c r="AC84" s="95">
        <v>5.5</v>
      </c>
      <c r="AD84" s="95">
        <v>6</v>
      </c>
      <c r="AE84" s="95">
        <v>6</v>
      </c>
      <c r="AF84" s="95">
        <v>3</v>
      </c>
      <c r="AG84" s="132"/>
      <c r="AH84" s="133">
        <f>SUM(C84:AG84)</f>
        <v>129</v>
      </c>
      <c r="AI84" s="134"/>
      <c r="AJ84" s="134"/>
      <c r="AK84" s="134"/>
      <c r="AL84" s="71"/>
      <c r="AM84" s="135" t="s">
        <v>167</v>
      </c>
      <c r="AN84" s="135">
        <f t="shared" ref="AN84:AN90" si="53">SUM(C84:D84)</f>
        <v>9</v>
      </c>
      <c r="AO84" s="135">
        <f t="shared" ref="AO84:AO90" si="54">SUM(F84:K84)</f>
        <v>30</v>
      </c>
      <c r="AP84" s="135">
        <f t="shared" ref="AP84:AP90" si="55">SUM(M84:R84)</f>
        <v>30</v>
      </c>
      <c r="AQ84" s="135">
        <f t="shared" ref="AQ84:AQ90" si="56">SUM(T84:Y84)</f>
        <v>30</v>
      </c>
      <c r="AR84" s="135">
        <f t="shared" ref="AR84:AR90" si="57">SUM(AA84:AF84)</f>
        <v>30</v>
      </c>
      <c r="AS84" s="136">
        <f t="shared" si="47"/>
        <v>129</v>
      </c>
      <c r="AT84" s="137">
        <f>AS84-SUM(AS86:AS90)</f>
        <v>117</v>
      </c>
      <c r="AU84" s="137">
        <f>AS91</f>
        <v>0</v>
      </c>
      <c r="AV84" s="138">
        <f>AT84+AU84</f>
        <v>117</v>
      </c>
      <c r="AW84" s="138">
        <f>AS90</f>
        <v>11.5</v>
      </c>
      <c r="AX84" s="138">
        <f>AS88</f>
        <v>0</v>
      </c>
      <c r="AY84" s="138">
        <f>AS89</f>
        <v>0</v>
      </c>
      <c r="AZ84" s="138">
        <f>AS87</f>
        <v>0</v>
      </c>
      <c r="BA84" s="138">
        <f>AS86</f>
        <v>0.5</v>
      </c>
      <c r="BB84" s="134">
        <f>AJ85</f>
        <v>84</v>
      </c>
      <c r="BC84" s="134">
        <v>1.3</v>
      </c>
      <c r="BD84" s="134">
        <f>BC84*AU84</f>
        <v>0</v>
      </c>
      <c r="BE84" s="139">
        <f>BB84+BD84</f>
        <v>84</v>
      </c>
      <c r="BF84" s="139">
        <v>22.4</v>
      </c>
      <c r="BG84" s="138"/>
    </row>
    <row r="85" spans="1:59" ht="15" x14ac:dyDescent="0.25">
      <c r="A85" s="140"/>
      <c r="B85" s="141" t="s">
        <v>168</v>
      </c>
      <c r="C85" s="142"/>
      <c r="D85" s="134">
        <v>2.5</v>
      </c>
      <c r="E85" s="144"/>
      <c r="F85" s="134">
        <v>6</v>
      </c>
      <c r="G85" s="134">
        <v>6</v>
      </c>
      <c r="H85" s="142"/>
      <c r="I85" s="134">
        <v>6</v>
      </c>
      <c r="J85" s="134">
        <v>5.5</v>
      </c>
      <c r="K85" s="134">
        <v>3</v>
      </c>
      <c r="L85" s="144"/>
      <c r="M85" s="134">
        <v>5</v>
      </c>
      <c r="N85" s="134">
        <v>6</v>
      </c>
      <c r="O85" s="134">
        <v>5</v>
      </c>
      <c r="P85" s="134">
        <v>6</v>
      </c>
      <c r="Q85" s="134">
        <v>5.5</v>
      </c>
      <c r="R85" s="134">
        <v>2.5</v>
      </c>
      <c r="S85" s="144"/>
      <c r="T85" s="134">
        <v>5</v>
      </c>
      <c r="U85" s="134">
        <v>5.5</v>
      </c>
      <c r="V85" s="134">
        <v>4.5</v>
      </c>
      <c r="W85" s="134">
        <v>6</v>
      </c>
      <c r="X85" s="134">
        <v>5</v>
      </c>
      <c r="Y85" s="134">
        <v>2.5</v>
      </c>
      <c r="Z85" s="144"/>
      <c r="AA85" s="134">
        <v>5</v>
      </c>
      <c r="AB85" s="134">
        <v>6</v>
      </c>
      <c r="AC85" s="134">
        <v>5</v>
      </c>
      <c r="AD85" s="134">
        <v>6</v>
      </c>
      <c r="AE85" s="134">
        <v>5</v>
      </c>
      <c r="AF85" s="134">
        <v>2.5</v>
      </c>
      <c r="AG85" s="144"/>
      <c r="AH85" s="133">
        <f>SUM(D85:AG85)</f>
        <v>117</v>
      </c>
      <c r="AI85" s="134">
        <f>COUNT(C85:AG85)</f>
        <v>24</v>
      </c>
      <c r="AJ85" s="134">
        <f>AI85*3.5</f>
        <v>84</v>
      </c>
      <c r="AK85" s="134"/>
      <c r="AL85" s="140"/>
      <c r="AM85" s="134" t="s">
        <v>169</v>
      </c>
      <c r="AN85" s="134">
        <f t="shared" si="53"/>
        <v>2.5</v>
      </c>
      <c r="AO85" s="134">
        <f t="shared" si="54"/>
        <v>26.5</v>
      </c>
      <c r="AP85" s="134">
        <f t="shared" si="55"/>
        <v>30</v>
      </c>
      <c r="AQ85" s="134">
        <f t="shared" si="56"/>
        <v>28.5</v>
      </c>
      <c r="AR85" s="134">
        <f t="shared" si="57"/>
        <v>29.5</v>
      </c>
      <c r="AS85" s="136">
        <f t="shared" si="47"/>
        <v>117</v>
      </c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45"/>
      <c r="BF85" s="145"/>
      <c r="BG85" s="134"/>
    </row>
    <row r="86" spans="1:59" ht="15" x14ac:dyDescent="0.25">
      <c r="A86" s="140" t="s">
        <v>201</v>
      </c>
      <c r="B86" s="141" t="s">
        <v>109</v>
      </c>
      <c r="C86" s="147"/>
      <c r="D86" s="147"/>
      <c r="E86" s="148"/>
      <c r="F86" s="147"/>
      <c r="G86" s="147"/>
      <c r="H86" s="147"/>
      <c r="I86" s="147"/>
      <c r="J86" s="147"/>
      <c r="K86" s="147"/>
      <c r="L86" s="148"/>
      <c r="M86" s="147"/>
      <c r="N86" s="147"/>
      <c r="O86" s="147"/>
      <c r="P86" s="147"/>
      <c r="Q86" s="147"/>
      <c r="R86" s="147"/>
      <c r="S86" s="148"/>
      <c r="T86" s="147"/>
      <c r="U86" s="147"/>
      <c r="V86" s="147"/>
      <c r="W86" s="147"/>
      <c r="X86" s="147"/>
      <c r="Y86" s="147"/>
      <c r="Z86" s="148"/>
      <c r="AA86" s="147"/>
      <c r="AB86" s="147"/>
      <c r="AC86" s="147"/>
      <c r="AD86" s="147"/>
      <c r="AE86" s="147"/>
      <c r="AF86" s="147">
        <v>0.5</v>
      </c>
      <c r="AG86" s="148"/>
      <c r="AH86" s="133"/>
      <c r="AI86" s="147"/>
      <c r="AJ86" s="147"/>
      <c r="AK86" s="147"/>
      <c r="AL86" s="140" t="s">
        <v>201</v>
      </c>
      <c r="AM86" s="134" t="s">
        <v>109</v>
      </c>
      <c r="AN86" s="134">
        <f t="shared" si="53"/>
        <v>0</v>
      </c>
      <c r="AO86" s="134">
        <f t="shared" si="54"/>
        <v>0</v>
      </c>
      <c r="AP86" s="134">
        <f t="shared" si="55"/>
        <v>0</v>
      </c>
      <c r="AQ86" s="134">
        <f t="shared" si="56"/>
        <v>0</v>
      </c>
      <c r="AR86" s="134">
        <f t="shared" si="57"/>
        <v>0.5</v>
      </c>
      <c r="AS86" s="136">
        <f t="shared" si="47"/>
        <v>0.5</v>
      </c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149"/>
      <c r="BF86" s="149"/>
      <c r="BG86" s="147"/>
    </row>
    <row r="87" spans="1:59" ht="15" x14ac:dyDescent="0.25">
      <c r="A87" s="140"/>
      <c r="B87" s="141" t="s">
        <v>108</v>
      </c>
      <c r="C87" s="152"/>
      <c r="D87" s="134"/>
      <c r="E87" s="151"/>
      <c r="F87" s="134"/>
      <c r="G87" s="134"/>
      <c r="H87" s="150"/>
      <c r="I87" s="134"/>
      <c r="J87" s="152"/>
      <c r="K87" s="134"/>
      <c r="L87" s="151"/>
      <c r="M87" s="134"/>
      <c r="N87" s="134"/>
      <c r="O87" s="150"/>
      <c r="P87" s="134"/>
      <c r="Q87" s="152"/>
      <c r="R87" s="134"/>
      <c r="S87" s="151"/>
      <c r="T87" s="134"/>
      <c r="U87" s="134"/>
      <c r="V87" s="150"/>
      <c r="W87" s="134"/>
      <c r="X87" s="152"/>
      <c r="Y87" s="134"/>
      <c r="Z87" s="151"/>
      <c r="AA87" s="134"/>
      <c r="AB87" s="134"/>
      <c r="AC87" s="150"/>
      <c r="AD87" s="134"/>
      <c r="AE87" s="152"/>
      <c r="AF87" s="134"/>
      <c r="AG87" s="151"/>
      <c r="AH87" s="133"/>
      <c r="AI87" s="134"/>
      <c r="AJ87" s="134"/>
      <c r="AK87" s="134"/>
      <c r="AL87" s="140"/>
      <c r="AM87" s="124" t="s">
        <v>108</v>
      </c>
      <c r="AN87" s="134">
        <f t="shared" si="53"/>
        <v>0</v>
      </c>
      <c r="AO87" s="134">
        <f t="shared" si="54"/>
        <v>0</v>
      </c>
      <c r="AP87" s="134">
        <f t="shared" si="55"/>
        <v>0</v>
      </c>
      <c r="AQ87" s="134">
        <f t="shared" si="56"/>
        <v>0</v>
      </c>
      <c r="AR87" s="134">
        <f t="shared" si="57"/>
        <v>0</v>
      </c>
      <c r="AS87" s="136">
        <f t="shared" si="47"/>
        <v>0</v>
      </c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45"/>
      <c r="BF87" s="145"/>
      <c r="BG87" s="134"/>
    </row>
    <row r="88" spans="1:59" ht="15" x14ac:dyDescent="0.25">
      <c r="A88" s="140"/>
      <c r="B88" s="141" t="s">
        <v>160</v>
      </c>
      <c r="C88" s="152"/>
      <c r="D88" s="134"/>
      <c r="E88" s="151"/>
      <c r="F88" s="134"/>
      <c r="G88" s="134"/>
      <c r="H88" s="150"/>
      <c r="I88" s="134"/>
      <c r="J88" s="152"/>
      <c r="K88" s="134"/>
      <c r="L88" s="151"/>
      <c r="M88" s="134"/>
      <c r="N88" s="134"/>
      <c r="O88" s="150"/>
      <c r="P88" s="134"/>
      <c r="Q88" s="152"/>
      <c r="R88" s="134"/>
      <c r="S88" s="151"/>
      <c r="T88" s="134"/>
      <c r="U88" s="134"/>
      <c r="V88" s="150"/>
      <c r="W88" s="134"/>
      <c r="X88" s="152"/>
      <c r="Y88" s="134"/>
      <c r="Z88" s="151"/>
      <c r="AA88" s="134"/>
      <c r="AB88" s="134"/>
      <c r="AC88" s="150"/>
      <c r="AD88" s="134"/>
      <c r="AE88" s="152"/>
      <c r="AF88" s="134"/>
      <c r="AG88" s="151"/>
      <c r="AH88" s="133"/>
      <c r="AI88" s="134"/>
      <c r="AJ88" s="134"/>
      <c r="AK88" s="134"/>
      <c r="AL88" s="140"/>
      <c r="AM88" s="124" t="s">
        <v>172</v>
      </c>
      <c r="AN88" s="134">
        <f t="shared" si="53"/>
        <v>0</v>
      </c>
      <c r="AO88" s="134">
        <f t="shared" si="54"/>
        <v>0</v>
      </c>
      <c r="AP88" s="134">
        <f t="shared" si="55"/>
        <v>0</v>
      </c>
      <c r="AQ88" s="134">
        <f t="shared" si="56"/>
        <v>0</v>
      </c>
      <c r="AR88" s="134">
        <f t="shared" si="57"/>
        <v>0</v>
      </c>
      <c r="AS88" s="136">
        <f t="shared" si="47"/>
        <v>0</v>
      </c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45"/>
      <c r="BF88" s="145"/>
      <c r="BG88" s="134"/>
    </row>
    <row r="89" spans="1:59" ht="15" x14ac:dyDescent="0.25">
      <c r="A89" s="140"/>
      <c r="B89" s="141" t="s">
        <v>161</v>
      </c>
      <c r="C89" s="152"/>
      <c r="D89" s="134"/>
      <c r="E89" s="151"/>
      <c r="F89" s="134"/>
      <c r="G89" s="134"/>
      <c r="H89" s="150"/>
      <c r="I89" s="134"/>
      <c r="J89" s="152"/>
      <c r="K89" s="134"/>
      <c r="L89" s="151"/>
      <c r="M89" s="134"/>
      <c r="N89" s="134"/>
      <c r="O89" s="150"/>
      <c r="P89" s="134"/>
      <c r="Q89" s="152"/>
      <c r="R89" s="134"/>
      <c r="S89" s="151"/>
      <c r="T89" s="134"/>
      <c r="U89" s="134"/>
      <c r="V89" s="150"/>
      <c r="W89" s="134"/>
      <c r="X89" s="152"/>
      <c r="Y89" s="134"/>
      <c r="Z89" s="151"/>
      <c r="AA89" s="134"/>
      <c r="AB89" s="134"/>
      <c r="AC89" s="150"/>
      <c r="AD89" s="134"/>
      <c r="AE89" s="152"/>
      <c r="AF89" s="134"/>
      <c r="AG89" s="151"/>
      <c r="AH89" s="133"/>
      <c r="AI89" s="134"/>
      <c r="AJ89" s="134"/>
      <c r="AK89" s="134"/>
      <c r="AL89" s="140"/>
      <c r="AM89" s="124" t="s">
        <v>173</v>
      </c>
      <c r="AN89" s="134">
        <f t="shared" si="53"/>
        <v>0</v>
      </c>
      <c r="AO89" s="134">
        <f t="shared" si="54"/>
        <v>0</v>
      </c>
      <c r="AP89" s="134">
        <f t="shared" si="55"/>
        <v>0</v>
      </c>
      <c r="AQ89" s="134">
        <f t="shared" si="56"/>
        <v>0</v>
      </c>
      <c r="AR89" s="134">
        <f t="shared" si="57"/>
        <v>0</v>
      </c>
      <c r="AS89" s="136">
        <f t="shared" si="47"/>
        <v>0</v>
      </c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45"/>
      <c r="BF89" s="145"/>
      <c r="BG89" s="134"/>
    </row>
    <row r="90" spans="1:59" ht="15" x14ac:dyDescent="0.25">
      <c r="A90" s="140"/>
      <c r="B90" s="141" t="s">
        <v>174</v>
      </c>
      <c r="C90" s="152">
        <v>6</v>
      </c>
      <c r="D90" s="134"/>
      <c r="E90" s="151"/>
      <c r="F90" s="134"/>
      <c r="G90" s="134"/>
      <c r="H90" s="150">
        <v>5.5</v>
      </c>
      <c r="I90" s="134"/>
      <c r="J90" s="152"/>
      <c r="K90" s="134"/>
      <c r="L90" s="151"/>
      <c r="M90" s="134"/>
      <c r="N90" s="134"/>
      <c r="O90" s="150"/>
      <c r="P90" s="134"/>
      <c r="Q90" s="152"/>
      <c r="R90" s="134"/>
      <c r="S90" s="151"/>
      <c r="T90" s="134"/>
      <c r="U90" s="134"/>
      <c r="V90" s="150"/>
      <c r="W90" s="134"/>
      <c r="X90" s="152"/>
      <c r="Y90" s="134"/>
      <c r="Z90" s="151"/>
      <c r="AA90" s="134"/>
      <c r="AB90" s="134"/>
      <c r="AC90" s="150"/>
      <c r="AD90" s="134"/>
      <c r="AE90" s="152"/>
      <c r="AF90" s="134"/>
      <c r="AG90" s="151"/>
      <c r="AH90" s="133"/>
      <c r="AI90" s="134"/>
      <c r="AJ90" s="134"/>
      <c r="AK90" s="134"/>
      <c r="AL90" s="140"/>
      <c r="AM90" s="124" t="s">
        <v>174</v>
      </c>
      <c r="AN90" s="134">
        <f t="shared" si="53"/>
        <v>6</v>
      </c>
      <c r="AO90" s="134">
        <f t="shared" si="54"/>
        <v>5.5</v>
      </c>
      <c r="AP90" s="134">
        <f t="shared" si="55"/>
        <v>0</v>
      </c>
      <c r="AQ90" s="134">
        <f t="shared" si="56"/>
        <v>0</v>
      </c>
      <c r="AR90" s="134">
        <f t="shared" si="57"/>
        <v>0</v>
      </c>
      <c r="AS90" s="136">
        <f t="shared" si="47"/>
        <v>11.5</v>
      </c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45"/>
      <c r="BF90" s="145"/>
      <c r="BG90" s="134"/>
    </row>
    <row r="91" spans="1:59" ht="15" x14ac:dyDescent="0.25">
      <c r="A91" s="153"/>
      <c r="B91" s="154" t="s">
        <v>175</v>
      </c>
      <c r="C91" s="155"/>
      <c r="D91" s="155"/>
      <c r="E91" s="156"/>
      <c r="F91" s="155"/>
      <c r="G91" s="155"/>
      <c r="H91" s="155"/>
      <c r="I91" s="134"/>
      <c r="J91" s="155"/>
      <c r="K91" s="155"/>
      <c r="L91" s="156"/>
      <c r="M91" s="155"/>
      <c r="N91" s="155"/>
      <c r="O91" s="155"/>
      <c r="P91" s="134"/>
      <c r="Q91" s="155"/>
      <c r="R91" s="155"/>
      <c r="S91" s="156"/>
      <c r="T91" s="155"/>
      <c r="U91" s="155"/>
      <c r="V91" s="155"/>
      <c r="W91" s="134"/>
      <c r="X91" s="155"/>
      <c r="Y91" s="155"/>
      <c r="Z91" s="156"/>
      <c r="AA91" s="155"/>
      <c r="AB91" s="155"/>
      <c r="AC91" s="155"/>
      <c r="AD91" s="134"/>
      <c r="AE91" s="155"/>
      <c r="AF91" s="155"/>
      <c r="AG91" s="156"/>
      <c r="AH91" s="133">
        <f>SUM(C91:AG91)</f>
        <v>0</v>
      </c>
      <c r="AI91" s="155"/>
      <c r="AJ91" s="155"/>
      <c r="AK91" s="155"/>
      <c r="AL91" s="153"/>
      <c r="AM91" s="134" t="s">
        <v>176</v>
      </c>
      <c r="AN91" s="134">
        <f>SUM(AN85:AN90)-AN84</f>
        <v>-0.5</v>
      </c>
      <c r="AO91" s="134">
        <f>SUM(AO85:AO90)-AO84</f>
        <v>2</v>
      </c>
      <c r="AP91" s="134">
        <f>SUM(AP85:AP90)-AP84</f>
        <v>0</v>
      </c>
      <c r="AQ91" s="134">
        <f>SUM(AQ85:AQ90)-AQ84</f>
        <v>-1.5</v>
      </c>
      <c r="AR91" s="134">
        <f>SUM(AR85:AR90)-AR84</f>
        <v>0</v>
      </c>
      <c r="AS91" s="136">
        <f t="shared" si="47"/>
        <v>0</v>
      </c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7"/>
      <c r="BF91" s="157"/>
      <c r="BG91" s="155"/>
    </row>
    <row r="92" spans="1:59" ht="15" x14ac:dyDescent="0.25">
      <c r="A92" s="71"/>
      <c r="B92" s="131" t="s">
        <v>166</v>
      </c>
      <c r="C92" s="95">
        <v>6</v>
      </c>
      <c r="D92" s="95">
        <v>3</v>
      </c>
      <c r="E92" s="132"/>
      <c r="F92" s="95">
        <v>5</v>
      </c>
      <c r="G92" s="95">
        <v>5</v>
      </c>
      <c r="H92" s="95">
        <v>5</v>
      </c>
      <c r="I92" s="95">
        <v>6</v>
      </c>
      <c r="J92" s="95">
        <v>6</v>
      </c>
      <c r="K92" s="95">
        <v>3</v>
      </c>
      <c r="L92" s="132"/>
      <c r="M92" s="95">
        <v>5</v>
      </c>
      <c r="N92" s="95">
        <v>5</v>
      </c>
      <c r="O92" s="95">
        <v>5</v>
      </c>
      <c r="P92" s="95">
        <v>6</v>
      </c>
      <c r="Q92" s="95">
        <v>6</v>
      </c>
      <c r="R92" s="95">
        <v>3</v>
      </c>
      <c r="S92" s="132"/>
      <c r="T92" s="95">
        <v>5</v>
      </c>
      <c r="U92" s="95">
        <v>5</v>
      </c>
      <c r="V92" s="95">
        <v>5</v>
      </c>
      <c r="W92" s="95">
        <v>6</v>
      </c>
      <c r="X92" s="95">
        <v>6</v>
      </c>
      <c r="Y92" s="95">
        <v>3</v>
      </c>
      <c r="Z92" s="132"/>
      <c r="AA92" s="95">
        <v>5</v>
      </c>
      <c r="AB92" s="95">
        <v>5</v>
      </c>
      <c r="AC92" s="95">
        <v>5</v>
      </c>
      <c r="AD92" s="95">
        <v>6</v>
      </c>
      <c r="AE92" s="95">
        <v>6</v>
      </c>
      <c r="AF92" s="95">
        <v>3</v>
      </c>
      <c r="AG92" s="132"/>
      <c r="AH92" s="133">
        <f>SUM(C92:AG92)</f>
        <v>129</v>
      </c>
      <c r="AI92" s="134"/>
      <c r="AJ92" s="134"/>
      <c r="AK92" s="134"/>
      <c r="AL92" s="71"/>
      <c r="AM92" s="135" t="s">
        <v>167</v>
      </c>
      <c r="AN92" s="135">
        <f t="shared" ref="AN92:AN98" si="58">SUM(C92:D92)</f>
        <v>9</v>
      </c>
      <c r="AO92" s="135">
        <f t="shared" ref="AO92:AO98" si="59">SUM(F92:K92)</f>
        <v>30</v>
      </c>
      <c r="AP92" s="135">
        <f t="shared" ref="AP92:AP98" si="60">SUM(M92:R92)</f>
        <v>30</v>
      </c>
      <c r="AQ92" s="135">
        <f t="shared" ref="AQ92:AQ98" si="61">SUM(T92:Y92)</f>
        <v>30</v>
      </c>
      <c r="AR92" s="135">
        <f t="shared" ref="AR92:AR98" si="62">SUM(AA92:AF92)</f>
        <v>30</v>
      </c>
      <c r="AS92" s="136">
        <f t="shared" si="47"/>
        <v>129</v>
      </c>
      <c r="AT92" s="137">
        <f>AS92-SUM(AS94:AS98)</f>
        <v>98</v>
      </c>
      <c r="AU92" s="137">
        <f>AS99</f>
        <v>0</v>
      </c>
      <c r="AV92" s="138">
        <f>AT92+AU92</f>
        <v>98</v>
      </c>
      <c r="AW92" s="138">
        <f>AS98</f>
        <v>11</v>
      </c>
      <c r="AX92" s="138">
        <f>AS96</f>
        <v>0</v>
      </c>
      <c r="AY92" s="138">
        <f>AS97</f>
        <v>0</v>
      </c>
      <c r="AZ92" s="138">
        <f>AS95</f>
        <v>18</v>
      </c>
      <c r="BA92" s="138">
        <f>AS94</f>
        <v>2</v>
      </c>
      <c r="BB92" s="158" t="str">
        <f>AJ93</f>
        <v>no</v>
      </c>
      <c r="BC92" s="134">
        <v>1.3</v>
      </c>
      <c r="BD92" s="134">
        <f>BC92*AU92</f>
        <v>0</v>
      </c>
      <c r="BE92" s="139">
        <f>BD92</f>
        <v>0</v>
      </c>
      <c r="BF92" s="139">
        <v>4</v>
      </c>
      <c r="BG92" s="138"/>
    </row>
    <row r="93" spans="1:59" ht="15" x14ac:dyDescent="0.25">
      <c r="A93" s="140"/>
      <c r="B93" s="141" t="s">
        <v>168</v>
      </c>
      <c r="C93" s="142"/>
      <c r="D93" s="143"/>
      <c r="E93" s="144"/>
      <c r="F93" s="134">
        <v>5</v>
      </c>
      <c r="G93" s="134">
        <v>5</v>
      </c>
      <c r="H93" s="142"/>
      <c r="I93" s="134">
        <v>4.5</v>
      </c>
      <c r="J93" s="134">
        <v>5</v>
      </c>
      <c r="K93" s="143"/>
      <c r="L93" s="144"/>
      <c r="M93" s="143"/>
      <c r="N93" s="134">
        <v>5</v>
      </c>
      <c r="O93" s="134">
        <v>5</v>
      </c>
      <c r="P93" s="134">
        <v>5</v>
      </c>
      <c r="Q93" s="134">
        <v>5.5</v>
      </c>
      <c r="R93" s="143"/>
      <c r="S93" s="144"/>
      <c r="T93" s="134">
        <v>5</v>
      </c>
      <c r="U93" s="134">
        <v>5.5</v>
      </c>
      <c r="V93" s="134">
        <v>4.5</v>
      </c>
      <c r="W93" s="134">
        <v>6</v>
      </c>
      <c r="X93" s="134">
        <v>5</v>
      </c>
      <c r="Y93" s="134">
        <v>2.5</v>
      </c>
      <c r="Z93" s="144"/>
      <c r="AA93" s="134">
        <v>5</v>
      </c>
      <c r="AB93" s="134">
        <v>6</v>
      </c>
      <c r="AC93" s="134">
        <v>5</v>
      </c>
      <c r="AD93" s="134">
        <v>6</v>
      </c>
      <c r="AE93" s="134">
        <v>5</v>
      </c>
      <c r="AF93" s="134">
        <v>2.5</v>
      </c>
      <c r="AG93" s="144"/>
      <c r="AH93" s="133">
        <f>SUM(D93:AG93)</f>
        <v>98</v>
      </c>
      <c r="AI93" s="134">
        <f>COUNT(C93:AG93)</f>
        <v>20</v>
      </c>
      <c r="AJ93" s="159" t="s">
        <v>202</v>
      </c>
      <c r="AK93" s="134"/>
      <c r="AL93" s="140"/>
      <c r="AM93" s="134" t="s">
        <v>169</v>
      </c>
      <c r="AN93" s="134">
        <f t="shared" si="58"/>
        <v>0</v>
      </c>
      <c r="AO93" s="134">
        <f t="shared" si="59"/>
        <v>19.5</v>
      </c>
      <c r="AP93" s="134">
        <f t="shared" si="60"/>
        <v>20.5</v>
      </c>
      <c r="AQ93" s="134">
        <f t="shared" si="61"/>
        <v>28.5</v>
      </c>
      <c r="AR93" s="134">
        <f t="shared" si="62"/>
        <v>29.5</v>
      </c>
      <c r="AS93" s="136">
        <f t="shared" si="47"/>
        <v>98</v>
      </c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45"/>
      <c r="BF93" s="145"/>
      <c r="BG93" s="134"/>
    </row>
    <row r="94" spans="1:59" ht="15" x14ac:dyDescent="0.25">
      <c r="A94" s="140" t="s">
        <v>203</v>
      </c>
      <c r="B94" s="141" t="s">
        <v>109</v>
      </c>
      <c r="C94" s="147"/>
      <c r="D94" s="147"/>
      <c r="E94" s="148"/>
      <c r="F94" s="147"/>
      <c r="G94" s="147"/>
      <c r="H94" s="147"/>
      <c r="I94" s="147"/>
      <c r="J94" s="147"/>
      <c r="K94" s="147"/>
      <c r="L94" s="148"/>
      <c r="M94" s="147"/>
      <c r="N94" s="147"/>
      <c r="O94" s="147"/>
      <c r="P94" s="147"/>
      <c r="Q94" s="147"/>
      <c r="R94" s="147"/>
      <c r="S94" s="148"/>
      <c r="T94" s="147"/>
      <c r="U94" s="147"/>
      <c r="V94" s="147">
        <v>0.5</v>
      </c>
      <c r="W94" s="147"/>
      <c r="X94" s="147">
        <v>1</v>
      </c>
      <c r="Y94" s="147">
        <v>0.5</v>
      </c>
      <c r="Z94" s="148"/>
      <c r="AA94" s="147"/>
      <c r="AB94" s="147"/>
      <c r="AC94" s="147"/>
      <c r="AD94" s="147"/>
      <c r="AE94" s="147"/>
      <c r="AF94" s="147"/>
      <c r="AG94" s="148"/>
      <c r="AH94" s="133"/>
      <c r="AI94" s="147"/>
      <c r="AJ94" s="147"/>
      <c r="AK94" s="147"/>
      <c r="AL94" s="140" t="s">
        <v>203</v>
      </c>
      <c r="AM94" s="134" t="s">
        <v>109</v>
      </c>
      <c r="AN94" s="134">
        <f t="shared" si="58"/>
        <v>0</v>
      </c>
      <c r="AO94" s="134">
        <f t="shared" si="59"/>
        <v>0</v>
      </c>
      <c r="AP94" s="134">
        <f t="shared" si="60"/>
        <v>0</v>
      </c>
      <c r="AQ94" s="134">
        <f t="shared" si="61"/>
        <v>2</v>
      </c>
      <c r="AR94" s="134">
        <f t="shared" si="62"/>
        <v>0</v>
      </c>
      <c r="AS94" s="136">
        <f t="shared" si="47"/>
        <v>2</v>
      </c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47"/>
      <c r="BE94" s="149"/>
      <c r="BF94" s="149"/>
      <c r="BG94" s="147"/>
    </row>
    <row r="95" spans="1:59" ht="15" x14ac:dyDescent="0.25">
      <c r="A95" s="140"/>
      <c r="B95" s="141" t="s">
        <v>108</v>
      </c>
      <c r="C95" s="152"/>
      <c r="D95" s="134">
        <v>3</v>
      </c>
      <c r="E95" s="151"/>
      <c r="F95" s="134"/>
      <c r="G95" s="134"/>
      <c r="H95" s="150"/>
      <c r="I95" s="134">
        <v>1.5</v>
      </c>
      <c r="J95" s="152">
        <v>1</v>
      </c>
      <c r="K95" s="134">
        <v>3</v>
      </c>
      <c r="L95" s="151"/>
      <c r="M95" s="134">
        <v>5</v>
      </c>
      <c r="N95" s="134"/>
      <c r="O95" s="150"/>
      <c r="P95" s="134">
        <v>1</v>
      </c>
      <c r="Q95" s="152">
        <v>0.5</v>
      </c>
      <c r="R95" s="134">
        <v>3</v>
      </c>
      <c r="S95" s="151"/>
      <c r="T95" s="134"/>
      <c r="U95" s="134"/>
      <c r="V95" s="150"/>
      <c r="W95" s="134"/>
      <c r="X95" s="152"/>
      <c r="Y95" s="134"/>
      <c r="Z95" s="151"/>
      <c r="AA95" s="134"/>
      <c r="AB95" s="134"/>
      <c r="AC95" s="150"/>
      <c r="AD95" s="134"/>
      <c r="AE95" s="152"/>
      <c r="AF95" s="134"/>
      <c r="AG95" s="151"/>
      <c r="AH95" s="133"/>
      <c r="AI95" s="134"/>
      <c r="AJ95" s="134"/>
      <c r="AK95" s="134"/>
      <c r="AL95" s="140"/>
      <c r="AM95" s="124" t="s">
        <v>108</v>
      </c>
      <c r="AN95" s="134">
        <f t="shared" si="58"/>
        <v>3</v>
      </c>
      <c r="AO95" s="134">
        <f t="shared" si="59"/>
        <v>5.5</v>
      </c>
      <c r="AP95" s="134">
        <f t="shared" si="60"/>
        <v>9.5</v>
      </c>
      <c r="AQ95" s="134">
        <f t="shared" si="61"/>
        <v>0</v>
      </c>
      <c r="AR95" s="134">
        <f t="shared" si="62"/>
        <v>0</v>
      </c>
      <c r="AS95" s="136">
        <f t="shared" si="47"/>
        <v>18</v>
      </c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45"/>
      <c r="BF95" s="145"/>
      <c r="BG95" s="134"/>
    </row>
    <row r="96" spans="1:59" ht="15" x14ac:dyDescent="0.25">
      <c r="A96" s="140"/>
      <c r="B96" s="141" t="s">
        <v>160</v>
      </c>
      <c r="C96" s="152"/>
      <c r="D96" s="134"/>
      <c r="E96" s="151"/>
      <c r="F96" s="134"/>
      <c r="G96" s="134"/>
      <c r="H96" s="150"/>
      <c r="I96" s="134"/>
      <c r="J96" s="152"/>
      <c r="K96" s="134"/>
      <c r="L96" s="151"/>
      <c r="M96" s="134"/>
      <c r="N96" s="134"/>
      <c r="O96" s="150"/>
      <c r="P96" s="134"/>
      <c r="Q96" s="152"/>
      <c r="R96" s="134"/>
      <c r="S96" s="151"/>
      <c r="T96" s="134"/>
      <c r="U96" s="134"/>
      <c r="V96" s="150"/>
      <c r="W96" s="134"/>
      <c r="X96" s="152"/>
      <c r="Y96" s="134"/>
      <c r="Z96" s="151"/>
      <c r="AA96" s="134"/>
      <c r="AB96" s="134"/>
      <c r="AC96" s="150"/>
      <c r="AD96" s="134"/>
      <c r="AE96" s="152"/>
      <c r="AF96" s="134"/>
      <c r="AG96" s="151"/>
      <c r="AH96" s="133"/>
      <c r="AI96" s="134"/>
      <c r="AJ96" s="134"/>
      <c r="AK96" s="134"/>
      <c r="AL96" s="140"/>
      <c r="AM96" s="124" t="s">
        <v>172</v>
      </c>
      <c r="AN96" s="134">
        <f t="shared" si="58"/>
        <v>0</v>
      </c>
      <c r="AO96" s="134">
        <f t="shared" si="59"/>
        <v>0</v>
      </c>
      <c r="AP96" s="134">
        <f t="shared" si="60"/>
        <v>0</v>
      </c>
      <c r="AQ96" s="134">
        <f t="shared" si="61"/>
        <v>0</v>
      </c>
      <c r="AR96" s="134">
        <f t="shared" si="62"/>
        <v>0</v>
      </c>
      <c r="AS96" s="136">
        <f t="shared" si="47"/>
        <v>0</v>
      </c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45"/>
      <c r="BF96" s="145"/>
      <c r="BG96" s="134"/>
    </row>
    <row r="97" spans="1:59" ht="15" x14ac:dyDescent="0.25">
      <c r="A97" s="140"/>
      <c r="B97" s="141" t="s">
        <v>161</v>
      </c>
      <c r="C97" s="152"/>
      <c r="D97" s="134"/>
      <c r="E97" s="151"/>
      <c r="F97" s="134"/>
      <c r="G97" s="134"/>
      <c r="H97" s="150"/>
      <c r="I97" s="134"/>
      <c r="J97" s="152"/>
      <c r="K97" s="134"/>
      <c r="L97" s="151"/>
      <c r="M97" s="134"/>
      <c r="N97" s="134"/>
      <c r="O97" s="150"/>
      <c r="P97" s="134"/>
      <c r="Q97" s="152"/>
      <c r="R97" s="134"/>
      <c r="S97" s="151"/>
      <c r="T97" s="134"/>
      <c r="U97" s="134"/>
      <c r="V97" s="150"/>
      <c r="W97" s="134"/>
      <c r="X97" s="152"/>
      <c r="Y97" s="134"/>
      <c r="Z97" s="151"/>
      <c r="AA97" s="134"/>
      <c r="AB97" s="134"/>
      <c r="AC97" s="150"/>
      <c r="AD97" s="134"/>
      <c r="AE97" s="152"/>
      <c r="AF97" s="134"/>
      <c r="AG97" s="151"/>
      <c r="AH97" s="133"/>
      <c r="AI97" s="134"/>
      <c r="AJ97" s="134"/>
      <c r="AK97" s="134"/>
      <c r="AL97" s="140"/>
      <c r="AM97" s="124" t="s">
        <v>173</v>
      </c>
      <c r="AN97" s="134">
        <f t="shared" si="58"/>
        <v>0</v>
      </c>
      <c r="AO97" s="134">
        <f t="shared" si="59"/>
        <v>0</v>
      </c>
      <c r="AP97" s="134">
        <f t="shared" si="60"/>
        <v>0</v>
      </c>
      <c r="AQ97" s="134">
        <f t="shared" si="61"/>
        <v>0</v>
      </c>
      <c r="AR97" s="134">
        <f t="shared" si="62"/>
        <v>0</v>
      </c>
      <c r="AS97" s="136">
        <f t="shared" si="47"/>
        <v>0</v>
      </c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45"/>
      <c r="BF97" s="145"/>
      <c r="BG97" s="134"/>
    </row>
    <row r="98" spans="1:59" ht="15" x14ac:dyDescent="0.25">
      <c r="A98" s="140"/>
      <c r="B98" s="141" t="s">
        <v>174</v>
      </c>
      <c r="C98" s="152">
        <v>6</v>
      </c>
      <c r="D98" s="134"/>
      <c r="E98" s="151"/>
      <c r="F98" s="134"/>
      <c r="G98" s="134"/>
      <c r="H98" s="150">
        <v>5</v>
      </c>
      <c r="I98" s="134"/>
      <c r="J98" s="152"/>
      <c r="K98" s="134"/>
      <c r="L98" s="151"/>
      <c r="M98" s="134"/>
      <c r="N98" s="134"/>
      <c r="O98" s="150"/>
      <c r="P98" s="134"/>
      <c r="Q98" s="152"/>
      <c r="R98" s="134"/>
      <c r="S98" s="151"/>
      <c r="T98" s="134"/>
      <c r="U98" s="134"/>
      <c r="V98" s="150"/>
      <c r="W98" s="134"/>
      <c r="X98" s="152"/>
      <c r="Y98" s="134"/>
      <c r="Z98" s="151"/>
      <c r="AA98" s="134"/>
      <c r="AB98" s="134"/>
      <c r="AC98" s="150"/>
      <c r="AD98" s="134"/>
      <c r="AE98" s="152"/>
      <c r="AF98" s="134"/>
      <c r="AG98" s="151"/>
      <c r="AH98" s="133"/>
      <c r="AI98" s="134"/>
      <c r="AJ98" s="134"/>
      <c r="AK98" s="134"/>
      <c r="AL98" s="140"/>
      <c r="AM98" s="124" t="s">
        <v>174</v>
      </c>
      <c r="AN98" s="134">
        <f t="shared" si="58"/>
        <v>6</v>
      </c>
      <c r="AO98" s="134">
        <f t="shared" si="59"/>
        <v>5</v>
      </c>
      <c r="AP98" s="134">
        <f t="shared" si="60"/>
        <v>0</v>
      </c>
      <c r="AQ98" s="134">
        <f t="shared" si="61"/>
        <v>0</v>
      </c>
      <c r="AR98" s="134">
        <f t="shared" si="62"/>
        <v>0</v>
      </c>
      <c r="AS98" s="136">
        <f t="shared" si="47"/>
        <v>11</v>
      </c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45"/>
      <c r="BF98" s="145"/>
      <c r="BG98" s="134"/>
    </row>
    <row r="99" spans="1:59" ht="15" x14ac:dyDescent="0.25">
      <c r="A99" s="153"/>
      <c r="B99" s="154" t="s">
        <v>175</v>
      </c>
      <c r="C99" s="155"/>
      <c r="D99" s="155"/>
      <c r="E99" s="156"/>
      <c r="F99" s="155"/>
      <c r="G99" s="155"/>
      <c r="H99" s="155"/>
      <c r="I99" s="134"/>
      <c r="J99" s="155"/>
      <c r="K99" s="155"/>
      <c r="L99" s="156"/>
      <c r="M99" s="155"/>
      <c r="N99" s="155"/>
      <c r="O99" s="155"/>
      <c r="P99" s="160" t="s">
        <v>204</v>
      </c>
      <c r="Q99" s="160" t="s">
        <v>204</v>
      </c>
      <c r="R99" s="155"/>
      <c r="S99" s="156"/>
      <c r="T99" s="155"/>
      <c r="U99" s="155"/>
      <c r="V99" s="155"/>
      <c r="W99" s="134"/>
      <c r="X99" s="155"/>
      <c r="Y99" s="155"/>
      <c r="Z99" s="156"/>
      <c r="AA99" s="155"/>
      <c r="AB99" s="155"/>
      <c r="AC99" s="155"/>
      <c r="AD99" s="134"/>
      <c r="AE99" s="155"/>
      <c r="AF99" s="155"/>
      <c r="AG99" s="156"/>
      <c r="AH99" s="133">
        <f>SUM(C99:AG99)</f>
        <v>0</v>
      </c>
      <c r="AI99" s="155"/>
      <c r="AJ99" s="155"/>
      <c r="AK99" s="155"/>
      <c r="AL99" s="153"/>
      <c r="AM99" s="134" t="s">
        <v>176</v>
      </c>
      <c r="AN99" s="134">
        <f>SUM(AN93:AN98)-AN92</f>
        <v>0</v>
      </c>
      <c r="AO99" s="134">
        <f>SUM(AO93:AO98)-AO92</f>
        <v>0</v>
      </c>
      <c r="AP99" s="134">
        <f>SUM(AP93:AP98)-AP92</f>
        <v>0</v>
      </c>
      <c r="AQ99" s="134">
        <f>SUM(AQ93:AQ98)-AQ92</f>
        <v>0.5</v>
      </c>
      <c r="AR99" s="134">
        <f>SUM(AR93:AR98)-AR92</f>
        <v>-0.5</v>
      </c>
      <c r="AS99" s="136">
        <f t="shared" si="47"/>
        <v>0</v>
      </c>
      <c r="AT99" s="155"/>
      <c r="AU99" s="155"/>
      <c r="AV99" s="155"/>
      <c r="AW99" s="155"/>
      <c r="AX99" s="155"/>
      <c r="AY99" s="155"/>
      <c r="AZ99" s="155"/>
      <c r="BA99" s="155"/>
      <c r="BB99" s="155"/>
      <c r="BC99" s="155"/>
      <c r="BD99" s="155"/>
      <c r="BE99" s="157"/>
      <c r="BF99" s="157"/>
      <c r="BG99" s="155"/>
    </row>
    <row r="100" spans="1:59" ht="15" x14ac:dyDescent="0.25">
      <c r="A100" s="71"/>
      <c r="B100" s="131" t="s">
        <v>166</v>
      </c>
      <c r="C100" s="95">
        <v>6</v>
      </c>
      <c r="D100" s="95">
        <v>3</v>
      </c>
      <c r="E100" s="132"/>
      <c r="F100" s="95">
        <v>5</v>
      </c>
      <c r="G100" s="95">
        <v>5</v>
      </c>
      <c r="H100" s="95">
        <v>5</v>
      </c>
      <c r="I100" s="95">
        <v>6</v>
      </c>
      <c r="J100" s="95">
        <v>6</v>
      </c>
      <c r="K100" s="95">
        <v>3</v>
      </c>
      <c r="L100" s="132"/>
      <c r="M100" s="95">
        <v>5</v>
      </c>
      <c r="N100" s="95">
        <v>5</v>
      </c>
      <c r="O100" s="95">
        <v>5</v>
      </c>
      <c r="P100" s="95">
        <v>6</v>
      </c>
      <c r="Q100" s="95">
        <v>6</v>
      </c>
      <c r="R100" s="95">
        <v>3</v>
      </c>
      <c r="S100" s="132"/>
      <c r="T100" s="95">
        <v>5</v>
      </c>
      <c r="U100" s="95">
        <v>5</v>
      </c>
      <c r="V100" s="95">
        <v>5</v>
      </c>
      <c r="W100" s="95">
        <v>6</v>
      </c>
      <c r="X100" s="95">
        <v>6</v>
      </c>
      <c r="Y100" s="95">
        <v>3</v>
      </c>
      <c r="Z100" s="132"/>
      <c r="AA100" s="95">
        <v>5</v>
      </c>
      <c r="AB100" s="95">
        <v>5</v>
      </c>
      <c r="AC100" s="95">
        <v>5</v>
      </c>
      <c r="AD100" s="95">
        <v>6</v>
      </c>
      <c r="AE100" s="95">
        <v>6</v>
      </c>
      <c r="AF100" s="95">
        <v>3</v>
      </c>
      <c r="AG100" s="132"/>
      <c r="AH100" s="133">
        <f>SUM(C100:AG100)</f>
        <v>129</v>
      </c>
      <c r="AI100" s="134"/>
      <c r="AJ100" s="134"/>
      <c r="AK100" s="134"/>
      <c r="AL100" s="71"/>
      <c r="AM100" s="135" t="s">
        <v>167</v>
      </c>
      <c r="AN100" s="135">
        <f t="shared" ref="AN100:AN106" si="63">SUM(C100:D100)</f>
        <v>9</v>
      </c>
      <c r="AO100" s="135">
        <f t="shared" ref="AO100:AO106" si="64">SUM(F100:K100)</f>
        <v>30</v>
      </c>
      <c r="AP100" s="135">
        <f t="shared" ref="AP100:AP106" si="65">SUM(M100:R100)</f>
        <v>30</v>
      </c>
      <c r="AQ100" s="135">
        <f t="shared" ref="AQ100:AQ106" si="66">SUM(T100:Y100)</f>
        <v>30</v>
      </c>
      <c r="AR100" s="135">
        <f t="shared" ref="AR100:AR106" si="67">SUM(AA100:AF100)</f>
        <v>30</v>
      </c>
      <c r="AS100" s="136">
        <f t="shared" ref="AS100:AS131" si="68">SUM(AN100:AR100)</f>
        <v>129</v>
      </c>
      <c r="AT100" s="137">
        <f>AS100-SUM(AS102:AS106)</f>
        <v>118</v>
      </c>
      <c r="AU100" s="137">
        <f>AS107</f>
        <v>8</v>
      </c>
      <c r="AV100" s="138">
        <f>AT100+AU100</f>
        <v>126</v>
      </c>
      <c r="AW100" s="138">
        <f>AS106</f>
        <v>11</v>
      </c>
      <c r="AX100" s="138">
        <f>AS104</f>
        <v>0</v>
      </c>
      <c r="AY100" s="138">
        <f>AS105</f>
        <v>0</v>
      </c>
      <c r="AZ100" s="138">
        <f>AS103</f>
        <v>0</v>
      </c>
      <c r="BA100" s="138">
        <f>AS102</f>
        <v>0</v>
      </c>
      <c r="BB100" s="158" t="str">
        <f>AJ101</f>
        <v>no</v>
      </c>
      <c r="BC100" s="134">
        <v>1.2</v>
      </c>
      <c r="BD100" s="134">
        <f>BC100*AU100</f>
        <v>9.6</v>
      </c>
      <c r="BE100" s="139">
        <f>BD100</f>
        <v>9.6</v>
      </c>
      <c r="BF100" s="139"/>
      <c r="BG100" s="138"/>
    </row>
    <row r="101" spans="1:59" ht="15" x14ac:dyDescent="0.25">
      <c r="A101" s="140"/>
      <c r="B101" s="141" t="s">
        <v>168</v>
      </c>
      <c r="C101" s="142"/>
      <c r="D101" s="134">
        <v>1</v>
      </c>
      <c r="E101" s="144"/>
      <c r="F101" s="134">
        <v>6</v>
      </c>
      <c r="G101" s="134">
        <v>6</v>
      </c>
      <c r="H101" s="142"/>
      <c r="I101" s="134">
        <v>6.5</v>
      </c>
      <c r="J101" s="134">
        <v>5.5</v>
      </c>
      <c r="K101" s="134">
        <v>3.5</v>
      </c>
      <c r="L101" s="144"/>
      <c r="M101" s="134">
        <v>5</v>
      </c>
      <c r="N101" s="134">
        <v>6</v>
      </c>
      <c r="O101" s="134">
        <v>6</v>
      </c>
      <c r="P101" s="134">
        <v>6</v>
      </c>
      <c r="Q101" s="134">
        <v>5</v>
      </c>
      <c r="R101" s="134">
        <v>3</v>
      </c>
      <c r="S101" s="144"/>
      <c r="T101" s="134">
        <v>5.5</v>
      </c>
      <c r="U101" s="134">
        <v>7</v>
      </c>
      <c r="V101" s="134">
        <v>6</v>
      </c>
      <c r="W101" s="134">
        <v>7</v>
      </c>
      <c r="X101" s="134">
        <v>4.5</v>
      </c>
      <c r="Y101" s="134">
        <v>4</v>
      </c>
      <c r="Z101" s="144"/>
      <c r="AA101" s="134">
        <v>5</v>
      </c>
      <c r="AB101" s="134">
        <v>6.5</v>
      </c>
      <c r="AC101" s="134">
        <v>5</v>
      </c>
      <c r="AD101" s="134">
        <v>7</v>
      </c>
      <c r="AE101" s="134">
        <v>6</v>
      </c>
      <c r="AF101" s="134">
        <v>3</v>
      </c>
      <c r="AG101" s="144"/>
      <c r="AH101" s="133">
        <f>SUM(D101:AG101)</f>
        <v>126</v>
      </c>
      <c r="AI101" s="134">
        <f>COUNT(C101:AG101)</f>
        <v>24</v>
      </c>
      <c r="AJ101" s="159" t="s">
        <v>202</v>
      </c>
      <c r="AK101" s="134"/>
      <c r="AL101" s="140"/>
      <c r="AM101" s="134" t="s">
        <v>169</v>
      </c>
      <c r="AN101" s="134">
        <f t="shared" si="63"/>
        <v>1</v>
      </c>
      <c r="AO101" s="134">
        <f t="shared" si="64"/>
        <v>27.5</v>
      </c>
      <c r="AP101" s="134">
        <f t="shared" si="65"/>
        <v>31</v>
      </c>
      <c r="AQ101" s="134">
        <f t="shared" si="66"/>
        <v>34</v>
      </c>
      <c r="AR101" s="134">
        <f t="shared" si="67"/>
        <v>32.5</v>
      </c>
      <c r="AS101" s="136">
        <f t="shared" si="68"/>
        <v>126</v>
      </c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34"/>
      <c r="BE101" s="145"/>
      <c r="BF101" s="145"/>
      <c r="BG101" s="134"/>
    </row>
    <row r="102" spans="1:59" ht="15" x14ac:dyDescent="0.25">
      <c r="A102" s="140" t="s">
        <v>205</v>
      </c>
      <c r="B102" s="141" t="s">
        <v>109</v>
      </c>
      <c r="C102" s="147"/>
      <c r="D102" s="147"/>
      <c r="E102" s="148"/>
      <c r="F102" s="147"/>
      <c r="G102" s="147"/>
      <c r="H102" s="147"/>
      <c r="I102" s="147"/>
      <c r="J102" s="147"/>
      <c r="K102" s="147"/>
      <c r="L102" s="148"/>
      <c r="M102" s="147"/>
      <c r="N102" s="147"/>
      <c r="O102" s="147"/>
      <c r="P102" s="147"/>
      <c r="Q102" s="147"/>
      <c r="R102" s="147"/>
      <c r="S102" s="148"/>
      <c r="T102" s="147"/>
      <c r="U102" s="147"/>
      <c r="V102" s="147"/>
      <c r="W102" s="147"/>
      <c r="X102" s="147"/>
      <c r="Y102" s="147"/>
      <c r="Z102" s="148"/>
      <c r="AA102" s="147"/>
      <c r="AB102" s="147"/>
      <c r="AC102" s="147"/>
      <c r="AD102" s="147"/>
      <c r="AE102" s="147"/>
      <c r="AF102" s="147"/>
      <c r="AG102" s="148"/>
      <c r="AH102" s="133"/>
      <c r="AI102" s="147"/>
      <c r="AJ102" s="147"/>
      <c r="AK102" s="147"/>
      <c r="AL102" s="140" t="s">
        <v>205</v>
      </c>
      <c r="AM102" s="134" t="s">
        <v>109</v>
      </c>
      <c r="AN102" s="134">
        <f t="shared" si="63"/>
        <v>0</v>
      </c>
      <c r="AO102" s="134">
        <f t="shared" si="64"/>
        <v>0</v>
      </c>
      <c r="AP102" s="134">
        <f t="shared" si="65"/>
        <v>0</v>
      </c>
      <c r="AQ102" s="134">
        <f t="shared" si="66"/>
        <v>0</v>
      </c>
      <c r="AR102" s="134">
        <f t="shared" si="67"/>
        <v>0</v>
      </c>
      <c r="AS102" s="136">
        <f t="shared" si="68"/>
        <v>0</v>
      </c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9"/>
      <c r="BF102" s="149"/>
      <c r="BG102" s="147"/>
    </row>
    <row r="103" spans="1:59" ht="15" x14ac:dyDescent="0.25">
      <c r="A103" s="140"/>
      <c r="B103" s="141" t="s">
        <v>108</v>
      </c>
      <c r="C103" s="152"/>
      <c r="D103" s="134"/>
      <c r="E103" s="151"/>
      <c r="F103" s="134"/>
      <c r="G103" s="134"/>
      <c r="H103" s="150"/>
      <c r="I103" s="134"/>
      <c r="J103" s="152"/>
      <c r="K103" s="134"/>
      <c r="L103" s="151"/>
      <c r="M103" s="134"/>
      <c r="N103" s="134"/>
      <c r="O103" s="150"/>
      <c r="P103" s="134"/>
      <c r="Q103" s="152"/>
      <c r="R103" s="134"/>
      <c r="S103" s="151"/>
      <c r="T103" s="134"/>
      <c r="U103" s="134"/>
      <c r="V103" s="150"/>
      <c r="W103" s="134"/>
      <c r="X103" s="152"/>
      <c r="Y103" s="134"/>
      <c r="Z103" s="151"/>
      <c r="AA103" s="134"/>
      <c r="AB103" s="134"/>
      <c r="AC103" s="150"/>
      <c r="AD103" s="134"/>
      <c r="AE103" s="152"/>
      <c r="AF103" s="134"/>
      <c r="AG103" s="151"/>
      <c r="AH103" s="133"/>
      <c r="AI103" s="134"/>
      <c r="AJ103" s="134"/>
      <c r="AK103" s="134"/>
      <c r="AL103" s="140"/>
      <c r="AM103" s="124" t="s">
        <v>108</v>
      </c>
      <c r="AN103" s="134">
        <f t="shared" si="63"/>
        <v>0</v>
      </c>
      <c r="AO103" s="134">
        <f t="shared" si="64"/>
        <v>0</v>
      </c>
      <c r="AP103" s="134">
        <f t="shared" si="65"/>
        <v>0</v>
      </c>
      <c r="AQ103" s="134">
        <f t="shared" si="66"/>
        <v>0</v>
      </c>
      <c r="AR103" s="134">
        <f t="shared" si="67"/>
        <v>0</v>
      </c>
      <c r="AS103" s="136">
        <f t="shared" si="68"/>
        <v>0</v>
      </c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45"/>
      <c r="BF103" s="145"/>
      <c r="BG103" s="134"/>
    </row>
    <row r="104" spans="1:59" ht="15" x14ac:dyDescent="0.25">
      <c r="A104" s="140"/>
      <c r="B104" s="141" t="s">
        <v>160</v>
      </c>
      <c r="C104" s="152"/>
      <c r="D104" s="134"/>
      <c r="E104" s="151"/>
      <c r="F104" s="134"/>
      <c r="G104" s="134"/>
      <c r="H104" s="150"/>
      <c r="I104" s="134"/>
      <c r="J104" s="152"/>
      <c r="K104" s="134"/>
      <c r="L104" s="151"/>
      <c r="M104" s="134"/>
      <c r="N104" s="134"/>
      <c r="O104" s="150"/>
      <c r="P104" s="134"/>
      <c r="Q104" s="152"/>
      <c r="R104" s="134"/>
      <c r="S104" s="151"/>
      <c r="T104" s="134"/>
      <c r="U104" s="134"/>
      <c r="V104" s="150"/>
      <c r="W104" s="134"/>
      <c r="X104" s="152"/>
      <c r="Y104" s="134"/>
      <c r="Z104" s="151"/>
      <c r="AA104" s="134"/>
      <c r="AB104" s="134"/>
      <c r="AC104" s="150"/>
      <c r="AD104" s="134"/>
      <c r="AE104" s="152"/>
      <c r="AF104" s="134"/>
      <c r="AG104" s="151"/>
      <c r="AH104" s="133"/>
      <c r="AI104" s="134"/>
      <c r="AJ104" s="134"/>
      <c r="AK104" s="134"/>
      <c r="AL104" s="140"/>
      <c r="AM104" s="124" t="s">
        <v>172</v>
      </c>
      <c r="AN104" s="134">
        <f t="shared" si="63"/>
        <v>0</v>
      </c>
      <c r="AO104" s="134">
        <f t="shared" si="64"/>
        <v>0</v>
      </c>
      <c r="AP104" s="134">
        <f t="shared" si="65"/>
        <v>0</v>
      </c>
      <c r="AQ104" s="134">
        <f t="shared" si="66"/>
        <v>0</v>
      </c>
      <c r="AR104" s="134">
        <f t="shared" si="67"/>
        <v>0</v>
      </c>
      <c r="AS104" s="136">
        <f t="shared" si="68"/>
        <v>0</v>
      </c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45"/>
      <c r="BF104" s="145"/>
      <c r="BG104" s="134"/>
    </row>
    <row r="105" spans="1:59" ht="15" x14ac:dyDescent="0.25">
      <c r="A105" s="140"/>
      <c r="B105" s="141" t="s">
        <v>161</v>
      </c>
      <c r="C105" s="152"/>
      <c r="D105" s="134"/>
      <c r="E105" s="151"/>
      <c r="F105" s="134"/>
      <c r="G105" s="134"/>
      <c r="H105" s="150"/>
      <c r="I105" s="134"/>
      <c r="J105" s="152"/>
      <c r="K105" s="134"/>
      <c r="L105" s="151"/>
      <c r="M105" s="134"/>
      <c r="N105" s="134"/>
      <c r="O105" s="150"/>
      <c r="P105" s="134"/>
      <c r="Q105" s="152"/>
      <c r="R105" s="134"/>
      <c r="S105" s="151"/>
      <c r="T105" s="134"/>
      <c r="U105" s="134"/>
      <c r="V105" s="150"/>
      <c r="W105" s="134"/>
      <c r="X105" s="152"/>
      <c r="Y105" s="134"/>
      <c r="Z105" s="151"/>
      <c r="AA105" s="134"/>
      <c r="AB105" s="134"/>
      <c r="AC105" s="150"/>
      <c r="AD105" s="134"/>
      <c r="AE105" s="152"/>
      <c r="AF105" s="134"/>
      <c r="AG105" s="151"/>
      <c r="AH105" s="133"/>
      <c r="AI105" s="134"/>
      <c r="AJ105" s="134"/>
      <c r="AK105" s="134"/>
      <c r="AL105" s="140"/>
      <c r="AM105" s="124" t="s">
        <v>173</v>
      </c>
      <c r="AN105" s="134">
        <f t="shared" si="63"/>
        <v>0</v>
      </c>
      <c r="AO105" s="134">
        <f t="shared" si="64"/>
        <v>0</v>
      </c>
      <c r="AP105" s="134">
        <f t="shared" si="65"/>
        <v>0</v>
      </c>
      <c r="AQ105" s="134">
        <f t="shared" si="66"/>
        <v>0</v>
      </c>
      <c r="AR105" s="134">
        <f t="shared" si="67"/>
        <v>0</v>
      </c>
      <c r="AS105" s="136">
        <f t="shared" si="68"/>
        <v>0</v>
      </c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45"/>
      <c r="BF105" s="145"/>
      <c r="BG105" s="134"/>
    </row>
    <row r="106" spans="1:59" ht="15" x14ac:dyDescent="0.25">
      <c r="A106" s="140"/>
      <c r="B106" s="141" t="s">
        <v>174</v>
      </c>
      <c r="C106" s="152">
        <v>6</v>
      </c>
      <c r="D106" s="134"/>
      <c r="E106" s="151"/>
      <c r="F106" s="134"/>
      <c r="G106" s="134"/>
      <c r="H106" s="150">
        <v>5</v>
      </c>
      <c r="I106" s="134"/>
      <c r="J106" s="152"/>
      <c r="K106" s="134"/>
      <c r="L106" s="151"/>
      <c r="M106" s="134"/>
      <c r="N106" s="134"/>
      <c r="O106" s="150"/>
      <c r="P106" s="134"/>
      <c r="Q106" s="152"/>
      <c r="R106" s="134"/>
      <c r="S106" s="151"/>
      <c r="T106" s="134"/>
      <c r="U106" s="134"/>
      <c r="V106" s="150"/>
      <c r="W106" s="134"/>
      <c r="X106" s="152"/>
      <c r="Y106" s="134"/>
      <c r="Z106" s="151"/>
      <c r="AA106" s="134"/>
      <c r="AB106" s="134"/>
      <c r="AC106" s="150"/>
      <c r="AD106" s="134"/>
      <c r="AE106" s="152"/>
      <c r="AF106" s="134"/>
      <c r="AG106" s="151"/>
      <c r="AH106" s="133"/>
      <c r="AI106" s="134"/>
      <c r="AJ106" s="134"/>
      <c r="AK106" s="134"/>
      <c r="AL106" s="140"/>
      <c r="AM106" s="124" t="s">
        <v>174</v>
      </c>
      <c r="AN106" s="134">
        <f t="shared" si="63"/>
        <v>6</v>
      </c>
      <c r="AO106" s="134">
        <f t="shared" si="64"/>
        <v>5</v>
      </c>
      <c r="AP106" s="134">
        <f t="shared" si="65"/>
        <v>0</v>
      </c>
      <c r="AQ106" s="134">
        <f t="shared" si="66"/>
        <v>0</v>
      </c>
      <c r="AR106" s="134">
        <f t="shared" si="67"/>
        <v>0</v>
      </c>
      <c r="AS106" s="136">
        <f t="shared" si="68"/>
        <v>11</v>
      </c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34"/>
      <c r="BE106" s="145"/>
      <c r="BF106" s="145"/>
      <c r="BG106" s="134"/>
    </row>
    <row r="107" spans="1:59" ht="15" x14ac:dyDescent="0.25">
      <c r="A107" s="153"/>
      <c r="B107" s="154" t="s">
        <v>175</v>
      </c>
      <c r="C107" s="155"/>
      <c r="D107" s="155"/>
      <c r="E107" s="156"/>
      <c r="F107" s="155" t="s">
        <v>206</v>
      </c>
      <c r="G107" s="155" t="s">
        <v>206</v>
      </c>
      <c r="H107" s="155"/>
      <c r="I107" s="134" t="s">
        <v>207</v>
      </c>
      <c r="J107" s="155" t="s">
        <v>207</v>
      </c>
      <c r="K107" s="155" t="s">
        <v>206</v>
      </c>
      <c r="L107" s="156"/>
      <c r="M107" s="155" t="s">
        <v>206</v>
      </c>
      <c r="N107" s="155"/>
      <c r="O107" s="155" t="s">
        <v>206</v>
      </c>
      <c r="P107" s="134" t="s">
        <v>207</v>
      </c>
      <c r="Q107" s="155" t="s">
        <v>207</v>
      </c>
      <c r="R107" s="155" t="s">
        <v>206</v>
      </c>
      <c r="S107" s="156"/>
      <c r="T107" s="155" t="s">
        <v>206</v>
      </c>
      <c r="U107" s="155" t="s">
        <v>206</v>
      </c>
      <c r="V107" s="155" t="s">
        <v>206</v>
      </c>
      <c r="W107" s="134"/>
      <c r="X107" s="155"/>
      <c r="Y107" s="155" t="s">
        <v>206</v>
      </c>
      <c r="Z107" s="156"/>
      <c r="AA107" s="155"/>
      <c r="AB107" s="155"/>
      <c r="AC107" s="155"/>
      <c r="AD107" s="134"/>
      <c r="AE107" s="155"/>
      <c r="AF107" s="155"/>
      <c r="AG107" s="156"/>
      <c r="AH107" s="133">
        <f>SUM(C107:AG107)</f>
        <v>0</v>
      </c>
      <c r="AI107" s="155"/>
      <c r="AJ107" s="155"/>
      <c r="AK107" s="155"/>
      <c r="AL107" s="153"/>
      <c r="AM107" s="134" t="s">
        <v>176</v>
      </c>
      <c r="AN107" s="134">
        <f>SUM(AN101:AN106)-AN100</f>
        <v>-2</v>
      </c>
      <c r="AO107" s="134">
        <f>SUM(AO101:AO106)-AO100</f>
        <v>2.5</v>
      </c>
      <c r="AP107" s="134">
        <f>SUM(AP101:AP106)-AP100</f>
        <v>1</v>
      </c>
      <c r="AQ107" s="134">
        <f>SUM(AQ101:AQ106)-AQ100</f>
        <v>4</v>
      </c>
      <c r="AR107" s="134">
        <f>SUM(AR101:AR106)-AR100</f>
        <v>2.5</v>
      </c>
      <c r="AS107" s="136">
        <f t="shared" si="68"/>
        <v>8</v>
      </c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7"/>
      <c r="BF107" s="157"/>
      <c r="BG107" s="155"/>
    </row>
    <row r="108" spans="1:59" ht="15" x14ac:dyDescent="0.25">
      <c r="A108" s="71"/>
      <c r="B108" s="131" t="s">
        <v>166</v>
      </c>
      <c r="C108" s="95">
        <v>6</v>
      </c>
      <c r="D108" s="95">
        <v>3</v>
      </c>
      <c r="E108" s="132"/>
      <c r="F108" s="95">
        <v>5</v>
      </c>
      <c r="G108" s="95">
        <v>5</v>
      </c>
      <c r="H108" s="95">
        <v>5</v>
      </c>
      <c r="I108" s="95">
        <v>6</v>
      </c>
      <c r="J108" s="95">
        <v>6</v>
      </c>
      <c r="K108" s="95">
        <v>3</v>
      </c>
      <c r="L108" s="132"/>
      <c r="M108" s="95">
        <v>5</v>
      </c>
      <c r="N108" s="95">
        <v>5</v>
      </c>
      <c r="O108" s="95">
        <v>5</v>
      </c>
      <c r="P108" s="95">
        <v>6</v>
      </c>
      <c r="Q108" s="95">
        <v>6</v>
      </c>
      <c r="R108" s="95">
        <v>3</v>
      </c>
      <c r="S108" s="132"/>
      <c r="T108" s="95">
        <v>5</v>
      </c>
      <c r="U108" s="95">
        <v>5</v>
      </c>
      <c r="V108" s="95">
        <v>5</v>
      </c>
      <c r="W108" s="95">
        <v>6</v>
      </c>
      <c r="X108" s="95">
        <v>6</v>
      </c>
      <c r="Y108" s="95">
        <v>3</v>
      </c>
      <c r="Z108" s="132"/>
      <c r="AA108" s="95">
        <v>5</v>
      </c>
      <c r="AB108" s="95">
        <v>5</v>
      </c>
      <c r="AC108" s="95">
        <v>5</v>
      </c>
      <c r="AD108" s="95">
        <v>6</v>
      </c>
      <c r="AE108" s="95">
        <v>6</v>
      </c>
      <c r="AF108" s="95">
        <v>3</v>
      </c>
      <c r="AG108" s="132"/>
      <c r="AH108" s="133">
        <f>SUM(C108:AG108)</f>
        <v>129</v>
      </c>
      <c r="AI108" s="134"/>
      <c r="AJ108" s="134"/>
      <c r="AK108" s="134"/>
      <c r="AL108" s="71"/>
      <c r="AM108" s="135" t="s">
        <v>167</v>
      </c>
      <c r="AN108" s="135">
        <f t="shared" ref="AN108:AN114" si="69">SUM(C108:D108)</f>
        <v>9</v>
      </c>
      <c r="AO108" s="135">
        <f t="shared" ref="AO108:AO114" si="70">SUM(F108:K108)</f>
        <v>30</v>
      </c>
      <c r="AP108" s="135">
        <f t="shared" ref="AP108:AP114" si="71">SUM(M108:R108)</f>
        <v>30</v>
      </c>
      <c r="AQ108" s="135">
        <f t="shared" ref="AQ108:AQ114" si="72">SUM(T108:Y108)</f>
        <v>30</v>
      </c>
      <c r="AR108" s="135">
        <f t="shared" ref="AR108:AR114" si="73">SUM(AA108:AF108)</f>
        <v>30</v>
      </c>
      <c r="AS108" s="136">
        <f t="shared" si="68"/>
        <v>129</v>
      </c>
      <c r="AT108" s="137">
        <f>AS108-SUM(AS110:AS114)</f>
        <v>115</v>
      </c>
      <c r="AU108" s="137">
        <f>AS115</f>
        <v>38</v>
      </c>
      <c r="AV108" s="138">
        <f>AT108+AU108</f>
        <v>153</v>
      </c>
      <c r="AW108" s="138">
        <f>AS114</f>
        <v>11</v>
      </c>
      <c r="AX108" s="138">
        <f>AS112</f>
        <v>0</v>
      </c>
      <c r="AY108" s="138">
        <f>AS113</f>
        <v>0</v>
      </c>
      <c r="AZ108" s="138">
        <f>AS111</f>
        <v>3</v>
      </c>
      <c r="BA108" s="138">
        <f>AS110</f>
        <v>0</v>
      </c>
      <c r="BB108" s="158" t="str">
        <f>AJ109</f>
        <v>no</v>
      </c>
      <c r="BC108" s="134">
        <v>1.2</v>
      </c>
      <c r="BD108" s="134">
        <f>BC108*AU108</f>
        <v>45.6</v>
      </c>
      <c r="BE108" s="139">
        <f>BD108</f>
        <v>45.6</v>
      </c>
      <c r="BF108" s="139"/>
      <c r="BG108" s="138"/>
    </row>
    <row r="109" spans="1:59" ht="15" x14ac:dyDescent="0.25">
      <c r="A109" s="140"/>
      <c r="B109" s="141" t="s">
        <v>168</v>
      </c>
      <c r="C109" s="142"/>
      <c r="D109" s="143"/>
      <c r="E109" s="144"/>
      <c r="F109" s="134">
        <v>5.5</v>
      </c>
      <c r="G109" s="134">
        <v>6.5</v>
      </c>
      <c r="H109" s="142"/>
      <c r="I109" s="134">
        <v>7.5</v>
      </c>
      <c r="J109" s="134">
        <v>5</v>
      </c>
      <c r="K109" s="134">
        <v>4.5</v>
      </c>
      <c r="L109" s="144"/>
      <c r="M109" s="134">
        <v>7</v>
      </c>
      <c r="N109" s="134">
        <v>8</v>
      </c>
      <c r="O109" s="134">
        <v>8</v>
      </c>
      <c r="P109" s="134">
        <v>8.5</v>
      </c>
      <c r="Q109" s="134">
        <v>5.5</v>
      </c>
      <c r="R109" s="134">
        <v>5.5</v>
      </c>
      <c r="S109" s="144"/>
      <c r="T109" s="134">
        <v>6.5</v>
      </c>
      <c r="U109" s="134">
        <v>8.5</v>
      </c>
      <c r="V109" s="134">
        <v>8</v>
      </c>
      <c r="W109" s="134">
        <v>8</v>
      </c>
      <c r="X109" s="134">
        <v>5</v>
      </c>
      <c r="Y109" s="134">
        <v>4.5</v>
      </c>
      <c r="Z109" s="144"/>
      <c r="AA109" s="134">
        <v>7</v>
      </c>
      <c r="AB109" s="134">
        <v>7.5</v>
      </c>
      <c r="AC109" s="134">
        <v>7.5</v>
      </c>
      <c r="AD109" s="134">
        <v>8.5</v>
      </c>
      <c r="AE109" s="134">
        <v>5</v>
      </c>
      <c r="AF109" s="134">
        <v>5.5</v>
      </c>
      <c r="AG109" s="144"/>
      <c r="AH109" s="133">
        <f>SUM(D109:AG109)</f>
        <v>153</v>
      </c>
      <c r="AI109" s="134">
        <f>COUNT(C109:AG109)</f>
        <v>23</v>
      </c>
      <c r="AJ109" s="159" t="s">
        <v>202</v>
      </c>
      <c r="AK109" s="134"/>
      <c r="AL109" s="140"/>
      <c r="AM109" s="134" t="s">
        <v>169</v>
      </c>
      <c r="AN109" s="134">
        <f t="shared" si="69"/>
        <v>0</v>
      </c>
      <c r="AO109" s="134">
        <f t="shared" si="70"/>
        <v>29</v>
      </c>
      <c r="AP109" s="134">
        <f t="shared" si="71"/>
        <v>42.5</v>
      </c>
      <c r="AQ109" s="134">
        <f t="shared" si="72"/>
        <v>40.5</v>
      </c>
      <c r="AR109" s="134">
        <f t="shared" si="73"/>
        <v>41</v>
      </c>
      <c r="AS109" s="136">
        <f t="shared" si="68"/>
        <v>153</v>
      </c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45"/>
      <c r="BF109" s="145"/>
      <c r="BG109" s="134"/>
    </row>
    <row r="110" spans="1:59" ht="15" x14ac:dyDescent="0.25">
      <c r="A110" s="140" t="s">
        <v>208</v>
      </c>
      <c r="B110" s="141" t="s">
        <v>109</v>
      </c>
      <c r="C110" s="147"/>
      <c r="D110" s="147"/>
      <c r="E110" s="148"/>
      <c r="F110" s="147"/>
      <c r="G110" s="147"/>
      <c r="H110" s="147"/>
      <c r="I110" s="147"/>
      <c r="J110" s="147"/>
      <c r="K110" s="147"/>
      <c r="L110" s="148"/>
      <c r="M110" s="147"/>
      <c r="N110" s="147"/>
      <c r="O110" s="147"/>
      <c r="P110" s="147"/>
      <c r="Q110" s="147"/>
      <c r="R110" s="147"/>
      <c r="S110" s="148"/>
      <c r="T110" s="147"/>
      <c r="U110" s="147"/>
      <c r="V110" s="147"/>
      <c r="W110" s="147"/>
      <c r="X110" s="147"/>
      <c r="Y110" s="147"/>
      <c r="Z110" s="148"/>
      <c r="AA110" s="147"/>
      <c r="AB110" s="147"/>
      <c r="AC110" s="147"/>
      <c r="AD110" s="147"/>
      <c r="AE110" s="147"/>
      <c r="AF110" s="147"/>
      <c r="AG110" s="148"/>
      <c r="AH110" s="133"/>
      <c r="AI110" s="147"/>
      <c r="AJ110" s="147"/>
      <c r="AK110" s="147"/>
      <c r="AL110" s="140" t="s">
        <v>208</v>
      </c>
      <c r="AM110" s="134" t="s">
        <v>109</v>
      </c>
      <c r="AN110" s="134">
        <f t="shared" si="69"/>
        <v>0</v>
      </c>
      <c r="AO110" s="134">
        <f t="shared" si="70"/>
        <v>0</v>
      </c>
      <c r="AP110" s="134">
        <f t="shared" si="71"/>
        <v>0</v>
      </c>
      <c r="AQ110" s="134">
        <f t="shared" si="72"/>
        <v>0</v>
      </c>
      <c r="AR110" s="134">
        <f t="shared" si="73"/>
        <v>0</v>
      </c>
      <c r="AS110" s="136">
        <f t="shared" si="68"/>
        <v>0</v>
      </c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7"/>
      <c r="BE110" s="149"/>
      <c r="BF110" s="149"/>
      <c r="BG110" s="147"/>
    </row>
    <row r="111" spans="1:59" ht="15" x14ac:dyDescent="0.25">
      <c r="A111" s="140"/>
      <c r="B111" s="141" t="s">
        <v>108</v>
      </c>
      <c r="C111" s="152"/>
      <c r="D111" s="134">
        <v>3</v>
      </c>
      <c r="E111" s="151"/>
      <c r="F111" s="134"/>
      <c r="G111" s="134"/>
      <c r="H111" s="150"/>
      <c r="I111" s="134"/>
      <c r="J111" s="152"/>
      <c r="K111" s="134"/>
      <c r="L111" s="151"/>
      <c r="M111" s="134"/>
      <c r="N111" s="134"/>
      <c r="O111" s="150"/>
      <c r="P111" s="134"/>
      <c r="Q111" s="152"/>
      <c r="R111" s="134"/>
      <c r="S111" s="151"/>
      <c r="T111" s="134"/>
      <c r="U111" s="134"/>
      <c r="V111" s="150"/>
      <c r="W111" s="134"/>
      <c r="X111" s="152"/>
      <c r="Y111" s="134"/>
      <c r="Z111" s="151"/>
      <c r="AA111" s="134"/>
      <c r="AB111" s="134"/>
      <c r="AC111" s="150"/>
      <c r="AD111" s="134"/>
      <c r="AE111" s="152"/>
      <c r="AF111" s="134"/>
      <c r="AG111" s="151"/>
      <c r="AH111" s="133"/>
      <c r="AI111" s="134"/>
      <c r="AJ111" s="134"/>
      <c r="AK111" s="134"/>
      <c r="AL111" s="140"/>
      <c r="AM111" s="124" t="s">
        <v>108</v>
      </c>
      <c r="AN111" s="134">
        <f t="shared" si="69"/>
        <v>3</v>
      </c>
      <c r="AO111" s="134">
        <f t="shared" si="70"/>
        <v>0</v>
      </c>
      <c r="AP111" s="134">
        <f t="shared" si="71"/>
        <v>0</v>
      </c>
      <c r="AQ111" s="134">
        <f t="shared" si="72"/>
        <v>0</v>
      </c>
      <c r="AR111" s="134">
        <f t="shared" si="73"/>
        <v>0</v>
      </c>
      <c r="AS111" s="136">
        <f t="shared" si="68"/>
        <v>3</v>
      </c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45"/>
      <c r="BF111" s="145"/>
      <c r="BG111" s="134"/>
    </row>
    <row r="112" spans="1:59" ht="15" x14ac:dyDescent="0.25">
      <c r="A112" s="140"/>
      <c r="B112" s="141" t="s">
        <v>160</v>
      </c>
      <c r="C112" s="152"/>
      <c r="D112" s="134"/>
      <c r="E112" s="151"/>
      <c r="F112" s="134"/>
      <c r="G112" s="134"/>
      <c r="H112" s="150"/>
      <c r="I112" s="134"/>
      <c r="J112" s="152"/>
      <c r="K112" s="134"/>
      <c r="L112" s="151"/>
      <c r="M112" s="134"/>
      <c r="N112" s="134"/>
      <c r="O112" s="150"/>
      <c r="P112" s="134"/>
      <c r="Q112" s="152"/>
      <c r="R112" s="134"/>
      <c r="S112" s="151"/>
      <c r="T112" s="134"/>
      <c r="U112" s="134"/>
      <c r="V112" s="150"/>
      <c r="W112" s="134"/>
      <c r="X112" s="152"/>
      <c r="Y112" s="134"/>
      <c r="Z112" s="151"/>
      <c r="AA112" s="134"/>
      <c r="AB112" s="134"/>
      <c r="AC112" s="150"/>
      <c r="AD112" s="134"/>
      <c r="AE112" s="152"/>
      <c r="AF112" s="134"/>
      <c r="AG112" s="151"/>
      <c r="AH112" s="133"/>
      <c r="AI112" s="134"/>
      <c r="AJ112" s="134"/>
      <c r="AK112" s="134"/>
      <c r="AL112" s="140"/>
      <c r="AM112" s="124" t="s">
        <v>172</v>
      </c>
      <c r="AN112" s="134">
        <f t="shared" si="69"/>
        <v>0</v>
      </c>
      <c r="AO112" s="134">
        <f t="shared" si="70"/>
        <v>0</v>
      </c>
      <c r="AP112" s="134">
        <f t="shared" si="71"/>
        <v>0</v>
      </c>
      <c r="AQ112" s="134">
        <f t="shared" si="72"/>
        <v>0</v>
      </c>
      <c r="AR112" s="134">
        <f t="shared" si="73"/>
        <v>0</v>
      </c>
      <c r="AS112" s="136">
        <f t="shared" si="68"/>
        <v>0</v>
      </c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45"/>
      <c r="BF112" s="145"/>
      <c r="BG112" s="134"/>
    </row>
    <row r="113" spans="1:59" ht="15" x14ac:dyDescent="0.25">
      <c r="A113" s="140"/>
      <c r="B113" s="141" t="s">
        <v>161</v>
      </c>
      <c r="C113" s="152"/>
      <c r="D113" s="134"/>
      <c r="E113" s="151"/>
      <c r="F113" s="134"/>
      <c r="G113" s="134"/>
      <c r="H113" s="150"/>
      <c r="I113" s="134"/>
      <c r="J113" s="152"/>
      <c r="K113" s="134"/>
      <c r="L113" s="151"/>
      <c r="M113" s="134"/>
      <c r="N113" s="134"/>
      <c r="O113" s="150"/>
      <c r="P113" s="134"/>
      <c r="Q113" s="152"/>
      <c r="R113" s="134"/>
      <c r="S113" s="151"/>
      <c r="T113" s="134"/>
      <c r="U113" s="134"/>
      <c r="V113" s="150"/>
      <c r="W113" s="134"/>
      <c r="X113" s="152"/>
      <c r="Y113" s="134"/>
      <c r="Z113" s="151"/>
      <c r="AA113" s="134"/>
      <c r="AB113" s="134"/>
      <c r="AC113" s="150"/>
      <c r="AD113" s="134"/>
      <c r="AE113" s="152"/>
      <c r="AF113" s="134"/>
      <c r="AG113" s="151"/>
      <c r="AH113" s="133"/>
      <c r="AI113" s="134"/>
      <c r="AJ113" s="134"/>
      <c r="AK113" s="134"/>
      <c r="AL113" s="140"/>
      <c r="AM113" s="124" t="s">
        <v>173</v>
      </c>
      <c r="AN113" s="134">
        <f t="shared" si="69"/>
        <v>0</v>
      </c>
      <c r="AO113" s="134">
        <f t="shared" si="70"/>
        <v>0</v>
      </c>
      <c r="AP113" s="134">
        <f t="shared" si="71"/>
        <v>0</v>
      </c>
      <c r="AQ113" s="134">
        <f t="shared" si="72"/>
        <v>0</v>
      </c>
      <c r="AR113" s="134">
        <f t="shared" si="73"/>
        <v>0</v>
      </c>
      <c r="AS113" s="136">
        <f t="shared" si="68"/>
        <v>0</v>
      </c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45"/>
      <c r="BF113" s="145"/>
      <c r="BG113" s="134"/>
    </row>
    <row r="114" spans="1:59" ht="15" x14ac:dyDescent="0.25">
      <c r="A114" s="140"/>
      <c r="B114" s="141" t="s">
        <v>174</v>
      </c>
      <c r="C114" s="152">
        <v>6</v>
      </c>
      <c r="D114" s="134"/>
      <c r="E114" s="151"/>
      <c r="F114" s="134"/>
      <c r="G114" s="134"/>
      <c r="H114" s="150">
        <v>5</v>
      </c>
      <c r="I114" s="134"/>
      <c r="J114" s="152"/>
      <c r="K114" s="134"/>
      <c r="L114" s="151"/>
      <c r="M114" s="134"/>
      <c r="N114" s="134"/>
      <c r="O114" s="150"/>
      <c r="P114" s="134"/>
      <c r="Q114" s="152"/>
      <c r="R114" s="134"/>
      <c r="S114" s="151"/>
      <c r="T114" s="134"/>
      <c r="U114" s="134"/>
      <c r="V114" s="150"/>
      <c r="W114" s="134"/>
      <c r="X114" s="152"/>
      <c r="Y114" s="134"/>
      <c r="Z114" s="151"/>
      <c r="AA114" s="134"/>
      <c r="AB114" s="134"/>
      <c r="AC114" s="150"/>
      <c r="AD114" s="134"/>
      <c r="AE114" s="152"/>
      <c r="AF114" s="134"/>
      <c r="AG114" s="151"/>
      <c r="AH114" s="133"/>
      <c r="AI114" s="134"/>
      <c r="AJ114" s="134"/>
      <c r="AK114" s="134"/>
      <c r="AL114" s="140"/>
      <c r="AM114" s="124" t="s">
        <v>174</v>
      </c>
      <c r="AN114" s="134">
        <f t="shared" si="69"/>
        <v>6</v>
      </c>
      <c r="AO114" s="134">
        <f t="shared" si="70"/>
        <v>5</v>
      </c>
      <c r="AP114" s="134">
        <f t="shared" si="71"/>
        <v>0</v>
      </c>
      <c r="AQ114" s="134">
        <f t="shared" si="72"/>
        <v>0</v>
      </c>
      <c r="AR114" s="134">
        <f t="shared" si="73"/>
        <v>0</v>
      </c>
      <c r="AS114" s="136">
        <f t="shared" si="68"/>
        <v>11</v>
      </c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45"/>
      <c r="BF114" s="145"/>
      <c r="BG114" s="134"/>
    </row>
    <row r="115" spans="1:59" ht="15" x14ac:dyDescent="0.25">
      <c r="A115" s="153"/>
      <c r="B115" s="154" t="s">
        <v>175</v>
      </c>
      <c r="C115" s="155"/>
      <c r="D115" s="155"/>
      <c r="E115" s="156"/>
      <c r="F115" s="155"/>
      <c r="G115" s="155"/>
      <c r="H115" s="155"/>
      <c r="I115" s="134"/>
      <c r="J115" s="155"/>
      <c r="K115" s="155"/>
      <c r="L115" s="156"/>
      <c r="M115" s="155"/>
      <c r="N115" s="155"/>
      <c r="O115" s="155"/>
      <c r="P115" s="134"/>
      <c r="Q115" s="155"/>
      <c r="R115" s="155"/>
      <c r="S115" s="156"/>
      <c r="T115" s="155"/>
      <c r="U115" s="155"/>
      <c r="V115" s="155"/>
      <c r="W115" s="134"/>
      <c r="X115" s="155"/>
      <c r="Y115" s="155"/>
      <c r="Z115" s="156"/>
      <c r="AA115" s="155"/>
      <c r="AB115" s="155"/>
      <c r="AC115" s="155"/>
      <c r="AD115" s="134"/>
      <c r="AE115" s="155"/>
      <c r="AF115" s="155"/>
      <c r="AG115" s="156"/>
      <c r="AH115" s="133">
        <f>SUM(C115:AG115)</f>
        <v>0</v>
      </c>
      <c r="AI115" s="155"/>
      <c r="AJ115" s="155"/>
      <c r="AK115" s="155"/>
      <c r="AL115" s="153"/>
      <c r="AM115" s="134" t="s">
        <v>176</v>
      </c>
      <c r="AN115" s="134">
        <f>SUM(AN109:AN114)-AN108</f>
        <v>0</v>
      </c>
      <c r="AO115" s="134">
        <f>SUM(AO109:AO114)-AO108</f>
        <v>4</v>
      </c>
      <c r="AP115" s="134">
        <f>SUM(AP109:AP114)-AP108</f>
        <v>12.5</v>
      </c>
      <c r="AQ115" s="134">
        <f>SUM(AQ109:AQ114)-AQ108</f>
        <v>10.5</v>
      </c>
      <c r="AR115" s="134">
        <f>SUM(AR109:AR114)-AR108</f>
        <v>11</v>
      </c>
      <c r="AS115" s="136">
        <f t="shared" si="68"/>
        <v>38</v>
      </c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7"/>
      <c r="BF115" s="157"/>
      <c r="BG115" s="155"/>
    </row>
    <row r="116" spans="1:59" ht="15" x14ac:dyDescent="0.25">
      <c r="A116" s="71"/>
      <c r="B116" s="131" t="s">
        <v>166</v>
      </c>
      <c r="C116" s="95">
        <v>6</v>
      </c>
      <c r="D116" s="95">
        <v>3</v>
      </c>
      <c r="E116" s="132"/>
      <c r="F116" s="95">
        <v>5</v>
      </c>
      <c r="G116" s="95">
        <v>5</v>
      </c>
      <c r="H116" s="95">
        <v>5</v>
      </c>
      <c r="I116" s="95">
        <v>6</v>
      </c>
      <c r="J116" s="95">
        <v>6</v>
      </c>
      <c r="K116" s="95">
        <v>3</v>
      </c>
      <c r="L116" s="132"/>
      <c r="M116" s="95">
        <v>5</v>
      </c>
      <c r="N116" s="95">
        <v>5</v>
      </c>
      <c r="O116" s="95">
        <v>5</v>
      </c>
      <c r="P116" s="95">
        <v>6</v>
      </c>
      <c r="Q116" s="95">
        <v>6</v>
      </c>
      <c r="R116" s="95">
        <v>3</v>
      </c>
      <c r="S116" s="132"/>
      <c r="T116" s="95">
        <v>5</v>
      </c>
      <c r="U116" s="95">
        <v>5</v>
      </c>
      <c r="V116" s="95">
        <v>5</v>
      </c>
      <c r="W116" s="95">
        <v>6</v>
      </c>
      <c r="X116" s="95">
        <v>6</v>
      </c>
      <c r="Y116" s="95">
        <v>3</v>
      </c>
      <c r="Z116" s="132"/>
      <c r="AA116" s="95">
        <v>5</v>
      </c>
      <c r="AB116" s="95">
        <v>5</v>
      </c>
      <c r="AC116" s="95">
        <v>5</v>
      </c>
      <c r="AD116" s="95">
        <v>6</v>
      </c>
      <c r="AE116" s="95">
        <v>6</v>
      </c>
      <c r="AF116" s="95">
        <v>3</v>
      </c>
      <c r="AG116" s="132"/>
      <c r="AH116" s="133">
        <f>SUM(C116:AG116)</f>
        <v>129</v>
      </c>
      <c r="AI116" s="134"/>
      <c r="AJ116" s="134"/>
      <c r="AK116" s="134"/>
      <c r="AL116" s="71"/>
      <c r="AM116" s="135" t="s">
        <v>167</v>
      </c>
      <c r="AN116" s="135">
        <f t="shared" ref="AN116:AN122" si="74">SUM(C116:D116)</f>
        <v>9</v>
      </c>
      <c r="AO116" s="135">
        <f t="shared" ref="AO116:AO122" si="75">SUM(F116:K116)</f>
        <v>30</v>
      </c>
      <c r="AP116" s="135">
        <f t="shared" ref="AP116:AP122" si="76">SUM(M116:R116)</f>
        <v>30</v>
      </c>
      <c r="AQ116" s="135">
        <f t="shared" ref="AQ116:AQ122" si="77">SUM(T116:Y116)</f>
        <v>30</v>
      </c>
      <c r="AR116" s="135">
        <f t="shared" ref="AR116:AR122" si="78">SUM(AA116:AF116)</f>
        <v>30</v>
      </c>
      <c r="AS116" s="136">
        <f t="shared" si="68"/>
        <v>129</v>
      </c>
      <c r="AT116" s="137">
        <f>AS116-SUM(AS118:AS122)</f>
        <v>106</v>
      </c>
      <c r="AU116" s="137">
        <f>AS123</f>
        <v>7.5</v>
      </c>
      <c r="AV116" s="138">
        <f>AT116+AU116</f>
        <v>113.5</v>
      </c>
      <c r="AW116" s="138">
        <f>AS122</f>
        <v>11</v>
      </c>
      <c r="AX116" s="138">
        <f>AS120</f>
        <v>0</v>
      </c>
      <c r="AY116" s="138">
        <f>AS121</f>
        <v>0</v>
      </c>
      <c r="AZ116" s="138">
        <f>AS119</f>
        <v>12</v>
      </c>
      <c r="BA116" s="138">
        <f>AS118</f>
        <v>0</v>
      </c>
      <c r="BB116" s="158" t="str">
        <f>AJ117</f>
        <v>no</v>
      </c>
      <c r="BC116" s="134">
        <v>1.1000000000000001</v>
      </c>
      <c r="BD116" s="134">
        <f>BC116*AU116</f>
        <v>8.25</v>
      </c>
      <c r="BE116" s="139">
        <f>BD116</f>
        <v>8.25</v>
      </c>
      <c r="BF116" s="139"/>
      <c r="BG116" s="138"/>
    </row>
    <row r="117" spans="1:59" ht="15" x14ac:dyDescent="0.25">
      <c r="A117" s="140"/>
      <c r="B117" s="141" t="s">
        <v>168</v>
      </c>
      <c r="C117" s="142"/>
      <c r="D117" s="143"/>
      <c r="E117" s="144"/>
      <c r="F117" s="134">
        <v>6</v>
      </c>
      <c r="G117" s="134">
        <v>5</v>
      </c>
      <c r="H117" s="142"/>
      <c r="I117" s="134">
        <v>5.5</v>
      </c>
      <c r="J117" s="134">
        <v>5.5</v>
      </c>
      <c r="K117" s="134">
        <v>2.5</v>
      </c>
      <c r="L117" s="144"/>
      <c r="M117" s="134">
        <v>6</v>
      </c>
      <c r="N117" s="134">
        <v>5</v>
      </c>
      <c r="O117" s="134">
        <v>5</v>
      </c>
      <c r="P117" s="134">
        <v>6.5</v>
      </c>
      <c r="Q117" s="134">
        <v>5.5</v>
      </c>
      <c r="R117" s="134">
        <v>3.5</v>
      </c>
      <c r="S117" s="144"/>
      <c r="T117" s="134">
        <v>6</v>
      </c>
      <c r="U117" s="134">
        <v>6</v>
      </c>
      <c r="V117" s="134">
        <v>6</v>
      </c>
      <c r="W117" s="134">
        <v>6.5</v>
      </c>
      <c r="X117" s="134">
        <v>4.5</v>
      </c>
      <c r="Y117" s="134">
        <v>4</v>
      </c>
      <c r="Z117" s="144"/>
      <c r="AA117" s="134">
        <v>6</v>
      </c>
      <c r="AB117" s="134">
        <v>6</v>
      </c>
      <c r="AC117" s="134">
        <v>6</v>
      </c>
      <c r="AD117" s="134">
        <v>6.5</v>
      </c>
      <c r="AE117" s="143"/>
      <c r="AF117" s="143"/>
      <c r="AG117" s="144"/>
      <c r="AH117" s="133">
        <f>SUM(D117:AG117)</f>
        <v>113.5</v>
      </c>
      <c r="AI117" s="134">
        <f>COUNT(C117:AG117)</f>
        <v>21</v>
      </c>
      <c r="AJ117" s="159" t="s">
        <v>202</v>
      </c>
      <c r="AK117" s="134"/>
      <c r="AL117" s="140"/>
      <c r="AM117" s="134" t="s">
        <v>169</v>
      </c>
      <c r="AN117" s="134">
        <f t="shared" si="74"/>
        <v>0</v>
      </c>
      <c r="AO117" s="134">
        <f t="shared" si="75"/>
        <v>24.5</v>
      </c>
      <c r="AP117" s="134">
        <f t="shared" si="76"/>
        <v>31.5</v>
      </c>
      <c r="AQ117" s="134">
        <f t="shared" si="77"/>
        <v>33</v>
      </c>
      <c r="AR117" s="134">
        <f t="shared" si="78"/>
        <v>24.5</v>
      </c>
      <c r="AS117" s="136">
        <f t="shared" si="68"/>
        <v>113.5</v>
      </c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45"/>
      <c r="BF117" s="145"/>
      <c r="BG117" s="134" t="s">
        <v>192</v>
      </c>
    </row>
    <row r="118" spans="1:59" ht="15" x14ac:dyDescent="0.25">
      <c r="A118" s="161" t="s">
        <v>209</v>
      </c>
      <c r="B118" s="141" t="s">
        <v>109</v>
      </c>
      <c r="C118" s="147"/>
      <c r="D118" s="147"/>
      <c r="E118" s="148"/>
      <c r="F118" s="147"/>
      <c r="G118" s="147"/>
      <c r="H118" s="147"/>
      <c r="I118" s="147"/>
      <c r="J118" s="147"/>
      <c r="K118" s="147"/>
      <c r="L118" s="148"/>
      <c r="M118" s="147"/>
      <c r="N118" s="147"/>
      <c r="O118" s="147"/>
      <c r="P118" s="147"/>
      <c r="Q118" s="147"/>
      <c r="R118" s="147"/>
      <c r="S118" s="148"/>
      <c r="T118" s="147"/>
      <c r="U118" s="147"/>
      <c r="V118" s="147"/>
      <c r="W118" s="147"/>
      <c r="X118" s="147"/>
      <c r="Y118" s="147"/>
      <c r="Z118" s="148"/>
      <c r="AA118" s="147"/>
      <c r="AB118" s="147"/>
      <c r="AC118" s="147"/>
      <c r="AD118" s="147"/>
      <c r="AE118" s="147"/>
      <c r="AF118" s="147"/>
      <c r="AG118" s="148"/>
      <c r="AH118" s="133"/>
      <c r="AI118" s="147"/>
      <c r="AJ118" s="147"/>
      <c r="AK118" s="147"/>
      <c r="AL118" s="161" t="s">
        <v>209</v>
      </c>
      <c r="AM118" s="134" t="s">
        <v>109</v>
      </c>
      <c r="AN118" s="134">
        <f t="shared" si="74"/>
        <v>0</v>
      </c>
      <c r="AO118" s="134">
        <f t="shared" si="75"/>
        <v>0</v>
      </c>
      <c r="AP118" s="134">
        <f t="shared" si="76"/>
        <v>0</v>
      </c>
      <c r="AQ118" s="134">
        <f t="shared" si="77"/>
        <v>0</v>
      </c>
      <c r="AR118" s="134">
        <f t="shared" si="78"/>
        <v>0</v>
      </c>
      <c r="AS118" s="136">
        <f t="shared" si="68"/>
        <v>0</v>
      </c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9"/>
      <c r="BF118" s="149"/>
      <c r="BG118" s="147"/>
    </row>
    <row r="119" spans="1:59" ht="15" x14ac:dyDescent="0.25">
      <c r="A119" s="140"/>
      <c r="B119" s="141" t="s">
        <v>108</v>
      </c>
      <c r="C119" s="152"/>
      <c r="D119" s="134">
        <v>3</v>
      </c>
      <c r="E119" s="151"/>
      <c r="F119" s="134"/>
      <c r="G119" s="134"/>
      <c r="H119" s="150"/>
      <c r="I119" s="134"/>
      <c r="J119" s="152"/>
      <c r="K119" s="134"/>
      <c r="L119" s="151"/>
      <c r="M119" s="134"/>
      <c r="N119" s="134"/>
      <c r="O119" s="150"/>
      <c r="P119" s="134"/>
      <c r="Q119" s="152"/>
      <c r="R119" s="134"/>
      <c r="S119" s="151"/>
      <c r="T119" s="134"/>
      <c r="U119" s="134"/>
      <c r="V119" s="150"/>
      <c r="W119" s="134"/>
      <c r="X119" s="152"/>
      <c r="Y119" s="134"/>
      <c r="Z119" s="151"/>
      <c r="AA119" s="134"/>
      <c r="AB119" s="134"/>
      <c r="AC119" s="150"/>
      <c r="AD119" s="134"/>
      <c r="AE119" s="152">
        <v>6</v>
      </c>
      <c r="AF119" s="134">
        <v>3</v>
      </c>
      <c r="AG119" s="151"/>
      <c r="AH119" s="133"/>
      <c r="AI119" s="134"/>
      <c r="AJ119" s="134"/>
      <c r="AK119" s="134"/>
      <c r="AL119" s="140"/>
      <c r="AM119" s="124" t="s">
        <v>108</v>
      </c>
      <c r="AN119" s="134">
        <f t="shared" si="74"/>
        <v>3</v>
      </c>
      <c r="AO119" s="134">
        <f t="shared" si="75"/>
        <v>0</v>
      </c>
      <c r="AP119" s="134">
        <f t="shared" si="76"/>
        <v>0</v>
      </c>
      <c r="AQ119" s="134">
        <f t="shared" si="77"/>
        <v>0</v>
      </c>
      <c r="AR119" s="134">
        <f t="shared" si="78"/>
        <v>9</v>
      </c>
      <c r="AS119" s="136">
        <f t="shared" si="68"/>
        <v>12</v>
      </c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45"/>
      <c r="BF119" s="145"/>
      <c r="BG119" s="134"/>
    </row>
    <row r="120" spans="1:59" ht="15" x14ac:dyDescent="0.25">
      <c r="A120" s="140"/>
      <c r="B120" s="141" t="s">
        <v>160</v>
      </c>
      <c r="C120" s="152"/>
      <c r="D120" s="134"/>
      <c r="E120" s="151"/>
      <c r="F120" s="134"/>
      <c r="G120" s="134"/>
      <c r="H120" s="150"/>
      <c r="I120" s="134"/>
      <c r="J120" s="152"/>
      <c r="K120" s="134"/>
      <c r="L120" s="151"/>
      <c r="M120" s="134"/>
      <c r="N120" s="134"/>
      <c r="O120" s="150"/>
      <c r="P120" s="134"/>
      <c r="Q120" s="152"/>
      <c r="R120" s="134"/>
      <c r="S120" s="151"/>
      <c r="T120" s="134"/>
      <c r="U120" s="134"/>
      <c r="V120" s="150"/>
      <c r="W120" s="134"/>
      <c r="X120" s="152"/>
      <c r="Y120" s="134"/>
      <c r="Z120" s="151"/>
      <c r="AA120" s="134"/>
      <c r="AB120" s="134"/>
      <c r="AC120" s="150"/>
      <c r="AD120" s="134"/>
      <c r="AE120" s="152"/>
      <c r="AF120" s="134"/>
      <c r="AG120" s="151"/>
      <c r="AH120" s="133"/>
      <c r="AI120" s="134"/>
      <c r="AJ120" s="134"/>
      <c r="AK120" s="134"/>
      <c r="AL120" s="140"/>
      <c r="AM120" s="124" t="s">
        <v>172</v>
      </c>
      <c r="AN120" s="134">
        <f t="shared" si="74"/>
        <v>0</v>
      </c>
      <c r="AO120" s="134">
        <f t="shared" si="75"/>
        <v>0</v>
      </c>
      <c r="AP120" s="134">
        <f t="shared" si="76"/>
        <v>0</v>
      </c>
      <c r="AQ120" s="134">
        <f t="shared" si="77"/>
        <v>0</v>
      </c>
      <c r="AR120" s="134">
        <f t="shared" si="78"/>
        <v>0</v>
      </c>
      <c r="AS120" s="136">
        <f t="shared" si="68"/>
        <v>0</v>
      </c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45"/>
      <c r="BF120" s="145"/>
      <c r="BG120" s="134"/>
    </row>
    <row r="121" spans="1:59" ht="15" x14ac:dyDescent="0.25">
      <c r="A121" s="140"/>
      <c r="B121" s="141" t="s">
        <v>161</v>
      </c>
      <c r="C121" s="152"/>
      <c r="D121" s="134"/>
      <c r="E121" s="151"/>
      <c r="F121" s="134"/>
      <c r="G121" s="134"/>
      <c r="H121" s="150"/>
      <c r="I121" s="134"/>
      <c r="J121" s="152"/>
      <c r="K121" s="134"/>
      <c r="L121" s="151"/>
      <c r="M121" s="134"/>
      <c r="N121" s="134"/>
      <c r="O121" s="150"/>
      <c r="P121" s="134"/>
      <c r="Q121" s="152"/>
      <c r="R121" s="134"/>
      <c r="S121" s="151"/>
      <c r="T121" s="134"/>
      <c r="U121" s="134"/>
      <c r="V121" s="150"/>
      <c r="W121" s="134"/>
      <c r="X121" s="152"/>
      <c r="Y121" s="134"/>
      <c r="Z121" s="151"/>
      <c r="AA121" s="134"/>
      <c r="AB121" s="134"/>
      <c r="AC121" s="150"/>
      <c r="AD121" s="134"/>
      <c r="AE121" s="152"/>
      <c r="AF121" s="134"/>
      <c r="AG121" s="151"/>
      <c r="AH121" s="133"/>
      <c r="AI121" s="134"/>
      <c r="AJ121" s="134"/>
      <c r="AK121" s="134"/>
      <c r="AL121" s="140"/>
      <c r="AM121" s="124" t="s">
        <v>173</v>
      </c>
      <c r="AN121" s="134">
        <f t="shared" si="74"/>
        <v>0</v>
      </c>
      <c r="AO121" s="134">
        <f t="shared" si="75"/>
        <v>0</v>
      </c>
      <c r="AP121" s="134">
        <f t="shared" si="76"/>
        <v>0</v>
      </c>
      <c r="AQ121" s="134">
        <f t="shared" si="77"/>
        <v>0</v>
      </c>
      <c r="AR121" s="134">
        <f t="shared" si="78"/>
        <v>0</v>
      </c>
      <c r="AS121" s="136">
        <f t="shared" si="68"/>
        <v>0</v>
      </c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45"/>
      <c r="BF121" s="145"/>
      <c r="BG121" s="134"/>
    </row>
    <row r="122" spans="1:59" ht="15" x14ac:dyDescent="0.25">
      <c r="A122" s="140"/>
      <c r="B122" s="141" t="s">
        <v>174</v>
      </c>
      <c r="C122" s="152">
        <v>6</v>
      </c>
      <c r="D122" s="134"/>
      <c r="E122" s="151"/>
      <c r="F122" s="134"/>
      <c r="G122" s="134"/>
      <c r="H122" s="150">
        <v>5</v>
      </c>
      <c r="I122" s="134"/>
      <c r="J122" s="152"/>
      <c r="K122" s="134"/>
      <c r="L122" s="151"/>
      <c r="M122" s="134"/>
      <c r="N122" s="134"/>
      <c r="O122" s="150"/>
      <c r="P122" s="134"/>
      <c r="Q122" s="152"/>
      <c r="R122" s="134"/>
      <c r="S122" s="151"/>
      <c r="T122" s="134"/>
      <c r="U122" s="134"/>
      <c r="V122" s="150"/>
      <c r="W122" s="134"/>
      <c r="X122" s="152"/>
      <c r="Y122" s="134"/>
      <c r="Z122" s="151"/>
      <c r="AA122" s="134"/>
      <c r="AB122" s="134"/>
      <c r="AC122" s="150"/>
      <c r="AD122" s="134"/>
      <c r="AE122" s="152"/>
      <c r="AF122" s="134"/>
      <c r="AG122" s="151"/>
      <c r="AH122" s="133"/>
      <c r="AI122" s="134"/>
      <c r="AJ122" s="134"/>
      <c r="AK122" s="134"/>
      <c r="AL122" s="140"/>
      <c r="AM122" s="124" t="s">
        <v>174</v>
      </c>
      <c r="AN122" s="134">
        <f t="shared" si="74"/>
        <v>6</v>
      </c>
      <c r="AO122" s="134">
        <f t="shared" si="75"/>
        <v>5</v>
      </c>
      <c r="AP122" s="134">
        <f t="shared" si="76"/>
        <v>0</v>
      </c>
      <c r="AQ122" s="134">
        <f t="shared" si="77"/>
        <v>0</v>
      </c>
      <c r="AR122" s="134">
        <f t="shared" si="78"/>
        <v>0</v>
      </c>
      <c r="AS122" s="136">
        <f t="shared" si="68"/>
        <v>11</v>
      </c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45"/>
      <c r="BF122" s="145"/>
      <c r="BG122" s="134"/>
    </row>
    <row r="123" spans="1:59" ht="15" x14ac:dyDescent="0.25">
      <c r="A123" s="153"/>
      <c r="B123" s="154" t="s">
        <v>175</v>
      </c>
      <c r="C123" s="155"/>
      <c r="D123" s="155"/>
      <c r="E123" s="156"/>
      <c r="F123" s="155"/>
      <c r="G123" s="155"/>
      <c r="H123" s="155"/>
      <c r="I123" s="134" t="s">
        <v>206</v>
      </c>
      <c r="J123" s="155" t="s">
        <v>206</v>
      </c>
      <c r="K123" s="155" t="s">
        <v>207</v>
      </c>
      <c r="L123" s="156"/>
      <c r="M123" s="155"/>
      <c r="N123" s="155"/>
      <c r="O123" s="155"/>
      <c r="P123" s="134" t="s">
        <v>206</v>
      </c>
      <c r="Q123" s="155" t="s">
        <v>206</v>
      </c>
      <c r="R123" s="155"/>
      <c r="S123" s="156"/>
      <c r="T123" s="155"/>
      <c r="U123" s="155"/>
      <c r="V123" s="155"/>
      <c r="W123" s="134" t="s">
        <v>206</v>
      </c>
      <c r="X123" s="155" t="s">
        <v>206</v>
      </c>
      <c r="Y123" s="155"/>
      <c r="Z123" s="156"/>
      <c r="AA123" s="155"/>
      <c r="AB123" s="155"/>
      <c r="AC123" s="155"/>
      <c r="AD123" s="134"/>
      <c r="AE123" s="155"/>
      <c r="AF123" s="155"/>
      <c r="AG123" s="156"/>
      <c r="AH123" s="133">
        <f>SUM(C123:AG123)</f>
        <v>0</v>
      </c>
      <c r="AI123" s="155"/>
      <c r="AJ123" s="155"/>
      <c r="AK123" s="155"/>
      <c r="AL123" s="153"/>
      <c r="AM123" s="134" t="s">
        <v>176</v>
      </c>
      <c r="AN123" s="134">
        <f>SUM(AN117:AN122)-AN116</f>
        <v>0</v>
      </c>
      <c r="AO123" s="134">
        <f>SUM(AO117:AO122)-AO116</f>
        <v>-0.5</v>
      </c>
      <c r="AP123" s="134">
        <f>SUM(AP117:AP122)-AP116</f>
        <v>1.5</v>
      </c>
      <c r="AQ123" s="134">
        <f>SUM(AQ117:AQ122)-AQ116</f>
        <v>3</v>
      </c>
      <c r="AR123" s="134">
        <f>SUM(AR117:AR122)-AR116</f>
        <v>3.5</v>
      </c>
      <c r="AS123" s="136">
        <f t="shared" si="68"/>
        <v>7.5</v>
      </c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7"/>
      <c r="BF123" s="157"/>
      <c r="BG123" s="155"/>
    </row>
    <row r="124" spans="1:59" ht="15" x14ac:dyDescent="0.25">
      <c r="A124" s="71"/>
      <c r="B124" s="131" t="s">
        <v>166</v>
      </c>
      <c r="C124" s="95">
        <v>6</v>
      </c>
      <c r="D124" s="95">
        <v>3</v>
      </c>
      <c r="E124" s="132"/>
      <c r="F124" s="95">
        <v>5</v>
      </c>
      <c r="G124" s="95">
        <v>5</v>
      </c>
      <c r="H124" s="95">
        <v>5</v>
      </c>
      <c r="I124" s="95">
        <v>6</v>
      </c>
      <c r="J124" s="95">
        <v>6</v>
      </c>
      <c r="K124" s="95">
        <v>3</v>
      </c>
      <c r="L124" s="132"/>
      <c r="M124" s="95">
        <v>5</v>
      </c>
      <c r="N124" s="95">
        <v>5</v>
      </c>
      <c r="O124" s="95">
        <v>5</v>
      </c>
      <c r="P124" s="95">
        <v>6</v>
      </c>
      <c r="Q124" s="95">
        <v>6</v>
      </c>
      <c r="R124" s="95">
        <v>3</v>
      </c>
      <c r="S124" s="132"/>
      <c r="T124" s="95">
        <v>5</v>
      </c>
      <c r="U124" s="95">
        <v>5</v>
      </c>
      <c r="V124" s="95">
        <v>5</v>
      </c>
      <c r="W124" s="95">
        <v>6</v>
      </c>
      <c r="X124" s="95">
        <v>6</v>
      </c>
      <c r="Y124" s="95">
        <v>3</v>
      </c>
      <c r="Z124" s="132"/>
      <c r="AA124" s="95">
        <v>5</v>
      </c>
      <c r="AB124" s="95">
        <v>5</v>
      </c>
      <c r="AC124" s="95">
        <v>5</v>
      </c>
      <c r="AD124" s="95">
        <v>6</v>
      </c>
      <c r="AE124" s="95">
        <v>6</v>
      </c>
      <c r="AF124" s="95">
        <v>3</v>
      </c>
      <c r="AG124" s="132"/>
      <c r="AH124" s="133">
        <f>SUM(C124:AG124)</f>
        <v>129</v>
      </c>
      <c r="AI124" s="134"/>
      <c r="AJ124" s="134"/>
      <c r="AK124" s="134"/>
      <c r="AL124" s="71"/>
      <c r="AM124" s="135" t="s">
        <v>167</v>
      </c>
      <c r="AN124" s="135">
        <f t="shared" ref="AN124:AN130" si="79">SUM(C124:D124)</f>
        <v>9</v>
      </c>
      <c r="AO124" s="135">
        <f t="shared" ref="AO124:AO130" si="80">SUM(F124:K124)</f>
        <v>30</v>
      </c>
      <c r="AP124" s="135">
        <f t="shared" ref="AP124:AP130" si="81">SUM(M124:R124)</f>
        <v>30</v>
      </c>
      <c r="AQ124" s="135">
        <f t="shared" ref="AQ124:AQ130" si="82">SUM(T124:Y124)</f>
        <v>30</v>
      </c>
      <c r="AR124" s="135">
        <f t="shared" ref="AR124:AR130" si="83">SUM(AA124:AF124)</f>
        <v>30</v>
      </c>
      <c r="AS124" s="136">
        <f t="shared" si="68"/>
        <v>129</v>
      </c>
      <c r="AT124" s="137">
        <f>AS124-SUM(AS126:AS130)</f>
        <v>102</v>
      </c>
      <c r="AU124" s="137">
        <f>AS131</f>
        <v>9.5</v>
      </c>
      <c r="AV124" s="138">
        <f>AT124+AU124</f>
        <v>111.5</v>
      </c>
      <c r="AW124" s="138">
        <f>AS130</f>
        <v>11</v>
      </c>
      <c r="AX124" s="138">
        <f>AS128</f>
        <v>10</v>
      </c>
      <c r="AY124" s="138">
        <f>AS129</f>
        <v>0</v>
      </c>
      <c r="AZ124" s="138">
        <f>AS127</f>
        <v>6</v>
      </c>
      <c r="BA124" s="138">
        <f>AS126</f>
        <v>0</v>
      </c>
      <c r="BB124" s="158" t="str">
        <f>AJ125</f>
        <v>no</v>
      </c>
      <c r="BC124" s="134">
        <v>1.1000000000000001</v>
      </c>
      <c r="BD124" s="134">
        <f>BC124*AU124</f>
        <v>10.450000000000001</v>
      </c>
      <c r="BE124" s="139">
        <f>BD124</f>
        <v>10.450000000000001</v>
      </c>
      <c r="BF124" s="139"/>
      <c r="BG124" s="138"/>
    </row>
    <row r="125" spans="1:59" ht="15" x14ac:dyDescent="0.25">
      <c r="A125" s="140"/>
      <c r="B125" s="141" t="s">
        <v>168</v>
      </c>
      <c r="C125" s="142"/>
      <c r="D125" s="143"/>
      <c r="E125" s="144"/>
      <c r="F125" s="134">
        <v>6</v>
      </c>
      <c r="G125" s="134">
        <v>5</v>
      </c>
      <c r="H125" s="142"/>
      <c r="I125" s="134">
        <v>6</v>
      </c>
      <c r="J125" s="134">
        <v>7</v>
      </c>
      <c r="K125" s="134">
        <v>4</v>
      </c>
      <c r="L125" s="144"/>
      <c r="M125" s="134">
        <v>6</v>
      </c>
      <c r="N125" s="134">
        <v>6</v>
      </c>
      <c r="O125" s="134">
        <v>6.5</v>
      </c>
      <c r="P125" s="134">
        <v>6</v>
      </c>
      <c r="Q125" s="134">
        <v>7</v>
      </c>
      <c r="R125" s="134">
        <v>4</v>
      </c>
      <c r="S125" s="144"/>
      <c r="T125" s="134">
        <v>5.5</v>
      </c>
      <c r="U125" s="134">
        <v>5</v>
      </c>
      <c r="V125" s="134">
        <v>5.5</v>
      </c>
      <c r="W125" s="134">
        <v>6</v>
      </c>
      <c r="X125" s="134">
        <v>6</v>
      </c>
      <c r="Y125" s="143"/>
      <c r="Z125" s="144"/>
      <c r="AA125" s="162"/>
      <c r="AB125" s="162"/>
      <c r="AC125" s="134">
        <v>5.5</v>
      </c>
      <c r="AD125" s="134">
        <v>5.5</v>
      </c>
      <c r="AE125" s="134">
        <v>6</v>
      </c>
      <c r="AF125" s="134">
        <v>3</v>
      </c>
      <c r="AG125" s="144"/>
      <c r="AH125" s="133">
        <f>SUM(D125:AG125)</f>
        <v>111.5</v>
      </c>
      <c r="AI125" s="134">
        <f>COUNT(C125:AG125)</f>
        <v>20</v>
      </c>
      <c r="AJ125" s="159" t="s">
        <v>202</v>
      </c>
      <c r="AK125" s="134"/>
      <c r="AL125" s="140"/>
      <c r="AM125" s="134" t="s">
        <v>169</v>
      </c>
      <c r="AN125" s="134">
        <f t="shared" si="79"/>
        <v>0</v>
      </c>
      <c r="AO125" s="134">
        <f t="shared" si="80"/>
        <v>28</v>
      </c>
      <c r="AP125" s="134">
        <f t="shared" si="81"/>
        <v>35.5</v>
      </c>
      <c r="AQ125" s="134">
        <f t="shared" si="82"/>
        <v>28</v>
      </c>
      <c r="AR125" s="134">
        <f t="shared" si="83"/>
        <v>20</v>
      </c>
      <c r="AS125" s="136">
        <f t="shared" si="68"/>
        <v>111.5</v>
      </c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45"/>
      <c r="BF125" s="145"/>
      <c r="BG125" s="134"/>
    </row>
    <row r="126" spans="1:59" ht="15" x14ac:dyDescent="0.25">
      <c r="A126" s="161" t="s">
        <v>210</v>
      </c>
      <c r="B126" s="141" t="s">
        <v>109</v>
      </c>
      <c r="C126" s="147"/>
      <c r="D126" s="147"/>
      <c r="E126" s="148"/>
      <c r="F126" s="147"/>
      <c r="G126" s="147"/>
      <c r="H126" s="147"/>
      <c r="I126" s="147"/>
      <c r="J126" s="147"/>
      <c r="K126" s="147"/>
      <c r="L126" s="148"/>
      <c r="M126" s="147"/>
      <c r="N126" s="147"/>
      <c r="O126" s="147"/>
      <c r="P126" s="147"/>
      <c r="Q126" s="147"/>
      <c r="R126" s="147"/>
      <c r="S126" s="148"/>
      <c r="T126" s="147"/>
      <c r="U126" s="147"/>
      <c r="V126" s="147"/>
      <c r="W126" s="147"/>
      <c r="X126" s="147"/>
      <c r="Y126" s="147"/>
      <c r="Z126" s="148"/>
      <c r="AA126" s="147"/>
      <c r="AB126" s="147"/>
      <c r="AC126" s="147"/>
      <c r="AD126" s="147"/>
      <c r="AE126" s="147"/>
      <c r="AF126" s="147"/>
      <c r="AG126" s="148"/>
      <c r="AH126" s="133"/>
      <c r="AI126" s="147"/>
      <c r="AJ126" s="147"/>
      <c r="AK126" s="147"/>
      <c r="AL126" s="161" t="s">
        <v>210</v>
      </c>
      <c r="AM126" s="134" t="s">
        <v>109</v>
      </c>
      <c r="AN126" s="134">
        <f t="shared" si="79"/>
        <v>0</v>
      </c>
      <c r="AO126" s="134">
        <f t="shared" si="80"/>
        <v>0</v>
      </c>
      <c r="AP126" s="134">
        <f t="shared" si="81"/>
        <v>0</v>
      </c>
      <c r="AQ126" s="134">
        <f t="shared" si="82"/>
        <v>0</v>
      </c>
      <c r="AR126" s="134">
        <f t="shared" si="83"/>
        <v>0</v>
      </c>
      <c r="AS126" s="136">
        <f t="shared" si="68"/>
        <v>0</v>
      </c>
      <c r="AT126" s="147"/>
      <c r="AU126" s="147"/>
      <c r="AV126" s="147"/>
      <c r="AW126" s="147"/>
      <c r="AX126" s="147"/>
      <c r="AY126" s="147"/>
      <c r="AZ126" s="147"/>
      <c r="BA126" s="147"/>
      <c r="BB126" s="147"/>
      <c r="BC126" s="147"/>
      <c r="BD126" s="147"/>
      <c r="BE126" s="149"/>
      <c r="BF126" s="149"/>
      <c r="BG126" s="147"/>
    </row>
    <row r="127" spans="1:59" ht="15" x14ac:dyDescent="0.25">
      <c r="A127" s="140"/>
      <c r="B127" s="141" t="s">
        <v>108</v>
      </c>
      <c r="C127" s="152"/>
      <c r="D127" s="134">
        <v>3</v>
      </c>
      <c r="E127" s="151"/>
      <c r="F127" s="134"/>
      <c r="G127" s="134"/>
      <c r="H127" s="150"/>
      <c r="I127" s="134"/>
      <c r="J127" s="152"/>
      <c r="K127" s="134"/>
      <c r="L127" s="151"/>
      <c r="M127" s="134"/>
      <c r="N127" s="134"/>
      <c r="O127" s="150"/>
      <c r="P127" s="134"/>
      <c r="Q127" s="152"/>
      <c r="R127" s="134"/>
      <c r="S127" s="151"/>
      <c r="T127" s="134"/>
      <c r="U127" s="134"/>
      <c r="V127" s="150"/>
      <c r="W127" s="134"/>
      <c r="X127" s="152"/>
      <c r="Y127" s="134">
        <v>3</v>
      </c>
      <c r="Z127" s="151"/>
      <c r="AA127" s="134"/>
      <c r="AB127" s="134"/>
      <c r="AC127" s="150"/>
      <c r="AD127" s="134"/>
      <c r="AE127" s="152"/>
      <c r="AF127" s="134"/>
      <c r="AG127" s="151"/>
      <c r="AH127" s="133"/>
      <c r="AI127" s="134"/>
      <c r="AJ127" s="134"/>
      <c r="AK127" s="134"/>
      <c r="AL127" s="140"/>
      <c r="AM127" s="124" t="s">
        <v>108</v>
      </c>
      <c r="AN127" s="134">
        <f t="shared" si="79"/>
        <v>3</v>
      </c>
      <c r="AO127" s="134">
        <f t="shared" si="80"/>
        <v>0</v>
      </c>
      <c r="AP127" s="134">
        <f t="shared" si="81"/>
        <v>0</v>
      </c>
      <c r="AQ127" s="134">
        <f t="shared" si="82"/>
        <v>3</v>
      </c>
      <c r="AR127" s="134">
        <f t="shared" si="83"/>
        <v>0</v>
      </c>
      <c r="AS127" s="136">
        <f t="shared" si="68"/>
        <v>6</v>
      </c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45"/>
      <c r="BF127" s="145"/>
      <c r="BG127" s="134"/>
    </row>
    <row r="128" spans="1:59" ht="15" x14ac:dyDescent="0.25">
      <c r="A128" s="140"/>
      <c r="B128" s="141" t="s">
        <v>160</v>
      </c>
      <c r="C128" s="152"/>
      <c r="D128" s="134"/>
      <c r="E128" s="151"/>
      <c r="F128" s="134"/>
      <c r="G128" s="134"/>
      <c r="H128" s="150"/>
      <c r="I128" s="134"/>
      <c r="J128" s="152"/>
      <c r="K128" s="134"/>
      <c r="L128" s="151"/>
      <c r="M128" s="134"/>
      <c r="N128" s="134"/>
      <c r="O128" s="150"/>
      <c r="P128" s="134"/>
      <c r="Q128" s="152"/>
      <c r="R128" s="134"/>
      <c r="S128" s="151"/>
      <c r="T128" s="134"/>
      <c r="U128" s="134"/>
      <c r="V128" s="150"/>
      <c r="W128" s="134"/>
      <c r="X128" s="152"/>
      <c r="Y128" s="134"/>
      <c r="Z128" s="151"/>
      <c r="AA128" s="134">
        <v>5</v>
      </c>
      <c r="AB128" s="134">
        <v>5</v>
      </c>
      <c r="AC128" s="150"/>
      <c r="AD128" s="134"/>
      <c r="AE128" s="152"/>
      <c r="AF128" s="134"/>
      <c r="AG128" s="151"/>
      <c r="AH128" s="133"/>
      <c r="AI128" s="134"/>
      <c r="AJ128" s="134"/>
      <c r="AK128" s="134"/>
      <c r="AL128" s="140"/>
      <c r="AM128" s="124" t="s">
        <v>172</v>
      </c>
      <c r="AN128" s="134">
        <f t="shared" si="79"/>
        <v>0</v>
      </c>
      <c r="AO128" s="134">
        <f t="shared" si="80"/>
        <v>0</v>
      </c>
      <c r="AP128" s="134">
        <f t="shared" si="81"/>
        <v>0</v>
      </c>
      <c r="AQ128" s="134">
        <f t="shared" si="82"/>
        <v>0</v>
      </c>
      <c r="AR128" s="134">
        <f t="shared" si="83"/>
        <v>10</v>
      </c>
      <c r="AS128" s="136">
        <f t="shared" si="68"/>
        <v>10</v>
      </c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45"/>
      <c r="BF128" s="145"/>
      <c r="BG128" s="134"/>
    </row>
    <row r="129" spans="1:59" ht="15" x14ac:dyDescent="0.25">
      <c r="A129" s="140"/>
      <c r="B129" s="141" t="s">
        <v>161</v>
      </c>
      <c r="C129" s="152"/>
      <c r="D129" s="134"/>
      <c r="E129" s="151"/>
      <c r="F129" s="134"/>
      <c r="G129" s="134"/>
      <c r="H129" s="150"/>
      <c r="I129" s="134"/>
      <c r="J129" s="152"/>
      <c r="K129" s="134"/>
      <c r="L129" s="151"/>
      <c r="M129" s="134"/>
      <c r="N129" s="134"/>
      <c r="O129" s="150"/>
      <c r="P129" s="134"/>
      <c r="Q129" s="152"/>
      <c r="R129" s="134"/>
      <c r="S129" s="151"/>
      <c r="T129" s="134"/>
      <c r="U129" s="134"/>
      <c r="V129" s="150"/>
      <c r="W129" s="134"/>
      <c r="X129" s="152"/>
      <c r="Y129" s="134"/>
      <c r="Z129" s="151"/>
      <c r="AA129" s="134"/>
      <c r="AB129" s="134"/>
      <c r="AC129" s="150"/>
      <c r="AD129" s="134"/>
      <c r="AE129" s="152"/>
      <c r="AF129" s="134"/>
      <c r="AG129" s="151"/>
      <c r="AH129" s="133"/>
      <c r="AI129" s="134"/>
      <c r="AJ129" s="134"/>
      <c r="AK129" s="134"/>
      <c r="AL129" s="140"/>
      <c r="AM129" s="124" t="s">
        <v>173</v>
      </c>
      <c r="AN129" s="134">
        <f t="shared" si="79"/>
        <v>0</v>
      </c>
      <c r="AO129" s="134">
        <f t="shared" si="80"/>
        <v>0</v>
      </c>
      <c r="AP129" s="134">
        <f t="shared" si="81"/>
        <v>0</v>
      </c>
      <c r="AQ129" s="134">
        <f t="shared" si="82"/>
        <v>0</v>
      </c>
      <c r="AR129" s="134">
        <f t="shared" si="83"/>
        <v>0</v>
      </c>
      <c r="AS129" s="136">
        <f t="shared" si="68"/>
        <v>0</v>
      </c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45"/>
      <c r="BF129" s="145"/>
      <c r="BG129" s="134"/>
    </row>
    <row r="130" spans="1:59" ht="15" x14ac:dyDescent="0.25">
      <c r="A130" s="140"/>
      <c r="B130" s="141" t="s">
        <v>174</v>
      </c>
      <c r="C130" s="152">
        <v>6</v>
      </c>
      <c r="D130" s="134"/>
      <c r="E130" s="151"/>
      <c r="F130" s="134"/>
      <c r="G130" s="134"/>
      <c r="H130" s="150">
        <v>5</v>
      </c>
      <c r="I130" s="134"/>
      <c r="J130" s="152"/>
      <c r="K130" s="134"/>
      <c r="L130" s="151"/>
      <c r="M130" s="134"/>
      <c r="N130" s="134"/>
      <c r="O130" s="150"/>
      <c r="P130" s="134"/>
      <c r="Q130" s="152"/>
      <c r="R130" s="134"/>
      <c r="S130" s="151"/>
      <c r="T130" s="134"/>
      <c r="U130" s="134"/>
      <c r="V130" s="150"/>
      <c r="W130" s="134"/>
      <c r="X130" s="152"/>
      <c r="Y130" s="134"/>
      <c r="Z130" s="151"/>
      <c r="AA130" s="134"/>
      <c r="AB130" s="134"/>
      <c r="AC130" s="150"/>
      <c r="AD130" s="134"/>
      <c r="AE130" s="152"/>
      <c r="AF130" s="134"/>
      <c r="AG130" s="151"/>
      <c r="AH130" s="133"/>
      <c r="AI130" s="134"/>
      <c r="AJ130" s="134"/>
      <c r="AK130" s="134"/>
      <c r="AL130" s="140"/>
      <c r="AM130" s="124" t="s">
        <v>174</v>
      </c>
      <c r="AN130" s="134">
        <f t="shared" si="79"/>
        <v>6</v>
      </c>
      <c r="AO130" s="134">
        <f t="shared" si="80"/>
        <v>5</v>
      </c>
      <c r="AP130" s="134">
        <f t="shared" si="81"/>
        <v>0</v>
      </c>
      <c r="AQ130" s="134">
        <f t="shared" si="82"/>
        <v>0</v>
      </c>
      <c r="AR130" s="134">
        <f t="shared" si="83"/>
        <v>0</v>
      </c>
      <c r="AS130" s="136">
        <f t="shared" si="68"/>
        <v>11</v>
      </c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45"/>
      <c r="BF130" s="145"/>
      <c r="BG130" s="134"/>
    </row>
    <row r="131" spans="1:59" ht="15" x14ac:dyDescent="0.25">
      <c r="A131" s="153"/>
      <c r="B131" s="154" t="s">
        <v>175</v>
      </c>
      <c r="C131" s="155"/>
      <c r="D131" s="155"/>
      <c r="E131" s="156"/>
      <c r="F131" s="155"/>
      <c r="G131" s="155"/>
      <c r="H131" s="155"/>
      <c r="I131" s="134"/>
      <c r="J131" s="155"/>
      <c r="K131" s="155"/>
      <c r="L131" s="156"/>
      <c r="M131" s="155"/>
      <c r="N131" s="155"/>
      <c r="O131" s="155"/>
      <c r="P131" s="134"/>
      <c r="Q131" s="155"/>
      <c r="R131" s="155"/>
      <c r="S131" s="156"/>
      <c r="T131" s="155"/>
      <c r="U131" s="155"/>
      <c r="V131" s="155"/>
      <c r="W131" s="134"/>
      <c r="X131" s="155"/>
      <c r="Y131" s="155"/>
      <c r="Z131" s="156"/>
      <c r="AA131" s="155"/>
      <c r="AB131" s="155"/>
      <c r="AC131" s="155"/>
      <c r="AD131" s="134"/>
      <c r="AE131" s="155"/>
      <c r="AF131" s="155"/>
      <c r="AG131" s="156"/>
      <c r="AH131" s="133">
        <f>SUM(C131:AG131)</f>
        <v>0</v>
      </c>
      <c r="AI131" s="155"/>
      <c r="AJ131" s="155"/>
      <c r="AK131" s="155"/>
      <c r="AL131" s="153"/>
      <c r="AM131" s="134" t="s">
        <v>176</v>
      </c>
      <c r="AN131" s="134">
        <f>SUM(AN125:AN130)-AN124</f>
        <v>0</v>
      </c>
      <c r="AO131" s="134">
        <f>SUM(AO125:AO130)-AO124</f>
        <v>3</v>
      </c>
      <c r="AP131" s="134">
        <f>SUM(AP125:AP130)-AP124</f>
        <v>5.5</v>
      </c>
      <c r="AQ131" s="134">
        <f>SUM(AQ125:AQ130)-AQ124</f>
        <v>1</v>
      </c>
      <c r="AR131" s="134">
        <f>SUM(AR125:AR130)-AR124</f>
        <v>0</v>
      </c>
      <c r="AS131" s="136">
        <f t="shared" si="68"/>
        <v>9.5</v>
      </c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7"/>
      <c r="BF131" s="157"/>
      <c r="BG131" s="155"/>
    </row>
    <row r="132" spans="1:59" ht="14.25" customHeight="1" x14ac:dyDescent="0.25">
      <c r="A132" s="71"/>
      <c r="B132" s="131" t="s">
        <v>166</v>
      </c>
      <c r="C132" s="95">
        <v>6</v>
      </c>
      <c r="D132" s="95">
        <v>3</v>
      </c>
      <c r="E132" s="132"/>
      <c r="F132" s="95">
        <v>5</v>
      </c>
      <c r="G132" s="95">
        <v>5</v>
      </c>
      <c r="H132" s="95">
        <v>5</v>
      </c>
      <c r="I132" s="95">
        <v>6</v>
      </c>
      <c r="J132" s="95">
        <v>6</v>
      </c>
      <c r="K132" s="95">
        <v>3</v>
      </c>
      <c r="L132" s="132"/>
      <c r="M132" s="95">
        <v>5</v>
      </c>
      <c r="N132" s="95">
        <v>5</v>
      </c>
      <c r="O132" s="95">
        <v>5</v>
      </c>
      <c r="P132" s="95">
        <v>6</v>
      </c>
      <c r="Q132" s="95">
        <v>6</v>
      </c>
      <c r="R132" s="95">
        <v>3</v>
      </c>
      <c r="S132" s="132"/>
      <c r="T132" s="326" t="s">
        <v>211</v>
      </c>
      <c r="U132" s="326"/>
      <c r="V132" s="326"/>
      <c r="W132" s="326"/>
      <c r="X132" s="326"/>
      <c r="Y132" s="326"/>
      <c r="Z132" s="132"/>
      <c r="AA132" s="95"/>
      <c r="AB132" s="95"/>
      <c r="AC132" s="95"/>
      <c r="AD132" s="95"/>
      <c r="AE132" s="95"/>
      <c r="AF132" s="95"/>
      <c r="AG132" s="132"/>
      <c r="AH132" s="133">
        <f>SUM(C132:AG132)</f>
        <v>69</v>
      </c>
      <c r="AI132" s="134"/>
      <c r="AJ132" s="134"/>
      <c r="AK132" s="134"/>
      <c r="AL132" s="71"/>
      <c r="AM132" s="135" t="s">
        <v>167</v>
      </c>
      <c r="AN132" s="135">
        <f t="shared" ref="AN132:AN138" si="84">SUM(C132:D132)</f>
        <v>9</v>
      </c>
      <c r="AO132" s="135">
        <f t="shared" ref="AO132:AO138" si="85">SUM(F132:K132)</f>
        <v>30</v>
      </c>
      <c r="AP132" s="135">
        <f t="shared" ref="AP132:AP138" si="86">SUM(M132:R132)</f>
        <v>30</v>
      </c>
      <c r="AQ132" s="135">
        <f t="shared" ref="AQ132:AQ138" si="87">SUM(T132:Y132)</f>
        <v>0</v>
      </c>
      <c r="AR132" s="135">
        <f t="shared" ref="AR132:AR138" si="88">SUM(AA132:AF132)</f>
        <v>0</v>
      </c>
      <c r="AS132" s="136">
        <f t="shared" ref="AS132:AS155" si="89">SUM(AN132:AR132)</f>
        <v>69</v>
      </c>
      <c r="AT132" s="137">
        <f>AS132-SUM(AS134:AS138)</f>
        <v>49</v>
      </c>
      <c r="AU132" s="137">
        <f>AS139</f>
        <v>2</v>
      </c>
      <c r="AV132" s="138">
        <f>AT132+AU132</f>
        <v>51</v>
      </c>
      <c r="AW132" s="138">
        <f>AS138</f>
        <v>11</v>
      </c>
      <c r="AX132" s="138">
        <f>AS136</f>
        <v>0</v>
      </c>
      <c r="AY132" s="138">
        <f>AS137</f>
        <v>0</v>
      </c>
      <c r="AZ132" s="138">
        <f>AS135</f>
        <v>9</v>
      </c>
      <c r="BA132" s="138">
        <f>AS134</f>
        <v>0</v>
      </c>
      <c r="BB132" s="158" t="str">
        <f>AJ133</f>
        <v>no</v>
      </c>
      <c r="BC132" s="134">
        <v>1.1000000000000001</v>
      </c>
      <c r="BD132" s="134">
        <f>BC132*AU132</f>
        <v>2.2000000000000002</v>
      </c>
      <c r="BE132" s="139">
        <f>BD132</f>
        <v>2.2000000000000002</v>
      </c>
      <c r="BF132" s="139"/>
      <c r="BG132" s="138"/>
    </row>
    <row r="133" spans="1:59" ht="15" x14ac:dyDescent="0.25">
      <c r="A133" s="140"/>
      <c r="B133" s="141" t="s">
        <v>168</v>
      </c>
      <c r="C133" s="142"/>
      <c r="D133" s="143"/>
      <c r="E133" s="144"/>
      <c r="F133" s="134">
        <v>6.5</v>
      </c>
      <c r="G133" s="134">
        <v>5.5</v>
      </c>
      <c r="H133" s="142"/>
      <c r="I133" s="134">
        <v>6</v>
      </c>
      <c r="J133" s="134">
        <v>6</v>
      </c>
      <c r="K133" s="143"/>
      <c r="L133" s="144"/>
      <c r="M133" s="134">
        <v>5</v>
      </c>
      <c r="N133" s="134">
        <v>5</v>
      </c>
      <c r="O133" s="134">
        <v>5.5</v>
      </c>
      <c r="P133" s="134">
        <v>5.5</v>
      </c>
      <c r="Q133" s="134">
        <v>6</v>
      </c>
      <c r="R133" s="143"/>
      <c r="S133" s="144"/>
      <c r="T133" s="134"/>
      <c r="U133" s="134"/>
      <c r="V133" s="134"/>
      <c r="W133" s="134"/>
      <c r="X133" s="134"/>
      <c r="Y133" s="134"/>
      <c r="Z133" s="144"/>
      <c r="AA133" s="134"/>
      <c r="AB133" s="134"/>
      <c r="AC133" s="134"/>
      <c r="AD133" s="134"/>
      <c r="AE133" s="134"/>
      <c r="AF133" s="134"/>
      <c r="AG133" s="144"/>
      <c r="AH133" s="133">
        <f>SUM(D133:AG133)</f>
        <v>51</v>
      </c>
      <c r="AI133" s="134">
        <f>COUNT(C133:AG133)</f>
        <v>9</v>
      </c>
      <c r="AJ133" s="159" t="s">
        <v>202</v>
      </c>
      <c r="AK133" s="134"/>
      <c r="AL133" s="140"/>
      <c r="AM133" s="134" t="s">
        <v>169</v>
      </c>
      <c r="AN133" s="134">
        <f t="shared" si="84"/>
        <v>0</v>
      </c>
      <c r="AO133" s="134">
        <f t="shared" si="85"/>
        <v>24</v>
      </c>
      <c r="AP133" s="134">
        <f t="shared" si="86"/>
        <v>27</v>
      </c>
      <c r="AQ133" s="134">
        <f t="shared" si="87"/>
        <v>0</v>
      </c>
      <c r="AR133" s="134">
        <f t="shared" si="88"/>
        <v>0</v>
      </c>
      <c r="AS133" s="136">
        <f t="shared" si="89"/>
        <v>51</v>
      </c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45"/>
      <c r="BF133" s="145"/>
      <c r="BG133" s="134" t="s">
        <v>212</v>
      </c>
    </row>
    <row r="134" spans="1:59" ht="15" x14ac:dyDescent="0.25">
      <c r="A134" s="161" t="s">
        <v>213</v>
      </c>
      <c r="B134" s="141" t="s">
        <v>109</v>
      </c>
      <c r="C134" s="147"/>
      <c r="D134" s="147"/>
      <c r="E134" s="148"/>
      <c r="F134" s="147"/>
      <c r="G134" s="147"/>
      <c r="H134" s="147"/>
      <c r="I134" s="147"/>
      <c r="J134" s="147"/>
      <c r="K134" s="163"/>
      <c r="L134" s="148"/>
      <c r="M134" s="147"/>
      <c r="N134" s="147"/>
      <c r="O134" s="147"/>
      <c r="P134" s="147"/>
      <c r="Q134" s="147"/>
      <c r="R134" s="147"/>
      <c r="S134" s="148"/>
      <c r="T134" s="147"/>
      <c r="U134" s="147"/>
      <c r="V134" s="147"/>
      <c r="W134" s="147"/>
      <c r="X134" s="147"/>
      <c r="Y134" s="147"/>
      <c r="Z134" s="148"/>
      <c r="AA134" s="147"/>
      <c r="AB134" s="147"/>
      <c r="AC134" s="147"/>
      <c r="AD134" s="147"/>
      <c r="AE134" s="147"/>
      <c r="AF134" s="147"/>
      <c r="AG134" s="148"/>
      <c r="AH134" s="133"/>
      <c r="AI134" s="147"/>
      <c r="AJ134" s="147"/>
      <c r="AK134" s="147"/>
      <c r="AL134" s="161" t="s">
        <v>213</v>
      </c>
      <c r="AM134" s="134" t="s">
        <v>109</v>
      </c>
      <c r="AN134" s="134">
        <f t="shared" si="84"/>
        <v>0</v>
      </c>
      <c r="AO134" s="134">
        <f t="shared" si="85"/>
        <v>0</v>
      </c>
      <c r="AP134" s="134">
        <f t="shared" si="86"/>
        <v>0</v>
      </c>
      <c r="AQ134" s="134">
        <f t="shared" si="87"/>
        <v>0</v>
      </c>
      <c r="AR134" s="134">
        <f t="shared" si="88"/>
        <v>0</v>
      </c>
      <c r="AS134" s="136">
        <f t="shared" si="89"/>
        <v>0</v>
      </c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  <c r="BD134" s="147"/>
      <c r="BE134" s="149"/>
      <c r="BF134" s="149"/>
      <c r="BG134" s="134" t="s">
        <v>192</v>
      </c>
    </row>
    <row r="135" spans="1:59" ht="15" x14ac:dyDescent="0.25">
      <c r="A135" s="140"/>
      <c r="B135" s="141" t="s">
        <v>108</v>
      </c>
      <c r="C135" s="152"/>
      <c r="D135" s="134">
        <v>3</v>
      </c>
      <c r="E135" s="151"/>
      <c r="F135" s="134"/>
      <c r="G135" s="134"/>
      <c r="H135" s="150"/>
      <c r="I135" s="134"/>
      <c r="J135" s="152"/>
      <c r="K135" s="134">
        <v>3</v>
      </c>
      <c r="L135" s="151"/>
      <c r="M135" s="134"/>
      <c r="N135" s="134"/>
      <c r="O135" s="150"/>
      <c r="P135" s="134"/>
      <c r="Q135" s="152"/>
      <c r="R135" s="134">
        <v>3</v>
      </c>
      <c r="S135" s="151"/>
      <c r="T135" s="134"/>
      <c r="U135" s="134"/>
      <c r="V135" s="150"/>
      <c r="W135" s="134"/>
      <c r="X135" s="152"/>
      <c r="Y135" s="134"/>
      <c r="Z135" s="151"/>
      <c r="AA135" s="134"/>
      <c r="AB135" s="134"/>
      <c r="AC135" s="150"/>
      <c r="AD135" s="134"/>
      <c r="AE135" s="152"/>
      <c r="AF135" s="134"/>
      <c r="AG135" s="151"/>
      <c r="AH135" s="133"/>
      <c r="AI135" s="134"/>
      <c r="AJ135" s="134"/>
      <c r="AK135" s="134"/>
      <c r="AL135" s="140"/>
      <c r="AM135" s="124" t="s">
        <v>108</v>
      </c>
      <c r="AN135" s="134">
        <f t="shared" si="84"/>
        <v>3</v>
      </c>
      <c r="AO135" s="134">
        <f t="shared" si="85"/>
        <v>3</v>
      </c>
      <c r="AP135" s="134">
        <f t="shared" si="86"/>
        <v>3</v>
      </c>
      <c r="AQ135" s="134">
        <f t="shared" si="87"/>
        <v>0</v>
      </c>
      <c r="AR135" s="134">
        <f t="shared" si="88"/>
        <v>0</v>
      </c>
      <c r="AS135" s="136">
        <f t="shared" si="89"/>
        <v>9</v>
      </c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45"/>
      <c r="BF135" s="145"/>
      <c r="BG135" s="134"/>
    </row>
    <row r="136" spans="1:59" ht="15" x14ac:dyDescent="0.25">
      <c r="A136" s="140"/>
      <c r="B136" s="141" t="s">
        <v>160</v>
      </c>
      <c r="C136" s="152"/>
      <c r="D136" s="134"/>
      <c r="E136" s="151"/>
      <c r="F136" s="134"/>
      <c r="G136" s="134"/>
      <c r="H136" s="150"/>
      <c r="I136" s="134"/>
      <c r="J136" s="152"/>
      <c r="K136" s="134"/>
      <c r="L136" s="151"/>
      <c r="M136" s="134"/>
      <c r="N136" s="134"/>
      <c r="O136" s="150"/>
      <c r="P136" s="134"/>
      <c r="Q136" s="152"/>
      <c r="R136" s="134"/>
      <c r="S136" s="151"/>
      <c r="T136" s="134"/>
      <c r="U136" s="134"/>
      <c r="V136" s="150"/>
      <c r="W136" s="134"/>
      <c r="X136" s="152"/>
      <c r="Y136" s="134"/>
      <c r="Z136" s="151"/>
      <c r="AA136" s="134"/>
      <c r="AB136" s="134"/>
      <c r="AC136" s="150"/>
      <c r="AD136" s="134"/>
      <c r="AE136" s="152"/>
      <c r="AF136" s="134"/>
      <c r="AG136" s="151"/>
      <c r="AH136" s="133"/>
      <c r="AI136" s="134"/>
      <c r="AJ136" s="134"/>
      <c r="AK136" s="134"/>
      <c r="AL136" s="140"/>
      <c r="AM136" s="124" t="s">
        <v>172</v>
      </c>
      <c r="AN136" s="134">
        <f t="shared" si="84"/>
        <v>0</v>
      </c>
      <c r="AO136" s="134">
        <f t="shared" si="85"/>
        <v>0</v>
      </c>
      <c r="AP136" s="134">
        <f t="shared" si="86"/>
        <v>0</v>
      </c>
      <c r="AQ136" s="134">
        <f t="shared" si="87"/>
        <v>0</v>
      </c>
      <c r="AR136" s="134">
        <f t="shared" si="88"/>
        <v>0</v>
      </c>
      <c r="AS136" s="136">
        <f t="shared" si="89"/>
        <v>0</v>
      </c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45"/>
      <c r="BF136" s="145"/>
      <c r="BG136" s="134"/>
    </row>
    <row r="137" spans="1:59" ht="15" x14ac:dyDescent="0.25">
      <c r="A137" s="140"/>
      <c r="B137" s="141" t="s">
        <v>161</v>
      </c>
      <c r="C137" s="152"/>
      <c r="D137" s="134"/>
      <c r="E137" s="151"/>
      <c r="F137" s="134"/>
      <c r="G137" s="134"/>
      <c r="H137" s="150"/>
      <c r="I137" s="134"/>
      <c r="J137" s="152"/>
      <c r="K137" s="134"/>
      <c r="L137" s="151"/>
      <c r="M137" s="134"/>
      <c r="N137" s="134"/>
      <c r="O137" s="150"/>
      <c r="P137" s="134"/>
      <c r="Q137" s="152"/>
      <c r="R137" s="134"/>
      <c r="S137" s="151"/>
      <c r="T137" s="134"/>
      <c r="U137" s="134"/>
      <c r="V137" s="150"/>
      <c r="W137" s="134"/>
      <c r="X137" s="152"/>
      <c r="Y137" s="134"/>
      <c r="Z137" s="151"/>
      <c r="AA137" s="134"/>
      <c r="AB137" s="134"/>
      <c r="AC137" s="150"/>
      <c r="AD137" s="134"/>
      <c r="AE137" s="152"/>
      <c r="AF137" s="134"/>
      <c r="AG137" s="151"/>
      <c r="AH137" s="133"/>
      <c r="AI137" s="134"/>
      <c r="AJ137" s="134"/>
      <c r="AK137" s="134"/>
      <c r="AL137" s="140"/>
      <c r="AM137" s="124" t="s">
        <v>173</v>
      </c>
      <c r="AN137" s="134">
        <f t="shared" si="84"/>
        <v>0</v>
      </c>
      <c r="AO137" s="134">
        <f t="shared" si="85"/>
        <v>0</v>
      </c>
      <c r="AP137" s="134">
        <f t="shared" si="86"/>
        <v>0</v>
      </c>
      <c r="AQ137" s="134">
        <f t="shared" si="87"/>
        <v>0</v>
      </c>
      <c r="AR137" s="134">
        <f t="shared" si="88"/>
        <v>0</v>
      </c>
      <c r="AS137" s="136">
        <f t="shared" si="89"/>
        <v>0</v>
      </c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45"/>
      <c r="BF137" s="145"/>
      <c r="BG137" s="134"/>
    </row>
    <row r="138" spans="1:59" ht="15" x14ac:dyDescent="0.25">
      <c r="A138" s="140"/>
      <c r="B138" s="141" t="s">
        <v>174</v>
      </c>
      <c r="C138" s="150">
        <v>6</v>
      </c>
      <c r="D138" s="134"/>
      <c r="E138" s="151"/>
      <c r="F138" s="134"/>
      <c r="G138" s="134"/>
      <c r="H138" s="134">
        <v>5</v>
      </c>
      <c r="I138" s="134"/>
      <c r="J138" s="150"/>
      <c r="K138" s="134"/>
      <c r="L138" s="151"/>
      <c r="M138" s="134"/>
      <c r="N138" s="134"/>
      <c r="O138" s="134"/>
      <c r="P138" s="134"/>
      <c r="Q138" s="150"/>
      <c r="R138" s="134"/>
      <c r="S138" s="151"/>
      <c r="T138" s="134"/>
      <c r="U138" s="134"/>
      <c r="V138" s="134"/>
      <c r="W138" s="134"/>
      <c r="X138" s="150"/>
      <c r="Y138" s="134"/>
      <c r="Z138" s="151"/>
      <c r="AA138" s="134"/>
      <c r="AB138" s="134"/>
      <c r="AC138" s="134"/>
      <c r="AD138" s="134"/>
      <c r="AE138" s="150"/>
      <c r="AF138" s="134"/>
      <c r="AG138" s="151"/>
      <c r="AH138" s="133"/>
      <c r="AI138" s="134"/>
      <c r="AJ138" s="134"/>
      <c r="AK138" s="134"/>
      <c r="AL138" s="140"/>
      <c r="AM138" s="124" t="s">
        <v>174</v>
      </c>
      <c r="AN138" s="134">
        <f t="shared" si="84"/>
        <v>6</v>
      </c>
      <c r="AO138" s="134">
        <f t="shared" si="85"/>
        <v>5</v>
      </c>
      <c r="AP138" s="134">
        <f t="shared" si="86"/>
        <v>0</v>
      </c>
      <c r="AQ138" s="134">
        <f t="shared" si="87"/>
        <v>0</v>
      </c>
      <c r="AR138" s="134">
        <f t="shared" si="88"/>
        <v>0</v>
      </c>
      <c r="AS138" s="136">
        <f t="shared" si="89"/>
        <v>11</v>
      </c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45"/>
      <c r="BF138" s="145"/>
      <c r="BG138" s="134"/>
    </row>
    <row r="139" spans="1:59" ht="15" x14ac:dyDescent="0.25">
      <c r="A139" s="153"/>
      <c r="B139" s="154" t="s">
        <v>175</v>
      </c>
      <c r="C139" s="155"/>
      <c r="D139" s="134"/>
      <c r="E139" s="156"/>
      <c r="F139" s="155"/>
      <c r="G139" s="134"/>
      <c r="H139" s="155"/>
      <c r="I139" s="155"/>
      <c r="J139" s="155"/>
      <c r="K139" s="134"/>
      <c r="L139" s="156"/>
      <c r="M139" s="155" t="s">
        <v>207</v>
      </c>
      <c r="N139" s="134" t="s">
        <v>207</v>
      </c>
      <c r="O139" s="155" t="s">
        <v>207</v>
      </c>
      <c r="P139" s="155" t="s">
        <v>185</v>
      </c>
      <c r="Q139" s="155" t="s">
        <v>185</v>
      </c>
      <c r="R139" s="134"/>
      <c r="S139" s="156"/>
      <c r="T139" s="155"/>
      <c r="U139" s="134"/>
      <c r="V139" s="155"/>
      <c r="W139" s="155"/>
      <c r="X139" s="155"/>
      <c r="Y139" s="134"/>
      <c r="Z139" s="156"/>
      <c r="AA139" s="155"/>
      <c r="AB139" s="134"/>
      <c r="AC139" s="155"/>
      <c r="AD139" s="155"/>
      <c r="AE139" s="155"/>
      <c r="AF139" s="134"/>
      <c r="AG139" s="156"/>
      <c r="AH139" s="133">
        <f>SUM(C139:AG139)</f>
        <v>0</v>
      </c>
      <c r="AI139" s="155"/>
      <c r="AJ139" s="155"/>
      <c r="AK139" s="155"/>
      <c r="AL139" s="153"/>
      <c r="AM139" s="134" t="s">
        <v>176</v>
      </c>
      <c r="AN139" s="134">
        <f>SUM(AN133:AN138)-AN132</f>
        <v>0</v>
      </c>
      <c r="AO139" s="134">
        <f>SUM(AO133:AO138)-AO132</f>
        <v>2</v>
      </c>
      <c r="AP139" s="134">
        <f>SUM(AP133:AP138)-AP132</f>
        <v>0</v>
      </c>
      <c r="AQ139" s="134">
        <f>SUM(AQ133:AQ138)-AQ132</f>
        <v>0</v>
      </c>
      <c r="AR139" s="134">
        <f>SUM(AR133:AR138)-AR132</f>
        <v>0</v>
      </c>
      <c r="AS139" s="136">
        <f t="shared" si="89"/>
        <v>2</v>
      </c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7"/>
      <c r="BF139" s="157"/>
      <c r="BG139" s="155"/>
    </row>
    <row r="140" spans="1:59" ht="15" x14ac:dyDescent="0.25">
      <c r="A140" s="71"/>
      <c r="B140" s="131" t="s">
        <v>166</v>
      </c>
      <c r="C140" s="95">
        <v>6</v>
      </c>
      <c r="D140" s="95">
        <v>3</v>
      </c>
      <c r="E140" s="132"/>
      <c r="F140" s="95">
        <v>5</v>
      </c>
      <c r="G140" s="95">
        <v>5</v>
      </c>
      <c r="H140" s="95">
        <v>5</v>
      </c>
      <c r="I140" s="95">
        <v>6</v>
      </c>
      <c r="J140" s="95">
        <v>6</v>
      </c>
      <c r="K140" s="95">
        <v>3</v>
      </c>
      <c r="L140" s="132"/>
      <c r="M140" s="95">
        <v>5</v>
      </c>
      <c r="N140" s="95">
        <v>5</v>
      </c>
      <c r="O140" s="95">
        <v>5</v>
      </c>
      <c r="P140" s="95">
        <v>6</v>
      </c>
      <c r="Q140" s="95">
        <v>6</v>
      </c>
      <c r="R140" s="95">
        <v>3</v>
      </c>
      <c r="S140" s="132"/>
      <c r="T140" s="95">
        <v>5</v>
      </c>
      <c r="U140" s="95">
        <v>5</v>
      </c>
      <c r="V140" s="95">
        <v>5</v>
      </c>
      <c r="W140" s="95">
        <v>6</v>
      </c>
      <c r="X140" s="95">
        <v>6</v>
      </c>
      <c r="Y140" s="95">
        <v>3</v>
      </c>
      <c r="Z140" s="132"/>
      <c r="AA140" s="95">
        <v>5</v>
      </c>
      <c r="AB140" s="95">
        <v>5</v>
      </c>
      <c r="AC140" s="95">
        <v>5</v>
      </c>
      <c r="AD140" s="95">
        <v>6</v>
      </c>
      <c r="AE140" s="95">
        <v>6</v>
      </c>
      <c r="AF140" s="95">
        <v>3</v>
      </c>
      <c r="AG140" s="132"/>
      <c r="AH140" s="133">
        <f>SUM(C140:AG140)</f>
        <v>129</v>
      </c>
      <c r="AI140" s="134"/>
      <c r="AJ140" s="134"/>
      <c r="AK140" s="134"/>
      <c r="AL140" s="71"/>
      <c r="AM140" s="135" t="s">
        <v>167</v>
      </c>
      <c r="AN140" s="135">
        <f t="shared" ref="AN140:AN146" si="90">SUM(C140:D140)</f>
        <v>9</v>
      </c>
      <c r="AO140" s="135">
        <f t="shared" ref="AO140:AO146" si="91">SUM(F140:K140)</f>
        <v>30</v>
      </c>
      <c r="AP140" s="135">
        <f t="shared" ref="AP140:AP146" si="92">SUM(M140:R140)</f>
        <v>30</v>
      </c>
      <c r="AQ140" s="135">
        <f t="shared" ref="AQ140:AQ146" si="93">SUM(T140:Y140)</f>
        <v>30</v>
      </c>
      <c r="AR140" s="135">
        <f t="shared" ref="AR140:AR146" si="94">SUM(AA140:AF140)</f>
        <v>30</v>
      </c>
      <c r="AS140" s="136">
        <f t="shared" si="89"/>
        <v>129</v>
      </c>
      <c r="AT140" s="137">
        <f>AS140-SUM(AS142:AS146)</f>
        <v>114.5</v>
      </c>
      <c r="AU140" s="137">
        <f>AS147</f>
        <v>0</v>
      </c>
      <c r="AV140" s="138">
        <f>AT140+AU140</f>
        <v>114.5</v>
      </c>
      <c r="AW140" s="138">
        <f>AS146</f>
        <v>11</v>
      </c>
      <c r="AX140" s="138">
        <f>AS144</f>
        <v>0</v>
      </c>
      <c r="AY140" s="138">
        <f>AS145</f>
        <v>0</v>
      </c>
      <c r="AZ140" s="138">
        <f>AS143</f>
        <v>3.5</v>
      </c>
      <c r="BA140" s="138">
        <f>AS142</f>
        <v>0</v>
      </c>
      <c r="BB140" s="158" t="str">
        <f>AJ141</f>
        <v>no</v>
      </c>
      <c r="BC140" s="134">
        <v>1.1000000000000001</v>
      </c>
      <c r="BD140" s="134">
        <f>BC140*AU140</f>
        <v>0</v>
      </c>
      <c r="BE140" s="139">
        <f>BD140</f>
        <v>0</v>
      </c>
      <c r="BF140" s="139"/>
      <c r="BG140" s="138"/>
    </row>
    <row r="141" spans="1:59" ht="15" x14ac:dyDescent="0.25">
      <c r="A141" s="140"/>
      <c r="B141" s="141" t="s">
        <v>168</v>
      </c>
      <c r="C141" s="142"/>
      <c r="D141" s="143"/>
      <c r="E141" s="144"/>
      <c r="F141" s="134">
        <v>6</v>
      </c>
      <c r="G141" s="134">
        <v>5</v>
      </c>
      <c r="H141" s="142"/>
      <c r="I141" s="134">
        <v>5.5</v>
      </c>
      <c r="J141" s="134">
        <v>5.5</v>
      </c>
      <c r="K141" s="134">
        <v>2.5</v>
      </c>
      <c r="L141" s="144"/>
      <c r="M141" s="134">
        <v>6</v>
      </c>
      <c r="N141" s="134">
        <v>4.5</v>
      </c>
      <c r="O141" s="134">
        <v>5</v>
      </c>
      <c r="P141" s="134">
        <v>5</v>
      </c>
      <c r="Q141" s="134">
        <v>5</v>
      </c>
      <c r="R141" s="134">
        <v>2</v>
      </c>
      <c r="S141" s="144"/>
      <c r="T141" s="134">
        <v>5.5</v>
      </c>
      <c r="U141" s="134">
        <v>6</v>
      </c>
      <c r="V141" s="134">
        <v>5</v>
      </c>
      <c r="W141" s="134">
        <v>5.5</v>
      </c>
      <c r="X141" s="134">
        <v>5.5</v>
      </c>
      <c r="Y141" s="134">
        <v>3</v>
      </c>
      <c r="Z141" s="144"/>
      <c r="AA141" s="134">
        <v>5</v>
      </c>
      <c r="AB141" s="134">
        <v>7</v>
      </c>
      <c r="AC141" s="134">
        <v>5.5</v>
      </c>
      <c r="AD141" s="134">
        <v>5.5</v>
      </c>
      <c r="AE141" s="134">
        <v>6.5</v>
      </c>
      <c r="AF141" s="134">
        <v>2.5</v>
      </c>
      <c r="AG141" s="144"/>
      <c r="AH141" s="133">
        <f>SUM(D141:AG141)</f>
        <v>114.5</v>
      </c>
      <c r="AI141" s="134">
        <f>COUNT(C141:AG141)</f>
        <v>23</v>
      </c>
      <c r="AJ141" s="159" t="s">
        <v>202</v>
      </c>
      <c r="AK141" s="134"/>
      <c r="AL141" s="140"/>
      <c r="AM141" s="134" t="s">
        <v>169</v>
      </c>
      <c r="AN141" s="134">
        <f t="shared" si="90"/>
        <v>0</v>
      </c>
      <c r="AO141" s="134">
        <f t="shared" si="91"/>
        <v>24.5</v>
      </c>
      <c r="AP141" s="134">
        <f t="shared" si="92"/>
        <v>27.5</v>
      </c>
      <c r="AQ141" s="134">
        <f t="shared" si="93"/>
        <v>30.5</v>
      </c>
      <c r="AR141" s="134">
        <f t="shared" si="94"/>
        <v>32</v>
      </c>
      <c r="AS141" s="136">
        <f t="shared" si="89"/>
        <v>114.5</v>
      </c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45"/>
      <c r="BF141" s="145"/>
      <c r="BG141" s="134" t="s">
        <v>214</v>
      </c>
    </row>
    <row r="142" spans="1:59" ht="15" x14ac:dyDescent="0.25">
      <c r="A142" s="161" t="s">
        <v>215</v>
      </c>
      <c r="B142" s="141" t="s">
        <v>109</v>
      </c>
      <c r="C142" s="147"/>
      <c r="D142" s="147"/>
      <c r="E142" s="148"/>
      <c r="F142" s="147"/>
      <c r="G142" s="147"/>
      <c r="H142" s="147"/>
      <c r="I142" s="147"/>
      <c r="J142" s="147"/>
      <c r="K142" s="147"/>
      <c r="L142" s="148"/>
      <c r="M142" s="147"/>
      <c r="N142" s="147"/>
      <c r="O142" s="147"/>
      <c r="P142" s="147"/>
      <c r="Q142" s="147"/>
      <c r="R142" s="147"/>
      <c r="S142" s="148"/>
      <c r="T142" s="147"/>
      <c r="U142" s="147"/>
      <c r="V142" s="147"/>
      <c r="W142" s="147"/>
      <c r="X142" s="147"/>
      <c r="Y142" s="147"/>
      <c r="Z142" s="148"/>
      <c r="AA142" s="147"/>
      <c r="AB142" s="147"/>
      <c r="AC142" s="147"/>
      <c r="AD142" s="147"/>
      <c r="AE142" s="147"/>
      <c r="AF142" s="147"/>
      <c r="AG142" s="148"/>
      <c r="AH142" s="133"/>
      <c r="AI142" s="147"/>
      <c r="AJ142" s="147"/>
      <c r="AK142" s="147"/>
      <c r="AL142" s="161" t="s">
        <v>215</v>
      </c>
      <c r="AM142" s="134" t="s">
        <v>109</v>
      </c>
      <c r="AN142" s="134">
        <f t="shared" si="90"/>
        <v>0</v>
      </c>
      <c r="AO142" s="134">
        <f t="shared" si="91"/>
        <v>0</v>
      </c>
      <c r="AP142" s="134">
        <f t="shared" si="92"/>
        <v>0</v>
      </c>
      <c r="AQ142" s="134">
        <f t="shared" si="93"/>
        <v>0</v>
      </c>
      <c r="AR142" s="134">
        <f t="shared" si="94"/>
        <v>0</v>
      </c>
      <c r="AS142" s="136">
        <f t="shared" si="89"/>
        <v>0</v>
      </c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47"/>
      <c r="BE142" s="149"/>
      <c r="BF142" s="149"/>
      <c r="BG142" s="147"/>
    </row>
    <row r="143" spans="1:59" ht="15" x14ac:dyDescent="0.25">
      <c r="A143" s="140"/>
      <c r="B143" s="141" t="s">
        <v>108</v>
      </c>
      <c r="C143" s="152"/>
      <c r="D143" s="134">
        <v>3</v>
      </c>
      <c r="E143" s="151"/>
      <c r="F143" s="134"/>
      <c r="G143" s="134"/>
      <c r="H143" s="150"/>
      <c r="I143" s="134"/>
      <c r="J143" s="152"/>
      <c r="K143" s="134"/>
      <c r="L143" s="151"/>
      <c r="M143" s="134"/>
      <c r="N143" s="134"/>
      <c r="O143" s="150"/>
      <c r="P143" s="134"/>
      <c r="Q143" s="152"/>
      <c r="R143" s="134">
        <v>0.5</v>
      </c>
      <c r="S143" s="151"/>
      <c r="T143" s="134"/>
      <c r="U143" s="134"/>
      <c r="V143" s="150"/>
      <c r="W143" s="134"/>
      <c r="X143" s="152"/>
      <c r="Y143" s="134"/>
      <c r="Z143" s="151"/>
      <c r="AA143" s="134"/>
      <c r="AB143" s="134"/>
      <c r="AC143" s="150"/>
      <c r="AD143" s="134"/>
      <c r="AE143" s="152"/>
      <c r="AF143" s="134"/>
      <c r="AG143" s="151"/>
      <c r="AH143" s="133"/>
      <c r="AI143" s="134"/>
      <c r="AJ143" s="134"/>
      <c r="AK143" s="134"/>
      <c r="AL143" s="140"/>
      <c r="AM143" s="124" t="s">
        <v>108</v>
      </c>
      <c r="AN143" s="134">
        <f t="shared" si="90"/>
        <v>3</v>
      </c>
      <c r="AO143" s="134">
        <f t="shared" si="91"/>
        <v>0</v>
      </c>
      <c r="AP143" s="134">
        <f t="shared" si="92"/>
        <v>0.5</v>
      </c>
      <c r="AQ143" s="134">
        <f t="shared" si="93"/>
        <v>0</v>
      </c>
      <c r="AR143" s="134">
        <f t="shared" si="94"/>
        <v>0</v>
      </c>
      <c r="AS143" s="136">
        <f t="shared" si="89"/>
        <v>3.5</v>
      </c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45"/>
      <c r="BF143" s="145"/>
      <c r="BG143" s="134"/>
    </row>
    <row r="144" spans="1:59" ht="15" x14ac:dyDescent="0.25">
      <c r="A144" s="140"/>
      <c r="B144" s="141" t="s">
        <v>160</v>
      </c>
      <c r="C144" s="152"/>
      <c r="D144" s="134"/>
      <c r="E144" s="151"/>
      <c r="F144" s="134"/>
      <c r="G144" s="134"/>
      <c r="H144" s="150"/>
      <c r="I144" s="134"/>
      <c r="J144" s="152"/>
      <c r="K144" s="134"/>
      <c r="L144" s="151"/>
      <c r="M144" s="134"/>
      <c r="N144" s="134"/>
      <c r="O144" s="150"/>
      <c r="P144" s="134"/>
      <c r="Q144" s="152"/>
      <c r="R144" s="134"/>
      <c r="S144" s="151"/>
      <c r="T144" s="134"/>
      <c r="U144" s="134"/>
      <c r="V144" s="150"/>
      <c r="W144" s="134"/>
      <c r="X144" s="152"/>
      <c r="Y144" s="134"/>
      <c r="Z144" s="151"/>
      <c r="AA144" s="134"/>
      <c r="AB144" s="134"/>
      <c r="AC144" s="150"/>
      <c r="AD144" s="134"/>
      <c r="AE144" s="152"/>
      <c r="AF144" s="134"/>
      <c r="AG144" s="151"/>
      <c r="AH144" s="133"/>
      <c r="AI144" s="134"/>
      <c r="AJ144" s="134"/>
      <c r="AK144" s="134"/>
      <c r="AL144" s="140"/>
      <c r="AM144" s="124" t="s">
        <v>172</v>
      </c>
      <c r="AN144" s="134">
        <f t="shared" si="90"/>
        <v>0</v>
      </c>
      <c r="AO144" s="134">
        <f t="shared" si="91"/>
        <v>0</v>
      </c>
      <c r="AP144" s="134">
        <f t="shared" si="92"/>
        <v>0</v>
      </c>
      <c r="AQ144" s="134">
        <f t="shared" si="93"/>
        <v>0</v>
      </c>
      <c r="AR144" s="134">
        <f t="shared" si="94"/>
        <v>0</v>
      </c>
      <c r="AS144" s="136">
        <f t="shared" si="89"/>
        <v>0</v>
      </c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45"/>
      <c r="BF144" s="145"/>
      <c r="BG144" s="134"/>
    </row>
    <row r="145" spans="1:59" ht="15" x14ac:dyDescent="0.25">
      <c r="A145" s="140"/>
      <c r="B145" s="141" t="s">
        <v>161</v>
      </c>
      <c r="C145" s="152"/>
      <c r="D145" s="134"/>
      <c r="E145" s="151"/>
      <c r="F145" s="134"/>
      <c r="G145" s="134"/>
      <c r="H145" s="150"/>
      <c r="I145" s="134"/>
      <c r="J145" s="152"/>
      <c r="K145" s="134"/>
      <c r="L145" s="151"/>
      <c r="M145" s="134"/>
      <c r="N145" s="134"/>
      <c r="O145" s="150"/>
      <c r="P145" s="134"/>
      <c r="Q145" s="152"/>
      <c r="R145" s="134"/>
      <c r="S145" s="151"/>
      <c r="T145" s="134"/>
      <c r="U145" s="134"/>
      <c r="V145" s="150"/>
      <c r="W145" s="134"/>
      <c r="X145" s="152"/>
      <c r="Y145" s="134"/>
      <c r="Z145" s="151"/>
      <c r="AA145" s="134"/>
      <c r="AB145" s="134"/>
      <c r="AC145" s="150"/>
      <c r="AD145" s="134"/>
      <c r="AE145" s="152"/>
      <c r="AF145" s="134"/>
      <c r="AG145" s="151"/>
      <c r="AH145" s="133"/>
      <c r="AI145" s="134"/>
      <c r="AJ145" s="134"/>
      <c r="AK145" s="134"/>
      <c r="AL145" s="140"/>
      <c r="AM145" s="124" t="s">
        <v>173</v>
      </c>
      <c r="AN145" s="134">
        <f t="shared" si="90"/>
        <v>0</v>
      </c>
      <c r="AO145" s="134">
        <f t="shared" si="91"/>
        <v>0</v>
      </c>
      <c r="AP145" s="134">
        <f t="shared" si="92"/>
        <v>0</v>
      </c>
      <c r="AQ145" s="134">
        <f t="shared" si="93"/>
        <v>0</v>
      </c>
      <c r="AR145" s="134">
        <f t="shared" si="94"/>
        <v>0</v>
      </c>
      <c r="AS145" s="136">
        <f t="shared" si="89"/>
        <v>0</v>
      </c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45"/>
      <c r="BF145" s="145"/>
      <c r="BG145" s="134"/>
    </row>
    <row r="146" spans="1:59" ht="15" x14ac:dyDescent="0.25">
      <c r="A146" s="140"/>
      <c r="B146" s="141" t="s">
        <v>174</v>
      </c>
      <c r="C146" s="150">
        <v>6</v>
      </c>
      <c r="D146" s="134"/>
      <c r="E146" s="151"/>
      <c r="F146" s="134"/>
      <c r="G146" s="134"/>
      <c r="H146" s="134">
        <v>5</v>
      </c>
      <c r="I146" s="134"/>
      <c r="J146" s="150"/>
      <c r="K146" s="134"/>
      <c r="L146" s="151"/>
      <c r="M146" s="134"/>
      <c r="N146" s="134"/>
      <c r="O146" s="134"/>
      <c r="P146" s="134"/>
      <c r="Q146" s="150"/>
      <c r="R146" s="134"/>
      <c r="S146" s="151"/>
      <c r="T146" s="134"/>
      <c r="U146" s="134"/>
      <c r="V146" s="134"/>
      <c r="W146" s="134"/>
      <c r="X146" s="150"/>
      <c r="Y146" s="134"/>
      <c r="Z146" s="151"/>
      <c r="AA146" s="134"/>
      <c r="AB146" s="134"/>
      <c r="AC146" s="134"/>
      <c r="AD146" s="134"/>
      <c r="AE146" s="150"/>
      <c r="AF146" s="134"/>
      <c r="AG146" s="151"/>
      <c r="AH146" s="133"/>
      <c r="AI146" s="134"/>
      <c r="AJ146" s="134"/>
      <c r="AK146" s="134"/>
      <c r="AL146" s="140"/>
      <c r="AM146" s="124" t="s">
        <v>174</v>
      </c>
      <c r="AN146" s="134">
        <f t="shared" si="90"/>
        <v>6</v>
      </c>
      <c r="AO146" s="134">
        <f t="shared" si="91"/>
        <v>5</v>
      </c>
      <c r="AP146" s="134">
        <f t="shared" si="92"/>
        <v>0</v>
      </c>
      <c r="AQ146" s="134">
        <f t="shared" si="93"/>
        <v>0</v>
      </c>
      <c r="AR146" s="134">
        <f t="shared" si="94"/>
        <v>0</v>
      </c>
      <c r="AS146" s="136">
        <f t="shared" si="89"/>
        <v>11</v>
      </c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45"/>
      <c r="BF146" s="145"/>
      <c r="BG146" s="134"/>
    </row>
    <row r="147" spans="1:59" ht="15" x14ac:dyDescent="0.25">
      <c r="A147" s="153"/>
      <c r="B147" s="154" t="s">
        <v>175</v>
      </c>
      <c r="C147" s="155"/>
      <c r="D147" s="134"/>
      <c r="E147" s="156"/>
      <c r="F147" s="155"/>
      <c r="G147" s="134"/>
      <c r="H147" s="155"/>
      <c r="I147" s="155" t="s">
        <v>216</v>
      </c>
      <c r="J147" s="155" t="s">
        <v>216</v>
      </c>
      <c r="K147" s="134" t="s">
        <v>216</v>
      </c>
      <c r="L147" s="156"/>
      <c r="M147" s="155"/>
      <c r="N147" s="134"/>
      <c r="O147" s="155"/>
      <c r="P147" s="155"/>
      <c r="Q147" s="155"/>
      <c r="R147" s="134" t="s">
        <v>216</v>
      </c>
      <c r="S147" s="156"/>
      <c r="T147" s="155"/>
      <c r="U147" s="134"/>
      <c r="V147" s="155"/>
      <c r="W147" s="155"/>
      <c r="X147" s="155"/>
      <c r="Y147" s="134"/>
      <c r="Z147" s="156"/>
      <c r="AA147" s="155"/>
      <c r="AB147" s="134"/>
      <c r="AC147" s="155"/>
      <c r="AD147" s="155"/>
      <c r="AE147" s="155"/>
      <c r="AF147" s="134"/>
      <c r="AG147" s="156"/>
      <c r="AH147" s="133">
        <f>SUM(C147:AG147)</f>
        <v>0</v>
      </c>
      <c r="AI147" s="155"/>
      <c r="AJ147" s="155"/>
      <c r="AK147" s="155"/>
      <c r="AL147" s="153"/>
      <c r="AM147" s="134" t="s">
        <v>176</v>
      </c>
      <c r="AN147" s="134">
        <f>SUM(AN141:AN146)-AN140</f>
        <v>0</v>
      </c>
      <c r="AO147" s="134">
        <f>SUM(AO141:AO146)-AO140</f>
        <v>-0.5</v>
      </c>
      <c r="AP147" s="134">
        <f>SUM(AP141:AP146)-AP140</f>
        <v>-2</v>
      </c>
      <c r="AQ147" s="134">
        <f>SUM(AQ141:AQ146)-AQ140</f>
        <v>0.5</v>
      </c>
      <c r="AR147" s="134">
        <f>SUM(AR141:AR146)-AR140</f>
        <v>2</v>
      </c>
      <c r="AS147" s="136">
        <f t="shared" si="89"/>
        <v>0</v>
      </c>
      <c r="AT147" s="155"/>
      <c r="AU147" s="155"/>
      <c r="AV147" s="155"/>
      <c r="AW147" s="155"/>
      <c r="AX147" s="155"/>
      <c r="AY147" s="155"/>
      <c r="AZ147" s="155"/>
      <c r="BA147" s="155"/>
      <c r="BB147" s="155"/>
      <c r="BC147" s="155"/>
      <c r="BD147" s="155"/>
      <c r="BE147" s="157"/>
      <c r="BF147" s="157"/>
      <c r="BG147" s="155"/>
    </row>
    <row r="148" spans="1:59" ht="15" x14ac:dyDescent="0.25">
      <c r="A148" s="71"/>
      <c r="B148" s="131" t="s">
        <v>166</v>
      </c>
      <c r="C148" s="95">
        <v>6</v>
      </c>
      <c r="D148" s="95">
        <v>3</v>
      </c>
      <c r="E148" s="132"/>
      <c r="F148" s="95">
        <v>5</v>
      </c>
      <c r="G148" s="95">
        <v>5</v>
      </c>
      <c r="H148" s="95">
        <v>5</v>
      </c>
      <c r="I148" s="95">
        <v>6</v>
      </c>
      <c r="J148" s="95">
        <v>6</v>
      </c>
      <c r="K148" s="95">
        <v>3</v>
      </c>
      <c r="L148" s="132"/>
      <c r="M148" s="95">
        <v>5</v>
      </c>
      <c r="N148" s="95">
        <v>5</v>
      </c>
      <c r="O148" s="95">
        <v>5</v>
      </c>
      <c r="P148" s="95">
        <v>6</v>
      </c>
      <c r="Q148" s="95">
        <v>6</v>
      </c>
      <c r="R148" s="95">
        <v>3</v>
      </c>
      <c r="S148" s="132"/>
      <c r="T148" s="95">
        <v>5</v>
      </c>
      <c r="U148" s="95">
        <v>5</v>
      </c>
      <c r="V148" s="95">
        <v>5</v>
      </c>
      <c r="W148" s="95">
        <v>6</v>
      </c>
      <c r="X148" s="95">
        <v>6</v>
      </c>
      <c r="Y148" s="95">
        <v>3</v>
      </c>
      <c r="Z148" s="132"/>
      <c r="AA148" s="95">
        <v>5</v>
      </c>
      <c r="AB148" s="95">
        <v>5</v>
      </c>
      <c r="AC148" s="95">
        <v>5</v>
      </c>
      <c r="AD148" s="95">
        <v>6</v>
      </c>
      <c r="AE148" s="95">
        <v>6</v>
      </c>
      <c r="AF148" s="95">
        <v>3</v>
      </c>
      <c r="AG148" s="132"/>
      <c r="AH148" s="133">
        <f>SUM(C148:AG148)</f>
        <v>129</v>
      </c>
      <c r="AI148" s="134"/>
      <c r="AJ148" s="134"/>
      <c r="AK148" s="134"/>
      <c r="AL148" s="71"/>
      <c r="AM148" s="135" t="s">
        <v>167</v>
      </c>
      <c r="AN148" s="135">
        <f t="shared" ref="AN148:AN154" si="95">SUM(C148:D148)</f>
        <v>9</v>
      </c>
      <c r="AO148" s="135">
        <f t="shared" ref="AO148:AO154" si="96">SUM(F148:K148)</f>
        <v>30</v>
      </c>
      <c r="AP148" s="135">
        <f t="shared" ref="AP148:AP154" si="97">SUM(M148:R148)</f>
        <v>30</v>
      </c>
      <c r="AQ148" s="135">
        <f t="shared" ref="AQ148:AQ154" si="98">SUM(T148:Y148)</f>
        <v>30</v>
      </c>
      <c r="AR148" s="135">
        <f t="shared" ref="AR148:AR154" si="99">SUM(AA148:AF148)</f>
        <v>30</v>
      </c>
      <c r="AS148" s="136">
        <f t="shared" si="89"/>
        <v>129</v>
      </c>
      <c r="AT148" s="137">
        <f>AS148-SUM(AS150:AS154)</f>
        <v>114</v>
      </c>
      <c r="AU148" s="137">
        <f>AS155</f>
        <v>0</v>
      </c>
      <c r="AV148" s="138">
        <f>AT148+AU148</f>
        <v>114</v>
      </c>
      <c r="AW148" s="138">
        <f>AS154</f>
        <v>11</v>
      </c>
      <c r="AX148" s="138">
        <f>AS152</f>
        <v>0</v>
      </c>
      <c r="AY148" s="138">
        <f>AS153</f>
        <v>0</v>
      </c>
      <c r="AZ148" s="138">
        <f>AS151</f>
        <v>4</v>
      </c>
      <c r="BA148" s="138">
        <f>AS150</f>
        <v>0</v>
      </c>
      <c r="BB148" s="158" t="str">
        <f>AJ149</f>
        <v>no</v>
      </c>
      <c r="BC148" s="134">
        <v>1.1000000000000001</v>
      </c>
      <c r="BD148" s="134">
        <f>BC148*AU148</f>
        <v>0</v>
      </c>
      <c r="BE148" s="139">
        <f>BD148</f>
        <v>0</v>
      </c>
      <c r="BF148" s="139">
        <v>38.92</v>
      </c>
      <c r="BG148" s="138"/>
    </row>
    <row r="149" spans="1:59" ht="15" x14ac:dyDescent="0.25">
      <c r="A149" s="140"/>
      <c r="B149" s="141" t="s">
        <v>168</v>
      </c>
      <c r="C149" s="142"/>
      <c r="D149" s="143"/>
      <c r="E149" s="144"/>
      <c r="F149" s="134">
        <v>5.5</v>
      </c>
      <c r="G149" s="134">
        <v>5.5</v>
      </c>
      <c r="H149" s="142"/>
      <c r="I149" s="134">
        <v>5</v>
      </c>
      <c r="J149" s="134">
        <v>5</v>
      </c>
      <c r="K149" s="134">
        <v>2</v>
      </c>
      <c r="L149" s="144"/>
      <c r="M149" s="134">
        <v>5.5</v>
      </c>
      <c r="N149" s="134">
        <v>6</v>
      </c>
      <c r="O149" s="134">
        <v>6</v>
      </c>
      <c r="P149" s="134">
        <v>6</v>
      </c>
      <c r="Q149" s="134">
        <v>5</v>
      </c>
      <c r="R149" s="134">
        <v>3</v>
      </c>
      <c r="S149" s="144"/>
      <c r="T149" s="134">
        <v>5.5</v>
      </c>
      <c r="U149" s="134">
        <v>5</v>
      </c>
      <c r="V149" s="134">
        <v>5.5</v>
      </c>
      <c r="W149" s="134">
        <v>6</v>
      </c>
      <c r="X149" s="134">
        <v>5</v>
      </c>
      <c r="Y149" s="134">
        <v>2</v>
      </c>
      <c r="Z149" s="144"/>
      <c r="AA149" s="134">
        <v>5.5</v>
      </c>
      <c r="AB149" s="134">
        <v>5.5</v>
      </c>
      <c r="AC149" s="134">
        <v>6</v>
      </c>
      <c r="AD149" s="134">
        <v>6</v>
      </c>
      <c r="AE149" s="134">
        <v>5.5</v>
      </c>
      <c r="AF149" s="134">
        <v>2</v>
      </c>
      <c r="AG149" s="144"/>
      <c r="AH149" s="133">
        <f>SUM(D149:AG149)</f>
        <v>114</v>
      </c>
      <c r="AI149" s="134">
        <f>COUNT(C149:AG149)</f>
        <v>23</v>
      </c>
      <c r="AJ149" s="159" t="s">
        <v>202</v>
      </c>
      <c r="AK149" s="134"/>
      <c r="AL149" s="140"/>
      <c r="AM149" s="134" t="s">
        <v>169</v>
      </c>
      <c r="AN149" s="134">
        <f t="shared" si="95"/>
        <v>0</v>
      </c>
      <c r="AO149" s="134">
        <f t="shared" si="96"/>
        <v>23</v>
      </c>
      <c r="AP149" s="134">
        <f t="shared" si="97"/>
        <v>31.5</v>
      </c>
      <c r="AQ149" s="134">
        <f t="shared" si="98"/>
        <v>29</v>
      </c>
      <c r="AR149" s="134">
        <f t="shared" si="99"/>
        <v>30.5</v>
      </c>
      <c r="AS149" s="136">
        <f t="shared" si="89"/>
        <v>114</v>
      </c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45"/>
      <c r="BF149" s="145"/>
      <c r="BG149" s="134"/>
    </row>
    <row r="150" spans="1:59" ht="15" x14ac:dyDescent="0.25">
      <c r="A150" s="161" t="s">
        <v>217</v>
      </c>
      <c r="B150" s="141" t="s">
        <v>109</v>
      </c>
      <c r="C150" s="147"/>
      <c r="D150" s="147"/>
      <c r="E150" s="148"/>
      <c r="F150" s="147"/>
      <c r="G150" s="147"/>
      <c r="H150" s="147"/>
      <c r="I150" s="147"/>
      <c r="J150" s="147"/>
      <c r="K150" s="147"/>
      <c r="L150" s="148"/>
      <c r="M150" s="147"/>
      <c r="N150" s="147"/>
      <c r="O150" s="147"/>
      <c r="P150" s="147"/>
      <c r="Q150" s="147"/>
      <c r="R150" s="147"/>
      <c r="S150" s="148"/>
      <c r="T150" s="147"/>
      <c r="U150" s="147"/>
      <c r="V150" s="147"/>
      <c r="W150" s="147"/>
      <c r="X150" s="147"/>
      <c r="Y150" s="147"/>
      <c r="Z150" s="148"/>
      <c r="AA150" s="147"/>
      <c r="AB150" s="147"/>
      <c r="AC150" s="147"/>
      <c r="AD150" s="147"/>
      <c r="AE150" s="147"/>
      <c r="AF150" s="147"/>
      <c r="AG150" s="148"/>
      <c r="AH150" s="133"/>
      <c r="AI150" s="147"/>
      <c r="AJ150" s="147"/>
      <c r="AK150" s="147"/>
      <c r="AL150" s="161" t="s">
        <v>217</v>
      </c>
      <c r="AM150" s="134" t="s">
        <v>109</v>
      </c>
      <c r="AN150" s="134">
        <f t="shared" si="95"/>
        <v>0</v>
      </c>
      <c r="AO150" s="134">
        <f t="shared" si="96"/>
        <v>0</v>
      </c>
      <c r="AP150" s="134">
        <f t="shared" si="97"/>
        <v>0</v>
      </c>
      <c r="AQ150" s="134">
        <f t="shared" si="98"/>
        <v>0</v>
      </c>
      <c r="AR150" s="134">
        <f t="shared" si="99"/>
        <v>0</v>
      </c>
      <c r="AS150" s="136">
        <f t="shared" si="89"/>
        <v>0</v>
      </c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47"/>
      <c r="BD150" s="147"/>
      <c r="BE150" s="149"/>
      <c r="BF150" s="149"/>
      <c r="BG150" s="147"/>
    </row>
    <row r="151" spans="1:59" ht="15" x14ac:dyDescent="0.25">
      <c r="A151" s="140"/>
      <c r="B151" s="141" t="s">
        <v>108</v>
      </c>
      <c r="C151" s="152"/>
      <c r="D151" s="134">
        <v>3</v>
      </c>
      <c r="E151" s="151"/>
      <c r="F151" s="134"/>
      <c r="G151" s="134"/>
      <c r="H151" s="150"/>
      <c r="I151" s="134"/>
      <c r="J151" s="152"/>
      <c r="K151" s="134">
        <v>1</v>
      </c>
      <c r="L151" s="151"/>
      <c r="M151" s="134"/>
      <c r="N151" s="134"/>
      <c r="O151" s="150"/>
      <c r="P151" s="134"/>
      <c r="Q151" s="152"/>
      <c r="R151" s="134"/>
      <c r="S151" s="151"/>
      <c r="T151" s="134"/>
      <c r="U151" s="134"/>
      <c r="V151" s="150"/>
      <c r="W151" s="134"/>
      <c r="X151" s="152"/>
      <c r="Y151" s="134"/>
      <c r="Z151" s="151"/>
      <c r="AA151" s="134"/>
      <c r="AB151" s="134"/>
      <c r="AC151" s="150"/>
      <c r="AD151" s="134"/>
      <c r="AE151" s="152"/>
      <c r="AF151" s="134"/>
      <c r="AG151" s="151"/>
      <c r="AH151" s="133"/>
      <c r="AI151" s="134"/>
      <c r="AJ151" s="134"/>
      <c r="AK151" s="134"/>
      <c r="AL151" s="140"/>
      <c r="AM151" s="124" t="s">
        <v>108</v>
      </c>
      <c r="AN151" s="134">
        <f t="shared" si="95"/>
        <v>3</v>
      </c>
      <c r="AO151" s="134">
        <f t="shared" si="96"/>
        <v>1</v>
      </c>
      <c r="AP151" s="134">
        <f t="shared" si="97"/>
        <v>0</v>
      </c>
      <c r="AQ151" s="134">
        <f t="shared" si="98"/>
        <v>0</v>
      </c>
      <c r="AR151" s="134">
        <f t="shared" si="99"/>
        <v>0</v>
      </c>
      <c r="AS151" s="136">
        <f t="shared" si="89"/>
        <v>4</v>
      </c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45"/>
      <c r="BF151" s="145"/>
      <c r="BG151" s="134"/>
    </row>
    <row r="152" spans="1:59" ht="15" x14ac:dyDescent="0.25">
      <c r="A152" s="140"/>
      <c r="B152" s="141" t="s">
        <v>160</v>
      </c>
      <c r="C152" s="152"/>
      <c r="D152" s="134"/>
      <c r="E152" s="151"/>
      <c r="F152" s="134"/>
      <c r="G152" s="134"/>
      <c r="H152" s="150"/>
      <c r="I152" s="134"/>
      <c r="J152" s="152"/>
      <c r="K152" s="134"/>
      <c r="L152" s="151"/>
      <c r="M152" s="134"/>
      <c r="N152" s="134"/>
      <c r="O152" s="150"/>
      <c r="P152" s="134"/>
      <c r="Q152" s="152"/>
      <c r="R152" s="134"/>
      <c r="S152" s="151"/>
      <c r="T152" s="134"/>
      <c r="U152" s="134"/>
      <c r="V152" s="150"/>
      <c r="W152" s="134"/>
      <c r="X152" s="152"/>
      <c r="Y152" s="134"/>
      <c r="Z152" s="151"/>
      <c r="AA152" s="134"/>
      <c r="AB152" s="134"/>
      <c r="AC152" s="150"/>
      <c r="AD152" s="134"/>
      <c r="AE152" s="152"/>
      <c r="AF152" s="134"/>
      <c r="AG152" s="151"/>
      <c r="AH152" s="133"/>
      <c r="AI152" s="134"/>
      <c r="AJ152" s="134"/>
      <c r="AK152" s="134"/>
      <c r="AL152" s="140"/>
      <c r="AM152" s="124" t="s">
        <v>172</v>
      </c>
      <c r="AN152" s="134">
        <f t="shared" si="95"/>
        <v>0</v>
      </c>
      <c r="AO152" s="134">
        <f t="shared" si="96"/>
        <v>0</v>
      </c>
      <c r="AP152" s="134">
        <f t="shared" si="97"/>
        <v>0</v>
      </c>
      <c r="AQ152" s="134">
        <f t="shared" si="98"/>
        <v>0</v>
      </c>
      <c r="AR152" s="134">
        <f t="shared" si="99"/>
        <v>0</v>
      </c>
      <c r="AS152" s="136">
        <f t="shared" si="89"/>
        <v>0</v>
      </c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45"/>
      <c r="BF152" s="145"/>
      <c r="BG152" s="134"/>
    </row>
    <row r="153" spans="1:59" ht="15" x14ac:dyDescent="0.25">
      <c r="A153" s="140"/>
      <c r="B153" s="141" t="s">
        <v>161</v>
      </c>
      <c r="C153" s="152"/>
      <c r="D153" s="134"/>
      <c r="E153" s="151"/>
      <c r="F153" s="134"/>
      <c r="G153" s="134"/>
      <c r="H153" s="150"/>
      <c r="I153" s="134"/>
      <c r="J153" s="152"/>
      <c r="K153" s="134"/>
      <c r="L153" s="151"/>
      <c r="M153" s="134"/>
      <c r="N153" s="134"/>
      <c r="O153" s="150"/>
      <c r="P153" s="134"/>
      <c r="Q153" s="152"/>
      <c r="R153" s="134"/>
      <c r="S153" s="151"/>
      <c r="T153" s="134"/>
      <c r="U153" s="134"/>
      <c r="V153" s="150"/>
      <c r="W153" s="134"/>
      <c r="X153" s="152"/>
      <c r="Y153" s="134"/>
      <c r="Z153" s="151"/>
      <c r="AA153" s="134"/>
      <c r="AB153" s="134"/>
      <c r="AC153" s="150"/>
      <c r="AD153" s="134"/>
      <c r="AE153" s="152"/>
      <c r="AF153" s="134"/>
      <c r="AG153" s="151"/>
      <c r="AH153" s="133"/>
      <c r="AI153" s="134"/>
      <c r="AJ153" s="134"/>
      <c r="AK153" s="134"/>
      <c r="AL153" s="140"/>
      <c r="AM153" s="124" t="s">
        <v>173</v>
      </c>
      <c r="AN153" s="134">
        <f t="shared" si="95"/>
        <v>0</v>
      </c>
      <c r="AO153" s="134">
        <f t="shared" si="96"/>
        <v>0</v>
      </c>
      <c r="AP153" s="134">
        <f t="shared" si="97"/>
        <v>0</v>
      </c>
      <c r="AQ153" s="134">
        <f t="shared" si="98"/>
        <v>0</v>
      </c>
      <c r="AR153" s="134">
        <f t="shared" si="99"/>
        <v>0</v>
      </c>
      <c r="AS153" s="136">
        <f t="shared" si="89"/>
        <v>0</v>
      </c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45"/>
      <c r="BF153" s="145"/>
      <c r="BG153" s="134"/>
    </row>
    <row r="154" spans="1:59" ht="15" x14ac:dyDescent="0.25">
      <c r="A154" s="140"/>
      <c r="B154" s="141" t="s">
        <v>174</v>
      </c>
      <c r="C154" s="150">
        <v>6</v>
      </c>
      <c r="D154" s="134"/>
      <c r="E154" s="151"/>
      <c r="F154" s="134"/>
      <c r="G154" s="134"/>
      <c r="H154" s="134">
        <v>5</v>
      </c>
      <c r="I154" s="134"/>
      <c r="J154" s="150"/>
      <c r="K154" s="134"/>
      <c r="L154" s="151"/>
      <c r="M154" s="134"/>
      <c r="N154" s="134"/>
      <c r="O154" s="134"/>
      <c r="P154" s="134"/>
      <c r="Q154" s="150"/>
      <c r="R154" s="134"/>
      <c r="S154" s="151"/>
      <c r="T154" s="134"/>
      <c r="U154" s="134"/>
      <c r="V154" s="134"/>
      <c r="W154" s="134"/>
      <c r="X154" s="150"/>
      <c r="Y154" s="134"/>
      <c r="Z154" s="151"/>
      <c r="AA154" s="134"/>
      <c r="AB154" s="134"/>
      <c r="AC154" s="134"/>
      <c r="AD154" s="134"/>
      <c r="AE154" s="150"/>
      <c r="AF154" s="134"/>
      <c r="AG154" s="151"/>
      <c r="AH154" s="133"/>
      <c r="AI154" s="134"/>
      <c r="AJ154" s="134"/>
      <c r="AK154" s="134"/>
      <c r="AL154" s="140"/>
      <c r="AM154" s="124" t="s">
        <v>174</v>
      </c>
      <c r="AN154" s="134">
        <f t="shared" si="95"/>
        <v>6</v>
      </c>
      <c r="AO154" s="134">
        <f t="shared" si="96"/>
        <v>5</v>
      </c>
      <c r="AP154" s="134">
        <f t="shared" si="97"/>
        <v>0</v>
      </c>
      <c r="AQ154" s="134">
        <f t="shared" si="98"/>
        <v>0</v>
      </c>
      <c r="AR154" s="134">
        <f t="shared" si="99"/>
        <v>0</v>
      </c>
      <c r="AS154" s="136">
        <f t="shared" si="89"/>
        <v>11</v>
      </c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45"/>
      <c r="BF154" s="145"/>
      <c r="BG154" s="134"/>
    </row>
    <row r="155" spans="1:59" ht="15" x14ac:dyDescent="0.25">
      <c r="A155" s="153"/>
      <c r="B155" s="154" t="s">
        <v>175</v>
      </c>
      <c r="C155" s="155"/>
      <c r="D155" s="134"/>
      <c r="E155" s="156"/>
      <c r="F155" s="155"/>
      <c r="G155" s="134"/>
      <c r="H155" s="155"/>
      <c r="I155" s="155"/>
      <c r="J155" s="155"/>
      <c r="K155" s="134"/>
      <c r="L155" s="156"/>
      <c r="M155" s="155"/>
      <c r="N155" s="134"/>
      <c r="O155" s="155"/>
      <c r="P155" s="155"/>
      <c r="Q155" s="155"/>
      <c r="R155" s="134"/>
      <c r="S155" s="156"/>
      <c r="T155" s="155"/>
      <c r="U155" s="134"/>
      <c r="V155" s="155"/>
      <c r="W155" s="155"/>
      <c r="X155" s="155"/>
      <c r="Y155" s="134"/>
      <c r="Z155" s="156"/>
      <c r="AA155" s="155"/>
      <c r="AB155" s="134"/>
      <c r="AC155" s="155"/>
      <c r="AD155" s="155"/>
      <c r="AE155" s="155"/>
      <c r="AF155" s="134"/>
      <c r="AG155" s="156"/>
      <c r="AH155" s="133">
        <f>SUM(C155:AG155)</f>
        <v>0</v>
      </c>
      <c r="AI155" s="155"/>
      <c r="AJ155" s="155"/>
      <c r="AK155" s="155"/>
      <c r="AL155" s="153"/>
      <c r="AM155" s="134" t="s">
        <v>176</v>
      </c>
      <c r="AN155" s="134">
        <f>SUM(AN149:AN154)-AN148</f>
        <v>0</v>
      </c>
      <c r="AO155" s="134">
        <f>SUM(AO149:AO154)-AO148</f>
        <v>-1</v>
      </c>
      <c r="AP155" s="134">
        <f>SUM(AP149:AP154)-AP148</f>
        <v>1.5</v>
      </c>
      <c r="AQ155" s="134">
        <f>SUM(AQ149:AQ154)-AQ148</f>
        <v>-1</v>
      </c>
      <c r="AR155" s="134">
        <f>SUM(AR149:AR154)-AR148</f>
        <v>0.5</v>
      </c>
      <c r="AS155" s="136">
        <f t="shared" si="89"/>
        <v>0</v>
      </c>
      <c r="AT155" s="155"/>
      <c r="AU155" s="155"/>
      <c r="AV155" s="155"/>
      <c r="AW155" s="155"/>
      <c r="AX155" s="155"/>
      <c r="AY155" s="155"/>
      <c r="AZ155" s="155"/>
      <c r="BA155" s="155"/>
      <c r="BB155" s="155"/>
      <c r="BC155" s="155"/>
      <c r="BD155" s="155"/>
      <c r="BE155" s="157"/>
      <c r="BF155" s="157"/>
      <c r="BG155" s="155"/>
    </row>
  </sheetData>
  <mergeCells count="4">
    <mergeCell ref="C1:AG1"/>
    <mergeCell ref="AT2:BG2"/>
    <mergeCell ref="Y60:AF60"/>
    <mergeCell ref="T132:Y132"/>
  </mergeCells>
  <dataValidations count="5">
    <dataValidation allowBlank="1" showInputMessage="1" showErrorMessage="1" prompt="In questa colonna viene calcolato automaticamente il numero totale di giorni di assenza di un dipendente in questo mese" sqref="AH3" xr:uid="{00000000-0002-0000-0300-000000000000}">
      <formula1>0</formula1>
      <formula2>0</formula2>
    </dataValidation>
    <dataValidation allowBlank="1" showInputMessage="1" showErrorMessage="1" prompt="I giorni della settimana in questa riga vengono aggiornati automaticamente per il mese in base all'anno indicato in AH4. Ogni giorno del mese corrisponde a una colonna in cui annotare l'assenza di un dipendente e il tipo di assenza" sqref="C2:AG2" xr:uid="{00000000-0002-0000-03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" xr:uid="{00000000-0002-0000-0300-000002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L3" xr:uid="{00000000-0002-0000-0300-000003000000}">
      <formula1>0</formula1>
      <formula2>0</formula2>
    </dataValidation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B1 AL1" xr:uid="{00000000-0002-0000-0300-000004000000}">
      <formula1>0</formula1>
      <formula2>0</formula2>
    </dataValidation>
  </dataValidations>
  <pageMargins left="0" right="0" top="0.39374999999999999" bottom="0.39374999999999999" header="0" footer="0"/>
  <pageSetup paperSize="8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BB145"/>
  <sheetViews>
    <sheetView topLeftCell="AF1" zoomScale="80" zoomScaleNormal="80" workbookViewId="0">
      <pane ySplit="5" topLeftCell="A66" activePane="bottomLeft" state="frozen"/>
      <selection activeCell="AF1" sqref="AF1"/>
      <selection pane="bottomLeft" activeCell="BB103" sqref="BB103"/>
    </sheetView>
  </sheetViews>
  <sheetFormatPr defaultRowHeight="14.25" x14ac:dyDescent="0.2"/>
  <cols>
    <col min="1" max="1" width="20.75" customWidth="1"/>
    <col min="2" max="2" width="14.125" customWidth="1"/>
    <col min="3" max="3" width="5.375" customWidth="1"/>
    <col min="4" max="7" width="4.75" customWidth="1"/>
    <col min="8" max="8" width="6.75" customWidth="1"/>
    <col min="9" max="28" width="4.75" customWidth="1"/>
    <col min="29" max="29" width="4.625" customWidth="1"/>
    <col min="30" max="31" width="7.25" customWidth="1"/>
    <col min="32" max="32" width="8.75" customWidth="1"/>
    <col min="33" max="33" width="4.75" customWidth="1"/>
    <col min="34" max="34" width="20.375" customWidth="1"/>
    <col min="35" max="35" width="14.25" customWidth="1"/>
    <col min="36" max="40" width="7" customWidth="1"/>
    <col min="41" max="41" width="9.375" customWidth="1"/>
    <col min="42" max="42" width="8.75" customWidth="1"/>
    <col min="43" max="43" width="9.25" customWidth="1"/>
    <col min="44" max="48" width="7" customWidth="1"/>
    <col min="49" max="49" width="7" hidden="1" customWidth="1"/>
    <col min="50" max="50" width="5.125" hidden="1" customWidth="1"/>
    <col min="51" max="51" width="9.25" hidden="1" customWidth="1"/>
    <col min="52" max="52" width="9.25" customWidth="1"/>
    <col min="53" max="53" width="9.375" customWidth="1"/>
    <col min="54" max="54" width="39.75" customWidth="1"/>
    <col min="55" max="1025" width="8.625" customWidth="1"/>
  </cols>
  <sheetData>
    <row r="1" spans="1:54" ht="13.7" customHeight="1" x14ac:dyDescent="0.35">
      <c r="A1" s="164"/>
      <c r="B1" s="164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4"/>
      <c r="AH1" s="164"/>
      <c r="AZ1" s="109"/>
      <c r="BA1" s="109"/>
    </row>
    <row r="2" spans="1:54" ht="23.25" x14ac:dyDescent="0.35">
      <c r="A2" s="164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4"/>
      <c r="AH2" s="164"/>
      <c r="AZ2" s="109"/>
      <c r="BA2" s="109"/>
    </row>
    <row r="3" spans="1:54" ht="23.25" x14ac:dyDescent="0.35">
      <c r="A3" s="164"/>
      <c r="B3" s="164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164"/>
      <c r="AH3" s="164"/>
      <c r="AZ3" s="109"/>
      <c r="BA3" s="109"/>
    </row>
    <row r="4" spans="1:54" ht="15" x14ac:dyDescent="0.2">
      <c r="A4" s="166"/>
      <c r="B4" s="166"/>
      <c r="C4" s="167" t="s">
        <v>0</v>
      </c>
      <c r="D4" s="167" t="s">
        <v>1</v>
      </c>
      <c r="E4" s="167" t="s">
        <v>114</v>
      </c>
      <c r="F4" s="167" t="s">
        <v>3</v>
      </c>
      <c r="G4" s="167" t="s">
        <v>4</v>
      </c>
      <c r="H4" s="167" t="s">
        <v>5</v>
      </c>
      <c r="I4" s="167" t="s">
        <v>112</v>
      </c>
      <c r="J4" s="167" t="s">
        <v>0</v>
      </c>
      <c r="K4" s="167" t="s">
        <v>1</v>
      </c>
      <c r="L4" s="167" t="s">
        <v>114</v>
      </c>
      <c r="M4" s="167" t="s">
        <v>3</v>
      </c>
      <c r="N4" s="167" t="s">
        <v>4</v>
      </c>
      <c r="O4" s="167" t="s">
        <v>5</v>
      </c>
      <c r="P4" s="167" t="s">
        <v>112</v>
      </c>
      <c r="Q4" s="167" t="s">
        <v>0</v>
      </c>
      <c r="R4" s="167" t="s">
        <v>1</v>
      </c>
      <c r="S4" s="167" t="s">
        <v>114</v>
      </c>
      <c r="T4" s="167" t="s">
        <v>3</v>
      </c>
      <c r="U4" s="167" t="s">
        <v>4</v>
      </c>
      <c r="V4" s="167" t="s">
        <v>5</v>
      </c>
      <c r="W4" s="167" t="s">
        <v>112</v>
      </c>
      <c r="X4" s="167" t="s">
        <v>0</v>
      </c>
      <c r="Y4" s="167" t="s">
        <v>1</v>
      </c>
      <c r="Z4" s="167" t="s">
        <v>114</v>
      </c>
      <c r="AA4" s="167" t="s">
        <v>3</v>
      </c>
      <c r="AB4" s="167" t="s">
        <v>4</v>
      </c>
      <c r="AC4" s="167" t="s">
        <v>5</v>
      </c>
      <c r="AD4" s="167"/>
      <c r="AE4" s="167"/>
      <c r="AH4" s="166"/>
      <c r="AO4" s="325" t="s">
        <v>115</v>
      </c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</row>
    <row r="5" spans="1:54" ht="27.6" customHeight="1" x14ac:dyDescent="0.2">
      <c r="A5" s="168"/>
      <c r="B5" s="168"/>
      <c r="C5" s="169">
        <v>1</v>
      </c>
      <c r="D5" s="169">
        <f t="shared" ref="D5:AC5" si="0">C5+1</f>
        <v>2</v>
      </c>
      <c r="E5" s="169">
        <f t="shared" si="0"/>
        <v>3</v>
      </c>
      <c r="F5" s="169">
        <f t="shared" si="0"/>
        <v>4</v>
      </c>
      <c r="G5" s="169">
        <f t="shared" si="0"/>
        <v>5</v>
      </c>
      <c r="H5" s="169">
        <f t="shared" si="0"/>
        <v>6</v>
      </c>
      <c r="I5" s="169">
        <f t="shared" si="0"/>
        <v>7</v>
      </c>
      <c r="J5" s="169">
        <f t="shared" si="0"/>
        <v>8</v>
      </c>
      <c r="K5" s="169">
        <f t="shared" si="0"/>
        <v>9</v>
      </c>
      <c r="L5" s="169">
        <f t="shared" si="0"/>
        <v>10</v>
      </c>
      <c r="M5" s="169">
        <f t="shared" si="0"/>
        <v>11</v>
      </c>
      <c r="N5" s="169">
        <f t="shared" si="0"/>
        <v>12</v>
      </c>
      <c r="O5" s="169">
        <f t="shared" si="0"/>
        <v>13</v>
      </c>
      <c r="P5" s="169">
        <f t="shared" si="0"/>
        <v>14</v>
      </c>
      <c r="Q5" s="169">
        <f t="shared" si="0"/>
        <v>15</v>
      </c>
      <c r="R5" s="169">
        <f t="shared" si="0"/>
        <v>16</v>
      </c>
      <c r="S5" s="169">
        <f t="shared" si="0"/>
        <v>17</v>
      </c>
      <c r="T5" s="169">
        <f t="shared" si="0"/>
        <v>18</v>
      </c>
      <c r="U5" s="169">
        <f t="shared" si="0"/>
        <v>19</v>
      </c>
      <c r="V5" s="169">
        <f t="shared" si="0"/>
        <v>20</v>
      </c>
      <c r="W5" s="169">
        <f t="shared" si="0"/>
        <v>21</v>
      </c>
      <c r="X5" s="169">
        <f t="shared" si="0"/>
        <v>22</v>
      </c>
      <c r="Y5" s="169">
        <f t="shared" si="0"/>
        <v>23</v>
      </c>
      <c r="Z5" s="169">
        <f t="shared" si="0"/>
        <v>24</v>
      </c>
      <c r="AA5" s="169">
        <f t="shared" si="0"/>
        <v>25</v>
      </c>
      <c r="AB5" s="169">
        <f t="shared" si="0"/>
        <v>26</v>
      </c>
      <c r="AC5" s="169">
        <f t="shared" si="0"/>
        <v>27</v>
      </c>
      <c r="AD5" s="170" t="s">
        <v>148</v>
      </c>
      <c r="AE5" s="124" t="s">
        <v>149</v>
      </c>
      <c r="AF5" s="122" t="s">
        <v>150</v>
      </c>
      <c r="AG5" s="122"/>
      <c r="AH5" s="168" t="s">
        <v>116</v>
      </c>
      <c r="AI5" s="125"/>
      <c r="AJ5" s="171">
        <v>44440</v>
      </c>
      <c r="AK5" s="171">
        <v>44441</v>
      </c>
      <c r="AL5" s="171">
        <v>44442</v>
      </c>
      <c r="AM5" s="171">
        <v>44443</v>
      </c>
      <c r="AN5" s="122" t="s">
        <v>148</v>
      </c>
      <c r="AO5" s="127" t="s">
        <v>156</v>
      </c>
      <c r="AP5" s="127" t="s">
        <v>157</v>
      </c>
      <c r="AQ5" s="128" t="s">
        <v>158</v>
      </c>
      <c r="AR5" s="128" t="s">
        <v>159</v>
      </c>
      <c r="AS5" s="128" t="s">
        <v>160</v>
      </c>
      <c r="AT5" s="128" t="s">
        <v>161</v>
      </c>
      <c r="AU5" s="128" t="s">
        <v>108</v>
      </c>
      <c r="AV5" s="128" t="s">
        <v>109</v>
      </c>
      <c r="AW5" s="129" t="s">
        <v>150</v>
      </c>
      <c r="AX5" s="129"/>
      <c r="AY5" s="129" t="s">
        <v>162</v>
      </c>
      <c r="AZ5" s="172" t="s">
        <v>163</v>
      </c>
      <c r="BA5" s="172" t="s">
        <v>164</v>
      </c>
      <c r="BB5" s="128" t="s">
        <v>165</v>
      </c>
    </row>
    <row r="6" spans="1:54" ht="15" x14ac:dyDescent="0.25">
      <c r="A6" s="71"/>
      <c r="B6" s="131" t="s">
        <v>166</v>
      </c>
      <c r="C6" s="95">
        <v>4.5</v>
      </c>
      <c r="D6" s="95">
        <v>5.5</v>
      </c>
      <c r="E6" s="95">
        <v>6</v>
      </c>
      <c r="F6" s="95">
        <v>6</v>
      </c>
      <c r="G6" s="95">
        <v>6</v>
      </c>
      <c r="H6" s="95">
        <v>3</v>
      </c>
      <c r="I6" s="173"/>
      <c r="J6" s="95">
        <v>4.5</v>
      </c>
      <c r="K6" s="95">
        <v>5.5</v>
      </c>
      <c r="L6" s="95">
        <v>6</v>
      </c>
      <c r="M6" s="95">
        <v>6</v>
      </c>
      <c r="N6" s="95">
        <v>6</v>
      </c>
      <c r="O6" s="95">
        <v>3</v>
      </c>
      <c r="P6" s="173"/>
      <c r="Q6" s="95">
        <v>4.5</v>
      </c>
      <c r="R6" s="95">
        <v>5.5</v>
      </c>
      <c r="S6" s="95">
        <v>6</v>
      </c>
      <c r="T6" s="95">
        <v>6</v>
      </c>
      <c r="U6" s="95">
        <v>6</v>
      </c>
      <c r="V6" s="95">
        <v>3</v>
      </c>
      <c r="W6" s="173"/>
      <c r="X6" s="95">
        <v>4.5</v>
      </c>
      <c r="Y6" s="95">
        <v>5.5</v>
      </c>
      <c r="Z6" s="95">
        <v>6</v>
      </c>
      <c r="AA6" s="95">
        <v>6</v>
      </c>
      <c r="AB6" s="95">
        <v>6</v>
      </c>
      <c r="AC6" s="95">
        <v>3</v>
      </c>
      <c r="AD6" s="133">
        <f>SUM(C6:AC6)</f>
        <v>124</v>
      </c>
      <c r="AE6" s="134"/>
      <c r="AF6" s="134"/>
      <c r="AG6" s="134"/>
      <c r="AH6" s="71"/>
      <c r="AI6" s="135" t="s">
        <v>167</v>
      </c>
      <c r="AJ6" s="135">
        <f t="shared" ref="AJ6:AJ12" si="1">SUM(C6:H6)</f>
        <v>31</v>
      </c>
      <c r="AK6" s="135">
        <f t="shared" ref="AK6:AK12" si="2">SUM(J6:O6)</f>
        <v>31</v>
      </c>
      <c r="AL6" s="135">
        <f t="shared" ref="AL6:AL12" si="3">SUM(Q6:V6)</f>
        <v>31</v>
      </c>
      <c r="AM6" s="135">
        <f t="shared" ref="AM6:AM12" si="4">SUM(X6:AC6)</f>
        <v>31</v>
      </c>
      <c r="AN6" s="136">
        <f t="shared" ref="AN6:AN37" si="5">SUM(AJ6:AM6)</f>
        <v>124</v>
      </c>
      <c r="AO6" s="137">
        <f>AN6-SUM(AN8:AN12)</f>
        <v>124</v>
      </c>
      <c r="AP6" s="137">
        <f>AN13</f>
        <v>14.5</v>
      </c>
      <c r="AQ6" s="138">
        <f>AO6+AP6</f>
        <v>138.5</v>
      </c>
      <c r="AR6" s="138">
        <f>AN12</f>
        <v>0</v>
      </c>
      <c r="AS6" s="138">
        <f>AN10</f>
        <v>0</v>
      </c>
      <c r="AT6" s="138">
        <f>AN11</f>
        <v>0</v>
      </c>
      <c r="AU6" s="138">
        <f>AN9</f>
        <v>0</v>
      </c>
      <c r="AV6" s="138">
        <f>AN8</f>
        <v>0</v>
      </c>
      <c r="AW6" s="134">
        <f>AF7</f>
        <v>84</v>
      </c>
      <c r="AX6" s="134">
        <v>1.3</v>
      </c>
      <c r="AY6" s="134">
        <f>AX6*AP6</f>
        <v>18.850000000000001</v>
      </c>
      <c r="AZ6" s="174">
        <f>AW6+AY6</f>
        <v>102.85</v>
      </c>
      <c r="BA6" s="174"/>
      <c r="BB6" s="138"/>
    </row>
    <row r="7" spans="1:54" ht="15" x14ac:dyDescent="0.25">
      <c r="A7" s="140"/>
      <c r="B7" s="141" t="s">
        <v>168</v>
      </c>
      <c r="C7" s="134">
        <v>6</v>
      </c>
      <c r="D7" s="134">
        <v>7</v>
      </c>
      <c r="E7" s="134">
        <v>5</v>
      </c>
      <c r="F7" s="134">
        <v>7</v>
      </c>
      <c r="G7" s="134">
        <v>6.5</v>
      </c>
      <c r="H7" s="134">
        <v>3</v>
      </c>
      <c r="I7" s="159"/>
      <c r="J7" s="134">
        <v>6</v>
      </c>
      <c r="K7" s="134">
        <v>7</v>
      </c>
      <c r="L7" s="134">
        <v>6</v>
      </c>
      <c r="M7" s="134">
        <v>7</v>
      </c>
      <c r="N7" s="134">
        <v>7</v>
      </c>
      <c r="O7" s="134">
        <v>3</v>
      </c>
      <c r="P7" s="159"/>
      <c r="Q7" s="134">
        <v>5</v>
      </c>
      <c r="R7" s="134">
        <v>6</v>
      </c>
      <c r="S7" s="134">
        <v>5.5</v>
      </c>
      <c r="T7" s="134">
        <v>7</v>
      </c>
      <c r="U7" s="134">
        <v>6</v>
      </c>
      <c r="V7" s="134">
        <v>3.5</v>
      </c>
      <c r="W7" s="159"/>
      <c r="X7" s="134">
        <v>4</v>
      </c>
      <c r="Y7" s="134">
        <v>7</v>
      </c>
      <c r="Z7" s="134">
        <v>6</v>
      </c>
      <c r="AA7" s="134">
        <v>7.5</v>
      </c>
      <c r="AB7" s="134">
        <v>7</v>
      </c>
      <c r="AC7" s="134">
        <v>3.5</v>
      </c>
      <c r="AD7" s="133">
        <f>SUM(C7:AC7)</f>
        <v>138.5</v>
      </c>
      <c r="AE7" s="134">
        <f>COUNT(C7:AC7)</f>
        <v>24</v>
      </c>
      <c r="AF7" s="134">
        <f>AE7*3.5</f>
        <v>84</v>
      </c>
      <c r="AG7" s="134"/>
      <c r="AH7" s="140"/>
      <c r="AI7" s="134" t="s">
        <v>169</v>
      </c>
      <c r="AJ7" s="134">
        <f t="shared" si="1"/>
        <v>34.5</v>
      </c>
      <c r="AK7" s="134">
        <f t="shared" si="2"/>
        <v>36</v>
      </c>
      <c r="AL7" s="134">
        <f t="shared" si="3"/>
        <v>33</v>
      </c>
      <c r="AM7" s="134">
        <f t="shared" si="4"/>
        <v>35</v>
      </c>
      <c r="AN7" s="136">
        <f t="shared" si="5"/>
        <v>138.5</v>
      </c>
      <c r="AO7" s="137"/>
      <c r="AP7" s="137"/>
      <c r="AQ7" s="134"/>
      <c r="AR7" s="134"/>
      <c r="AS7" s="134"/>
      <c r="AT7" s="134"/>
      <c r="AU7" s="134"/>
      <c r="AV7" s="134"/>
      <c r="AW7" s="134"/>
      <c r="AX7" s="134"/>
      <c r="AY7" s="134"/>
      <c r="AZ7" s="175"/>
      <c r="BA7" s="175" t="s">
        <v>202</v>
      </c>
      <c r="BB7" s="134"/>
    </row>
    <row r="8" spans="1:54" ht="15" x14ac:dyDescent="0.25">
      <c r="A8" s="140" t="s">
        <v>171</v>
      </c>
      <c r="B8" s="141" t="s">
        <v>109</v>
      </c>
      <c r="C8" s="147"/>
      <c r="D8" s="147"/>
      <c r="E8" s="147"/>
      <c r="F8" s="147"/>
      <c r="G8" s="147"/>
      <c r="H8" s="147"/>
      <c r="I8" s="176"/>
      <c r="J8" s="147"/>
      <c r="K8" s="147"/>
      <c r="L8" s="147"/>
      <c r="M8" s="147"/>
      <c r="N8" s="147"/>
      <c r="O8" s="147"/>
      <c r="P8" s="176"/>
      <c r="Q8" s="147"/>
      <c r="R8" s="147"/>
      <c r="S8" s="147"/>
      <c r="T8" s="147"/>
      <c r="U8" s="147"/>
      <c r="V8" s="147"/>
      <c r="W8" s="176"/>
      <c r="X8" s="147"/>
      <c r="Y8" s="147"/>
      <c r="Z8" s="147"/>
      <c r="AA8" s="147"/>
      <c r="AB8" s="147"/>
      <c r="AC8" s="147"/>
      <c r="AD8" s="133"/>
      <c r="AE8" s="147"/>
      <c r="AF8" s="147"/>
      <c r="AG8" s="147"/>
      <c r="AH8" s="140" t="s">
        <v>171</v>
      </c>
      <c r="AI8" s="134" t="s">
        <v>109</v>
      </c>
      <c r="AJ8" s="134">
        <f t="shared" si="1"/>
        <v>0</v>
      </c>
      <c r="AK8" s="134">
        <f t="shared" si="2"/>
        <v>0</v>
      </c>
      <c r="AL8" s="134">
        <f t="shared" si="3"/>
        <v>0</v>
      </c>
      <c r="AM8" s="134">
        <f t="shared" si="4"/>
        <v>0</v>
      </c>
      <c r="AN8" s="136">
        <f t="shared" si="5"/>
        <v>0</v>
      </c>
      <c r="AO8" s="177"/>
      <c r="AP8" s="177"/>
      <c r="AQ8" s="147"/>
      <c r="AR8" s="147"/>
      <c r="AS8" s="147"/>
      <c r="AT8" s="147"/>
      <c r="AU8" s="147"/>
      <c r="AV8" s="147"/>
      <c r="AW8" s="147"/>
      <c r="AX8" s="147"/>
      <c r="AY8" s="147"/>
      <c r="AZ8" s="178"/>
      <c r="BA8" s="178"/>
      <c r="BB8" s="147"/>
    </row>
    <row r="9" spans="1:54" ht="15" x14ac:dyDescent="0.25">
      <c r="A9" s="140"/>
      <c r="B9" s="141" t="s">
        <v>108</v>
      </c>
      <c r="C9" s="134"/>
      <c r="D9" s="134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/>
      <c r="V9" s="134"/>
      <c r="W9" s="159"/>
      <c r="X9" s="134"/>
      <c r="Y9" s="134"/>
      <c r="Z9" s="150"/>
      <c r="AA9" s="134"/>
      <c r="AB9" s="152"/>
      <c r="AC9" s="134"/>
      <c r="AD9" s="133"/>
      <c r="AE9" s="134"/>
      <c r="AF9" s="134"/>
      <c r="AG9" s="134"/>
      <c r="AH9" s="179" t="s">
        <v>37</v>
      </c>
      <c r="AI9" s="124" t="s">
        <v>108</v>
      </c>
      <c r="AJ9" s="134">
        <f t="shared" si="1"/>
        <v>0</v>
      </c>
      <c r="AK9" s="134">
        <f t="shared" si="2"/>
        <v>0</v>
      </c>
      <c r="AL9" s="134">
        <f t="shared" si="3"/>
        <v>0</v>
      </c>
      <c r="AM9" s="134">
        <f t="shared" si="4"/>
        <v>0</v>
      </c>
      <c r="AN9" s="136">
        <f t="shared" si="5"/>
        <v>0</v>
      </c>
      <c r="AO9" s="137"/>
      <c r="AP9" s="137"/>
      <c r="AQ9" s="134"/>
      <c r="AR9" s="134"/>
      <c r="AS9" s="134"/>
      <c r="AT9" s="134"/>
      <c r="AU9" s="134"/>
      <c r="AV9" s="134"/>
      <c r="AW9" s="134"/>
      <c r="AX9" s="134"/>
      <c r="AY9" s="134"/>
      <c r="AZ9" s="175"/>
      <c r="BA9" s="175"/>
      <c r="BB9" s="134"/>
    </row>
    <row r="10" spans="1:54" ht="15" x14ac:dyDescent="0.25">
      <c r="A10" s="140"/>
      <c r="B10" s="141" t="s">
        <v>160</v>
      </c>
      <c r="C10" s="134"/>
      <c r="D10" s="134"/>
      <c r="E10" s="150"/>
      <c r="F10" s="134"/>
      <c r="G10" s="152"/>
      <c r="H10" s="134"/>
      <c r="I10" s="159"/>
      <c r="J10" s="134"/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33"/>
      <c r="AE10" s="134"/>
      <c r="AF10" s="134"/>
      <c r="AG10" s="134"/>
      <c r="AH10" s="140"/>
      <c r="AI10" s="124" t="s">
        <v>172</v>
      </c>
      <c r="AJ10" s="134">
        <f t="shared" si="1"/>
        <v>0</v>
      </c>
      <c r="AK10" s="134">
        <f t="shared" si="2"/>
        <v>0</v>
      </c>
      <c r="AL10" s="134">
        <f t="shared" si="3"/>
        <v>0</v>
      </c>
      <c r="AM10" s="134">
        <f t="shared" si="4"/>
        <v>0</v>
      </c>
      <c r="AN10" s="136">
        <f t="shared" si="5"/>
        <v>0</v>
      </c>
      <c r="AO10" s="137"/>
      <c r="AP10" s="137"/>
      <c r="AQ10" s="134"/>
      <c r="AR10" s="134"/>
      <c r="AS10" s="134"/>
      <c r="AT10" s="134"/>
      <c r="AU10" s="134"/>
      <c r="AV10" s="134"/>
      <c r="AW10" s="134"/>
      <c r="AX10" s="134"/>
      <c r="AY10" s="134"/>
      <c r="AZ10" s="175"/>
      <c r="BA10" s="175"/>
      <c r="BB10" s="134"/>
    </row>
    <row r="11" spans="1:54" ht="15" x14ac:dyDescent="0.25">
      <c r="A11" s="140"/>
      <c r="B11" s="141" t="s">
        <v>161</v>
      </c>
      <c r="C11" s="134"/>
      <c r="D11" s="134"/>
      <c r="E11" s="150"/>
      <c r="F11" s="134"/>
      <c r="G11" s="152"/>
      <c r="H11" s="134"/>
      <c r="I11" s="159"/>
      <c r="J11" s="134"/>
      <c r="K11" s="134"/>
      <c r="L11" s="150"/>
      <c r="M11" s="134"/>
      <c r="N11" s="152"/>
      <c r="O11" s="134"/>
      <c r="P11" s="159"/>
      <c r="Q11" s="134"/>
      <c r="R11" s="134"/>
      <c r="S11" s="150"/>
      <c r="T11" s="134"/>
      <c r="U11" s="152"/>
      <c r="V11" s="134"/>
      <c r="W11" s="159"/>
      <c r="X11" s="134"/>
      <c r="Y11" s="134"/>
      <c r="Z11" s="150"/>
      <c r="AA11" s="134"/>
      <c r="AB11" s="152"/>
      <c r="AC11" s="134"/>
      <c r="AD11" s="133"/>
      <c r="AE11" s="134"/>
      <c r="AF11" s="134"/>
      <c r="AG11" s="134"/>
      <c r="AH11" s="140"/>
      <c r="AI11" s="124" t="s">
        <v>173</v>
      </c>
      <c r="AJ11" s="134">
        <f t="shared" si="1"/>
        <v>0</v>
      </c>
      <c r="AK11" s="134">
        <f t="shared" si="2"/>
        <v>0</v>
      </c>
      <c r="AL11" s="134">
        <f t="shared" si="3"/>
        <v>0</v>
      </c>
      <c r="AM11" s="134">
        <f t="shared" si="4"/>
        <v>0</v>
      </c>
      <c r="AN11" s="136">
        <f t="shared" si="5"/>
        <v>0</v>
      </c>
      <c r="AO11" s="137"/>
      <c r="AP11" s="137"/>
      <c r="AQ11" s="134"/>
      <c r="AR11" s="134"/>
      <c r="AS11" s="134"/>
      <c r="AT11" s="134"/>
      <c r="AU11" s="134"/>
      <c r="AV11" s="134"/>
      <c r="AW11" s="134"/>
      <c r="AX11" s="134"/>
      <c r="AY11" s="134"/>
      <c r="AZ11" s="175"/>
      <c r="BA11" s="175"/>
      <c r="BB11" s="134"/>
    </row>
    <row r="12" spans="1:54" ht="15" x14ac:dyDescent="0.25">
      <c r="A12" s="140"/>
      <c r="B12" s="141" t="s">
        <v>174</v>
      </c>
      <c r="C12" s="134"/>
      <c r="D12" s="134"/>
      <c r="E12" s="150"/>
      <c r="F12" s="134"/>
      <c r="G12" s="152"/>
      <c r="H12" s="134"/>
      <c r="I12" s="159"/>
      <c r="J12" s="134"/>
      <c r="K12" s="134"/>
      <c r="L12" s="150"/>
      <c r="M12" s="134"/>
      <c r="N12" s="152"/>
      <c r="O12" s="134"/>
      <c r="P12" s="159"/>
      <c r="Q12" s="134"/>
      <c r="R12" s="134"/>
      <c r="S12" s="150"/>
      <c r="T12" s="134"/>
      <c r="U12" s="152"/>
      <c r="V12" s="134"/>
      <c r="W12" s="159"/>
      <c r="X12" s="134"/>
      <c r="Y12" s="134"/>
      <c r="Z12" s="150"/>
      <c r="AA12" s="134"/>
      <c r="AB12" s="152"/>
      <c r="AC12" s="134"/>
      <c r="AD12" s="133"/>
      <c r="AE12" s="134"/>
      <c r="AF12" s="134"/>
      <c r="AG12" s="134"/>
      <c r="AH12" s="140"/>
      <c r="AI12" s="124" t="s">
        <v>174</v>
      </c>
      <c r="AJ12" s="134">
        <f t="shared" si="1"/>
        <v>0</v>
      </c>
      <c r="AK12" s="134">
        <f t="shared" si="2"/>
        <v>0</v>
      </c>
      <c r="AL12" s="134">
        <f t="shared" si="3"/>
        <v>0</v>
      </c>
      <c r="AM12" s="134">
        <f t="shared" si="4"/>
        <v>0</v>
      </c>
      <c r="AN12" s="136">
        <f t="shared" si="5"/>
        <v>0</v>
      </c>
      <c r="AO12" s="137"/>
      <c r="AP12" s="137"/>
      <c r="AQ12" s="134"/>
      <c r="AR12" s="134"/>
      <c r="AS12" s="134"/>
      <c r="AT12" s="134"/>
      <c r="AU12" s="134"/>
      <c r="AV12" s="134"/>
      <c r="AW12" s="134"/>
      <c r="AX12" s="134"/>
      <c r="AY12" s="134"/>
      <c r="AZ12" s="175"/>
      <c r="BA12" s="175"/>
      <c r="BB12" s="134"/>
    </row>
    <row r="13" spans="1:54" ht="15" x14ac:dyDescent="0.25">
      <c r="A13" s="153"/>
      <c r="B13" s="154" t="s">
        <v>175</v>
      </c>
      <c r="C13" s="155"/>
      <c r="D13" s="155"/>
      <c r="E13" s="155"/>
      <c r="F13" s="134"/>
      <c r="G13" s="155"/>
      <c r="H13" s="155"/>
      <c r="I13" s="159"/>
      <c r="J13" s="155"/>
      <c r="K13" s="155"/>
      <c r="L13" s="155"/>
      <c r="M13" s="134"/>
      <c r="N13" s="155"/>
      <c r="O13" s="155"/>
      <c r="P13" s="159"/>
      <c r="Q13" s="155"/>
      <c r="R13" s="155"/>
      <c r="S13" s="155"/>
      <c r="T13" s="134"/>
      <c r="U13" s="155"/>
      <c r="V13" s="155"/>
      <c r="W13" s="159"/>
      <c r="X13" s="155"/>
      <c r="Y13" s="155"/>
      <c r="Z13" s="155"/>
      <c r="AA13" s="134"/>
      <c r="AB13" s="155"/>
      <c r="AC13" s="155"/>
      <c r="AD13" s="133">
        <f>SUM(C13:AB13)</f>
        <v>0</v>
      </c>
      <c r="AE13" s="155"/>
      <c r="AF13" s="155"/>
      <c r="AG13" s="155"/>
      <c r="AH13" s="153"/>
      <c r="AI13" s="134" t="s">
        <v>176</v>
      </c>
      <c r="AJ13" s="134">
        <f>SUM(AJ7:AJ12)-AJ6</f>
        <v>3.5</v>
      </c>
      <c r="AK13" s="134">
        <f>SUM(AK7:AK12)-AK6</f>
        <v>5</v>
      </c>
      <c r="AL13" s="134">
        <f>SUM(AL7:AL12)-AL6</f>
        <v>2</v>
      </c>
      <c r="AM13" s="134">
        <f>SUM(AM7:AM12)-AM6</f>
        <v>4</v>
      </c>
      <c r="AN13" s="136">
        <f t="shared" si="5"/>
        <v>14.5</v>
      </c>
      <c r="AO13" s="180"/>
      <c r="AP13" s="180"/>
      <c r="AQ13" s="155"/>
      <c r="AR13" s="155"/>
      <c r="AS13" s="155"/>
      <c r="AT13" s="155"/>
      <c r="AU13" s="155"/>
      <c r="AV13" s="155"/>
      <c r="AW13" s="155"/>
      <c r="AX13" s="155"/>
      <c r="AY13" s="155"/>
      <c r="AZ13" s="181"/>
      <c r="BA13" s="181"/>
      <c r="BB13" s="155"/>
    </row>
    <row r="14" spans="1:54" ht="15" x14ac:dyDescent="0.25">
      <c r="A14" s="71"/>
      <c r="B14" s="131" t="s">
        <v>166</v>
      </c>
      <c r="C14" s="95">
        <v>5</v>
      </c>
      <c r="D14" s="95">
        <v>5.5</v>
      </c>
      <c r="E14" s="95">
        <v>6</v>
      </c>
      <c r="F14" s="95">
        <v>5.5</v>
      </c>
      <c r="G14" s="95">
        <v>6</v>
      </c>
      <c r="H14" s="95">
        <v>3</v>
      </c>
      <c r="I14" s="173"/>
      <c r="J14" s="95">
        <v>5</v>
      </c>
      <c r="K14" s="95">
        <v>5.5</v>
      </c>
      <c r="L14" s="95">
        <v>6</v>
      </c>
      <c r="M14" s="95">
        <v>5.5</v>
      </c>
      <c r="N14" s="95">
        <v>6</v>
      </c>
      <c r="O14" s="95">
        <v>3</v>
      </c>
      <c r="P14" s="173"/>
      <c r="Q14" s="95">
        <v>5</v>
      </c>
      <c r="R14" s="95">
        <v>5.5</v>
      </c>
      <c r="S14" s="95">
        <v>6</v>
      </c>
      <c r="T14" s="95">
        <v>5.5</v>
      </c>
      <c r="U14" s="95">
        <v>6</v>
      </c>
      <c r="V14" s="95">
        <v>3</v>
      </c>
      <c r="W14" s="173"/>
      <c r="X14" s="95">
        <v>5</v>
      </c>
      <c r="Y14" s="95">
        <v>5.5</v>
      </c>
      <c r="Z14" s="95">
        <v>6</v>
      </c>
      <c r="AA14" s="95">
        <v>5.5</v>
      </c>
      <c r="AB14" s="95">
        <v>6</v>
      </c>
      <c r="AC14" s="95">
        <v>3</v>
      </c>
      <c r="AD14" s="133">
        <f>SUM(C14:AC14)</f>
        <v>124</v>
      </c>
      <c r="AE14" s="134"/>
      <c r="AF14" s="134"/>
      <c r="AG14" s="134"/>
      <c r="AH14" s="71"/>
      <c r="AI14" s="135" t="s">
        <v>167</v>
      </c>
      <c r="AJ14" s="135">
        <f t="shared" ref="AJ14:AJ20" si="6">SUM(C14:H14)</f>
        <v>31</v>
      </c>
      <c r="AK14" s="135">
        <f t="shared" ref="AK14:AK20" si="7">SUM(J14:O14)</f>
        <v>31</v>
      </c>
      <c r="AL14" s="135">
        <f t="shared" ref="AL14:AL20" si="8">SUM(Q14:V14)</f>
        <v>31</v>
      </c>
      <c r="AM14" s="135">
        <f t="shared" ref="AM14:AM20" si="9">SUM(X14:AC14)</f>
        <v>31</v>
      </c>
      <c r="AN14" s="136">
        <f t="shared" si="5"/>
        <v>124</v>
      </c>
      <c r="AO14" s="137">
        <f>AN14-SUM(AN16:AN20)</f>
        <v>91</v>
      </c>
      <c r="AP14" s="137">
        <f>AN21</f>
        <v>31</v>
      </c>
      <c r="AQ14" s="138">
        <f>AO14+AP14</f>
        <v>122</v>
      </c>
      <c r="AR14" s="138">
        <f>AN20</f>
        <v>0</v>
      </c>
      <c r="AS14" s="138">
        <f>AN18</f>
        <v>0</v>
      </c>
      <c r="AT14" s="138">
        <f>AN19</f>
        <v>0</v>
      </c>
      <c r="AU14" s="138">
        <f>AN17</f>
        <v>31</v>
      </c>
      <c r="AV14" s="138">
        <f>AN16</f>
        <v>2</v>
      </c>
      <c r="AW14" s="134">
        <f>AF15</f>
        <v>84</v>
      </c>
      <c r="AX14" s="134">
        <v>1.3</v>
      </c>
      <c r="AY14" s="134">
        <f>AX14*AP14</f>
        <v>40.300000000000004</v>
      </c>
      <c r="AZ14" s="174">
        <f>AW14+AY14</f>
        <v>124.30000000000001</v>
      </c>
      <c r="BA14" s="174"/>
      <c r="BB14" s="138"/>
    </row>
    <row r="15" spans="1:54" ht="15" x14ac:dyDescent="0.25">
      <c r="A15" s="140"/>
      <c r="B15" s="141" t="s">
        <v>168</v>
      </c>
      <c r="C15" s="134">
        <v>6</v>
      </c>
      <c r="D15" s="134">
        <v>7</v>
      </c>
      <c r="E15" s="134">
        <v>5</v>
      </c>
      <c r="F15" s="134">
        <v>7</v>
      </c>
      <c r="G15" s="134">
        <v>6.5</v>
      </c>
      <c r="H15" s="134">
        <v>3</v>
      </c>
      <c r="I15" s="159"/>
      <c r="J15" s="134">
        <v>5.5</v>
      </c>
      <c r="K15" s="134">
        <v>5.5</v>
      </c>
      <c r="L15" s="134">
        <v>5</v>
      </c>
      <c r="M15" s="134">
        <v>6</v>
      </c>
      <c r="N15" s="134">
        <v>5</v>
      </c>
      <c r="O15" s="134">
        <v>2</v>
      </c>
      <c r="P15" s="159"/>
      <c r="Q15" s="134">
        <v>5.5</v>
      </c>
      <c r="R15" s="134">
        <v>5</v>
      </c>
      <c r="S15" s="134">
        <v>5.5</v>
      </c>
      <c r="T15" s="134">
        <v>6</v>
      </c>
      <c r="U15" s="134">
        <v>5.5</v>
      </c>
      <c r="V15" s="134">
        <v>2</v>
      </c>
      <c r="W15" s="159"/>
      <c r="X15" s="134">
        <v>5.5</v>
      </c>
      <c r="Y15" s="134">
        <v>5</v>
      </c>
      <c r="Z15" s="134">
        <v>5.5</v>
      </c>
      <c r="AA15" s="134">
        <v>6</v>
      </c>
      <c r="AB15" s="134">
        <v>5</v>
      </c>
      <c r="AC15" s="134">
        <v>2</v>
      </c>
      <c r="AD15" s="133">
        <f>SUM(C15:AC15)</f>
        <v>122</v>
      </c>
      <c r="AE15" s="134">
        <f>COUNT(C15:AC15)</f>
        <v>24</v>
      </c>
      <c r="AF15" s="134">
        <f>AE15*3.5</f>
        <v>84</v>
      </c>
      <c r="AG15" s="134"/>
      <c r="AH15" s="140"/>
      <c r="AI15" s="134" t="s">
        <v>169</v>
      </c>
      <c r="AJ15" s="134">
        <f t="shared" si="6"/>
        <v>34.5</v>
      </c>
      <c r="AK15" s="134">
        <f t="shared" si="7"/>
        <v>29</v>
      </c>
      <c r="AL15" s="134">
        <f t="shared" si="8"/>
        <v>29.5</v>
      </c>
      <c r="AM15" s="134">
        <f t="shared" si="9"/>
        <v>29</v>
      </c>
      <c r="AN15" s="136">
        <f t="shared" si="5"/>
        <v>122</v>
      </c>
      <c r="AO15" s="137"/>
      <c r="AP15" s="137"/>
      <c r="AQ15" s="134"/>
      <c r="AR15" s="134"/>
      <c r="AS15" s="134"/>
      <c r="AT15" s="134"/>
      <c r="AU15" s="134"/>
      <c r="AV15" s="134"/>
      <c r="AW15" s="134"/>
      <c r="AX15" s="134"/>
      <c r="AY15" s="134"/>
      <c r="AZ15" s="175"/>
      <c r="BA15" s="175" t="s">
        <v>202</v>
      </c>
      <c r="BB15" s="134"/>
    </row>
    <row r="16" spans="1:54" ht="15" x14ac:dyDescent="0.25">
      <c r="A16" s="140" t="s">
        <v>178</v>
      </c>
      <c r="B16" s="141" t="s">
        <v>109</v>
      </c>
      <c r="C16" s="147"/>
      <c r="D16" s="147"/>
      <c r="E16" s="147"/>
      <c r="F16" s="147"/>
      <c r="G16" s="147"/>
      <c r="H16" s="147"/>
      <c r="I16" s="176"/>
      <c r="J16" s="147"/>
      <c r="K16" s="147"/>
      <c r="L16" s="147"/>
      <c r="M16" s="147"/>
      <c r="N16" s="147"/>
      <c r="O16" s="147">
        <v>1</v>
      </c>
      <c r="P16" s="176"/>
      <c r="Q16" s="147"/>
      <c r="R16" s="147"/>
      <c r="S16" s="147"/>
      <c r="T16" s="147"/>
      <c r="U16" s="147"/>
      <c r="V16" s="147"/>
      <c r="W16" s="176"/>
      <c r="X16" s="147"/>
      <c r="Y16" s="147"/>
      <c r="Z16" s="147"/>
      <c r="AA16" s="147"/>
      <c r="AB16" s="147"/>
      <c r="AC16" s="147">
        <v>1</v>
      </c>
      <c r="AD16" s="133"/>
      <c r="AE16" s="147"/>
      <c r="AF16" s="147"/>
      <c r="AG16" s="147"/>
      <c r="AH16" s="140" t="s">
        <v>178</v>
      </c>
      <c r="AI16" s="134" t="s">
        <v>109</v>
      </c>
      <c r="AJ16" s="134">
        <f t="shared" si="6"/>
        <v>0</v>
      </c>
      <c r="AK16" s="134">
        <f t="shared" si="7"/>
        <v>1</v>
      </c>
      <c r="AL16" s="134">
        <f t="shared" si="8"/>
        <v>0</v>
      </c>
      <c r="AM16" s="134">
        <f t="shared" si="9"/>
        <v>1</v>
      </c>
      <c r="AN16" s="136">
        <f t="shared" si="5"/>
        <v>2</v>
      </c>
      <c r="AO16" s="177"/>
      <c r="AP16" s="177"/>
      <c r="AQ16" s="147"/>
      <c r="AR16" s="147"/>
      <c r="AS16" s="147"/>
      <c r="AT16" s="147"/>
      <c r="AU16" s="147"/>
      <c r="AV16" s="147"/>
      <c r="AW16" s="147"/>
      <c r="AX16" s="147"/>
      <c r="AY16" s="147"/>
      <c r="AZ16" s="178"/>
      <c r="BA16" s="178"/>
      <c r="BB16" s="147"/>
    </row>
    <row r="17" spans="1:54" ht="15" x14ac:dyDescent="0.25">
      <c r="A17" s="140"/>
      <c r="B17" s="141" t="s">
        <v>108</v>
      </c>
      <c r="C17" s="182">
        <v>5</v>
      </c>
      <c r="D17" s="182">
        <v>5.5</v>
      </c>
      <c r="E17" s="182">
        <v>6</v>
      </c>
      <c r="F17" s="182">
        <v>5.5</v>
      </c>
      <c r="G17" s="182">
        <v>6</v>
      </c>
      <c r="H17" s="182">
        <v>3</v>
      </c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33"/>
      <c r="AE17" s="134"/>
      <c r="AF17" s="134"/>
      <c r="AG17" s="134"/>
      <c r="AH17" s="183" t="s">
        <v>17</v>
      </c>
      <c r="AI17" s="124" t="s">
        <v>108</v>
      </c>
      <c r="AJ17" s="134">
        <f t="shared" si="6"/>
        <v>31</v>
      </c>
      <c r="AK17" s="134">
        <f t="shared" si="7"/>
        <v>0</v>
      </c>
      <c r="AL17" s="134">
        <f t="shared" si="8"/>
        <v>0</v>
      </c>
      <c r="AM17" s="134">
        <f t="shared" si="9"/>
        <v>0</v>
      </c>
      <c r="AN17" s="136">
        <f t="shared" si="5"/>
        <v>31</v>
      </c>
      <c r="AO17" s="137"/>
      <c r="AP17" s="137"/>
      <c r="AQ17" s="134"/>
      <c r="AR17" s="134"/>
      <c r="AS17" s="134"/>
      <c r="AT17" s="134"/>
      <c r="AU17" s="134"/>
      <c r="AV17" s="134"/>
      <c r="AW17" s="134"/>
      <c r="AX17" s="134"/>
      <c r="AY17" s="134"/>
      <c r="AZ17" s="175"/>
      <c r="BA17" s="175"/>
      <c r="BB17" s="134"/>
    </row>
    <row r="18" spans="1:54" ht="15" x14ac:dyDescent="0.25">
      <c r="A18" s="140"/>
      <c r="B18" s="141" t="s">
        <v>160</v>
      </c>
      <c r="C18" s="134"/>
      <c r="D18" s="134"/>
      <c r="E18" s="150"/>
      <c r="F18" s="134"/>
      <c r="G18" s="152"/>
      <c r="H18" s="134"/>
      <c r="I18" s="159"/>
      <c r="J18" s="134"/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33"/>
      <c r="AE18" s="134"/>
      <c r="AF18" s="134"/>
      <c r="AG18" s="134"/>
      <c r="AH18" s="140"/>
      <c r="AI18" s="124" t="s">
        <v>172</v>
      </c>
      <c r="AJ18" s="134">
        <f t="shared" si="6"/>
        <v>0</v>
      </c>
      <c r="AK18" s="134">
        <f t="shared" si="7"/>
        <v>0</v>
      </c>
      <c r="AL18" s="134">
        <f t="shared" si="8"/>
        <v>0</v>
      </c>
      <c r="AM18" s="134">
        <f t="shared" si="9"/>
        <v>0</v>
      </c>
      <c r="AN18" s="136">
        <f t="shared" si="5"/>
        <v>0</v>
      </c>
      <c r="AO18" s="137"/>
      <c r="AP18" s="137"/>
      <c r="AQ18" s="134"/>
      <c r="AR18" s="134"/>
      <c r="AS18" s="134"/>
      <c r="AT18" s="134"/>
      <c r="AU18" s="134"/>
      <c r="AV18" s="134"/>
      <c r="AW18" s="134"/>
      <c r="AX18" s="134"/>
      <c r="AY18" s="134"/>
      <c r="AZ18" s="175"/>
      <c r="BA18" s="175"/>
      <c r="BB18" s="134"/>
    </row>
    <row r="19" spans="1:54" ht="15" x14ac:dyDescent="0.25">
      <c r="A19" s="140"/>
      <c r="B19" s="141" t="s">
        <v>161</v>
      </c>
      <c r="C19" s="134"/>
      <c r="D19" s="134"/>
      <c r="E19" s="150"/>
      <c r="F19" s="134"/>
      <c r="G19" s="152"/>
      <c r="H19" s="134"/>
      <c r="I19" s="159"/>
      <c r="J19" s="134"/>
      <c r="K19" s="134"/>
      <c r="L19" s="150"/>
      <c r="M19" s="134"/>
      <c r="N19" s="152"/>
      <c r="O19" s="134"/>
      <c r="P19" s="159"/>
      <c r="Q19" s="134"/>
      <c r="R19" s="134"/>
      <c r="S19" s="150"/>
      <c r="T19" s="134"/>
      <c r="U19" s="152"/>
      <c r="V19" s="134"/>
      <c r="W19" s="159"/>
      <c r="X19" s="134"/>
      <c r="Y19" s="134"/>
      <c r="Z19" s="150"/>
      <c r="AA19" s="134"/>
      <c r="AB19" s="152"/>
      <c r="AC19" s="134"/>
      <c r="AD19" s="133"/>
      <c r="AE19" s="134"/>
      <c r="AF19" s="134"/>
      <c r="AG19" s="134"/>
      <c r="AH19" s="140"/>
      <c r="AI19" s="124" t="s">
        <v>173</v>
      </c>
      <c r="AJ19" s="134">
        <f t="shared" si="6"/>
        <v>0</v>
      </c>
      <c r="AK19" s="134">
        <f t="shared" si="7"/>
        <v>0</v>
      </c>
      <c r="AL19" s="134">
        <f t="shared" si="8"/>
        <v>0</v>
      </c>
      <c r="AM19" s="134">
        <f t="shared" si="9"/>
        <v>0</v>
      </c>
      <c r="AN19" s="136">
        <f t="shared" si="5"/>
        <v>0</v>
      </c>
      <c r="AO19" s="137"/>
      <c r="AP19" s="137"/>
      <c r="AQ19" s="134"/>
      <c r="AR19" s="134"/>
      <c r="AS19" s="134"/>
      <c r="AT19" s="134"/>
      <c r="AU19" s="134"/>
      <c r="AV19" s="134"/>
      <c r="AW19" s="134"/>
      <c r="AX19" s="134"/>
      <c r="AY19" s="134"/>
      <c r="AZ19" s="175"/>
      <c r="BA19" s="175"/>
      <c r="BB19" s="134"/>
    </row>
    <row r="20" spans="1:54" ht="15" x14ac:dyDescent="0.25">
      <c r="A20" s="140"/>
      <c r="B20" s="141" t="s">
        <v>174</v>
      </c>
      <c r="C20" s="134"/>
      <c r="D20" s="134"/>
      <c r="E20" s="150"/>
      <c r="F20" s="134"/>
      <c r="G20" s="152"/>
      <c r="H20" s="134"/>
      <c r="I20" s="159"/>
      <c r="J20" s="134"/>
      <c r="K20" s="134"/>
      <c r="L20" s="150"/>
      <c r="M20" s="134"/>
      <c r="N20" s="152"/>
      <c r="O20" s="134"/>
      <c r="P20" s="159"/>
      <c r="Q20" s="134"/>
      <c r="R20" s="134"/>
      <c r="S20" s="150"/>
      <c r="T20" s="134"/>
      <c r="U20" s="152"/>
      <c r="V20" s="134"/>
      <c r="W20" s="159"/>
      <c r="X20" s="134"/>
      <c r="Y20" s="134"/>
      <c r="Z20" s="150"/>
      <c r="AA20" s="134"/>
      <c r="AB20" s="152"/>
      <c r="AC20" s="134"/>
      <c r="AD20" s="133"/>
      <c r="AE20" s="134"/>
      <c r="AF20" s="134"/>
      <c r="AG20" s="134"/>
      <c r="AH20" s="140"/>
      <c r="AI20" s="124" t="s">
        <v>174</v>
      </c>
      <c r="AJ20" s="134">
        <f t="shared" si="6"/>
        <v>0</v>
      </c>
      <c r="AK20" s="134">
        <f t="shared" si="7"/>
        <v>0</v>
      </c>
      <c r="AL20" s="134">
        <f t="shared" si="8"/>
        <v>0</v>
      </c>
      <c r="AM20" s="134">
        <f t="shared" si="9"/>
        <v>0</v>
      </c>
      <c r="AN20" s="136">
        <f t="shared" si="5"/>
        <v>0</v>
      </c>
      <c r="AO20" s="137"/>
      <c r="AP20" s="137"/>
      <c r="AQ20" s="134"/>
      <c r="AR20" s="134"/>
      <c r="AS20" s="134"/>
      <c r="AT20" s="134"/>
      <c r="AU20" s="134"/>
      <c r="AV20" s="134"/>
      <c r="AW20" s="134"/>
      <c r="AX20" s="134"/>
      <c r="AY20" s="134"/>
      <c r="AZ20" s="175"/>
      <c r="BA20" s="175"/>
      <c r="BB20" s="134"/>
    </row>
    <row r="21" spans="1:54" ht="15" x14ac:dyDescent="0.25">
      <c r="A21" s="153"/>
      <c r="B21" s="154" t="s">
        <v>175</v>
      </c>
      <c r="C21" s="155"/>
      <c r="D21" s="155"/>
      <c r="E21" s="155"/>
      <c r="F21" s="134"/>
      <c r="G21" s="155"/>
      <c r="H21" s="155"/>
      <c r="I21" s="159"/>
      <c r="J21" s="155"/>
      <c r="K21" s="155"/>
      <c r="L21" s="155"/>
      <c r="M21" s="134"/>
      <c r="N21" s="155"/>
      <c r="O21" s="155"/>
      <c r="P21" s="159"/>
      <c r="Q21" s="155"/>
      <c r="R21" s="155"/>
      <c r="S21" s="155"/>
      <c r="T21" s="134"/>
      <c r="U21" s="155"/>
      <c r="V21" s="155"/>
      <c r="W21" s="159"/>
      <c r="X21" s="155"/>
      <c r="Y21" s="155"/>
      <c r="Z21" s="155"/>
      <c r="AA21" s="134"/>
      <c r="AB21" s="155"/>
      <c r="AC21" s="155"/>
      <c r="AD21" s="133">
        <f>SUM(C21:AB21)</f>
        <v>0</v>
      </c>
      <c r="AE21" s="155"/>
      <c r="AF21" s="155"/>
      <c r="AG21" s="155"/>
      <c r="AH21" s="153"/>
      <c r="AI21" s="134" t="s">
        <v>176</v>
      </c>
      <c r="AJ21" s="134">
        <f>SUM(AJ15:AJ20)-AJ14</f>
        <v>34.5</v>
      </c>
      <c r="AK21" s="134">
        <f>SUM(AK15:AK20)-AK14</f>
        <v>-1</v>
      </c>
      <c r="AL21" s="134">
        <f>SUM(AL15:AL20)-AL14</f>
        <v>-1.5</v>
      </c>
      <c r="AM21" s="134">
        <f>SUM(AM15:AM20)-AM14</f>
        <v>-1</v>
      </c>
      <c r="AN21" s="136">
        <f t="shared" si="5"/>
        <v>31</v>
      </c>
      <c r="AO21" s="180"/>
      <c r="AP21" s="180"/>
      <c r="AQ21" s="155"/>
      <c r="AR21" s="155"/>
      <c r="AS21" s="155"/>
      <c r="AT21" s="155"/>
      <c r="AU21" s="155"/>
      <c r="AV21" s="155"/>
      <c r="AW21" s="155"/>
      <c r="AX21" s="155"/>
      <c r="AY21" s="155"/>
      <c r="AZ21" s="181"/>
      <c r="BA21" s="181"/>
      <c r="BB21" s="155"/>
    </row>
    <row r="22" spans="1:54" ht="15" x14ac:dyDescent="0.25">
      <c r="A22" s="71"/>
      <c r="B22" s="131" t="s">
        <v>166</v>
      </c>
      <c r="C22" s="95">
        <v>5.5</v>
      </c>
      <c r="D22" s="95">
        <v>6</v>
      </c>
      <c r="E22" s="95">
        <v>5.5</v>
      </c>
      <c r="F22" s="95">
        <v>6</v>
      </c>
      <c r="G22" s="95">
        <v>6</v>
      </c>
      <c r="H22" s="95">
        <v>2</v>
      </c>
      <c r="I22" s="173"/>
      <c r="J22" s="95">
        <v>5.5</v>
      </c>
      <c r="K22" s="95">
        <v>6</v>
      </c>
      <c r="L22" s="95">
        <v>5.5</v>
      </c>
      <c r="M22" s="95">
        <v>6</v>
      </c>
      <c r="N22" s="95">
        <v>6</v>
      </c>
      <c r="O22" s="95">
        <v>2</v>
      </c>
      <c r="P22" s="173"/>
      <c r="Q22" s="95">
        <v>5.5</v>
      </c>
      <c r="R22" s="95">
        <v>6</v>
      </c>
      <c r="S22" s="95">
        <v>5.5</v>
      </c>
      <c r="T22" s="95">
        <v>6</v>
      </c>
      <c r="U22" s="95">
        <v>6</v>
      </c>
      <c r="V22" s="95">
        <v>2</v>
      </c>
      <c r="W22" s="173"/>
      <c r="X22" s="95">
        <v>5.5</v>
      </c>
      <c r="Y22" s="95">
        <v>6</v>
      </c>
      <c r="Z22" s="95">
        <v>5.5</v>
      </c>
      <c r="AA22" s="95">
        <v>6</v>
      </c>
      <c r="AB22" s="95">
        <v>6</v>
      </c>
      <c r="AC22" s="95">
        <v>2</v>
      </c>
      <c r="AD22" s="133">
        <f>SUM(C22:AC22)</f>
        <v>124</v>
      </c>
      <c r="AE22" s="134"/>
      <c r="AF22" s="134"/>
      <c r="AG22" s="134"/>
      <c r="AH22" s="71"/>
      <c r="AI22" s="135" t="s">
        <v>167</v>
      </c>
      <c r="AJ22" s="135">
        <f t="shared" ref="AJ22:AJ28" si="10">SUM(C22:H22)</f>
        <v>31</v>
      </c>
      <c r="AK22" s="135">
        <f t="shared" ref="AK22:AK28" si="11">SUM(J22:O22)</f>
        <v>31</v>
      </c>
      <c r="AL22" s="135">
        <f t="shared" ref="AL22:AL28" si="12">SUM(Q22:V22)</f>
        <v>31</v>
      </c>
      <c r="AM22" s="135">
        <f t="shared" ref="AM22:AM28" si="13">SUM(X22:AC22)</f>
        <v>31</v>
      </c>
      <c r="AN22" s="136">
        <f t="shared" si="5"/>
        <v>124</v>
      </c>
      <c r="AO22" s="137">
        <f>AN22-SUM(AN24:AN28)</f>
        <v>124</v>
      </c>
      <c r="AP22" s="137">
        <f>AN29</f>
        <v>1</v>
      </c>
      <c r="AQ22" s="138">
        <f>AO22+AP22</f>
        <v>125</v>
      </c>
      <c r="AR22" s="138">
        <f>AN28</f>
        <v>0</v>
      </c>
      <c r="AS22" s="138">
        <f>AN26</f>
        <v>0</v>
      </c>
      <c r="AT22" s="138">
        <f>AN27</f>
        <v>0</v>
      </c>
      <c r="AU22" s="138">
        <f>AN25</f>
        <v>0</v>
      </c>
      <c r="AV22" s="138">
        <f>AN24</f>
        <v>0</v>
      </c>
      <c r="AW22" s="134">
        <f>AF23</f>
        <v>84</v>
      </c>
      <c r="AX22" s="134">
        <v>1.3</v>
      </c>
      <c r="AY22" s="134">
        <f>AX22*AP22</f>
        <v>1.3</v>
      </c>
      <c r="AZ22" s="174">
        <f>AW22+AY22</f>
        <v>85.3</v>
      </c>
      <c r="BA22" s="174"/>
      <c r="BB22" s="138"/>
    </row>
    <row r="23" spans="1:54" ht="15" x14ac:dyDescent="0.25">
      <c r="A23" s="140"/>
      <c r="B23" s="141" t="s">
        <v>168</v>
      </c>
      <c r="C23" s="134">
        <v>5.5</v>
      </c>
      <c r="D23" s="134">
        <v>6</v>
      </c>
      <c r="E23" s="134">
        <v>6</v>
      </c>
      <c r="F23" s="134">
        <v>5.5</v>
      </c>
      <c r="G23" s="134">
        <v>5</v>
      </c>
      <c r="H23" s="134">
        <v>2</v>
      </c>
      <c r="I23" s="159"/>
      <c r="J23" s="134">
        <v>5.5</v>
      </c>
      <c r="K23" s="134">
        <v>6</v>
      </c>
      <c r="L23" s="134">
        <v>5</v>
      </c>
      <c r="M23" s="134">
        <v>6</v>
      </c>
      <c r="N23" s="134">
        <v>5</v>
      </c>
      <c r="O23" s="134">
        <v>2</v>
      </c>
      <c r="P23" s="159"/>
      <c r="Q23" s="134">
        <v>5.5</v>
      </c>
      <c r="R23" s="134">
        <v>6</v>
      </c>
      <c r="S23" s="134">
        <v>6</v>
      </c>
      <c r="T23" s="134">
        <v>6</v>
      </c>
      <c r="U23" s="134">
        <v>5.5</v>
      </c>
      <c r="V23" s="134">
        <v>5.5</v>
      </c>
      <c r="W23" s="159"/>
      <c r="X23" s="134">
        <v>5.5</v>
      </c>
      <c r="Y23" s="134">
        <v>6.5</v>
      </c>
      <c r="Z23" s="134">
        <v>6</v>
      </c>
      <c r="AA23" s="134">
        <v>5.5</v>
      </c>
      <c r="AB23" s="134">
        <v>5.5</v>
      </c>
      <c r="AC23" s="134">
        <v>2</v>
      </c>
      <c r="AD23" s="133">
        <f>SUM(C23:AC23)</f>
        <v>125</v>
      </c>
      <c r="AE23" s="134">
        <f>COUNT(C23:AC23)</f>
        <v>24</v>
      </c>
      <c r="AF23" s="134">
        <f>AE23*3.5</f>
        <v>84</v>
      </c>
      <c r="AG23" s="134"/>
      <c r="AH23" s="140"/>
      <c r="AI23" s="134" t="s">
        <v>169</v>
      </c>
      <c r="AJ23" s="134">
        <f t="shared" si="10"/>
        <v>30</v>
      </c>
      <c r="AK23" s="134">
        <f t="shared" si="11"/>
        <v>29.5</v>
      </c>
      <c r="AL23" s="134">
        <f t="shared" si="12"/>
        <v>34.5</v>
      </c>
      <c r="AM23" s="134">
        <f t="shared" si="13"/>
        <v>31</v>
      </c>
      <c r="AN23" s="136">
        <f t="shared" si="5"/>
        <v>125</v>
      </c>
      <c r="AO23" s="137"/>
      <c r="AP23" s="137"/>
      <c r="AQ23" s="134"/>
      <c r="AR23" s="134"/>
      <c r="AS23" s="134"/>
      <c r="AT23" s="134"/>
      <c r="AU23" s="134"/>
      <c r="AV23" s="134"/>
      <c r="AW23" s="134"/>
      <c r="AX23" s="134"/>
      <c r="AY23" s="134"/>
      <c r="AZ23" s="175"/>
      <c r="BA23" s="175" t="s">
        <v>202</v>
      </c>
      <c r="BB23" s="134"/>
    </row>
    <row r="24" spans="1:54" ht="15" x14ac:dyDescent="0.25">
      <c r="A24" s="140" t="s">
        <v>179</v>
      </c>
      <c r="B24" s="141" t="s">
        <v>109</v>
      </c>
      <c r="C24" s="147"/>
      <c r="D24" s="147"/>
      <c r="E24" s="147"/>
      <c r="F24" s="147"/>
      <c r="G24" s="147"/>
      <c r="H24" s="147"/>
      <c r="I24" s="176"/>
      <c r="J24" s="147"/>
      <c r="K24" s="147"/>
      <c r="L24" s="147"/>
      <c r="M24" s="147"/>
      <c r="N24" s="147"/>
      <c r="O24" s="147"/>
      <c r="P24" s="176"/>
      <c r="Q24" s="147"/>
      <c r="R24" s="147"/>
      <c r="S24" s="147"/>
      <c r="T24" s="147"/>
      <c r="U24" s="147"/>
      <c r="V24" s="147"/>
      <c r="W24" s="176"/>
      <c r="X24" s="147"/>
      <c r="Y24" s="147"/>
      <c r="Z24" s="147"/>
      <c r="AA24" s="147"/>
      <c r="AB24" s="147"/>
      <c r="AC24" s="147"/>
      <c r="AD24" s="133"/>
      <c r="AE24" s="147"/>
      <c r="AF24" s="147"/>
      <c r="AG24" s="147"/>
      <c r="AH24" s="140" t="s">
        <v>179</v>
      </c>
      <c r="AI24" s="134" t="s">
        <v>109</v>
      </c>
      <c r="AJ24" s="134">
        <f t="shared" si="10"/>
        <v>0</v>
      </c>
      <c r="AK24" s="134">
        <f t="shared" si="11"/>
        <v>0</v>
      </c>
      <c r="AL24" s="134">
        <f t="shared" si="12"/>
        <v>0</v>
      </c>
      <c r="AM24" s="134">
        <f t="shared" si="13"/>
        <v>0</v>
      </c>
      <c r="AN24" s="136">
        <f t="shared" si="5"/>
        <v>0</v>
      </c>
      <c r="AO24" s="177"/>
      <c r="AP24" s="177"/>
      <c r="AQ24" s="147"/>
      <c r="AR24" s="147"/>
      <c r="AS24" s="147"/>
      <c r="AT24" s="147"/>
      <c r="AU24" s="147"/>
      <c r="AV24" s="147"/>
      <c r="AW24" s="147"/>
      <c r="AX24" s="147"/>
      <c r="AY24" s="147"/>
      <c r="AZ24" s="178"/>
      <c r="BA24" s="178"/>
      <c r="BB24" s="147"/>
    </row>
    <row r="25" spans="1:54" ht="15" x14ac:dyDescent="0.25">
      <c r="A25" s="140"/>
      <c r="B25" s="141" t="s">
        <v>108</v>
      </c>
      <c r="C25" s="134"/>
      <c r="D25" s="134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33"/>
      <c r="AE25" s="134"/>
      <c r="AF25" s="134"/>
      <c r="AG25" s="134"/>
      <c r="AH25" s="179" t="s">
        <v>37</v>
      </c>
      <c r="AI25" s="124" t="s">
        <v>108</v>
      </c>
      <c r="AJ25" s="134">
        <f t="shared" si="10"/>
        <v>0</v>
      </c>
      <c r="AK25" s="134">
        <f t="shared" si="11"/>
        <v>0</v>
      </c>
      <c r="AL25" s="134">
        <f t="shared" si="12"/>
        <v>0</v>
      </c>
      <c r="AM25" s="134">
        <f t="shared" si="13"/>
        <v>0</v>
      </c>
      <c r="AN25" s="136">
        <f t="shared" si="5"/>
        <v>0</v>
      </c>
      <c r="AO25" s="137"/>
      <c r="AP25" s="137"/>
      <c r="AQ25" s="134"/>
      <c r="AR25" s="134"/>
      <c r="AS25" s="134"/>
      <c r="AT25" s="134"/>
      <c r="AU25" s="134"/>
      <c r="AV25" s="134"/>
      <c r="AW25" s="134"/>
      <c r="AX25" s="134"/>
      <c r="AY25" s="134"/>
      <c r="AZ25" s="175"/>
      <c r="BA25" s="175"/>
      <c r="BB25" s="134"/>
    </row>
    <row r="26" spans="1:54" ht="15" x14ac:dyDescent="0.25">
      <c r="A26" s="140"/>
      <c r="B26" s="141" t="s">
        <v>160</v>
      </c>
      <c r="C26" s="134"/>
      <c r="D26" s="134"/>
      <c r="E26" s="150"/>
      <c r="F26" s="134"/>
      <c r="G26" s="152"/>
      <c r="H26" s="134"/>
      <c r="I26" s="159"/>
      <c r="J26" s="134"/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33"/>
      <c r="AE26" s="134"/>
      <c r="AF26" s="134"/>
      <c r="AG26" s="134"/>
      <c r="AH26" s="140"/>
      <c r="AI26" s="124" t="s">
        <v>172</v>
      </c>
      <c r="AJ26" s="134">
        <f t="shared" si="10"/>
        <v>0</v>
      </c>
      <c r="AK26" s="134">
        <f t="shared" si="11"/>
        <v>0</v>
      </c>
      <c r="AL26" s="134">
        <f t="shared" si="12"/>
        <v>0</v>
      </c>
      <c r="AM26" s="134">
        <f t="shared" si="13"/>
        <v>0</v>
      </c>
      <c r="AN26" s="136">
        <f t="shared" si="5"/>
        <v>0</v>
      </c>
      <c r="AO26" s="137"/>
      <c r="AP26" s="137"/>
      <c r="AQ26" s="134"/>
      <c r="AR26" s="134"/>
      <c r="AS26" s="134"/>
      <c r="AT26" s="134"/>
      <c r="AU26" s="134"/>
      <c r="AV26" s="134"/>
      <c r="AW26" s="134"/>
      <c r="AX26" s="134"/>
      <c r="AY26" s="134"/>
      <c r="AZ26" s="175"/>
      <c r="BA26" s="175"/>
      <c r="BB26" s="134"/>
    </row>
    <row r="27" spans="1:54" ht="15" x14ac:dyDescent="0.25">
      <c r="A27" s="140"/>
      <c r="B27" s="141" t="s">
        <v>161</v>
      </c>
      <c r="C27" s="134"/>
      <c r="D27" s="134"/>
      <c r="E27" s="150"/>
      <c r="F27" s="134"/>
      <c r="G27" s="152"/>
      <c r="H27" s="134"/>
      <c r="I27" s="159"/>
      <c r="J27" s="134"/>
      <c r="K27" s="134"/>
      <c r="L27" s="150"/>
      <c r="M27" s="134"/>
      <c r="N27" s="152"/>
      <c r="O27" s="134"/>
      <c r="P27" s="159"/>
      <c r="Q27" s="134"/>
      <c r="R27" s="134"/>
      <c r="S27" s="150"/>
      <c r="T27" s="134"/>
      <c r="U27" s="152"/>
      <c r="V27" s="134"/>
      <c r="W27" s="159"/>
      <c r="X27" s="134"/>
      <c r="Y27" s="134"/>
      <c r="Z27" s="150"/>
      <c r="AA27" s="134"/>
      <c r="AB27" s="152"/>
      <c r="AC27" s="134"/>
      <c r="AD27" s="133"/>
      <c r="AE27" s="134"/>
      <c r="AF27" s="134"/>
      <c r="AG27" s="134"/>
      <c r="AH27" s="140"/>
      <c r="AI27" s="124" t="s">
        <v>173</v>
      </c>
      <c r="AJ27" s="134">
        <f t="shared" si="10"/>
        <v>0</v>
      </c>
      <c r="AK27" s="134">
        <f t="shared" si="11"/>
        <v>0</v>
      </c>
      <c r="AL27" s="134">
        <f t="shared" si="12"/>
        <v>0</v>
      </c>
      <c r="AM27" s="134">
        <f t="shared" si="13"/>
        <v>0</v>
      </c>
      <c r="AN27" s="136">
        <f t="shared" si="5"/>
        <v>0</v>
      </c>
      <c r="AO27" s="137"/>
      <c r="AP27" s="137"/>
      <c r="AQ27" s="134"/>
      <c r="AR27" s="134"/>
      <c r="AS27" s="134"/>
      <c r="AT27" s="134"/>
      <c r="AU27" s="134"/>
      <c r="AV27" s="134"/>
      <c r="AW27" s="134"/>
      <c r="AX27" s="134"/>
      <c r="AY27" s="134"/>
      <c r="AZ27" s="175"/>
      <c r="BA27" s="175"/>
      <c r="BB27" s="134"/>
    </row>
    <row r="28" spans="1:54" ht="15" x14ac:dyDescent="0.25">
      <c r="A28" s="140"/>
      <c r="B28" s="141" t="s">
        <v>174</v>
      </c>
      <c r="C28" s="134"/>
      <c r="D28" s="134"/>
      <c r="E28" s="150"/>
      <c r="F28" s="134"/>
      <c r="G28" s="152"/>
      <c r="H28" s="134"/>
      <c r="I28" s="159"/>
      <c r="J28" s="134"/>
      <c r="K28" s="134"/>
      <c r="L28" s="150"/>
      <c r="M28" s="134"/>
      <c r="N28" s="152"/>
      <c r="O28" s="134"/>
      <c r="P28" s="159"/>
      <c r="Q28" s="134"/>
      <c r="R28" s="134"/>
      <c r="S28" s="150"/>
      <c r="T28" s="134"/>
      <c r="U28" s="152"/>
      <c r="V28" s="134"/>
      <c r="W28" s="159"/>
      <c r="X28" s="134"/>
      <c r="Y28" s="134"/>
      <c r="Z28" s="150"/>
      <c r="AA28" s="134"/>
      <c r="AB28" s="152"/>
      <c r="AC28" s="134"/>
      <c r="AD28" s="133"/>
      <c r="AE28" s="134"/>
      <c r="AF28" s="134"/>
      <c r="AG28" s="134"/>
      <c r="AH28" s="140"/>
      <c r="AI28" s="124" t="s">
        <v>174</v>
      </c>
      <c r="AJ28" s="134">
        <f t="shared" si="10"/>
        <v>0</v>
      </c>
      <c r="AK28" s="134">
        <f t="shared" si="11"/>
        <v>0</v>
      </c>
      <c r="AL28" s="134">
        <f t="shared" si="12"/>
        <v>0</v>
      </c>
      <c r="AM28" s="134">
        <f t="shared" si="13"/>
        <v>0</v>
      </c>
      <c r="AN28" s="136">
        <f t="shared" si="5"/>
        <v>0</v>
      </c>
      <c r="AO28" s="137"/>
      <c r="AP28" s="137"/>
      <c r="AQ28" s="134"/>
      <c r="AR28" s="134"/>
      <c r="AS28" s="134"/>
      <c r="AT28" s="134"/>
      <c r="AU28" s="134"/>
      <c r="AV28" s="134"/>
      <c r="AW28" s="134"/>
      <c r="AX28" s="134"/>
      <c r="AY28" s="134"/>
      <c r="AZ28" s="175"/>
      <c r="BA28" s="175"/>
      <c r="BB28" s="134"/>
    </row>
    <row r="29" spans="1:54" ht="15" x14ac:dyDescent="0.25">
      <c r="A29" s="153"/>
      <c r="B29" s="154" t="s">
        <v>175</v>
      </c>
      <c r="C29" s="155"/>
      <c r="D29" s="155"/>
      <c r="E29" s="155"/>
      <c r="F29" s="134"/>
      <c r="G29" s="155"/>
      <c r="H29" s="155"/>
      <c r="I29" s="159"/>
      <c r="J29" s="155"/>
      <c r="K29" s="155"/>
      <c r="L29" s="155"/>
      <c r="M29" s="134"/>
      <c r="N29" s="155"/>
      <c r="O29" s="155"/>
      <c r="P29" s="159"/>
      <c r="Q29" s="155"/>
      <c r="R29" s="155"/>
      <c r="S29" s="155"/>
      <c r="T29" s="134"/>
      <c r="U29" s="155"/>
      <c r="V29" s="155"/>
      <c r="W29" s="159"/>
      <c r="X29" s="155"/>
      <c r="Y29" s="155"/>
      <c r="Z29" s="155"/>
      <c r="AA29" s="134"/>
      <c r="AB29" s="155"/>
      <c r="AC29" s="155"/>
      <c r="AD29" s="133">
        <f>SUM(C29:AB29)</f>
        <v>0</v>
      </c>
      <c r="AE29" s="155"/>
      <c r="AF29" s="155"/>
      <c r="AG29" s="155"/>
      <c r="AH29" s="153"/>
      <c r="AI29" s="134" t="s">
        <v>176</v>
      </c>
      <c r="AJ29" s="134">
        <f>SUM(AJ23:AJ28)-AJ22</f>
        <v>-1</v>
      </c>
      <c r="AK29" s="134">
        <f>SUM(AK23:AK28)-AK22</f>
        <v>-1.5</v>
      </c>
      <c r="AL29" s="134">
        <f>SUM(AL23:AL28)-AL22</f>
        <v>3.5</v>
      </c>
      <c r="AM29" s="134">
        <f>SUM(AM23:AM28)-AM22</f>
        <v>0</v>
      </c>
      <c r="AN29" s="136">
        <f t="shared" si="5"/>
        <v>1</v>
      </c>
      <c r="AO29" s="180"/>
      <c r="AP29" s="180"/>
      <c r="AQ29" s="155"/>
      <c r="AR29" s="155"/>
      <c r="AS29" s="155"/>
      <c r="AT29" s="155"/>
      <c r="AU29" s="155"/>
      <c r="AV29" s="155"/>
      <c r="AW29" s="155"/>
      <c r="AX29" s="155"/>
      <c r="AY29" s="155"/>
      <c r="AZ29" s="181"/>
      <c r="BA29" s="181"/>
      <c r="BB29" s="155"/>
    </row>
    <row r="30" spans="1:54" ht="15" x14ac:dyDescent="0.25">
      <c r="A30" s="71"/>
      <c r="B30" s="131" t="s">
        <v>166</v>
      </c>
      <c r="C30" s="95">
        <v>4.5</v>
      </c>
      <c r="D30" s="95">
        <v>5.5</v>
      </c>
      <c r="E30" s="95">
        <v>5</v>
      </c>
      <c r="F30" s="95">
        <v>6</v>
      </c>
      <c r="G30" s="95">
        <v>6</v>
      </c>
      <c r="H30" s="95">
        <v>3</v>
      </c>
      <c r="I30" s="173"/>
      <c r="J30" s="95">
        <v>4.5</v>
      </c>
      <c r="K30" s="95">
        <v>5.5</v>
      </c>
      <c r="L30" s="95">
        <v>5</v>
      </c>
      <c r="M30" s="95">
        <v>6</v>
      </c>
      <c r="N30" s="95">
        <v>6</v>
      </c>
      <c r="O30" s="95">
        <v>3</v>
      </c>
      <c r="P30" s="173"/>
      <c r="Q30" s="95">
        <v>4.5</v>
      </c>
      <c r="R30" s="95">
        <v>5.5</v>
      </c>
      <c r="S30" s="95">
        <v>5</v>
      </c>
      <c r="T30" s="95">
        <v>6</v>
      </c>
      <c r="U30" s="95">
        <v>6</v>
      </c>
      <c r="V30" s="95">
        <v>3</v>
      </c>
      <c r="W30" s="173"/>
      <c r="X30" s="95">
        <v>4.5</v>
      </c>
      <c r="Y30" s="95">
        <v>5.5</v>
      </c>
      <c r="Z30" s="95">
        <v>5</v>
      </c>
      <c r="AA30" s="95">
        <v>6</v>
      </c>
      <c r="AB30" s="95">
        <v>6</v>
      </c>
      <c r="AC30" s="95">
        <v>3</v>
      </c>
      <c r="AD30" s="133">
        <f>SUM(C30:AC30)</f>
        <v>120</v>
      </c>
      <c r="AE30" s="134"/>
      <c r="AF30" s="134"/>
      <c r="AG30" s="134"/>
      <c r="AH30" s="71"/>
      <c r="AI30" s="135" t="s">
        <v>167</v>
      </c>
      <c r="AJ30" s="135">
        <f t="shared" ref="AJ30:AJ36" si="14">SUM(C30:H30)</f>
        <v>30</v>
      </c>
      <c r="AK30" s="135">
        <f t="shared" ref="AK30:AK36" si="15">SUM(J30:O30)</f>
        <v>30</v>
      </c>
      <c r="AL30" s="135">
        <f t="shared" ref="AL30:AL36" si="16">SUM(Q30:V30)</f>
        <v>30</v>
      </c>
      <c r="AM30" s="135">
        <f t="shared" ref="AM30:AM36" si="17">SUM(X30:AC30)</f>
        <v>30</v>
      </c>
      <c r="AN30" s="136">
        <f t="shared" si="5"/>
        <v>120</v>
      </c>
      <c r="AO30" s="137">
        <f>AN30-SUM(AN32:AN36)</f>
        <v>120</v>
      </c>
      <c r="AP30" s="137">
        <f>AN37</f>
        <v>42.5</v>
      </c>
      <c r="AQ30" s="138">
        <f>AO30+AP30</f>
        <v>162.5</v>
      </c>
      <c r="AR30" s="138">
        <f>AN36</f>
        <v>0</v>
      </c>
      <c r="AS30" s="138">
        <f>AN34</f>
        <v>0</v>
      </c>
      <c r="AT30" s="138">
        <f>AN35</f>
        <v>0</v>
      </c>
      <c r="AU30" s="138">
        <f>AN33</f>
        <v>0</v>
      </c>
      <c r="AV30" s="138">
        <f>AN32</f>
        <v>0</v>
      </c>
      <c r="AW30" s="134">
        <f>AF31</f>
        <v>84</v>
      </c>
      <c r="AX30" s="134">
        <v>1.3</v>
      </c>
      <c r="AY30" s="134">
        <f>AX30*AP30</f>
        <v>55.25</v>
      </c>
      <c r="AZ30" s="174">
        <f>AW30+AY30</f>
        <v>139.25</v>
      </c>
      <c r="BA30" s="174"/>
      <c r="BB30" s="138"/>
    </row>
    <row r="31" spans="1:54" ht="15" x14ac:dyDescent="0.25">
      <c r="A31" s="140"/>
      <c r="B31" s="141" t="s">
        <v>168</v>
      </c>
      <c r="C31" s="134">
        <v>5.5</v>
      </c>
      <c r="D31" s="134">
        <v>6</v>
      </c>
      <c r="E31" s="134">
        <v>6</v>
      </c>
      <c r="F31" s="134">
        <v>8.5</v>
      </c>
      <c r="G31" s="134">
        <v>5</v>
      </c>
      <c r="H31" s="134">
        <v>4.5</v>
      </c>
      <c r="I31" s="159"/>
      <c r="J31" s="134">
        <v>7</v>
      </c>
      <c r="K31" s="134">
        <v>8.5</v>
      </c>
      <c r="L31" s="134">
        <v>7.5</v>
      </c>
      <c r="M31" s="134">
        <v>8.5</v>
      </c>
      <c r="N31" s="134">
        <v>5</v>
      </c>
      <c r="O31" s="134">
        <v>4.5</v>
      </c>
      <c r="P31" s="159"/>
      <c r="Q31" s="134">
        <v>7</v>
      </c>
      <c r="R31" s="134">
        <v>8.5</v>
      </c>
      <c r="S31" s="134">
        <v>8.5</v>
      </c>
      <c r="T31" s="134">
        <v>8.5</v>
      </c>
      <c r="U31" s="134">
        <v>5.5</v>
      </c>
      <c r="V31" s="134">
        <v>5.5</v>
      </c>
      <c r="W31" s="159"/>
      <c r="X31" s="134">
        <v>7</v>
      </c>
      <c r="Y31" s="134">
        <v>8.5</v>
      </c>
      <c r="Z31" s="134">
        <v>8</v>
      </c>
      <c r="AA31" s="134">
        <v>8</v>
      </c>
      <c r="AB31" s="134">
        <v>5.5</v>
      </c>
      <c r="AC31" s="134">
        <v>5.5</v>
      </c>
      <c r="AD31" s="133">
        <f>SUM(C31:AC31)</f>
        <v>162.5</v>
      </c>
      <c r="AE31" s="134">
        <f>COUNT(C31:AC31)</f>
        <v>24</v>
      </c>
      <c r="AF31" s="134">
        <f>AE31*3.5</f>
        <v>84</v>
      </c>
      <c r="AG31" s="134"/>
      <c r="AH31" s="140"/>
      <c r="AI31" s="134" t="s">
        <v>169</v>
      </c>
      <c r="AJ31" s="134">
        <f t="shared" si="14"/>
        <v>35.5</v>
      </c>
      <c r="AK31" s="134">
        <f t="shared" si="15"/>
        <v>41</v>
      </c>
      <c r="AL31" s="134">
        <f t="shared" si="16"/>
        <v>43.5</v>
      </c>
      <c r="AM31" s="134">
        <f t="shared" si="17"/>
        <v>42.5</v>
      </c>
      <c r="AN31" s="136">
        <f t="shared" si="5"/>
        <v>162.5</v>
      </c>
      <c r="AO31" s="137"/>
      <c r="AP31" s="137"/>
      <c r="AQ31" s="134"/>
      <c r="AR31" s="134"/>
      <c r="AS31" s="134"/>
      <c r="AT31" s="134"/>
      <c r="AU31" s="134"/>
      <c r="AV31" s="134"/>
      <c r="AW31" s="134"/>
      <c r="AX31" s="134"/>
      <c r="AY31" s="134"/>
      <c r="AZ31" s="175"/>
      <c r="BA31" s="175">
        <v>30.4</v>
      </c>
      <c r="BB31" s="134"/>
    </row>
    <row r="32" spans="1:54" ht="15" x14ac:dyDescent="0.25">
      <c r="A32" s="140" t="s">
        <v>180</v>
      </c>
      <c r="B32" s="141" t="s">
        <v>109</v>
      </c>
      <c r="C32" s="147"/>
      <c r="D32" s="147"/>
      <c r="E32" s="147"/>
      <c r="F32" s="147"/>
      <c r="G32" s="147"/>
      <c r="H32" s="147"/>
      <c r="I32" s="176"/>
      <c r="J32" s="147"/>
      <c r="K32" s="147"/>
      <c r="L32" s="147"/>
      <c r="M32" s="147"/>
      <c r="N32" s="147"/>
      <c r="O32" s="147"/>
      <c r="P32" s="176"/>
      <c r="Q32" s="147"/>
      <c r="R32" s="147"/>
      <c r="S32" s="147"/>
      <c r="T32" s="147"/>
      <c r="U32" s="147"/>
      <c r="V32" s="147"/>
      <c r="W32" s="176"/>
      <c r="X32" s="147"/>
      <c r="Y32" s="147"/>
      <c r="Z32" s="147"/>
      <c r="AA32" s="147"/>
      <c r="AB32" s="147"/>
      <c r="AC32" s="147"/>
      <c r="AD32" s="133"/>
      <c r="AE32" s="147"/>
      <c r="AF32" s="147"/>
      <c r="AG32" s="147"/>
      <c r="AH32" s="140" t="s">
        <v>180</v>
      </c>
      <c r="AI32" s="134" t="s">
        <v>109</v>
      </c>
      <c r="AJ32" s="134">
        <f t="shared" si="14"/>
        <v>0</v>
      </c>
      <c r="AK32" s="134">
        <f t="shared" si="15"/>
        <v>0</v>
      </c>
      <c r="AL32" s="134">
        <f t="shared" si="16"/>
        <v>0</v>
      </c>
      <c r="AM32" s="134">
        <f t="shared" si="17"/>
        <v>0</v>
      </c>
      <c r="AN32" s="136">
        <f t="shared" si="5"/>
        <v>0</v>
      </c>
      <c r="AO32" s="177"/>
      <c r="AP32" s="177"/>
      <c r="AQ32" s="147"/>
      <c r="AR32" s="147"/>
      <c r="AS32" s="147"/>
      <c r="AT32" s="147"/>
      <c r="AU32" s="147"/>
      <c r="AV32" s="147"/>
      <c r="AW32" s="147"/>
      <c r="AX32" s="147"/>
      <c r="AY32" s="147"/>
      <c r="AZ32" s="178"/>
      <c r="BA32" s="178"/>
      <c r="BB32" s="147"/>
    </row>
    <row r="33" spans="1:54" ht="15" x14ac:dyDescent="0.25">
      <c r="A33" s="140"/>
      <c r="B33" s="141" t="s">
        <v>108</v>
      </c>
      <c r="C33" s="134"/>
      <c r="D33" s="134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33"/>
      <c r="AE33" s="134"/>
      <c r="AF33" s="134"/>
      <c r="AG33" s="134"/>
      <c r="AH33" s="179" t="s">
        <v>37</v>
      </c>
      <c r="AI33" s="124" t="s">
        <v>108</v>
      </c>
      <c r="AJ33" s="134">
        <f t="shared" si="14"/>
        <v>0</v>
      </c>
      <c r="AK33" s="134">
        <f t="shared" si="15"/>
        <v>0</v>
      </c>
      <c r="AL33" s="134">
        <f t="shared" si="16"/>
        <v>0</v>
      </c>
      <c r="AM33" s="134">
        <f t="shared" si="17"/>
        <v>0</v>
      </c>
      <c r="AN33" s="136">
        <f t="shared" si="5"/>
        <v>0</v>
      </c>
      <c r="AO33" s="137"/>
      <c r="AP33" s="137"/>
      <c r="AQ33" s="134"/>
      <c r="AR33" s="134"/>
      <c r="AS33" s="134"/>
      <c r="AT33" s="134"/>
      <c r="AU33" s="134"/>
      <c r="AV33" s="134"/>
      <c r="AW33" s="134"/>
      <c r="AX33" s="134"/>
      <c r="AY33" s="134"/>
      <c r="AZ33" s="175"/>
      <c r="BA33" s="175"/>
      <c r="BB33" s="134"/>
    </row>
    <row r="34" spans="1:54" ht="15" x14ac:dyDescent="0.25">
      <c r="A34" s="140"/>
      <c r="B34" s="141" t="s">
        <v>160</v>
      </c>
      <c r="C34" s="134"/>
      <c r="D34" s="134"/>
      <c r="E34" s="150"/>
      <c r="F34" s="134"/>
      <c r="G34" s="152"/>
      <c r="H34" s="134"/>
      <c r="I34" s="159"/>
      <c r="J34" s="134"/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33"/>
      <c r="AE34" s="134"/>
      <c r="AF34" s="134"/>
      <c r="AG34" s="134"/>
      <c r="AH34" s="140"/>
      <c r="AI34" s="124" t="s">
        <v>172</v>
      </c>
      <c r="AJ34" s="134">
        <f t="shared" si="14"/>
        <v>0</v>
      </c>
      <c r="AK34" s="134">
        <f t="shared" si="15"/>
        <v>0</v>
      </c>
      <c r="AL34" s="134">
        <f t="shared" si="16"/>
        <v>0</v>
      </c>
      <c r="AM34" s="134">
        <f t="shared" si="17"/>
        <v>0</v>
      </c>
      <c r="AN34" s="136">
        <f t="shared" si="5"/>
        <v>0</v>
      </c>
      <c r="AO34" s="137"/>
      <c r="AP34" s="137"/>
      <c r="AQ34" s="134"/>
      <c r="AR34" s="134"/>
      <c r="AS34" s="134"/>
      <c r="AT34" s="134"/>
      <c r="AU34" s="134"/>
      <c r="AV34" s="134"/>
      <c r="AW34" s="134"/>
      <c r="AX34" s="134"/>
      <c r="AY34" s="134"/>
      <c r="AZ34" s="175"/>
      <c r="BA34" s="175"/>
      <c r="BB34" s="134"/>
    </row>
    <row r="35" spans="1:54" ht="15" x14ac:dyDescent="0.25">
      <c r="A35" s="140"/>
      <c r="B35" s="141" t="s">
        <v>161</v>
      </c>
      <c r="C35" s="134"/>
      <c r="D35" s="134"/>
      <c r="E35" s="150"/>
      <c r="F35" s="134"/>
      <c r="G35" s="152"/>
      <c r="H35" s="134"/>
      <c r="I35" s="159"/>
      <c r="J35" s="134"/>
      <c r="K35" s="134"/>
      <c r="L35" s="150"/>
      <c r="M35" s="134"/>
      <c r="N35" s="152"/>
      <c r="O35" s="134"/>
      <c r="P35" s="159"/>
      <c r="Q35" s="134"/>
      <c r="R35" s="134"/>
      <c r="S35" s="150"/>
      <c r="T35" s="134"/>
      <c r="U35" s="152"/>
      <c r="V35" s="134"/>
      <c r="W35" s="159"/>
      <c r="X35" s="134"/>
      <c r="Y35" s="134"/>
      <c r="Z35" s="150"/>
      <c r="AA35" s="134"/>
      <c r="AB35" s="152"/>
      <c r="AC35" s="134"/>
      <c r="AD35" s="133"/>
      <c r="AE35" s="134"/>
      <c r="AF35" s="134"/>
      <c r="AG35" s="134"/>
      <c r="AH35" s="140"/>
      <c r="AI35" s="124" t="s">
        <v>173</v>
      </c>
      <c r="AJ35" s="134">
        <f t="shared" si="14"/>
        <v>0</v>
      </c>
      <c r="AK35" s="134">
        <f t="shared" si="15"/>
        <v>0</v>
      </c>
      <c r="AL35" s="134">
        <f t="shared" si="16"/>
        <v>0</v>
      </c>
      <c r="AM35" s="134">
        <f t="shared" si="17"/>
        <v>0</v>
      </c>
      <c r="AN35" s="136">
        <f t="shared" si="5"/>
        <v>0</v>
      </c>
      <c r="AO35" s="137"/>
      <c r="AP35" s="137"/>
      <c r="AQ35" s="134"/>
      <c r="AR35" s="134"/>
      <c r="AS35" s="134"/>
      <c r="AT35" s="134"/>
      <c r="AU35" s="134"/>
      <c r="AV35" s="134"/>
      <c r="AW35" s="134"/>
      <c r="AX35" s="134"/>
      <c r="AY35" s="134"/>
      <c r="AZ35" s="175"/>
      <c r="BA35" s="175"/>
      <c r="BB35" s="134"/>
    </row>
    <row r="36" spans="1:54" ht="15" x14ac:dyDescent="0.25">
      <c r="A36" s="140"/>
      <c r="B36" s="141" t="s">
        <v>174</v>
      </c>
      <c r="C36" s="134"/>
      <c r="D36" s="134"/>
      <c r="E36" s="150"/>
      <c r="F36" s="134"/>
      <c r="G36" s="152"/>
      <c r="H36" s="134"/>
      <c r="I36" s="159"/>
      <c r="J36" s="134"/>
      <c r="K36" s="134"/>
      <c r="L36" s="150"/>
      <c r="M36" s="134"/>
      <c r="N36" s="152"/>
      <c r="O36" s="134"/>
      <c r="P36" s="159"/>
      <c r="Q36" s="134"/>
      <c r="R36" s="134"/>
      <c r="S36" s="150"/>
      <c r="T36" s="134"/>
      <c r="U36" s="152"/>
      <c r="V36" s="134"/>
      <c r="W36" s="159"/>
      <c r="X36" s="134"/>
      <c r="Y36" s="134"/>
      <c r="Z36" s="150"/>
      <c r="AA36" s="134"/>
      <c r="AB36" s="152"/>
      <c r="AC36" s="134"/>
      <c r="AD36" s="133"/>
      <c r="AE36" s="134"/>
      <c r="AF36" s="134"/>
      <c r="AG36" s="134"/>
      <c r="AH36" s="140"/>
      <c r="AI36" s="124" t="s">
        <v>174</v>
      </c>
      <c r="AJ36" s="134">
        <f t="shared" si="14"/>
        <v>0</v>
      </c>
      <c r="AK36" s="134">
        <f t="shared" si="15"/>
        <v>0</v>
      </c>
      <c r="AL36" s="134">
        <f t="shared" si="16"/>
        <v>0</v>
      </c>
      <c r="AM36" s="134">
        <f t="shared" si="17"/>
        <v>0</v>
      </c>
      <c r="AN36" s="136">
        <f t="shared" si="5"/>
        <v>0</v>
      </c>
      <c r="AO36" s="137"/>
      <c r="AP36" s="137"/>
      <c r="AQ36" s="134"/>
      <c r="AR36" s="134"/>
      <c r="AS36" s="134"/>
      <c r="AT36" s="134"/>
      <c r="AU36" s="134"/>
      <c r="AV36" s="134"/>
      <c r="AW36" s="134"/>
      <c r="AX36" s="134"/>
      <c r="AY36" s="134"/>
      <c r="AZ36" s="175"/>
      <c r="BA36" s="175"/>
      <c r="BB36" s="134"/>
    </row>
    <row r="37" spans="1:54" ht="15" x14ac:dyDescent="0.25">
      <c r="A37" s="153"/>
      <c r="B37" s="154" t="s">
        <v>175</v>
      </c>
      <c r="C37" s="155"/>
      <c r="D37" s="155"/>
      <c r="E37" s="155"/>
      <c r="F37" s="134"/>
      <c r="G37" s="155"/>
      <c r="H37" s="155"/>
      <c r="I37" s="159"/>
      <c r="J37" s="155"/>
      <c r="K37" s="155"/>
      <c r="L37" s="155"/>
      <c r="M37" s="134"/>
      <c r="N37" s="155"/>
      <c r="O37" s="155"/>
      <c r="P37" s="159"/>
      <c r="Q37" s="155"/>
      <c r="R37" s="155"/>
      <c r="S37" s="155"/>
      <c r="T37" s="134"/>
      <c r="U37" s="155"/>
      <c r="V37" s="155"/>
      <c r="W37" s="159"/>
      <c r="X37" s="155"/>
      <c r="Y37" s="155"/>
      <c r="Z37" s="155"/>
      <c r="AA37" s="134"/>
      <c r="AB37" s="155"/>
      <c r="AC37" s="155"/>
      <c r="AD37" s="133">
        <f>SUM(C37:AB37)</f>
        <v>0</v>
      </c>
      <c r="AE37" s="155"/>
      <c r="AF37" s="155"/>
      <c r="AG37" s="155"/>
      <c r="AH37" s="153"/>
      <c r="AI37" s="134" t="s">
        <v>176</v>
      </c>
      <c r="AJ37" s="134">
        <f>SUM(AJ31:AJ36)-AJ30</f>
        <v>5.5</v>
      </c>
      <c r="AK37" s="134">
        <f>SUM(AK31:AK36)-AK30</f>
        <v>11</v>
      </c>
      <c r="AL37" s="134">
        <f>SUM(AL31:AL36)-AL30</f>
        <v>13.5</v>
      </c>
      <c r="AM37" s="134">
        <f>SUM(AM31:AM36)-AM30</f>
        <v>12.5</v>
      </c>
      <c r="AN37" s="136">
        <f t="shared" si="5"/>
        <v>42.5</v>
      </c>
      <c r="AO37" s="180"/>
      <c r="AP37" s="180"/>
      <c r="AQ37" s="155"/>
      <c r="AR37" s="155"/>
      <c r="AS37" s="155"/>
      <c r="AT37" s="155"/>
      <c r="AU37" s="155"/>
      <c r="AV37" s="155"/>
      <c r="AW37" s="155"/>
      <c r="AX37" s="155"/>
      <c r="AY37" s="155"/>
      <c r="AZ37" s="181"/>
      <c r="BA37" s="181"/>
      <c r="BB37" s="155"/>
    </row>
    <row r="38" spans="1:54" ht="15" x14ac:dyDescent="0.25">
      <c r="A38" s="71"/>
      <c r="B38" s="131" t="s">
        <v>166</v>
      </c>
      <c r="C38" s="95">
        <v>4</v>
      </c>
      <c r="D38" s="95">
        <v>5.5</v>
      </c>
      <c r="E38" s="95">
        <v>5.5</v>
      </c>
      <c r="F38" s="95">
        <v>6</v>
      </c>
      <c r="G38" s="95">
        <v>6</v>
      </c>
      <c r="H38" s="95">
        <v>3</v>
      </c>
      <c r="I38" s="173"/>
      <c r="J38" s="95">
        <v>4</v>
      </c>
      <c r="K38" s="95">
        <v>5.5</v>
      </c>
      <c r="L38" s="95">
        <v>5.5</v>
      </c>
      <c r="M38" s="95">
        <v>6</v>
      </c>
      <c r="N38" s="95">
        <v>6</v>
      </c>
      <c r="O38" s="95">
        <v>3</v>
      </c>
      <c r="P38" s="173"/>
      <c r="Q38" s="95">
        <v>4</v>
      </c>
      <c r="R38" s="95">
        <v>5.5</v>
      </c>
      <c r="S38" s="95">
        <v>5.5</v>
      </c>
      <c r="T38" s="95">
        <v>6</v>
      </c>
      <c r="U38" s="95">
        <v>6</v>
      </c>
      <c r="V38" s="95">
        <v>3</v>
      </c>
      <c r="W38" s="173"/>
      <c r="X38" s="95">
        <v>4</v>
      </c>
      <c r="Y38" s="95">
        <v>5.5</v>
      </c>
      <c r="Z38" s="95">
        <v>5.5</v>
      </c>
      <c r="AA38" s="95">
        <v>6</v>
      </c>
      <c r="AB38" s="95">
        <v>6</v>
      </c>
      <c r="AC38" s="95">
        <v>3</v>
      </c>
      <c r="AD38" s="133">
        <f>SUM(C38:AC38)</f>
        <v>120</v>
      </c>
      <c r="AE38" s="134"/>
      <c r="AF38" s="134"/>
      <c r="AG38" s="134"/>
      <c r="AH38" s="71"/>
      <c r="AI38" s="135" t="s">
        <v>167</v>
      </c>
      <c r="AJ38" s="135">
        <f t="shared" ref="AJ38:AJ44" si="18">SUM(C38:H38)</f>
        <v>30</v>
      </c>
      <c r="AK38" s="135">
        <f t="shared" ref="AK38:AK44" si="19">SUM(J38:O38)</f>
        <v>30</v>
      </c>
      <c r="AL38" s="135">
        <f t="shared" ref="AL38:AL44" si="20">SUM(Q38:V38)</f>
        <v>30</v>
      </c>
      <c r="AM38" s="135">
        <f t="shared" ref="AM38:AM44" si="21">SUM(X38:AC38)</f>
        <v>30</v>
      </c>
      <c r="AN38" s="136">
        <f t="shared" ref="AN38:AN69" si="22">SUM(AJ38:AM38)</f>
        <v>120</v>
      </c>
      <c r="AO38" s="137">
        <f>AN38-SUM(AN40:AN44)</f>
        <v>113</v>
      </c>
      <c r="AP38" s="137">
        <f>AN45</f>
        <v>0</v>
      </c>
      <c r="AQ38" s="138">
        <f>AO38+AP38</f>
        <v>113</v>
      </c>
      <c r="AR38" s="138">
        <f>AN44</f>
        <v>0</v>
      </c>
      <c r="AS38" s="138">
        <f>AN42</f>
        <v>0</v>
      </c>
      <c r="AT38" s="138">
        <f>AN43</f>
        <v>0</v>
      </c>
      <c r="AU38" s="138">
        <f>AN41</f>
        <v>0</v>
      </c>
      <c r="AV38" s="138">
        <f>AN40</f>
        <v>7</v>
      </c>
      <c r="AW38" s="134">
        <f>AF39</f>
        <v>80.5</v>
      </c>
      <c r="AX38" s="134">
        <v>1.3</v>
      </c>
      <c r="AY38" s="134">
        <f>AX38*AP38</f>
        <v>0</v>
      </c>
      <c r="AZ38" s="174">
        <f>AW38+AY38</f>
        <v>80.5</v>
      </c>
      <c r="BA38" s="174"/>
      <c r="BB38" s="138"/>
    </row>
    <row r="39" spans="1:54" ht="15" x14ac:dyDescent="0.25">
      <c r="A39" s="140"/>
      <c r="B39" s="141" t="s">
        <v>168</v>
      </c>
      <c r="C39" s="134">
        <v>4</v>
      </c>
      <c r="D39" s="134">
        <v>5.5</v>
      </c>
      <c r="E39" s="134">
        <v>5</v>
      </c>
      <c r="F39" s="134">
        <v>6</v>
      </c>
      <c r="G39" s="134">
        <v>5.5</v>
      </c>
      <c r="H39" s="134">
        <v>3.5</v>
      </c>
      <c r="I39" s="159"/>
      <c r="J39" s="134">
        <v>4.5</v>
      </c>
      <c r="K39" s="184"/>
      <c r="L39" s="134">
        <v>5.5</v>
      </c>
      <c r="M39" s="134">
        <v>5</v>
      </c>
      <c r="N39" s="134">
        <v>5.5</v>
      </c>
      <c r="O39" s="134">
        <v>3</v>
      </c>
      <c r="P39" s="159"/>
      <c r="Q39" s="134">
        <v>5</v>
      </c>
      <c r="R39" s="134">
        <v>6</v>
      </c>
      <c r="S39" s="134">
        <v>5</v>
      </c>
      <c r="T39" s="134">
        <v>5.5</v>
      </c>
      <c r="U39" s="134">
        <v>6</v>
      </c>
      <c r="V39" s="134">
        <v>3</v>
      </c>
      <c r="W39" s="159"/>
      <c r="X39" s="134">
        <v>4.5</v>
      </c>
      <c r="Y39" s="134">
        <v>5.5</v>
      </c>
      <c r="Z39" s="134">
        <v>6</v>
      </c>
      <c r="AA39" s="134">
        <v>5.5</v>
      </c>
      <c r="AB39" s="134">
        <v>5</v>
      </c>
      <c r="AC39" s="134">
        <v>3</v>
      </c>
      <c r="AD39" s="133">
        <f>SUM(C39:AC39)</f>
        <v>113</v>
      </c>
      <c r="AE39" s="134">
        <f>COUNT(C39:AC39)</f>
        <v>23</v>
      </c>
      <c r="AF39" s="134">
        <f>AE39*3.5</f>
        <v>80.5</v>
      </c>
      <c r="AG39" s="134"/>
      <c r="AH39" s="140"/>
      <c r="AI39" s="134" t="s">
        <v>169</v>
      </c>
      <c r="AJ39" s="134">
        <f t="shared" si="18"/>
        <v>29.5</v>
      </c>
      <c r="AK39" s="134">
        <f t="shared" si="19"/>
        <v>23.5</v>
      </c>
      <c r="AL39" s="134">
        <f t="shared" si="20"/>
        <v>30.5</v>
      </c>
      <c r="AM39" s="134">
        <f t="shared" si="21"/>
        <v>29.5</v>
      </c>
      <c r="AN39" s="136">
        <f t="shared" si="22"/>
        <v>113</v>
      </c>
      <c r="AO39" s="137"/>
      <c r="AP39" s="137"/>
      <c r="AQ39" s="134"/>
      <c r="AR39" s="134"/>
      <c r="AS39" s="134"/>
      <c r="AT39" s="134"/>
      <c r="AU39" s="134"/>
      <c r="AV39" s="134"/>
      <c r="AW39" s="134"/>
      <c r="AX39" s="134"/>
      <c r="AY39" s="134"/>
      <c r="AZ39" s="175"/>
      <c r="BA39" s="175"/>
      <c r="BB39" s="134" t="s">
        <v>218</v>
      </c>
    </row>
    <row r="40" spans="1:54" ht="15" x14ac:dyDescent="0.25">
      <c r="A40" s="140" t="s">
        <v>182</v>
      </c>
      <c r="B40" s="141" t="s">
        <v>109</v>
      </c>
      <c r="C40" s="147"/>
      <c r="D40" s="147"/>
      <c r="E40" s="147"/>
      <c r="F40" s="147"/>
      <c r="G40" s="147"/>
      <c r="H40" s="147"/>
      <c r="I40" s="176"/>
      <c r="J40" s="147"/>
      <c r="K40" s="147">
        <v>5.5</v>
      </c>
      <c r="L40" s="147"/>
      <c r="M40" s="147"/>
      <c r="N40" s="147"/>
      <c r="O40" s="147"/>
      <c r="P40" s="176"/>
      <c r="Q40" s="147"/>
      <c r="R40" s="147"/>
      <c r="S40" s="147"/>
      <c r="T40" s="147"/>
      <c r="U40" s="147"/>
      <c r="V40" s="147"/>
      <c r="W40" s="176"/>
      <c r="X40" s="147"/>
      <c r="Y40" s="147"/>
      <c r="Z40" s="147"/>
      <c r="AA40" s="147">
        <v>0.5</v>
      </c>
      <c r="AB40" s="147">
        <v>1</v>
      </c>
      <c r="AC40" s="147"/>
      <c r="AD40" s="133"/>
      <c r="AE40" s="147"/>
      <c r="AF40" s="147"/>
      <c r="AG40" s="147"/>
      <c r="AH40" s="140" t="s">
        <v>182</v>
      </c>
      <c r="AI40" s="134" t="s">
        <v>109</v>
      </c>
      <c r="AJ40" s="134">
        <f t="shared" si="18"/>
        <v>0</v>
      </c>
      <c r="AK40" s="134">
        <f t="shared" si="19"/>
        <v>5.5</v>
      </c>
      <c r="AL40" s="134">
        <f t="shared" si="20"/>
        <v>0</v>
      </c>
      <c r="AM40" s="134">
        <f t="shared" si="21"/>
        <v>1.5</v>
      </c>
      <c r="AN40" s="136">
        <f t="shared" si="22"/>
        <v>7</v>
      </c>
      <c r="AO40" s="177"/>
      <c r="AP40" s="177"/>
      <c r="AQ40" s="147"/>
      <c r="AR40" s="147"/>
      <c r="AS40" s="147"/>
      <c r="AT40" s="147"/>
      <c r="AU40" s="147"/>
      <c r="AV40" s="147"/>
      <c r="AW40" s="147"/>
      <c r="AX40" s="147"/>
      <c r="AY40" s="147"/>
      <c r="AZ40" s="178"/>
      <c r="BA40" s="178"/>
      <c r="BB40" s="147"/>
    </row>
    <row r="41" spans="1:54" ht="15" x14ac:dyDescent="0.25">
      <c r="A41" s="140"/>
      <c r="B41" s="141" t="s">
        <v>108</v>
      </c>
      <c r="C41" s="134"/>
      <c r="D41" s="134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34"/>
      <c r="R41" s="134"/>
      <c r="S41" s="150"/>
      <c r="T41" s="134"/>
      <c r="U41" s="152"/>
      <c r="V41" s="134"/>
      <c r="W41" s="159"/>
      <c r="X41" s="134"/>
      <c r="Y41" s="134"/>
      <c r="Z41" s="150"/>
      <c r="AA41" s="134"/>
      <c r="AB41" s="152"/>
      <c r="AC41" s="134"/>
      <c r="AD41" s="133"/>
      <c r="AE41" s="134"/>
      <c r="AF41" s="134"/>
      <c r="AG41" s="134"/>
      <c r="AH41" s="183" t="s">
        <v>17</v>
      </c>
      <c r="AI41" s="124" t="s">
        <v>108</v>
      </c>
      <c r="AJ41" s="134">
        <f t="shared" si="18"/>
        <v>0</v>
      </c>
      <c r="AK41" s="134">
        <f t="shared" si="19"/>
        <v>0</v>
      </c>
      <c r="AL41" s="134">
        <f t="shared" si="20"/>
        <v>0</v>
      </c>
      <c r="AM41" s="134">
        <f t="shared" si="21"/>
        <v>0</v>
      </c>
      <c r="AN41" s="136">
        <f t="shared" si="22"/>
        <v>0</v>
      </c>
      <c r="AO41" s="137"/>
      <c r="AP41" s="137"/>
      <c r="AQ41" s="134"/>
      <c r="AR41" s="134"/>
      <c r="AS41" s="134"/>
      <c r="AT41" s="134"/>
      <c r="AU41" s="134"/>
      <c r="AV41" s="134"/>
      <c r="AW41" s="134"/>
      <c r="AX41" s="134"/>
      <c r="AY41" s="134"/>
      <c r="AZ41" s="175"/>
      <c r="BA41" s="175"/>
      <c r="BB41" s="134"/>
    </row>
    <row r="42" spans="1:54" ht="15" x14ac:dyDescent="0.25">
      <c r="A42" s="140"/>
      <c r="B42" s="141" t="s">
        <v>160</v>
      </c>
      <c r="C42" s="134"/>
      <c r="D42" s="134"/>
      <c r="E42" s="150"/>
      <c r="F42" s="134"/>
      <c r="G42" s="152"/>
      <c r="H42" s="134"/>
      <c r="I42" s="159"/>
      <c r="J42" s="134"/>
      <c r="K42" s="134"/>
      <c r="L42" s="150"/>
      <c r="M42" s="134"/>
      <c r="N42" s="152"/>
      <c r="O42" s="134"/>
      <c r="P42" s="159"/>
      <c r="Q42" s="134"/>
      <c r="R42" s="134"/>
      <c r="S42" s="150"/>
      <c r="T42" s="134"/>
      <c r="U42" s="152"/>
      <c r="V42" s="134"/>
      <c r="W42" s="159"/>
      <c r="X42" s="134"/>
      <c r="Y42" s="134"/>
      <c r="Z42" s="150"/>
      <c r="AA42" s="134"/>
      <c r="AB42" s="152"/>
      <c r="AC42" s="134"/>
      <c r="AD42" s="133"/>
      <c r="AE42" s="134"/>
      <c r="AF42" s="134"/>
      <c r="AG42" s="134"/>
      <c r="AH42" s="140"/>
      <c r="AI42" s="124" t="s">
        <v>172</v>
      </c>
      <c r="AJ42" s="134">
        <f t="shared" si="18"/>
        <v>0</v>
      </c>
      <c r="AK42" s="134">
        <f t="shared" si="19"/>
        <v>0</v>
      </c>
      <c r="AL42" s="134">
        <f t="shared" si="20"/>
        <v>0</v>
      </c>
      <c r="AM42" s="134">
        <f t="shared" si="21"/>
        <v>0</v>
      </c>
      <c r="AN42" s="136">
        <f t="shared" si="22"/>
        <v>0</v>
      </c>
      <c r="AO42" s="137"/>
      <c r="AP42" s="137"/>
      <c r="AQ42" s="134"/>
      <c r="AR42" s="134"/>
      <c r="AS42" s="134"/>
      <c r="AT42" s="134"/>
      <c r="AU42" s="134"/>
      <c r="AV42" s="134"/>
      <c r="AW42" s="134"/>
      <c r="AX42" s="134"/>
      <c r="AY42" s="134"/>
      <c r="AZ42" s="175"/>
      <c r="BA42" s="175"/>
      <c r="BB42" s="134"/>
    </row>
    <row r="43" spans="1:54" ht="15" x14ac:dyDescent="0.25">
      <c r="A43" s="140"/>
      <c r="B43" s="141" t="s">
        <v>161</v>
      </c>
      <c r="C43" s="134"/>
      <c r="D43" s="134"/>
      <c r="E43" s="150"/>
      <c r="F43" s="134"/>
      <c r="G43" s="152"/>
      <c r="H43" s="134"/>
      <c r="I43" s="159"/>
      <c r="J43" s="134"/>
      <c r="K43" s="134"/>
      <c r="L43" s="150"/>
      <c r="M43" s="134"/>
      <c r="N43" s="152"/>
      <c r="O43" s="134"/>
      <c r="P43" s="159"/>
      <c r="Q43" s="134"/>
      <c r="R43" s="134"/>
      <c r="S43" s="150"/>
      <c r="T43" s="134"/>
      <c r="U43" s="152"/>
      <c r="V43" s="134"/>
      <c r="W43" s="159"/>
      <c r="X43" s="134"/>
      <c r="Y43" s="134"/>
      <c r="Z43" s="150"/>
      <c r="AA43" s="134"/>
      <c r="AB43" s="152"/>
      <c r="AC43" s="134"/>
      <c r="AD43" s="133"/>
      <c r="AE43" s="134"/>
      <c r="AF43" s="134"/>
      <c r="AG43" s="134"/>
      <c r="AH43" s="140"/>
      <c r="AI43" s="124" t="s">
        <v>173</v>
      </c>
      <c r="AJ43" s="134">
        <f t="shared" si="18"/>
        <v>0</v>
      </c>
      <c r="AK43" s="134">
        <f t="shared" si="19"/>
        <v>0</v>
      </c>
      <c r="AL43" s="134">
        <f t="shared" si="20"/>
        <v>0</v>
      </c>
      <c r="AM43" s="134">
        <f t="shared" si="21"/>
        <v>0</v>
      </c>
      <c r="AN43" s="136">
        <f t="shared" si="22"/>
        <v>0</v>
      </c>
      <c r="AO43" s="137"/>
      <c r="AP43" s="137"/>
      <c r="AQ43" s="134"/>
      <c r="AR43" s="134"/>
      <c r="AS43" s="134"/>
      <c r="AT43" s="134"/>
      <c r="AU43" s="134"/>
      <c r="AV43" s="134"/>
      <c r="AW43" s="134"/>
      <c r="AX43" s="134"/>
      <c r="AY43" s="134"/>
      <c r="AZ43" s="175"/>
      <c r="BA43" s="175"/>
      <c r="BB43" s="134"/>
    </row>
    <row r="44" spans="1:54" ht="15" x14ac:dyDescent="0.25">
      <c r="A44" s="140"/>
      <c r="B44" s="141" t="s">
        <v>174</v>
      </c>
      <c r="C44" s="134"/>
      <c r="D44" s="134"/>
      <c r="E44" s="150"/>
      <c r="F44" s="134"/>
      <c r="G44" s="152"/>
      <c r="H44" s="134"/>
      <c r="I44" s="159"/>
      <c r="J44" s="134"/>
      <c r="K44" s="134"/>
      <c r="L44" s="150"/>
      <c r="M44" s="134"/>
      <c r="N44" s="152"/>
      <c r="O44" s="134"/>
      <c r="P44" s="159"/>
      <c r="Q44" s="134"/>
      <c r="R44" s="134"/>
      <c r="S44" s="150"/>
      <c r="T44" s="134"/>
      <c r="U44" s="152"/>
      <c r="V44" s="134"/>
      <c r="W44" s="159"/>
      <c r="X44" s="134"/>
      <c r="Y44" s="134"/>
      <c r="Z44" s="150"/>
      <c r="AA44" s="134"/>
      <c r="AB44" s="152"/>
      <c r="AC44" s="134"/>
      <c r="AD44" s="133"/>
      <c r="AE44" s="134"/>
      <c r="AF44" s="134"/>
      <c r="AG44" s="134"/>
      <c r="AH44" s="140"/>
      <c r="AI44" s="124" t="s">
        <v>174</v>
      </c>
      <c r="AJ44" s="134">
        <f t="shared" si="18"/>
        <v>0</v>
      </c>
      <c r="AK44" s="134">
        <f t="shared" si="19"/>
        <v>0</v>
      </c>
      <c r="AL44" s="134">
        <f t="shared" si="20"/>
        <v>0</v>
      </c>
      <c r="AM44" s="134">
        <f t="shared" si="21"/>
        <v>0</v>
      </c>
      <c r="AN44" s="136">
        <f t="shared" si="22"/>
        <v>0</v>
      </c>
      <c r="AO44" s="137"/>
      <c r="AP44" s="137"/>
      <c r="AQ44" s="134"/>
      <c r="AR44" s="134"/>
      <c r="AS44" s="134"/>
      <c r="AT44" s="134"/>
      <c r="AU44" s="134"/>
      <c r="AV44" s="134"/>
      <c r="AW44" s="134"/>
      <c r="AX44" s="134"/>
      <c r="AY44" s="134"/>
      <c r="AZ44" s="175"/>
      <c r="BA44" s="175"/>
      <c r="BB44" s="134"/>
    </row>
    <row r="45" spans="1:54" ht="15" x14ac:dyDescent="0.25">
      <c r="A45" s="153"/>
      <c r="B45" s="154" t="s">
        <v>175</v>
      </c>
      <c r="C45" s="155"/>
      <c r="D45" s="155"/>
      <c r="E45" s="155"/>
      <c r="F45" s="134"/>
      <c r="G45" s="155"/>
      <c r="H45" s="155"/>
      <c r="I45" s="159"/>
      <c r="J45" s="155"/>
      <c r="K45" s="155"/>
      <c r="L45" s="155"/>
      <c r="M45" s="134"/>
      <c r="N45" s="155"/>
      <c r="O45" s="155"/>
      <c r="P45" s="159"/>
      <c r="Q45" s="155"/>
      <c r="R45" s="155"/>
      <c r="S45" s="155"/>
      <c r="T45" s="134"/>
      <c r="U45" s="155"/>
      <c r="V45" s="155"/>
      <c r="W45" s="159"/>
      <c r="X45" s="155"/>
      <c r="Y45" s="155"/>
      <c r="Z45" s="155"/>
      <c r="AA45" s="134"/>
      <c r="AB45" s="155"/>
      <c r="AC45" s="155"/>
      <c r="AD45" s="133">
        <f>SUM(C45:AB45)</f>
        <v>0</v>
      </c>
      <c r="AE45" s="155"/>
      <c r="AF45" s="155"/>
      <c r="AG45" s="155"/>
      <c r="AH45" s="153"/>
      <c r="AI45" s="134" t="s">
        <v>176</v>
      </c>
      <c r="AJ45" s="134">
        <f>SUM(AJ39:AJ44)-AJ38</f>
        <v>-0.5</v>
      </c>
      <c r="AK45" s="134">
        <f>SUM(AK39:AK44)-AK38</f>
        <v>-1</v>
      </c>
      <c r="AL45" s="134">
        <f>SUM(AL39:AL44)-AL38</f>
        <v>0.5</v>
      </c>
      <c r="AM45" s="134">
        <f>SUM(AM39:AM44)-AM38</f>
        <v>1</v>
      </c>
      <c r="AN45" s="136">
        <f t="shared" si="22"/>
        <v>0</v>
      </c>
      <c r="AO45" s="180"/>
      <c r="AP45" s="180"/>
      <c r="AQ45" s="155"/>
      <c r="AR45" s="155"/>
      <c r="AS45" s="155"/>
      <c r="AT45" s="155"/>
      <c r="AU45" s="155"/>
      <c r="AV45" s="155"/>
      <c r="AW45" s="155"/>
      <c r="AX45" s="155"/>
      <c r="AY45" s="155"/>
      <c r="AZ45" s="181"/>
      <c r="BA45" s="181"/>
      <c r="BB45" s="155"/>
    </row>
    <row r="46" spans="1:54" ht="15" x14ac:dyDescent="0.25">
      <c r="A46" s="71"/>
      <c r="B46" s="131" t="s">
        <v>166</v>
      </c>
      <c r="C46" s="95">
        <v>5</v>
      </c>
      <c r="D46" s="95">
        <v>5</v>
      </c>
      <c r="E46" s="95">
        <v>5</v>
      </c>
      <c r="F46" s="95">
        <v>6</v>
      </c>
      <c r="G46" s="95">
        <v>6</v>
      </c>
      <c r="H46" s="95">
        <v>3</v>
      </c>
      <c r="I46" s="173"/>
      <c r="J46" s="95">
        <v>5</v>
      </c>
      <c r="K46" s="95">
        <v>5</v>
      </c>
      <c r="L46" s="95">
        <v>5</v>
      </c>
      <c r="M46" s="95">
        <v>6</v>
      </c>
      <c r="N46" s="95">
        <v>6</v>
      </c>
      <c r="O46" s="95">
        <v>3</v>
      </c>
      <c r="P46" s="173"/>
      <c r="Q46" s="95">
        <v>5</v>
      </c>
      <c r="R46" s="95">
        <v>5</v>
      </c>
      <c r="S46" s="95">
        <v>5</v>
      </c>
      <c r="T46" s="95">
        <v>6</v>
      </c>
      <c r="U46" s="95">
        <v>6</v>
      </c>
      <c r="V46" s="95">
        <v>3</v>
      </c>
      <c r="W46" s="173"/>
      <c r="X46" s="95">
        <v>5</v>
      </c>
      <c r="Y46" s="95">
        <v>5</v>
      </c>
      <c r="Z46" s="95">
        <v>5</v>
      </c>
      <c r="AA46" s="95">
        <v>6</v>
      </c>
      <c r="AB46" s="95">
        <v>6</v>
      </c>
      <c r="AC46" s="95">
        <v>3</v>
      </c>
      <c r="AD46" s="133">
        <f>SUM(C46:AC46)</f>
        <v>120</v>
      </c>
      <c r="AE46" s="134"/>
      <c r="AF46" s="134"/>
      <c r="AG46" s="134"/>
      <c r="AH46" s="71"/>
      <c r="AI46" s="135" t="s">
        <v>167</v>
      </c>
      <c r="AJ46" s="135">
        <f t="shared" ref="AJ46:AJ52" si="23">SUM(C46:H46)</f>
        <v>30</v>
      </c>
      <c r="AK46" s="135">
        <f t="shared" ref="AK46:AK52" si="24">SUM(J46:O46)</f>
        <v>30</v>
      </c>
      <c r="AL46" s="135">
        <f t="shared" ref="AL46:AL52" si="25">SUM(Q46:V46)</f>
        <v>30</v>
      </c>
      <c r="AM46" s="135">
        <f t="shared" ref="AM46:AM52" si="26">SUM(X46:AC46)</f>
        <v>30</v>
      </c>
      <c r="AN46" s="136">
        <f t="shared" si="22"/>
        <v>120</v>
      </c>
      <c r="AO46" s="137">
        <f>AN46-SUM(AN48:AN52)</f>
        <v>117</v>
      </c>
      <c r="AP46" s="137">
        <f>AN53</f>
        <v>2</v>
      </c>
      <c r="AQ46" s="138">
        <f>AO46+AP46</f>
        <v>119</v>
      </c>
      <c r="AR46" s="138">
        <f>AN52</f>
        <v>0</v>
      </c>
      <c r="AS46" s="138">
        <f>AN50</f>
        <v>0</v>
      </c>
      <c r="AT46" s="138">
        <f>AN51</f>
        <v>0</v>
      </c>
      <c r="AU46" s="138">
        <f>AN49</f>
        <v>0</v>
      </c>
      <c r="AV46" s="138">
        <f>AN48</f>
        <v>3</v>
      </c>
      <c r="AW46" s="134">
        <f>AF47</f>
        <v>80.5</v>
      </c>
      <c r="AX46" s="134">
        <v>1.3</v>
      </c>
      <c r="AY46" s="134">
        <f>AX46*AP46</f>
        <v>2.6</v>
      </c>
      <c r="AZ46" s="174">
        <f>AW46+AY46</f>
        <v>83.1</v>
      </c>
      <c r="BA46" s="174"/>
      <c r="BB46" s="138"/>
    </row>
    <row r="47" spans="1:54" ht="15" x14ac:dyDescent="0.25">
      <c r="A47" s="140"/>
      <c r="B47" s="141" t="s">
        <v>168</v>
      </c>
      <c r="C47" s="134">
        <v>5.5</v>
      </c>
      <c r="D47" s="134">
        <v>5.5</v>
      </c>
      <c r="E47" s="134">
        <v>5.5</v>
      </c>
      <c r="F47" s="134">
        <v>5.5</v>
      </c>
      <c r="G47" s="134">
        <v>6</v>
      </c>
      <c r="H47" s="184"/>
      <c r="I47" s="159"/>
      <c r="J47" s="134">
        <v>4.5</v>
      </c>
      <c r="K47" s="134">
        <v>6</v>
      </c>
      <c r="L47" s="134">
        <v>5</v>
      </c>
      <c r="M47" s="134">
        <v>6</v>
      </c>
      <c r="N47" s="134">
        <v>6</v>
      </c>
      <c r="O47" s="134">
        <v>3</v>
      </c>
      <c r="P47" s="159"/>
      <c r="Q47" s="155">
        <v>5.5</v>
      </c>
      <c r="R47" s="155">
        <v>6</v>
      </c>
      <c r="S47" s="155">
        <v>5</v>
      </c>
      <c r="T47" s="134">
        <v>6</v>
      </c>
      <c r="U47" s="155">
        <v>5</v>
      </c>
      <c r="V47" s="155">
        <v>3</v>
      </c>
      <c r="W47" s="159"/>
      <c r="X47" s="134">
        <v>4.5</v>
      </c>
      <c r="Y47" s="134">
        <v>5.5</v>
      </c>
      <c r="Z47" s="134">
        <v>6</v>
      </c>
      <c r="AA47" s="134">
        <v>5.5</v>
      </c>
      <c r="AB47" s="134">
        <v>6</v>
      </c>
      <c r="AC47" s="155">
        <v>2.5</v>
      </c>
      <c r="AD47" s="133">
        <f>SUM(C47:AC47)</f>
        <v>119</v>
      </c>
      <c r="AE47" s="134">
        <f>COUNT(C47:AC47)</f>
        <v>23</v>
      </c>
      <c r="AF47" s="134">
        <f>AE47*3.5</f>
        <v>80.5</v>
      </c>
      <c r="AG47" s="134"/>
      <c r="AH47" s="140"/>
      <c r="AI47" s="134" t="s">
        <v>169</v>
      </c>
      <c r="AJ47" s="134">
        <f t="shared" si="23"/>
        <v>28</v>
      </c>
      <c r="AK47" s="134">
        <f t="shared" si="24"/>
        <v>30.5</v>
      </c>
      <c r="AL47" s="134">
        <f t="shared" si="25"/>
        <v>30.5</v>
      </c>
      <c r="AM47" s="134">
        <f t="shared" si="26"/>
        <v>30</v>
      </c>
      <c r="AN47" s="136">
        <f t="shared" si="22"/>
        <v>119</v>
      </c>
      <c r="AO47" s="137"/>
      <c r="AP47" s="137"/>
      <c r="AQ47" s="134"/>
      <c r="AR47" s="134"/>
      <c r="AS47" s="134"/>
      <c r="AT47" s="134"/>
      <c r="AU47" s="134"/>
      <c r="AV47" s="134"/>
      <c r="AW47" s="134"/>
      <c r="AX47" s="134"/>
      <c r="AY47" s="134"/>
      <c r="AZ47" s="175"/>
      <c r="BA47" s="175"/>
      <c r="BB47" s="134"/>
    </row>
    <row r="48" spans="1:54" ht="15" x14ac:dyDescent="0.25">
      <c r="A48" s="140" t="s">
        <v>184</v>
      </c>
      <c r="B48" s="141" t="s">
        <v>109</v>
      </c>
      <c r="C48" s="147"/>
      <c r="D48" s="147"/>
      <c r="E48" s="147"/>
      <c r="F48" s="147"/>
      <c r="G48" s="147"/>
      <c r="H48" s="147">
        <v>3</v>
      </c>
      <c r="I48" s="176"/>
      <c r="J48" s="147"/>
      <c r="K48" s="147"/>
      <c r="L48" s="147"/>
      <c r="M48" s="147"/>
      <c r="N48" s="147"/>
      <c r="O48" s="147"/>
      <c r="P48" s="176"/>
      <c r="Q48" s="147"/>
      <c r="R48" s="147"/>
      <c r="S48" s="147"/>
      <c r="T48" s="147"/>
      <c r="U48" s="147"/>
      <c r="V48" s="147"/>
      <c r="W48" s="176"/>
      <c r="X48" s="147"/>
      <c r="Y48" s="147"/>
      <c r="Z48" s="147"/>
      <c r="AA48" s="147"/>
      <c r="AB48" s="147"/>
      <c r="AC48" s="147"/>
      <c r="AD48" s="133"/>
      <c r="AE48" s="147"/>
      <c r="AF48" s="147"/>
      <c r="AG48" s="147"/>
      <c r="AH48" s="140" t="s">
        <v>184</v>
      </c>
      <c r="AI48" s="134" t="s">
        <v>109</v>
      </c>
      <c r="AJ48" s="134">
        <f t="shared" si="23"/>
        <v>3</v>
      </c>
      <c r="AK48" s="134">
        <f t="shared" si="24"/>
        <v>0</v>
      </c>
      <c r="AL48" s="134">
        <f t="shared" si="25"/>
        <v>0</v>
      </c>
      <c r="AM48" s="134">
        <f t="shared" si="26"/>
        <v>0</v>
      </c>
      <c r="AN48" s="136">
        <f t="shared" si="22"/>
        <v>3</v>
      </c>
      <c r="AO48" s="177"/>
      <c r="AP48" s="177"/>
      <c r="AQ48" s="147"/>
      <c r="AR48" s="147"/>
      <c r="AS48" s="147"/>
      <c r="AT48" s="147"/>
      <c r="AU48" s="147"/>
      <c r="AV48" s="147"/>
      <c r="AW48" s="147"/>
      <c r="AX48" s="147"/>
      <c r="AY48" s="147"/>
      <c r="AZ48" s="178"/>
      <c r="BA48" s="178"/>
      <c r="BB48" s="147"/>
    </row>
    <row r="49" spans="1:54" ht="15" x14ac:dyDescent="0.25">
      <c r="A49" s="140"/>
      <c r="B49" s="141" t="s">
        <v>108</v>
      </c>
      <c r="C49" s="134"/>
      <c r="D49" s="134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34"/>
      <c r="R49" s="134"/>
      <c r="S49" s="150"/>
      <c r="T49" s="134"/>
      <c r="U49" s="152"/>
      <c r="V49" s="134"/>
      <c r="W49" s="159"/>
      <c r="X49" s="134"/>
      <c r="Y49" s="134"/>
      <c r="Z49" s="150"/>
      <c r="AA49" s="134"/>
      <c r="AB49" s="152"/>
      <c r="AC49" s="134"/>
      <c r="AD49" s="133"/>
      <c r="AE49" s="134"/>
      <c r="AF49" s="134"/>
      <c r="AG49" s="134"/>
      <c r="AH49" s="183" t="s">
        <v>17</v>
      </c>
      <c r="AI49" s="124" t="s">
        <v>108</v>
      </c>
      <c r="AJ49" s="134">
        <f t="shared" si="23"/>
        <v>0</v>
      </c>
      <c r="AK49" s="134">
        <f t="shared" si="24"/>
        <v>0</v>
      </c>
      <c r="AL49" s="134">
        <f t="shared" si="25"/>
        <v>0</v>
      </c>
      <c r="AM49" s="134">
        <f t="shared" si="26"/>
        <v>0</v>
      </c>
      <c r="AN49" s="136">
        <f t="shared" si="22"/>
        <v>0</v>
      </c>
      <c r="AO49" s="137"/>
      <c r="AP49" s="137"/>
      <c r="AQ49" s="134"/>
      <c r="AR49" s="134"/>
      <c r="AS49" s="134"/>
      <c r="AT49" s="134"/>
      <c r="AU49" s="134"/>
      <c r="AV49" s="134"/>
      <c r="AW49" s="134"/>
      <c r="AX49" s="134"/>
      <c r="AY49" s="134"/>
      <c r="AZ49" s="175"/>
      <c r="BA49" s="175"/>
      <c r="BB49" s="134"/>
    </row>
    <row r="50" spans="1:54" ht="15" x14ac:dyDescent="0.25">
      <c r="A50" s="140"/>
      <c r="B50" s="141" t="s">
        <v>160</v>
      </c>
      <c r="C50" s="134"/>
      <c r="D50" s="134"/>
      <c r="E50" s="150"/>
      <c r="F50" s="134"/>
      <c r="G50" s="152"/>
      <c r="H50" s="134"/>
      <c r="I50" s="159"/>
      <c r="J50" s="134"/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33"/>
      <c r="AE50" s="134"/>
      <c r="AF50" s="134"/>
      <c r="AG50" s="134"/>
      <c r="AH50" s="140"/>
      <c r="AI50" s="124" t="s">
        <v>172</v>
      </c>
      <c r="AJ50" s="134">
        <f t="shared" si="23"/>
        <v>0</v>
      </c>
      <c r="AK50" s="134">
        <f t="shared" si="24"/>
        <v>0</v>
      </c>
      <c r="AL50" s="134">
        <f t="shared" si="25"/>
        <v>0</v>
      </c>
      <c r="AM50" s="134">
        <f t="shared" si="26"/>
        <v>0</v>
      </c>
      <c r="AN50" s="136">
        <f t="shared" si="22"/>
        <v>0</v>
      </c>
      <c r="AO50" s="137"/>
      <c r="AP50" s="137"/>
      <c r="AQ50" s="134"/>
      <c r="AR50" s="134"/>
      <c r="AS50" s="134"/>
      <c r="AT50" s="134"/>
      <c r="AU50" s="134"/>
      <c r="AV50" s="134"/>
      <c r="AW50" s="134"/>
      <c r="AX50" s="134"/>
      <c r="AY50" s="134"/>
      <c r="AZ50" s="175"/>
      <c r="BA50" s="175"/>
      <c r="BB50" s="134"/>
    </row>
    <row r="51" spans="1:54" ht="15" x14ac:dyDescent="0.25">
      <c r="A51" s="140"/>
      <c r="B51" s="141" t="s">
        <v>161</v>
      </c>
      <c r="C51" s="134"/>
      <c r="D51" s="134"/>
      <c r="E51" s="150"/>
      <c r="F51" s="134"/>
      <c r="G51" s="152"/>
      <c r="H51" s="134"/>
      <c r="I51" s="159"/>
      <c r="J51" s="134"/>
      <c r="K51" s="134"/>
      <c r="L51" s="150"/>
      <c r="M51" s="134"/>
      <c r="N51" s="152"/>
      <c r="O51" s="134"/>
      <c r="P51" s="159"/>
      <c r="Q51" s="134"/>
      <c r="R51" s="134"/>
      <c r="S51" s="150"/>
      <c r="T51" s="134"/>
      <c r="U51" s="152"/>
      <c r="V51" s="134"/>
      <c r="W51" s="159"/>
      <c r="X51" s="134"/>
      <c r="Y51" s="134"/>
      <c r="Z51" s="150"/>
      <c r="AA51" s="134"/>
      <c r="AB51" s="152"/>
      <c r="AC51" s="134"/>
      <c r="AD51" s="133"/>
      <c r="AE51" s="134"/>
      <c r="AF51" s="134"/>
      <c r="AG51" s="134"/>
      <c r="AH51" s="140"/>
      <c r="AI51" s="124" t="s">
        <v>173</v>
      </c>
      <c r="AJ51" s="134">
        <f t="shared" si="23"/>
        <v>0</v>
      </c>
      <c r="AK51" s="134">
        <f t="shared" si="24"/>
        <v>0</v>
      </c>
      <c r="AL51" s="134">
        <f t="shared" si="25"/>
        <v>0</v>
      </c>
      <c r="AM51" s="134">
        <f t="shared" si="26"/>
        <v>0</v>
      </c>
      <c r="AN51" s="136">
        <f t="shared" si="22"/>
        <v>0</v>
      </c>
      <c r="AO51" s="137"/>
      <c r="AP51" s="137"/>
      <c r="AQ51" s="134"/>
      <c r="AR51" s="134"/>
      <c r="AS51" s="134"/>
      <c r="AT51" s="134"/>
      <c r="AU51" s="134"/>
      <c r="AV51" s="134"/>
      <c r="AW51" s="134"/>
      <c r="AX51" s="134"/>
      <c r="AY51" s="134"/>
      <c r="AZ51" s="175"/>
      <c r="BA51" s="175"/>
      <c r="BB51" s="134"/>
    </row>
    <row r="52" spans="1:54" ht="15" x14ac:dyDescent="0.25">
      <c r="A52" s="140"/>
      <c r="B52" s="141" t="s">
        <v>174</v>
      </c>
      <c r="C52" s="134"/>
      <c r="D52" s="134"/>
      <c r="E52" s="150"/>
      <c r="F52" s="134"/>
      <c r="G52" s="152"/>
      <c r="H52" s="134"/>
      <c r="I52" s="159"/>
      <c r="J52" s="134"/>
      <c r="K52" s="134"/>
      <c r="L52" s="150"/>
      <c r="M52" s="134"/>
      <c r="N52" s="152"/>
      <c r="O52" s="134"/>
      <c r="P52" s="159"/>
      <c r="Q52" s="134"/>
      <c r="R52" s="134"/>
      <c r="S52" s="150"/>
      <c r="T52" s="134"/>
      <c r="U52" s="152"/>
      <c r="V52" s="134"/>
      <c r="W52" s="159"/>
      <c r="X52" s="134"/>
      <c r="Y52" s="134"/>
      <c r="Z52" s="150"/>
      <c r="AA52" s="134"/>
      <c r="AB52" s="152"/>
      <c r="AC52" s="134"/>
      <c r="AD52" s="133"/>
      <c r="AE52" s="134"/>
      <c r="AF52" s="134"/>
      <c r="AG52" s="134"/>
      <c r="AH52" s="140"/>
      <c r="AI52" s="124" t="s">
        <v>174</v>
      </c>
      <c r="AJ52" s="134">
        <f t="shared" si="23"/>
        <v>0</v>
      </c>
      <c r="AK52" s="134">
        <f t="shared" si="24"/>
        <v>0</v>
      </c>
      <c r="AL52" s="134">
        <f t="shared" si="25"/>
        <v>0</v>
      </c>
      <c r="AM52" s="134">
        <f t="shared" si="26"/>
        <v>0</v>
      </c>
      <c r="AN52" s="136">
        <f t="shared" si="22"/>
        <v>0</v>
      </c>
      <c r="AO52" s="137"/>
      <c r="AP52" s="137"/>
      <c r="AQ52" s="134"/>
      <c r="AR52" s="134"/>
      <c r="AS52" s="134"/>
      <c r="AT52" s="134"/>
      <c r="AU52" s="134"/>
      <c r="AV52" s="134"/>
      <c r="AW52" s="134"/>
      <c r="AX52" s="134"/>
      <c r="AY52" s="134"/>
      <c r="AZ52" s="175"/>
      <c r="BA52" s="175"/>
      <c r="BB52" s="134"/>
    </row>
    <row r="53" spans="1:54" ht="15" x14ac:dyDescent="0.25">
      <c r="A53" s="153"/>
      <c r="B53" s="154" t="s">
        <v>175</v>
      </c>
      <c r="C53" s="155"/>
      <c r="D53" s="155"/>
      <c r="E53" s="155"/>
      <c r="F53" s="134"/>
      <c r="G53" s="155"/>
      <c r="H53" s="155"/>
      <c r="I53" s="159"/>
      <c r="J53" s="155"/>
      <c r="K53" s="155"/>
      <c r="L53" s="155"/>
      <c r="M53" s="134"/>
      <c r="N53" s="155"/>
      <c r="O53" s="155"/>
      <c r="P53" s="159"/>
      <c r="Q53" s="155"/>
      <c r="R53" s="155"/>
      <c r="S53" s="155"/>
      <c r="T53" s="155"/>
      <c r="U53" s="155"/>
      <c r="V53" s="155"/>
      <c r="W53" s="159"/>
      <c r="X53" s="155"/>
      <c r="Y53" s="155"/>
      <c r="Z53" s="155"/>
      <c r="AA53" s="134"/>
      <c r="AB53" s="155"/>
      <c r="AC53" s="155"/>
      <c r="AD53" s="133">
        <f>SUM(C53:AB53)</f>
        <v>0</v>
      </c>
      <c r="AE53" s="155"/>
      <c r="AF53" s="155"/>
      <c r="AG53" s="155"/>
      <c r="AH53" s="153"/>
      <c r="AI53" s="134" t="s">
        <v>176</v>
      </c>
      <c r="AJ53" s="134">
        <f>SUM(AJ47:AJ52)-AJ46</f>
        <v>1</v>
      </c>
      <c r="AK53" s="134">
        <f>SUM(AK47:AK52)-AK46</f>
        <v>0.5</v>
      </c>
      <c r="AL53" s="134">
        <f>SUM(AL47:AL52)-AL46</f>
        <v>0.5</v>
      </c>
      <c r="AM53" s="134">
        <f>SUM(AM47:AM52)-AM46</f>
        <v>0</v>
      </c>
      <c r="AN53" s="136">
        <f t="shared" si="22"/>
        <v>2</v>
      </c>
      <c r="AO53" s="180"/>
      <c r="AP53" s="180"/>
      <c r="AQ53" s="155"/>
      <c r="AR53" s="155"/>
      <c r="AS53" s="155"/>
      <c r="AT53" s="155"/>
      <c r="AU53" s="155"/>
      <c r="AV53" s="155"/>
      <c r="AW53" s="155"/>
      <c r="AX53" s="155"/>
      <c r="AY53" s="155"/>
      <c r="AZ53" s="181"/>
      <c r="BA53" s="181"/>
      <c r="BB53" s="155"/>
    </row>
    <row r="54" spans="1:54" ht="15" x14ac:dyDescent="0.25">
      <c r="A54" s="71"/>
      <c r="B54" s="131" t="s">
        <v>166</v>
      </c>
      <c r="C54" s="95">
        <v>5</v>
      </c>
      <c r="D54" s="95">
        <v>6</v>
      </c>
      <c r="E54" s="95">
        <v>5.5</v>
      </c>
      <c r="F54" s="95">
        <v>6.5</v>
      </c>
      <c r="G54" s="95">
        <v>6</v>
      </c>
      <c r="H54" s="95">
        <v>2</v>
      </c>
      <c r="I54" s="173"/>
      <c r="J54" s="95">
        <v>5</v>
      </c>
      <c r="K54" s="95">
        <v>6</v>
      </c>
      <c r="L54" s="95">
        <v>5.5</v>
      </c>
      <c r="M54" s="95">
        <v>6.5</v>
      </c>
      <c r="N54" s="95">
        <v>6</v>
      </c>
      <c r="O54" s="95">
        <v>2</v>
      </c>
      <c r="P54" s="173"/>
      <c r="Q54" s="95">
        <v>5</v>
      </c>
      <c r="R54" s="95">
        <v>6</v>
      </c>
      <c r="S54" s="95">
        <v>5.5</v>
      </c>
      <c r="T54" s="95">
        <v>6.5</v>
      </c>
      <c r="U54" s="95">
        <v>6</v>
      </c>
      <c r="V54" s="95">
        <v>2</v>
      </c>
      <c r="W54" s="173"/>
      <c r="X54" s="95">
        <v>5</v>
      </c>
      <c r="Y54" s="95">
        <v>6</v>
      </c>
      <c r="Z54" s="95">
        <v>5.5</v>
      </c>
      <c r="AA54" s="95">
        <v>6.5</v>
      </c>
      <c r="AB54" s="95">
        <v>6</v>
      </c>
      <c r="AC54" s="95">
        <v>2</v>
      </c>
      <c r="AD54" s="133">
        <f>SUM(C54:AC54)</f>
        <v>124</v>
      </c>
      <c r="AE54" s="134"/>
      <c r="AF54" s="134"/>
      <c r="AG54" s="134"/>
      <c r="AH54" s="71"/>
      <c r="AI54" s="135" t="s">
        <v>167</v>
      </c>
      <c r="AJ54" s="135">
        <f t="shared" ref="AJ54:AJ60" si="27">SUM(C54:H54)</f>
        <v>31</v>
      </c>
      <c r="AK54" s="135">
        <f t="shared" ref="AK54:AK60" si="28">SUM(J54:O54)</f>
        <v>31</v>
      </c>
      <c r="AL54" s="135">
        <f t="shared" ref="AL54:AL60" si="29">SUM(Q54:V54)</f>
        <v>31</v>
      </c>
      <c r="AM54" s="135">
        <f t="shared" ref="AM54:AM60" si="30">SUM(X54:AC54)</f>
        <v>31</v>
      </c>
      <c r="AN54" s="136">
        <f t="shared" si="22"/>
        <v>124</v>
      </c>
      <c r="AO54" s="137">
        <f>AN54-SUM(AN56:AN60)</f>
        <v>109</v>
      </c>
      <c r="AP54" s="137">
        <f>AN61</f>
        <v>7</v>
      </c>
      <c r="AQ54" s="138">
        <f>AO54+AP54</f>
        <v>116</v>
      </c>
      <c r="AR54" s="138">
        <f>AN60</f>
        <v>0</v>
      </c>
      <c r="AS54" s="138">
        <f>AN58</f>
        <v>0</v>
      </c>
      <c r="AT54" s="138">
        <f>AN59</f>
        <v>0</v>
      </c>
      <c r="AU54" s="138">
        <f>AN57</f>
        <v>15</v>
      </c>
      <c r="AV54" s="138">
        <f>AN56</f>
        <v>0</v>
      </c>
      <c r="AW54" s="134">
        <f>AF55</f>
        <v>73.5</v>
      </c>
      <c r="AX54" s="134">
        <v>1.3</v>
      </c>
      <c r="AY54" s="134">
        <f>AX54*AP54</f>
        <v>9.1</v>
      </c>
      <c r="AZ54" s="174">
        <f>AW54+AY54</f>
        <v>82.6</v>
      </c>
      <c r="BA54" s="174"/>
      <c r="BB54" s="138"/>
    </row>
    <row r="55" spans="1:54" ht="15" x14ac:dyDescent="0.25">
      <c r="A55" s="140"/>
      <c r="B55" s="141" t="s">
        <v>168</v>
      </c>
      <c r="C55" s="185"/>
      <c r="D55" s="185"/>
      <c r="E55" s="134">
        <v>5</v>
      </c>
      <c r="F55" s="134">
        <v>6</v>
      </c>
      <c r="G55" s="134">
        <v>6</v>
      </c>
      <c r="H55" s="134">
        <v>3</v>
      </c>
      <c r="I55" s="159"/>
      <c r="J55" s="134">
        <v>5.5</v>
      </c>
      <c r="K55" s="134">
        <v>6</v>
      </c>
      <c r="L55" s="134">
        <v>5.5</v>
      </c>
      <c r="M55" s="134">
        <v>6.5</v>
      </c>
      <c r="N55" s="134">
        <v>6.5</v>
      </c>
      <c r="O55" s="134">
        <v>4</v>
      </c>
      <c r="P55" s="159"/>
      <c r="Q55" s="134">
        <v>6</v>
      </c>
      <c r="R55" s="134">
        <v>5.5</v>
      </c>
      <c r="S55" s="134">
        <v>6.5</v>
      </c>
      <c r="T55" s="134">
        <v>6.5</v>
      </c>
      <c r="U55" s="134">
        <v>7.5</v>
      </c>
      <c r="V55" s="134">
        <v>3.5</v>
      </c>
      <c r="W55" s="159"/>
      <c r="X55" s="134">
        <v>5.5</v>
      </c>
      <c r="Y55" s="134">
        <v>6</v>
      </c>
      <c r="Z55" s="134">
        <v>6</v>
      </c>
      <c r="AA55" s="134">
        <v>6.5</v>
      </c>
      <c r="AB55" s="185"/>
      <c r="AC55" s="134">
        <v>2.5</v>
      </c>
      <c r="AD55" s="133">
        <f>SUM(C55:AC55)</f>
        <v>116</v>
      </c>
      <c r="AE55" s="134">
        <f>COUNT(C55:AC55)</f>
        <v>21</v>
      </c>
      <c r="AF55" s="134">
        <f>AE55*3.5</f>
        <v>73.5</v>
      </c>
      <c r="AG55" s="134"/>
      <c r="AH55" s="140"/>
      <c r="AI55" s="134" t="s">
        <v>169</v>
      </c>
      <c r="AJ55" s="134">
        <f t="shared" si="27"/>
        <v>20</v>
      </c>
      <c r="AK55" s="134">
        <f t="shared" si="28"/>
        <v>34</v>
      </c>
      <c r="AL55" s="134">
        <f t="shared" si="29"/>
        <v>35.5</v>
      </c>
      <c r="AM55" s="134">
        <f t="shared" si="30"/>
        <v>26.5</v>
      </c>
      <c r="AN55" s="136">
        <f t="shared" si="22"/>
        <v>116</v>
      </c>
      <c r="AO55" s="137"/>
      <c r="AP55" s="137"/>
      <c r="AQ55" s="134"/>
      <c r="AR55" s="134"/>
      <c r="AS55" s="134"/>
      <c r="AT55" s="134"/>
      <c r="AU55" s="134"/>
      <c r="AV55" s="134"/>
      <c r="AW55" s="134"/>
      <c r="AX55" s="134"/>
      <c r="AY55" s="134"/>
      <c r="AZ55" s="175"/>
      <c r="BA55" s="175" t="s">
        <v>202</v>
      </c>
      <c r="BB55" s="134"/>
    </row>
    <row r="56" spans="1:54" ht="15" x14ac:dyDescent="0.25">
      <c r="A56" s="140" t="s">
        <v>189</v>
      </c>
      <c r="B56" s="141" t="s">
        <v>109</v>
      </c>
      <c r="C56" s="147"/>
      <c r="D56" s="147"/>
      <c r="E56" s="147"/>
      <c r="F56" s="147"/>
      <c r="G56" s="147"/>
      <c r="H56" s="147"/>
      <c r="I56" s="176"/>
      <c r="J56" s="147"/>
      <c r="K56" s="147"/>
      <c r="L56" s="147"/>
      <c r="M56" s="147"/>
      <c r="N56" s="147"/>
      <c r="O56" s="147"/>
      <c r="P56" s="176"/>
      <c r="Q56" s="147"/>
      <c r="R56" s="147"/>
      <c r="S56" s="147"/>
      <c r="T56" s="147"/>
      <c r="U56" s="147"/>
      <c r="V56" s="147"/>
      <c r="W56" s="176"/>
      <c r="X56" s="147"/>
      <c r="Y56" s="147"/>
      <c r="Z56" s="147"/>
      <c r="AA56" s="147"/>
      <c r="AB56" s="147"/>
      <c r="AC56" s="147"/>
      <c r="AD56" s="133"/>
      <c r="AE56" s="147"/>
      <c r="AF56" s="147"/>
      <c r="AG56" s="147"/>
      <c r="AH56" s="140" t="s">
        <v>189</v>
      </c>
      <c r="AI56" s="134" t="s">
        <v>109</v>
      </c>
      <c r="AJ56" s="134">
        <f t="shared" si="27"/>
        <v>0</v>
      </c>
      <c r="AK56" s="134">
        <f t="shared" si="28"/>
        <v>0</v>
      </c>
      <c r="AL56" s="134">
        <f t="shared" si="29"/>
        <v>0</v>
      </c>
      <c r="AM56" s="134">
        <f t="shared" si="30"/>
        <v>0</v>
      </c>
      <c r="AN56" s="136">
        <f t="shared" si="22"/>
        <v>0</v>
      </c>
      <c r="AO56" s="177"/>
      <c r="AP56" s="177"/>
      <c r="AQ56" s="147"/>
      <c r="AR56" s="147"/>
      <c r="AS56" s="147"/>
      <c r="AT56" s="147"/>
      <c r="AU56" s="147"/>
      <c r="AV56" s="147"/>
      <c r="AW56" s="147"/>
      <c r="AX56" s="147"/>
      <c r="AY56" s="147"/>
      <c r="AZ56" s="178"/>
      <c r="BA56" s="178"/>
      <c r="BB56" s="147"/>
    </row>
    <row r="57" spans="1:54" ht="15" x14ac:dyDescent="0.25">
      <c r="A57" s="140"/>
      <c r="B57" s="141" t="s">
        <v>108</v>
      </c>
      <c r="C57" s="134">
        <v>5</v>
      </c>
      <c r="D57" s="134">
        <v>5</v>
      </c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>
        <v>5</v>
      </c>
      <c r="AC57" s="134"/>
      <c r="AD57" s="133"/>
      <c r="AE57" s="134"/>
      <c r="AF57" s="134"/>
      <c r="AG57" s="134"/>
      <c r="AH57" s="183" t="s">
        <v>17</v>
      </c>
      <c r="AI57" s="124" t="s">
        <v>108</v>
      </c>
      <c r="AJ57" s="134">
        <f t="shared" si="27"/>
        <v>10</v>
      </c>
      <c r="AK57" s="134">
        <f t="shared" si="28"/>
        <v>0</v>
      </c>
      <c r="AL57" s="134">
        <f t="shared" si="29"/>
        <v>0</v>
      </c>
      <c r="AM57" s="134">
        <f t="shared" si="30"/>
        <v>5</v>
      </c>
      <c r="AN57" s="136">
        <f t="shared" si="22"/>
        <v>15</v>
      </c>
      <c r="AO57" s="137"/>
      <c r="AP57" s="137"/>
      <c r="AQ57" s="134"/>
      <c r="AR57" s="134"/>
      <c r="AS57" s="134"/>
      <c r="AT57" s="134"/>
      <c r="AU57" s="134"/>
      <c r="AV57" s="134"/>
      <c r="AW57" s="134"/>
      <c r="AX57" s="134"/>
      <c r="AY57" s="134"/>
      <c r="AZ57" s="175"/>
      <c r="BA57" s="175"/>
      <c r="BB57" s="134"/>
    </row>
    <row r="58" spans="1:54" ht="15" x14ac:dyDescent="0.25">
      <c r="A58" s="140"/>
      <c r="B58" s="141" t="s">
        <v>160</v>
      </c>
      <c r="C58" s="134"/>
      <c r="D58" s="134"/>
      <c r="E58" s="150"/>
      <c r="F58" s="134"/>
      <c r="G58" s="152"/>
      <c r="H58" s="134"/>
      <c r="I58" s="159"/>
      <c r="J58" s="134"/>
      <c r="K58" s="134"/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/>
      <c r="AC58" s="134"/>
      <c r="AD58" s="133"/>
      <c r="AE58" s="134"/>
      <c r="AF58" s="134"/>
      <c r="AG58" s="134"/>
      <c r="AH58" s="140"/>
      <c r="AI58" s="124" t="s">
        <v>172</v>
      </c>
      <c r="AJ58" s="134">
        <f t="shared" si="27"/>
        <v>0</v>
      </c>
      <c r="AK58" s="134">
        <f t="shared" si="28"/>
        <v>0</v>
      </c>
      <c r="AL58" s="134">
        <f t="shared" si="29"/>
        <v>0</v>
      </c>
      <c r="AM58" s="134">
        <f t="shared" si="30"/>
        <v>0</v>
      </c>
      <c r="AN58" s="136">
        <f t="shared" si="22"/>
        <v>0</v>
      </c>
      <c r="AO58" s="137"/>
      <c r="AP58" s="137"/>
      <c r="AQ58" s="134"/>
      <c r="AR58" s="134"/>
      <c r="AS58" s="134"/>
      <c r="AT58" s="134"/>
      <c r="AU58" s="134"/>
      <c r="AV58" s="134"/>
      <c r="AW58" s="134"/>
      <c r="AX58" s="134"/>
      <c r="AY58" s="134"/>
      <c r="AZ58" s="175"/>
      <c r="BA58" s="175"/>
      <c r="BB58" s="134"/>
    </row>
    <row r="59" spans="1:54" ht="15" x14ac:dyDescent="0.25">
      <c r="A59" s="140"/>
      <c r="B59" s="141" t="s">
        <v>161</v>
      </c>
      <c r="C59" s="134"/>
      <c r="D59" s="134"/>
      <c r="E59" s="150"/>
      <c r="F59" s="134"/>
      <c r="G59" s="152"/>
      <c r="H59" s="134"/>
      <c r="I59" s="159"/>
      <c r="J59" s="134"/>
      <c r="K59" s="134"/>
      <c r="L59" s="150"/>
      <c r="M59" s="134"/>
      <c r="N59" s="152"/>
      <c r="O59" s="134"/>
      <c r="P59" s="159"/>
      <c r="Q59" s="134"/>
      <c r="R59" s="134"/>
      <c r="S59" s="150"/>
      <c r="T59" s="134"/>
      <c r="U59" s="152"/>
      <c r="V59" s="134"/>
      <c r="W59" s="159"/>
      <c r="X59" s="134"/>
      <c r="Y59" s="134"/>
      <c r="Z59" s="150"/>
      <c r="AA59" s="134"/>
      <c r="AB59" s="152"/>
      <c r="AC59" s="134"/>
      <c r="AD59" s="133"/>
      <c r="AE59" s="134"/>
      <c r="AF59" s="134"/>
      <c r="AG59" s="134"/>
      <c r="AH59" s="140"/>
      <c r="AI59" s="124" t="s">
        <v>173</v>
      </c>
      <c r="AJ59" s="134">
        <f t="shared" si="27"/>
        <v>0</v>
      </c>
      <c r="AK59" s="134">
        <f t="shared" si="28"/>
        <v>0</v>
      </c>
      <c r="AL59" s="134">
        <f t="shared" si="29"/>
        <v>0</v>
      </c>
      <c r="AM59" s="134">
        <f t="shared" si="30"/>
        <v>0</v>
      </c>
      <c r="AN59" s="136">
        <f t="shared" si="22"/>
        <v>0</v>
      </c>
      <c r="AO59" s="137"/>
      <c r="AP59" s="137"/>
      <c r="AQ59" s="134"/>
      <c r="AR59" s="134"/>
      <c r="AS59" s="134"/>
      <c r="AT59" s="134"/>
      <c r="AU59" s="134"/>
      <c r="AV59" s="134"/>
      <c r="AW59" s="134"/>
      <c r="AX59" s="134"/>
      <c r="AY59" s="134"/>
      <c r="AZ59" s="175"/>
      <c r="BA59" s="175"/>
      <c r="BB59" s="134"/>
    </row>
    <row r="60" spans="1:54" ht="15" x14ac:dyDescent="0.25">
      <c r="A60" s="140"/>
      <c r="B60" s="141" t="s">
        <v>174</v>
      </c>
      <c r="C60" s="134"/>
      <c r="D60" s="134"/>
      <c r="E60" s="150"/>
      <c r="F60" s="134"/>
      <c r="G60" s="152"/>
      <c r="H60" s="134"/>
      <c r="I60" s="159"/>
      <c r="J60" s="134"/>
      <c r="K60" s="134"/>
      <c r="L60" s="150"/>
      <c r="M60" s="134"/>
      <c r="N60" s="152"/>
      <c r="O60" s="134"/>
      <c r="P60" s="159"/>
      <c r="Q60" s="134"/>
      <c r="R60" s="134"/>
      <c r="S60" s="150"/>
      <c r="T60" s="134"/>
      <c r="U60" s="152"/>
      <c r="V60" s="134"/>
      <c r="W60" s="159"/>
      <c r="X60" s="134"/>
      <c r="Y60" s="134"/>
      <c r="Z60" s="150"/>
      <c r="AA60" s="134"/>
      <c r="AB60" s="152"/>
      <c r="AC60" s="134"/>
      <c r="AD60" s="133"/>
      <c r="AE60" s="134"/>
      <c r="AF60" s="134"/>
      <c r="AG60" s="134"/>
      <c r="AH60" s="140"/>
      <c r="AI60" s="124" t="s">
        <v>174</v>
      </c>
      <c r="AJ60" s="134">
        <f t="shared" si="27"/>
        <v>0</v>
      </c>
      <c r="AK60" s="134">
        <f t="shared" si="28"/>
        <v>0</v>
      </c>
      <c r="AL60" s="134">
        <f t="shared" si="29"/>
        <v>0</v>
      </c>
      <c r="AM60" s="134">
        <f t="shared" si="30"/>
        <v>0</v>
      </c>
      <c r="AN60" s="136">
        <f t="shared" si="22"/>
        <v>0</v>
      </c>
      <c r="AO60" s="137"/>
      <c r="AP60" s="137"/>
      <c r="AQ60" s="134"/>
      <c r="AR60" s="134"/>
      <c r="AS60" s="134"/>
      <c r="AT60" s="134"/>
      <c r="AU60" s="134"/>
      <c r="AV60" s="134"/>
      <c r="AW60" s="134"/>
      <c r="AX60" s="134"/>
      <c r="AY60" s="134"/>
      <c r="AZ60" s="175"/>
      <c r="BA60" s="175"/>
      <c r="BB60" s="134"/>
    </row>
    <row r="61" spans="1:54" ht="15" x14ac:dyDescent="0.25">
      <c r="A61" s="153"/>
      <c r="B61" s="154" t="s">
        <v>175</v>
      </c>
      <c r="C61" s="155"/>
      <c r="D61" s="155"/>
      <c r="E61" s="155"/>
      <c r="F61" s="155"/>
      <c r="G61" s="155"/>
      <c r="H61" s="155"/>
      <c r="I61" s="159"/>
      <c r="J61" s="155"/>
      <c r="K61" s="155"/>
      <c r="L61" s="155"/>
      <c r="M61" s="155"/>
      <c r="N61" s="155"/>
      <c r="O61" s="155"/>
      <c r="P61" s="159"/>
      <c r="Q61" s="155"/>
      <c r="R61" s="155"/>
      <c r="S61" s="155"/>
      <c r="T61" s="155"/>
      <c r="U61" s="155"/>
      <c r="V61" s="155"/>
      <c r="W61" s="159"/>
      <c r="X61" s="155"/>
      <c r="Y61" s="155"/>
      <c r="Z61" s="155"/>
      <c r="AA61" s="155"/>
      <c r="AB61" s="155"/>
      <c r="AC61" s="155"/>
      <c r="AD61" s="133">
        <f>SUM(C61:AB61)</f>
        <v>0</v>
      </c>
      <c r="AE61" s="155"/>
      <c r="AF61" s="155"/>
      <c r="AG61" s="155"/>
      <c r="AH61" s="153"/>
      <c r="AI61" s="134" t="s">
        <v>176</v>
      </c>
      <c r="AJ61" s="134">
        <f>SUM(AJ55:AJ60)-AJ54</f>
        <v>-1</v>
      </c>
      <c r="AK61" s="134">
        <f>SUM(AK55:AK60)-AK54</f>
        <v>3</v>
      </c>
      <c r="AL61" s="134">
        <f>SUM(AL55:AL60)-AL54</f>
        <v>4.5</v>
      </c>
      <c r="AM61" s="134">
        <f>SUM(AM55:AM60)-AM54</f>
        <v>0.5</v>
      </c>
      <c r="AN61" s="136">
        <f t="shared" si="22"/>
        <v>7</v>
      </c>
      <c r="AO61" s="180"/>
      <c r="AP61" s="180"/>
      <c r="AQ61" s="155"/>
      <c r="AR61" s="155"/>
      <c r="AS61" s="155"/>
      <c r="AT61" s="155"/>
      <c r="AU61" s="155"/>
      <c r="AV61" s="155"/>
      <c r="AW61" s="155"/>
      <c r="AX61" s="155"/>
      <c r="AY61" s="155"/>
      <c r="AZ61" s="181"/>
      <c r="BA61" s="181"/>
      <c r="BB61" s="155"/>
    </row>
    <row r="62" spans="1:54" ht="15" x14ac:dyDescent="0.25">
      <c r="A62" s="71"/>
      <c r="B62" s="131" t="s">
        <v>166</v>
      </c>
      <c r="C62" s="95">
        <v>5.5</v>
      </c>
      <c r="D62" s="95">
        <v>6</v>
      </c>
      <c r="E62" s="95">
        <v>5.5</v>
      </c>
      <c r="F62" s="95">
        <v>6</v>
      </c>
      <c r="G62" s="95">
        <v>6</v>
      </c>
      <c r="H62" s="95">
        <v>2</v>
      </c>
      <c r="I62" s="173"/>
      <c r="J62" s="95">
        <v>5.5</v>
      </c>
      <c r="K62" s="95">
        <v>6</v>
      </c>
      <c r="L62" s="95">
        <v>5.5</v>
      </c>
      <c r="M62" s="95">
        <v>6</v>
      </c>
      <c r="N62" s="95">
        <v>6</v>
      </c>
      <c r="O62" s="95">
        <v>2</v>
      </c>
      <c r="P62" s="173"/>
      <c r="Q62" s="95">
        <v>5.5</v>
      </c>
      <c r="R62" s="95">
        <v>6</v>
      </c>
      <c r="S62" s="95">
        <v>5.5</v>
      </c>
      <c r="T62" s="95">
        <v>6</v>
      </c>
      <c r="U62" s="95">
        <v>6</v>
      </c>
      <c r="V62" s="95">
        <v>2</v>
      </c>
      <c r="W62" s="173"/>
      <c r="X62" s="95">
        <v>5.5</v>
      </c>
      <c r="Y62" s="95">
        <v>6</v>
      </c>
      <c r="Z62" s="95">
        <v>5.5</v>
      </c>
      <c r="AA62" s="95">
        <v>6</v>
      </c>
      <c r="AB62" s="95">
        <v>6</v>
      </c>
      <c r="AC62" s="95">
        <v>2</v>
      </c>
      <c r="AD62" s="133">
        <f>SUM(C62:AC62)</f>
        <v>124</v>
      </c>
      <c r="AE62" s="134"/>
      <c r="AF62" s="134"/>
      <c r="AG62" s="134"/>
      <c r="AH62" s="71"/>
      <c r="AI62" s="135" t="s">
        <v>167</v>
      </c>
      <c r="AJ62" s="135">
        <f t="shared" ref="AJ62:AJ68" si="31">SUM(C62:H62)</f>
        <v>31</v>
      </c>
      <c r="AK62" s="135">
        <f t="shared" ref="AK62:AK68" si="32">SUM(J62:O62)</f>
        <v>31</v>
      </c>
      <c r="AL62" s="135">
        <f t="shared" ref="AL62:AL68" si="33">SUM(Q62:V62)</f>
        <v>31</v>
      </c>
      <c r="AM62" s="135">
        <f t="shared" ref="AM62:AM68" si="34">SUM(X62:AC62)</f>
        <v>31</v>
      </c>
      <c r="AN62" s="136">
        <f t="shared" si="22"/>
        <v>124</v>
      </c>
      <c r="AO62" s="137">
        <f>AN62-SUM(AN64:AN68)</f>
        <v>122</v>
      </c>
      <c r="AP62" s="137">
        <f>AN69</f>
        <v>3</v>
      </c>
      <c r="AQ62" s="138">
        <f>AO62+AP62</f>
        <v>125</v>
      </c>
      <c r="AR62" s="138">
        <f>AN68</f>
        <v>0</v>
      </c>
      <c r="AS62" s="138">
        <f>AN66</f>
        <v>0</v>
      </c>
      <c r="AT62" s="138">
        <f>AN67</f>
        <v>0</v>
      </c>
      <c r="AU62" s="138">
        <f>AN65</f>
        <v>0</v>
      </c>
      <c r="AV62" s="138">
        <f>AN64</f>
        <v>2</v>
      </c>
      <c r="AW62" s="134">
        <f>AF63</f>
        <v>80.5</v>
      </c>
      <c r="AX62" s="134">
        <v>1.3</v>
      </c>
      <c r="AY62" s="134">
        <f>AX62*AP62</f>
        <v>3.9000000000000004</v>
      </c>
      <c r="AZ62" s="174">
        <f>AW62+AY62</f>
        <v>84.4</v>
      </c>
      <c r="BA62" s="174"/>
      <c r="BB62" s="138"/>
    </row>
    <row r="63" spans="1:54" ht="15" x14ac:dyDescent="0.25">
      <c r="A63" s="140"/>
      <c r="B63" s="141" t="s">
        <v>168</v>
      </c>
      <c r="C63" s="134">
        <v>5</v>
      </c>
      <c r="D63" s="134">
        <v>7</v>
      </c>
      <c r="E63" s="134">
        <v>6</v>
      </c>
      <c r="F63" s="134">
        <v>7</v>
      </c>
      <c r="G63" s="134">
        <v>5</v>
      </c>
      <c r="H63" s="134">
        <v>3</v>
      </c>
      <c r="I63" s="159"/>
      <c r="J63" s="134">
        <v>5</v>
      </c>
      <c r="K63" s="134">
        <v>6.5</v>
      </c>
      <c r="L63" s="134">
        <v>6</v>
      </c>
      <c r="M63" s="134">
        <v>6</v>
      </c>
      <c r="N63" s="134">
        <v>4.5</v>
      </c>
      <c r="O63" s="185"/>
      <c r="P63" s="159"/>
      <c r="Q63" s="134">
        <v>5</v>
      </c>
      <c r="R63" s="134">
        <v>7</v>
      </c>
      <c r="S63" s="134">
        <v>5</v>
      </c>
      <c r="T63" s="134">
        <v>6</v>
      </c>
      <c r="U63" s="134">
        <v>5</v>
      </c>
      <c r="V63" s="134">
        <v>3.5</v>
      </c>
      <c r="W63" s="159"/>
      <c r="X63" s="134">
        <v>5</v>
      </c>
      <c r="Y63" s="134">
        <v>6.5</v>
      </c>
      <c r="Z63" s="134">
        <v>6</v>
      </c>
      <c r="AA63" s="134">
        <v>6</v>
      </c>
      <c r="AB63" s="134">
        <v>5</v>
      </c>
      <c r="AC63" s="134">
        <v>4</v>
      </c>
      <c r="AD63" s="133">
        <f>SUM(C63:AC63)</f>
        <v>125</v>
      </c>
      <c r="AE63" s="134">
        <f>COUNT(C63:AC63)</f>
        <v>23</v>
      </c>
      <c r="AF63" s="134">
        <f>AE63*3.5</f>
        <v>80.5</v>
      </c>
      <c r="AG63" s="134"/>
      <c r="AH63" s="140"/>
      <c r="AI63" s="134" t="s">
        <v>169</v>
      </c>
      <c r="AJ63" s="134">
        <f t="shared" si="31"/>
        <v>33</v>
      </c>
      <c r="AK63" s="134">
        <f t="shared" si="32"/>
        <v>28</v>
      </c>
      <c r="AL63" s="134">
        <f t="shared" si="33"/>
        <v>31.5</v>
      </c>
      <c r="AM63" s="134">
        <f t="shared" si="34"/>
        <v>32.5</v>
      </c>
      <c r="AN63" s="136">
        <f t="shared" si="22"/>
        <v>125</v>
      </c>
      <c r="AO63" s="137"/>
      <c r="AP63" s="137"/>
      <c r="AQ63" s="134"/>
      <c r="AR63" s="134"/>
      <c r="AS63" s="134"/>
      <c r="AT63" s="134"/>
      <c r="AU63" s="134"/>
      <c r="AV63" s="134"/>
      <c r="AW63" s="134"/>
      <c r="AX63" s="134"/>
      <c r="AY63" s="134"/>
      <c r="AZ63" s="175"/>
      <c r="BA63" s="175" t="s">
        <v>202</v>
      </c>
      <c r="BB63" s="134"/>
    </row>
    <row r="64" spans="1:54" ht="15" x14ac:dyDescent="0.25">
      <c r="A64" s="140" t="s">
        <v>196</v>
      </c>
      <c r="B64" s="141" t="s">
        <v>109</v>
      </c>
      <c r="C64" s="147"/>
      <c r="D64" s="147"/>
      <c r="E64" s="147"/>
      <c r="F64" s="147"/>
      <c r="G64" s="147"/>
      <c r="H64" s="147"/>
      <c r="I64" s="176"/>
      <c r="J64" s="147"/>
      <c r="K64" s="147"/>
      <c r="L64" s="147"/>
      <c r="M64" s="147"/>
      <c r="N64" s="147"/>
      <c r="O64" s="147">
        <v>2</v>
      </c>
      <c r="P64" s="176"/>
      <c r="Q64" s="147"/>
      <c r="R64" s="147"/>
      <c r="S64" s="147"/>
      <c r="T64" s="147"/>
      <c r="U64" s="147"/>
      <c r="V64" s="147"/>
      <c r="W64" s="176"/>
      <c r="X64" s="147"/>
      <c r="Y64" s="147"/>
      <c r="Z64" s="147"/>
      <c r="AA64" s="147"/>
      <c r="AB64" s="147"/>
      <c r="AC64" s="147"/>
      <c r="AD64" s="133"/>
      <c r="AE64" s="147"/>
      <c r="AF64" s="147"/>
      <c r="AG64" s="147"/>
      <c r="AH64" s="140" t="s">
        <v>196</v>
      </c>
      <c r="AI64" s="134" t="s">
        <v>109</v>
      </c>
      <c r="AJ64" s="134">
        <f t="shared" si="31"/>
        <v>0</v>
      </c>
      <c r="AK64" s="134">
        <f t="shared" si="32"/>
        <v>2</v>
      </c>
      <c r="AL64" s="134">
        <f t="shared" si="33"/>
        <v>0</v>
      </c>
      <c r="AM64" s="134">
        <f t="shared" si="34"/>
        <v>0</v>
      </c>
      <c r="AN64" s="136">
        <f t="shared" si="22"/>
        <v>2</v>
      </c>
      <c r="AO64" s="177"/>
      <c r="AP64" s="177"/>
      <c r="AQ64" s="147"/>
      <c r="AR64" s="147"/>
      <c r="AS64" s="147"/>
      <c r="AT64" s="147"/>
      <c r="AU64" s="147"/>
      <c r="AV64" s="147"/>
      <c r="AW64" s="147"/>
      <c r="AX64" s="147"/>
      <c r="AY64" s="147"/>
      <c r="AZ64" s="178"/>
      <c r="BA64" s="178"/>
      <c r="BB64" s="147"/>
    </row>
    <row r="65" spans="1:54" ht="15" x14ac:dyDescent="0.25">
      <c r="A65" s="140"/>
      <c r="B65" s="141" t="s">
        <v>108</v>
      </c>
      <c r="C65" s="134"/>
      <c r="D65" s="134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33"/>
      <c r="AE65" s="134"/>
      <c r="AF65" s="134"/>
      <c r="AG65" s="134"/>
      <c r="AH65" s="183" t="s">
        <v>17</v>
      </c>
      <c r="AI65" s="124" t="s">
        <v>108</v>
      </c>
      <c r="AJ65" s="134">
        <f t="shared" si="31"/>
        <v>0</v>
      </c>
      <c r="AK65" s="134">
        <f t="shared" si="32"/>
        <v>0</v>
      </c>
      <c r="AL65" s="134">
        <f t="shared" si="33"/>
        <v>0</v>
      </c>
      <c r="AM65" s="134">
        <f t="shared" si="34"/>
        <v>0</v>
      </c>
      <c r="AN65" s="136">
        <f t="shared" si="22"/>
        <v>0</v>
      </c>
      <c r="AO65" s="137"/>
      <c r="AP65" s="137"/>
      <c r="AQ65" s="134"/>
      <c r="AR65" s="134"/>
      <c r="AS65" s="134"/>
      <c r="AT65" s="134"/>
      <c r="AU65" s="134"/>
      <c r="AV65" s="134"/>
      <c r="AW65" s="134"/>
      <c r="AX65" s="134"/>
      <c r="AY65" s="134"/>
      <c r="AZ65" s="175"/>
      <c r="BA65" s="175"/>
      <c r="BB65" s="134"/>
    </row>
    <row r="66" spans="1:54" ht="15" x14ac:dyDescent="0.25">
      <c r="A66" s="140"/>
      <c r="B66" s="141" t="s">
        <v>160</v>
      </c>
      <c r="C66" s="134"/>
      <c r="D66" s="134"/>
      <c r="E66" s="150"/>
      <c r="F66" s="134"/>
      <c r="G66" s="152"/>
      <c r="H66" s="134"/>
      <c r="I66" s="159"/>
      <c r="J66" s="134"/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33"/>
      <c r="AE66" s="134"/>
      <c r="AF66" s="134"/>
      <c r="AG66" s="134"/>
      <c r="AH66" s="140"/>
      <c r="AI66" s="124" t="s">
        <v>172</v>
      </c>
      <c r="AJ66" s="134">
        <f t="shared" si="31"/>
        <v>0</v>
      </c>
      <c r="AK66" s="134">
        <f t="shared" si="32"/>
        <v>0</v>
      </c>
      <c r="AL66" s="134">
        <f t="shared" si="33"/>
        <v>0</v>
      </c>
      <c r="AM66" s="134">
        <f t="shared" si="34"/>
        <v>0</v>
      </c>
      <c r="AN66" s="136">
        <f t="shared" si="22"/>
        <v>0</v>
      </c>
      <c r="AO66" s="137"/>
      <c r="AP66" s="137"/>
      <c r="AQ66" s="134"/>
      <c r="AR66" s="134"/>
      <c r="AS66" s="134"/>
      <c r="AT66" s="134"/>
      <c r="AU66" s="134"/>
      <c r="AV66" s="134"/>
      <c r="AW66" s="134"/>
      <c r="AX66" s="134"/>
      <c r="AY66" s="134"/>
      <c r="AZ66" s="175"/>
      <c r="BA66" s="175"/>
      <c r="BB66" s="134"/>
    </row>
    <row r="67" spans="1:54" ht="15" x14ac:dyDescent="0.25">
      <c r="A67" s="140"/>
      <c r="B67" s="141" t="s">
        <v>161</v>
      </c>
      <c r="C67" s="134"/>
      <c r="D67" s="134"/>
      <c r="E67" s="150"/>
      <c r="F67" s="134"/>
      <c r="G67" s="152"/>
      <c r="H67" s="134"/>
      <c r="I67" s="159"/>
      <c r="J67" s="134"/>
      <c r="K67" s="134"/>
      <c r="L67" s="150"/>
      <c r="M67" s="134"/>
      <c r="N67" s="152"/>
      <c r="O67" s="134"/>
      <c r="P67" s="159"/>
      <c r="Q67" s="134"/>
      <c r="R67" s="134"/>
      <c r="S67" s="150"/>
      <c r="T67" s="134"/>
      <c r="U67" s="152"/>
      <c r="V67" s="134"/>
      <c r="W67" s="159"/>
      <c r="X67" s="134"/>
      <c r="Y67" s="134"/>
      <c r="Z67" s="150"/>
      <c r="AA67" s="134"/>
      <c r="AB67" s="152"/>
      <c r="AC67" s="134"/>
      <c r="AD67" s="133"/>
      <c r="AE67" s="134"/>
      <c r="AF67" s="134"/>
      <c r="AG67" s="134"/>
      <c r="AH67" s="140"/>
      <c r="AI67" s="124" t="s">
        <v>173</v>
      </c>
      <c r="AJ67" s="134">
        <f t="shared" si="31"/>
        <v>0</v>
      </c>
      <c r="AK67" s="134">
        <f t="shared" si="32"/>
        <v>0</v>
      </c>
      <c r="AL67" s="134">
        <f t="shared" si="33"/>
        <v>0</v>
      </c>
      <c r="AM67" s="134">
        <f t="shared" si="34"/>
        <v>0</v>
      </c>
      <c r="AN67" s="136">
        <f t="shared" si="22"/>
        <v>0</v>
      </c>
      <c r="AO67" s="137"/>
      <c r="AP67" s="137"/>
      <c r="AQ67" s="134"/>
      <c r="AR67" s="134"/>
      <c r="AS67" s="134"/>
      <c r="AT67" s="134"/>
      <c r="AU67" s="134"/>
      <c r="AV67" s="134"/>
      <c r="AW67" s="134"/>
      <c r="AX67" s="134"/>
      <c r="AY67" s="134"/>
      <c r="AZ67" s="175"/>
      <c r="BA67" s="175"/>
      <c r="BB67" s="134"/>
    </row>
    <row r="68" spans="1:54" ht="15" x14ac:dyDescent="0.25">
      <c r="A68" s="140"/>
      <c r="B68" s="141" t="s">
        <v>174</v>
      </c>
      <c r="C68" s="134"/>
      <c r="D68" s="134"/>
      <c r="E68" s="150"/>
      <c r="F68" s="134"/>
      <c r="G68" s="152"/>
      <c r="H68" s="134"/>
      <c r="I68" s="159"/>
      <c r="J68" s="134"/>
      <c r="K68" s="134"/>
      <c r="L68" s="150"/>
      <c r="M68" s="134"/>
      <c r="N68" s="152"/>
      <c r="O68" s="134"/>
      <c r="P68" s="159"/>
      <c r="Q68" s="134"/>
      <c r="R68" s="134"/>
      <c r="S68" s="150"/>
      <c r="T68" s="134"/>
      <c r="U68" s="152"/>
      <c r="V68" s="134"/>
      <c r="W68" s="159"/>
      <c r="X68" s="134"/>
      <c r="Y68" s="134"/>
      <c r="Z68" s="150"/>
      <c r="AA68" s="134"/>
      <c r="AB68" s="152"/>
      <c r="AC68" s="134"/>
      <c r="AD68" s="133"/>
      <c r="AE68" s="134"/>
      <c r="AF68" s="134"/>
      <c r="AG68" s="134"/>
      <c r="AH68" s="140"/>
      <c r="AI68" s="124" t="s">
        <v>174</v>
      </c>
      <c r="AJ68" s="134">
        <f t="shared" si="31"/>
        <v>0</v>
      </c>
      <c r="AK68" s="134">
        <f t="shared" si="32"/>
        <v>0</v>
      </c>
      <c r="AL68" s="134">
        <f t="shared" si="33"/>
        <v>0</v>
      </c>
      <c r="AM68" s="134">
        <f t="shared" si="34"/>
        <v>0</v>
      </c>
      <c r="AN68" s="136">
        <f t="shared" si="22"/>
        <v>0</v>
      </c>
      <c r="AO68" s="137"/>
      <c r="AP68" s="137"/>
      <c r="AQ68" s="134"/>
      <c r="AR68" s="134"/>
      <c r="AS68" s="134"/>
      <c r="AT68" s="134"/>
      <c r="AU68" s="134"/>
      <c r="AV68" s="134"/>
      <c r="AW68" s="134"/>
      <c r="AX68" s="134"/>
      <c r="AY68" s="134"/>
      <c r="AZ68" s="175"/>
      <c r="BA68" s="175"/>
      <c r="BB68" s="134"/>
    </row>
    <row r="69" spans="1:54" ht="15" x14ac:dyDescent="0.25">
      <c r="A69" s="153"/>
      <c r="B69" s="154" t="s">
        <v>175</v>
      </c>
      <c r="C69" s="155"/>
      <c r="D69" s="155"/>
      <c r="E69" s="155"/>
      <c r="F69" s="134"/>
      <c r="G69" s="155"/>
      <c r="H69" s="155"/>
      <c r="I69" s="159"/>
      <c r="J69" s="155"/>
      <c r="K69" s="155"/>
      <c r="L69" s="155"/>
      <c r="M69" s="134"/>
      <c r="N69" s="155"/>
      <c r="O69" s="155"/>
      <c r="P69" s="159"/>
      <c r="Q69" s="155"/>
      <c r="R69" s="155"/>
      <c r="S69" s="155"/>
      <c r="T69" s="134"/>
      <c r="U69" s="155"/>
      <c r="V69" s="155"/>
      <c r="W69" s="159"/>
      <c r="X69" s="155"/>
      <c r="Y69" s="155"/>
      <c r="Z69" s="155"/>
      <c r="AA69" s="134"/>
      <c r="AB69" s="155"/>
      <c r="AC69" s="155"/>
      <c r="AD69" s="133">
        <f>SUM(C69:AB69)</f>
        <v>0</v>
      </c>
      <c r="AE69" s="155"/>
      <c r="AF69" s="155"/>
      <c r="AG69" s="155"/>
      <c r="AH69" s="153"/>
      <c r="AI69" s="134" t="s">
        <v>176</v>
      </c>
      <c r="AJ69" s="134">
        <f>SUM(AJ63:AJ68)-AJ62</f>
        <v>2</v>
      </c>
      <c r="AK69" s="134">
        <f>SUM(AK63:AK68)-AK62</f>
        <v>-1</v>
      </c>
      <c r="AL69" s="134">
        <f>SUM(AL63:AL68)-AL62</f>
        <v>0.5</v>
      </c>
      <c r="AM69" s="134">
        <f>SUM(AM63:AM68)-AM62</f>
        <v>1.5</v>
      </c>
      <c r="AN69" s="136">
        <f t="shared" si="22"/>
        <v>3</v>
      </c>
      <c r="AO69" s="180"/>
      <c r="AP69" s="180"/>
      <c r="AQ69" s="155"/>
      <c r="AR69" s="155"/>
      <c r="AS69" s="155"/>
      <c r="AT69" s="155"/>
      <c r="AU69" s="155"/>
      <c r="AV69" s="155"/>
      <c r="AW69" s="155"/>
      <c r="AX69" s="155"/>
      <c r="AY69" s="155"/>
      <c r="AZ69" s="181"/>
      <c r="BA69" s="181"/>
      <c r="BB69" s="155"/>
    </row>
    <row r="70" spans="1:54" ht="15" x14ac:dyDescent="0.25">
      <c r="A70" s="71"/>
      <c r="B70" s="131" t="s">
        <v>166</v>
      </c>
      <c r="C70" s="95">
        <v>5</v>
      </c>
      <c r="D70" s="95">
        <v>5</v>
      </c>
      <c r="E70" s="95">
        <v>5</v>
      </c>
      <c r="F70" s="95">
        <v>6</v>
      </c>
      <c r="G70" s="95">
        <v>6</v>
      </c>
      <c r="H70" s="95">
        <v>3</v>
      </c>
      <c r="I70" s="159"/>
      <c r="J70" s="95">
        <v>5</v>
      </c>
      <c r="K70" s="95">
        <v>5</v>
      </c>
      <c r="L70" s="95">
        <v>5</v>
      </c>
      <c r="M70" s="95">
        <v>6</v>
      </c>
      <c r="N70" s="95">
        <v>6</v>
      </c>
      <c r="O70" s="95">
        <v>3</v>
      </c>
      <c r="P70" s="159"/>
      <c r="Q70" s="95">
        <v>5</v>
      </c>
      <c r="R70" s="95">
        <v>5</v>
      </c>
      <c r="S70" s="95">
        <v>5</v>
      </c>
      <c r="T70" s="95">
        <v>6</v>
      </c>
      <c r="U70" s="95">
        <v>6</v>
      </c>
      <c r="V70" s="95">
        <v>3</v>
      </c>
      <c r="W70" s="159"/>
      <c r="X70" s="95">
        <v>5</v>
      </c>
      <c r="Y70" s="95">
        <v>5</v>
      </c>
      <c r="Z70" s="95">
        <v>5</v>
      </c>
      <c r="AA70" s="95">
        <v>6</v>
      </c>
      <c r="AB70" s="95">
        <v>6</v>
      </c>
      <c r="AC70" s="95">
        <v>3</v>
      </c>
      <c r="AD70" s="133">
        <f>SUM(C70:AC70)</f>
        <v>120</v>
      </c>
      <c r="AE70" s="134"/>
      <c r="AF70" s="134"/>
      <c r="AG70" s="134"/>
      <c r="AH70" s="71"/>
      <c r="AI70" s="135" t="s">
        <v>167</v>
      </c>
      <c r="AJ70" s="135">
        <f t="shared" ref="AJ70:AJ76" si="35">SUM(C70:H70)</f>
        <v>30</v>
      </c>
      <c r="AK70" s="135">
        <f t="shared" ref="AK70:AK76" si="36">SUM(J70:O70)</f>
        <v>30</v>
      </c>
      <c r="AL70" s="135">
        <f t="shared" ref="AL70:AL76" si="37">SUM(Q70:V70)</f>
        <v>30</v>
      </c>
      <c r="AM70" s="135">
        <f t="shared" ref="AM70:AM76" si="38">SUM(X70:AC70)</f>
        <v>30</v>
      </c>
      <c r="AN70" s="136">
        <f t="shared" ref="AN70:AN101" si="39">SUM(AJ70:AM70)</f>
        <v>120</v>
      </c>
      <c r="AO70" s="137">
        <f>AN70-SUM(AN72:AN76)</f>
        <v>120</v>
      </c>
      <c r="AP70" s="137">
        <f>AN77</f>
        <v>3.5</v>
      </c>
      <c r="AQ70" s="138">
        <f>AO70+AP70</f>
        <v>123.5</v>
      </c>
      <c r="AR70" s="138">
        <f>AN76</f>
        <v>0</v>
      </c>
      <c r="AS70" s="138">
        <f>AN74</f>
        <v>0</v>
      </c>
      <c r="AT70" s="138">
        <f>AN75</f>
        <v>0</v>
      </c>
      <c r="AU70" s="138">
        <f>AN73</f>
        <v>0</v>
      </c>
      <c r="AV70" s="138">
        <f>AN72</f>
        <v>0</v>
      </c>
      <c r="AW70" s="134">
        <f>AF71</f>
        <v>84</v>
      </c>
      <c r="AX70" s="134">
        <v>1.3</v>
      </c>
      <c r="AY70" s="134">
        <f>AX70*AP70</f>
        <v>4.55</v>
      </c>
      <c r="AZ70" s="174">
        <f>AW70+AY70</f>
        <v>88.55</v>
      </c>
      <c r="BA70" s="174"/>
      <c r="BB70" s="138"/>
    </row>
    <row r="71" spans="1:54" ht="15" x14ac:dyDescent="0.25">
      <c r="A71" s="140"/>
      <c r="B71" s="141" t="s">
        <v>168</v>
      </c>
      <c r="C71" s="134">
        <v>5</v>
      </c>
      <c r="D71" s="134">
        <v>7</v>
      </c>
      <c r="E71" s="134">
        <v>5</v>
      </c>
      <c r="F71" s="134">
        <v>7</v>
      </c>
      <c r="G71" s="134">
        <v>5</v>
      </c>
      <c r="H71" s="134">
        <v>2.5</v>
      </c>
      <c r="I71" s="159"/>
      <c r="J71" s="134">
        <v>5</v>
      </c>
      <c r="K71" s="134">
        <v>7</v>
      </c>
      <c r="L71" s="134">
        <v>5.5</v>
      </c>
      <c r="M71" s="134">
        <v>6</v>
      </c>
      <c r="N71" s="134">
        <v>4.5</v>
      </c>
      <c r="O71" s="134">
        <v>2.5</v>
      </c>
      <c r="P71" s="159"/>
      <c r="Q71" s="134">
        <v>5.5</v>
      </c>
      <c r="R71" s="134">
        <v>6</v>
      </c>
      <c r="S71" s="134">
        <v>5.5</v>
      </c>
      <c r="T71" s="134">
        <v>6</v>
      </c>
      <c r="U71" s="134">
        <v>5</v>
      </c>
      <c r="V71" s="134">
        <v>2.5</v>
      </c>
      <c r="W71" s="159"/>
      <c r="X71" s="134">
        <v>5.5</v>
      </c>
      <c r="Y71" s="134">
        <v>6.5</v>
      </c>
      <c r="Z71" s="134">
        <v>5.5</v>
      </c>
      <c r="AA71" s="134">
        <v>6</v>
      </c>
      <c r="AB71" s="134">
        <v>5</v>
      </c>
      <c r="AC71" s="134">
        <v>2.5</v>
      </c>
      <c r="AD71" s="133">
        <f>SUM(C71:AC71)</f>
        <v>123.5</v>
      </c>
      <c r="AE71" s="134">
        <f>COUNT(C71:AC71)</f>
        <v>24</v>
      </c>
      <c r="AF71" s="134">
        <f>AE71*3.5</f>
        <v>84</v>
      </c>
      <c r="AG71" s="134"/>
      <c r="AH71" s="140"/>
      <c r="AI71" s="134" t="s">
        <v>169</v>
      </c>
      <c r="AJ71" s="134">
        <f t="shared" si="35"/>
        <v>31.5</v>
      </c>
      <c r="AK71" s="134">
        <f t="shared" si="36"/>
        <v>30.5</v>
      </c>
      <c r="AL71" s="134">
        <f t="shared" si="37"/>
        <v>30.5</v>
      </c>
      <c r="AM71" s="134">
        <f t="shared" si="38"/>
        <v>31</v>
      </c>
      <c r="AN71" s="136">
        <f t="shared" si="39"/>
        <v>123.5</v>
      </c>
      <c r="AO71" s="137"/>
      <c r="AP71" s="137"/>
      <c r="AQ71" s="134"/>
      <c r="AR71" s="134"/>
      <c r="AS71" s="134"/>
      <c r="AT71" s="134"/>
      <c r="AU71" s="134"/>
      <c r="AV71" s="134"/>
      <c r="AW71" s="134"/>
      <c r="AX71" s="134"/>
      <c r="AY71" s="134"/>
      <c r="AZ71" s="175"/>
      <c r="BA71" s="175" t="s">
        <v>202</v>
      </c>
      <c r="BB71" s="134"/>
    </row>
    <row r="72" spans="1:54" ht="15" x14ac:dyDescent="0.25">
      <c r="A72" s="140" t="s">
        <v>197</v>
      </c>
      <c r="B72" s="141" t="s">
        <v>109</v>
      </c>
      <c r="C72" s="147"/>
      <c r="D72" s="147"/>
      <c r="E72" s="147"/>
      <c r="F72" s="147"/>
      <c r="G72" s="147"/>
      <c r="H72" s="147"/>
      <c r="I72" s="176"/>
      <c r="J72" s="147"/>
      <c r="K72" s="147"/>
      <c r="L72" s="147"/>
      <c r="M72" s="147"/>
      <c r="N72" s="147"/>
      <c r="O72" s="147"/>
      <c r="P72" s="176"/>
      <c r="Q72" s="147"/>
      <c r="R72" s="147"/>
      <c r="S72" s="147"/>
      <c r="T72" s="147"/>
      <c r="U72" s="147"/>
      <c r="V72" s="147"/>
      <c r="W72" s="176"/>
      <c r="X72" s="147"/>
      <c r="Y72" s="147"/>
      <c r="Z72" s="147"/>
      <c r="AA72" s="147"/>
      <c r="AB72" s="147"/>
      <c r="AC72" s="147"/>
      <c r="AD72" s="133"/>
      <c r="AE72" s="147"/>
      <c r="AF72" s="147"/>
      <c r="AG72" s="147"/>
      <c r="AH72" s="140" t="s">
        <v>197</v>
      </c>
      <c r="AI72" s="134" t="s">
        <v>109</v>
      </c>
      <c r="AJ72" s="134">
        <f t="shared" si="35"/>
        <v>0</v>
      </c>
      <c r="AK72" s="134">
        <f t="shared" si="36"/>
        <v>0</v>
      </c>
      <c r="AL72" s="134">
        <f t="shared" si="37"/>
        <v>0</v>
      </c>
      <c r="AM72" s="134">
        <f t="shared" si="38"/>
        <v>0</v>
      </c>
      <c r="AN72" s="136">
        <f t="shared" si="39"/>
        <v>0</v>
      </c>
      <c r="AO72" s="177"/>
      <c r="AP72" s="177"/>
      <c r="AQ72" s="147"/>
      <c r="AR72" s="147"/>
      <c r="AS72" s="147"/>
      <c r="AT72" s="147"/>
      <c r="AU72" s="147"/>
      <c r="AV72" s="147"/>
      <c r="AW72" s="147"/>
      <c r="AX72" s="147"/>
      <c r="AY72" s="147"/>
      <c r="AZ72" s="178"/>
      <c r="BA72" s="178"/>
      <c r="BB72" s="147"/>
    </row>
    <row r="73" spans="1:54" ht="15" x14ac:dyDescent="0.25">
      <c r="A73" s="140"/>
      <c r="B73" s="141" t="s">
        <v>108</v>
      </c>
      <c r="C73" s="134"/>
      <c r="D73" s="134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33"/>
      <c r="AE73" s="134"/>
      <c r="AF73" s="134"/>
      <c r="AG73" s="134"/>
      <c r="AH73" s="183" t="s">
        <v>17</v>
      </c>
      <c r="AI73" s="124" t="s">
        <v>108</v>
      </c>
      <c r="AJ73" s="134">
        <f t="shared" si="35"/>
        <v>0</v>
      </c>
      <c r="AK73" s="134">
        <f t="shared" si="36"/>
        <v>0</v>
      </c>
      <c r="AL73" s="134">
        <f t="shared" si="37"/>
        <v>0</v>
      </c>
      <c r="AM73" s="134">
        <f t="shared" si="38"/>
        <v>0</v>
      </c>
      <c r="AN73" s="136">
        <f t="shared" si="39"/>
        <v>0</v>
      </c>
      <c r="AO73" s="137"/>
      <c r="AP73" s="137"/>
      <c r="AQ73" s="134"/>
      <c r="AR73" s="134"/>
      <c r="AS73" s="134"/>
      <c r="AT73" s="134"/>
      <c r="AU73" s="134"/>
      <c r="AV73" s="134"/>
      <c r="AW73" s="134"/>
      <c r="AX73" s="134"/>
      <c r="AY73" s="134"/>
      <c r="AZ73" s="175"/>
      <c r="BA73" s="175"/>
      <c r="BB73" s="134"/>
    </row>
    <row r="74" spans="1:54" ht="15" x14ac:dyDescent="0.25">
      <c r="A74" s="140"/>
      <c r="B74" s="141" t="s">
        <v>160</v>
      </c>
      <c r="C74" s="134"/>
      <c r="D74" s="134"/>
      <c r="E74" s="150"/>
      <c r="F74" s="134"/>
      <c r="G74" s="152"/>
      <c r="H74" s="134"/>
      <c r="I74" s="159"/>
      <c r="J74" s="134"/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33"/>
      <c r="AE74" s="134"/>
      <c r="AF74" s="134"/>
      <c r="AG74" s="134"/>
      <c r="AH74" s="140"/>
      <c r="AI74" s="124" t="s">
        <v>172</v>
      </c>
      <c r="AJ74" s="134">
        <f t="shared" si="35"/>
        <v>0</v>
      </c>
      <c r="AK74" s="134">
        <f t="shared" si="36"/>
        <v>0</v>
      </c>
      <c r="AL74" s="134">
        <f t="shared" si="37"/>
        <v>0</v>
      </c>
      <c r="AM74" s="134">
        <f t="shared" si="38"/>
        <v>0</v>
      </c>
      <c r="AN74" s="136">
        <f t="shared" si="39"/>
        <v>0</v>
      </c>
      <c r="AO74" s="137"/>
      <c r="AP74" s="137"/>
      <c r="AQ74" s="134"/>
      <c r="AR74" s="134"/>
      <c r="AS74" s="134"/>
      <c r="AT74" s="134"/>
      <c r="AU74" s="134"/>
      <c r="AV74" s="134"/>
      <c r="AW74" s="134"/>
      <c r="AX74" s="134"/>
      <c r="AY74" s="134"/>
      <c r="AZ74" s="175"/>
      <c r="BA74" s="175"/>
      <c r="BB74" s="134"/>
    </row>
    <row r="75" spans="1:54" ht="15" x14ac:dyDescent="0.25">
      <c r="A75" s="140"/>
      <c r="B75" s="141" t="s">
        <v>161</v>
      </c>
      <c r="C75" s="134"/>
      <c r="D75" s="134"/>
      <c r="E75" s="150"/>
      <c r="F75" s="134"/>
      <c r="G75" s="152"/>
      <c r="H75" s="134"/>
      <c r="I75" s="159"/>
      <c r="J75" s="134"/>
      <c r="K75" s="134"/>
      <c r="L75" s="150"/>
      <c r="M75" s="134"/>
      <c r="N75" s="152"/>
      <c r="O75" s="134"/>
      <c r="P75" s="159"/>
      <c r="Q75" s="134"/>
      <c r="R75" s="134"/>
      <c r="S75" s="150"/>
      <c r="T75" s="134"/>
      <c r="U75" s="152"/>
      <c r="V75" s="134"/>
      <c r="W75" s="159"/>
      <c r="X75" s="134"/>
      <c r="Y75" s="134"/>
      <c r="Z75" s="150"/>
      <c r="AA75" s="134"/>
      <c r="AB75" s="152"/>
      <c r="AC75" s="134"/>
      <c r="AD75" s="133"/>
      <c r="AE75" s="134"/>
      <c r="AF75" s="134"/>
      <c r="AG75" s="134"/>
      <c r="AH75" s="140"/>
      <c r="AI75" s="124" t="s">
        <v>173</v>
      </c>
      <c r="AJ75" s="134">
        <f t="shared" si="35"/>
        <v>0</v>
      </c>
      <c r="AK75" s="134">
        <f t="shared" si="36"/>
        <v>0</v>
      </c>
      <c r="AL75" s="134">
        <f t="shared" si="37"/>
        <v>0</v>
      </c>
      <c r="AM75" s="134">
        <f t="shared" si="38"/>
        <v>0</v>
      </c>
      <c r="AN75" s="136">
        <f t="shared" si="39"/>
        <v>0</v>
      </c>
      <c r="AO75" s="137"/>
      <c r="AP75" s="137"/>
      <c r="AQ75" s="134"/>
      <c r="AR75" s="134"/>
      <c r="AS75" s="134"/>
      <c r="AT75" s="134"/>
      <c r="AU75" s="134"/>
      <c r="AV75" s="134"/>
      <c r="AW75" s="134"/>
      <c r="AX75" s="134"/>
      <c r="AY75" s="134"/>
      <c r="AZ75" s="175"/>
      <c r="BA75" s="175"/>
      <c r="BB75" s="134"/>
    </row>
    <row r="76" spans="1:54" ht="15" x14ac:dyDescent="0.25">
      <c r="A76" s="140"/>
      <c r="B76" s="141" t="s">
        <v>174</v>
      </c>
      <c r="C76" s="134"/>
      <c r="D76" s="134"/>
      <c r="E76" s="150"/>
      <c r="F76" s="134"/>
      <c r="G76" s="152"/>
      <c r="H76" s="134"/>
      <c r="I76" s="159"/>
      <c r="J76" s="134"/>
      <c r="K76" s="134"/>
      <c r="L76" s="150"/>
      <c r="M76" s="134"/>
      <c r="N76" s="152"/>
      <c r="O76" s="134"/>
      <c r="P76" s="159"/>
      <c r="Q76" s="134"/>
      <c r="R76" s="134"/>
      <c r="S76" s="150"/>
      <c r="T76" s="134"/>
      <c r="U76" s="152"/>
      <c r="V76" s="134"/>
      <c r="W76" s="159"/>
      <c r="X76" s="134"/>
      <c r="Y76" s="134"/>
      <c r="Z76" s="150"/>
      <c r="AA76" s="134"/>
      <c r="AB76" s="152"/>
      <c r="AC76" s="134"/>
      <c r="AD76" s="133"/>
      <c r="AE76" s="134"/>
      <c r="AF76" s="134"/>
      <c r="AG76" s="134"/>
      <c r="AH76" s="140"/>
      <c r="AI76" s="124" t="s">
        <v>174</v>
      </c>
      <c r="AJ76" s="134">
        <f t="shared" si="35"/>
        <v>0</v>
      </c>
      <c r="AK76" s="134">
        <f t="shared" si="36"/>
        <v>0</v>
      </c>
      <c r="AL76" s="134">
        <f t="shared" si="37"/>
        <v>0</v>
      </c>
      <c r="AM76" s="134">
        <f t="shared" si="38"/>
        <v>0</v>
      </c>
      <c r="AN76" s="136">
        <f t="shared" si="39"/>
        <v>0</v>
      </c>
      <c r="AO76" s="137"/>
      <c r="AP76" s="137"/>
      <c r="AQ76" s="134"/>
      <c r="AR76" s="134"/>
      <c r="AS76" s="134"/>
      <c r="AT76" s="134"/>
      <c r="AU76" s="134"/>
      <c r="AV76" s="134"/>
      <c r="AW76" s="134"/>
      <c r="AX76" s="134"/>
      <c r="AY76" s="134"/>
      <c r="AZ76" s="175"/>
      <c r="BA76" s="175"/>
      <c r="BB76" s="134"/>
    </row>
    <row r="77" spans="1:54" ht="15" x14ac:dyDescent="0.25">
      <c r="A77" s="153"/>
      <c r="B77" s="154" t="s">
        <v>175</v>
      </c>
      <c r="C77" s="155"/>
      <c r="D77" s="155"/>
      <c r="E77" s="155"/>
      <c r="F77" s="134"/>
      <c r="G77" s="155"/>
      <c r="H77" s="155"/>
      <c r="I77" s="159"/>
      <c r="J77" s="155"/>
      <c r="K77" s="155"/>
      <c r="L77" s="155"/>
      <c r="M77" s="134"/>
      <c r="N77" s="155"/>
      <c r="O77" s="155"/>
      <c r="P77" s="159"/>
      <c r="Q77" s="155"/>
      <c r="R77" s="155"/>
      <c r="S77" s="155"/>
      <c r="T77" s="134"/>
      <c r="U77" s="155"/>
      <c r="V77" s="155"/>
      <c r="W77" s="159"/>
      <c r="X77" s="155"/>
      <c r="Y77" s="155"/>
      <c r="Z77" s="155"/>
      <c r="AA77" s="134"/>
      <c r="AB77" s="155"/>
      <c r="AC77" s="155"/>
      <c r="AD77" s="133">
        <f>SUM(C77:AB77)</f>
        <v>0</v>
      </c>
      <c r="AE77" s="155"/>
      <c r="AF77" s="155"/>
      <c r="AG77" s="155"/>
      <c r="AH77" s="153"/>
      <c r="AI77" s="134" t="s">
        <v>176</v>
      </c>
      <c r="AJ77" s="134">
        <f>SUM(AJ71:AJ76)-AJ70</f>
        <v>1.5</v>
      </c>
      <c r="AK77" s="134">
        <f>SUM(AK71:AK76)-AK70</f>
        <v>0.5</v>
      </c>
      <c r="AL77" s="134">
        <f>SUM(AL71:AL76)-AL70</f>
        <v>0.5</v>
      </c>
      <c r="AM77" s="134">
        <f>SUM(AM71:AM76)-AM70</f>
        <v>1</v>
      </c>
      <c r="AN77" s="136">
        <f t="shared" si="39"/>
        <v>3.5</v>
      </c>
      <c r="AO77" s="180"/>
      <c r="AP77" s="180"/>
      <c r="AQ77" s="155"/>
      <c r="AR77" s="155"/>
      <c r="AS77" s="155"/>
      <c r="AT77" s="155"/>
      <c r="AU77" s="155"/>
      <c r="AV77" s="155"/>
      <c r="AW77" s="155"/>
      <c r="AX77" s="155"/>
      <c r="AY77" s="155"/>
      <c r="AZ77" s="181"/>
      <c r="BA77" s="181"/>
      <c r="BB77" s="155"/>
    </row>
    <row r="78" spans="1:54" ht="15" x14ac:dyDescent="0.25">
      <c r="A78" s="71"/>
      <c r="B78" s="131" t="s">
        <v>166</v>
      </c>
      <c r="C78" s="95">
        <v>5</v>
      </c>
      <c r="D78" s="95">
        <v>4.5</v>
      </c>
      <c r="E78" s="95">
        <v>5.5</v>
      </c>
      <c r="F78" s="95">
        <v>6</v>
      </c>
      <c r="G78" s="95">
        <v>6</v>
      </c>
      <c r="H78" s="95">
        <v>3</v>
      </c>
      <c r="I78" s="173"/>
      <c r="J78" s="95">
        <v>5</v>
      </c>
      <c r="K78" s="95">
        <v>4.5</v>
      </c>
      <c r="L78" s="95">
        <v>5.5</v>
      </c>
      <c r="M78" s="95">
        <v>6</v>
      </c>
      <c r="N78" s="95">
        <v>6</v>
      </c>
      <c r="O78" s="95">
        <v>3</v>
      </c>
      <c r="P78" s="173"/>
      <c r="Q78" s="95">
        <v>5</v>
      </c>
      <c r="R78" s="95">
        <v>4.5</v>
      </c>
      <c r="S78" s="95">
        <v>5.5</v>
      </c>
      <c r="T78" s="95">
        <v>6</v>
      </c>
      <c r="U78" s="95">
        <v>6</v>
      </c>
      <c r="V78" s="95">
        <v>3</v>
      </c>
      <c r="W78" s="173"/>
      <c r="X78" s="95">
        <v>5</v>
      </c>
      <c r="Y78" s="95">
        <v>4.5</v>
      </c>
      <c r="Z78" s="95">
        <v>5.5</v>
      </c>
      <c r="AA78" s="95">
        <v>6</v>
      </c>
      <c r="AB78" s="95">
        <v>6</v>
      </c>
      <c r="AC78" s="95">
        <v>3</v>
      </c>
      <c r="AD78" s="133">
        <f>SUM(C78:AC78)</f>
        <v>120</v>
      </c>
      <c r="AE78" s="134"/>
      <c r="AF78" s="134"/>
      <c r="AG78" s="134"/>
      <c r="AH78" s="71"/>
      <c r="AI78" s="135" t="s">
        <v>167</v>
      </c>
      <c r="AJ78" s="135">
        <f t="shared" ref="AJ78:AJ84" si="40">SUM(C78:H78)</f>
        <v>30</v>
      </c>
      <c r="AK78" s="135">
        <f t="shared" ref="AK78:AK84" si="41">SUM(J78:O78)</f>
        <v>30</v>
      </c>
      <c r="AL78" s="135">
        <f t="shared" ref="AL78:AL84" si="42">SUM(Q78:V78)</f>
        <v>30</v>
      </c>
      <c r="AM78" s="135">
        <f t="shared" ref="AM78:AM84" si="43">SUM(X78:AC78)</f>
        <v>30</v>
      </c>
      <c r="AN78" s="136">
        <f t="shared" si="39"/>
        <v>120</v>
      </c>
      <c r="AO78" s="137">
        <f>AN78-SUM(AN80:AN84)</f>
        <v>119</v>
      </c>
      <c r="AP78" s="137">
        <f>AN85</f>
        <v>0</v>
      </c>
      <c r="AQ78" s="138">
        <f>AO78+AP78</f>
        <v>119</v>
      </c>
      <c r="AR78" s="138">
        <f>AN84</f>
        <v>0</v>
      </c>
      <c r="AS78" s="138">
        <f>AN82</f>
        <v>0</v>
      </c>
      <c r="AT78" s="138">
        <f>AN83</f>
        <v>0</v>
      </c>
      <c r="AU78" s="138">
        <f>AN81</f>
        <v>0</v>
      </c>
      <c r="AV78" s="138">
        <f>AN80</f>
        <v>1</v>
      </c>
      <c r="AW78" s="134">
        <f>AF79</f>
        <v>84</v>
      </c>
      <c r="AX78" s="134">
        <v>1.3</v>
      </c>
      <c r="AY78" s="134">
        <f>AX78*AP78</f>
        <v>0</v>
      </c>
      <c r="AZ78" s="174">
        <f>AW78+AY78</f>
        <v>84</v>
      </c>
      <c r="BA78" s="174"/>
      <c r="BB78" s="138"/>
    </row>
    <row r="79" spans="1:54" ht="15" x14ac:dyDescent="0.25">
      <c r="A79" s="140"/>
      <c r="B79" s="141" t="s">
        <v>168</v>
      </c>
      <c r="C79" s="134">
        <v>5.5</v>
      </c>
      <c r="D79" s="134">
        <v>6</v>
      </c>
      <c r="E79" s="134">
        <v>4.5</v>
      </c>
      <c r="F79" s="134">
        <v>6</v>
      </c>
      <c r="G79" s="134">
        <v>5</v>
      </c>
      <c r="H79" s="134">
        <v>2.5</v>
      </c>
      <c r="I79" s="159"/>
      <c r="J79" s="134">
        <v>5.5</v>
      </c>
      <c r="K79" s="134">
        <v>6</v>
      </c>
      <c r="L79" s="134">
        <v>4.5</v>
      </c>
      <c r="M79" s="134">
        <v>6</v>
      </c>
      <c r="N79" s="134">
        <v>5</v>
      </c>
      <c r="O79" s="134">
        <v>2.5</v>
      </c>
      <c r="P79" s="159"/>
      <c r="Q79" s="134">
        <v>6</v>
      </c>
      <c r="R79" s="134">
        <v>6</v>
      </c>
      <c r="S79" s="134">
        <v>5</v>
      </c>
      <c r="T79" s="134">
        <v>6</v>
      </c>
      <c r="U79" s="134">
        <v>5</v>
      </c>
      <c r="V79" s="134">
        <v>2.5</v>
      </c>
      <c r="W79" s="159"/>
      <c r="X79" s="134">
        <v>5</v>
      </c>
      <c r="Y79" s="134">
        <v>6</v>
      </c>
      <c r="Z79" s="134">
        <v>5</v>
      </c>
      <c r="AA79" s="134">
        <v>6</v>
      </c>
      <c r="AB79" s="134">
        <v>5</v>
      </c>
      <c r="AC79" s="134">
        <v>2.5</v>
      </c>
      <c r="AD79" s="133">
        <f>SUM(C79:AC79)</f>
        <v>119</v>
      </c>
      <c r="AE79" s="134">
        <f>COUNT(C79:AC79)</f>
        <v>24</v>
      </c>
      <c r="AF79" s="134">
        <f>AE79*3.5</f>
        <v>84</v>
      </c>
      <c r="AG79" s="134"/>
      <c r="AH79" s="140"/>
      <c r="AI79" s="134" t="s">
        <v>169</v>
      </c>
      <c r="AJ79" s="134">
        <f t="shared" si="40"/>
        <v>29.5</v>
      </c>
      <c r="AK79" s="134">
        <f t="shared" si="41"/>
        <v>29.5</v>
      </c>
      <c r="AL79" s="134">
        <f t="shared" si="42"/>
        <v>30.5</v>
      </c>
      <c r="AM79" s="134">
        <f t="shared" si="43"/>
        <v>29.5</v>
      </c>
      <c r="AN79" s="136">
        <f t="shared" si="39"/>
        <v>119</v>
      </c>
      <c r="AO79" s="137"/>
      <c r="AP79" s="137"/>
      <c r="AQ79" s="134"/>
      <c r="AR79" s="134"/>
      <c r="AS79" s="134"/>
      <c r="AT79" s="134"/>
      <c r="AU79" s="134"/>
      <c r="AV79" s="134"/>
      <c r="AW79" s="134"/>
      <c r="AX79" s="134"/>
      <c r="AY79" s="134"/>
      <c r="AZ79" s="175"/>
      <c r="BA79" s="175">
        <v>13.6</v>
      </c>
      <c r="BB79" s="134"/>
    </row>
    <row r="80" spans="1:54" ht="15" x14ac:dyDescent="0.25">
      <c r="A80" s="140" t="s">
        <v>201</v>
      </c>
      <c r="B80" s="141" t="s">
        <v>109</v>
      </c>
      <c r="C80" s="147"/>
      <c r="D80" s="147"/>
      <c r="E80" s="147"/>
      <c r="F80" s="147"/>
      <c r="G80" s="147"/>
      <c r="H80" s="147"/>
      <c r="I80" s="176"/>
      <c r="J80" s="147"/>
      <c r="K80" s="147"/>
      <c r="L80" s="147">
        <v>1</v>
      </c>
      <c r="M80" s="147"/>
      <c r="N80" s="147"/>
      <c r="O80" s="147"/>
      <c r="P80" s="176"/>
      <c r="Q80" s="147"/>
      <c r="R80" s="147"/>
      <c r="S80" s="147"/>
      <c r="T80" s="147"/>
      <c r="U80" s="147"/>
      <c r="V80" s="147"/>
      <c r="W80" s="176"/>
      <c r="X80" s="147"/>
      <c r="Y80" s="147"/>
      <c r="Z80" s="147"/>
      <c r="AA80" s="147"/>
      <c r="AB80" s="147"/>
      <c r="AC80" s="147"/>
      <c r="AD80" s="133"/>
      <c r="AE80" s="147"/>
      <c r="AF80" s="147"/>
      <c r="AG80" s="147"/>
      <c r="AH80" s="140" t="s">
        <v>201</v>
      </c>
      <c r="AI80" s="134" t="s">
        <v>109</v>
      </c>
      <c r="AJ80" s="134">
        <f t="shared" si="40"/>
        <v>0</v>
      </c>
      <c r="AK80" s="134">
        <f t="shared" si="41"/>
        <v>1</v>
      </c>
      <c r="AL80" s="134">
        <f t="shared" si="42"/>
        <v>0</v>
      </c>
      <c r="AM80" s="134">
        <f t="shared" si="43"/>
        <v>0</v>
      </c>
      <c r="AN80" s="136">
        <f t="shared" si="39"/>
        <v>1</v>
      </c>
      <c r="AO80" s="177"/>
      <c r="AP80" s="177"/>
      <c r="AQ80" s="147"/>
      <c r="AR80" s="147"/>
      <c r="AS80" s="147"/>
      <c r="AT80" s="147"/>
      <c r="AU80" s="147"/>
      <c r="AV80" s="147"/>
      <c r="AW80" s="147"/>
      <c r="AX80" s="147"/>
      <c r="AY80" s="147"/>
      <c r="AZ80" s="178"/>
      <c r="BA80" s="178"/>
      <c r="BB80" s="147"/>
    </row>
    <row r="81" spans="1:54" ht="15" x14ac:dyDescent="0.25">
      <c r="A81" s="140"/>
      <c r="B81" s="141" t="s">
        <v>108</v>
      </c>
      <c r="C81" s="134"/>
      <c r="D81" s="134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33"/>
      <c r="AE81" s="134"/>
      <c r="AF81" s="134"/>
      <c r="AG81" s="134"/>
      <c r="AH81" s="183" t="s">
        <v>17</v>
      </c>
      <c r="AI81" s="124" t="s">
        <v>108</v>
      </c>
      <c r="AJ81" s="134">
        <f t="shared" si="40"/>
        <v>0</v>
      </c>
      <c r="AK81" s="134">
        <f t="shared" si="41"/>
        <v>0</v>
      </c>
      <c r="AL81" s="134">
        <f t="shared" si="42"/>
        <v>0</v>
      </c>
      <c r="AM81" s="134">
        <f t="shared" si="43"/>
        <v>0</v>
      </c>
      <c r="AN81" s="136">
        <f t="shared" si="39"/>
        <v>0</v>
      </c>
      <c r="AO81" s="137"/>
      <c r="AP81" s="137"/>
      <c r="AQ81" s="134"/>
      <c r="AR81" s="134"/>
      <c r="AS81" s="134"/>
      <c r="AT81" s="134"/>
      <c r="AU81" s="134"/>
      <c r="AV81" s="134"/>
      <c r="AW81" s="134"/>
      <c r="AX81" s="134"/>
      <c r="AY81" s="134"/>
      <c r="AZ81" s="175"/>
      <c r="BA81" s="175"/>
      <c r="BB81" s="134"/>
    </row>
    <row r="82" spans="1:54" ht="15" x14ac:dyDescent="0.25">
      <c r="A82" s="140"/>
      <c r="B82" s="141" t="s">
        <v>160</v>
      </c>
      <c r="C82" s="134"/>
      <c r="D82" s="134"/>
      <c r="E82" s="150"/>
      <c r="F82" s="134"/>
      <c r="G82" s="152"/>
      <c r="H82" s="134"/>
      <c r="I82" s="159"/>
      <c r="J82" s="134"/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33"/>
      <c r="AE82" s="134"/>
      <c r="AF82" s="134"/>
      <c r="AG82" s="134"/>
      <c r="AH82" s="140"/>
      <c r="AI82" s="124" t="s">
        <v>172</v>
      </c>
      <c r="AJ82" s="134">
        <f t="shared" si="40"/>
        <v>0</v>
      </c>
      <c r="AK82" s="134">
        <f t="shared" si="41"/>
        <v>0</v>
      </c>
      <c r="AL82" s="134">
        <f t="shared" si="42"/>
        <v>0</v>
      </c>
      <c r="AM82" s="134">
        <f t="shared" si="43"/>
        <v>0</v>
      </c>
      <c r="AN82" s="136">
        <f t="shared" si="39"/>
        <v>0</v>
      </c>
      <c r="AO82" s="137"/>
      <c r="AP82" s="137"/>
      <c r="AQ82" s="134"/>
      <c r="AR82" s="134"/>
      <c r="AS82" s="134"/>
      <c r="AT82" s="134"/>
      <c r="AU82" s="134"/>
      <c r="AV82" s="134"/>
      <c r="AW82" s="134"/>
      <c r="AX82" s="134"/>
      <c r="AY82" s="134"/>
      <c r="AZ82" s="175"/>
      <c r="BA82" s="175"/>
      <c r="BB82" s="134"/>
    </row>
    <row r="83" spans="1:54" ht="15" x14ac:dyDescent="0.25">
      <c r="A83" s="140"/>
      <c r="B83" s="141" t="s">
        <v>161</v>
      </c>
      <c r="C83" s="134"/>
      <c r="D83" s="134"/>
      <c r="E83" s="150"/>
      <c r="F83" s="134"/>
      <c r="G83" s="152"/>
      <c r="H83" s="134"/>
      <c r="I83" s="159"/>
      <c r="J83" s="134"/>
      <c r="K83" s="134"/>
      <c r="L83" s="150"/>
      <c r="M83" s="134"/>
      <c r="N83" s="152"/>
      <c r="O83" s="134"/>
      <c r="P83" s="159"/>
      <c r="Q83" s="134"/>
      <c r="R83" s="134"/>
      <c r="S83" s="150"/>
      <c r="T83" s="134"/>
      <c r="U83" s="152"/>
      <c r="V83" s="134"/>
      <c r="W83" s="159"/>
      <c r="X83" s="134"/>
      <c r="Y83" s="134"/>
      <c r="Z83" s="150"/>
      <c r="AA83" s="134"/>
      <c r="AB83" s="152"/>
      <c r="AC83" s="134"/>
      <c r="AD83" s="133"/>
      <c r="AE83" s="134"/>
      <c r="AF83" s="134"/>
      <c r="AG83" s="134"/>
      <c r="AH83" s="140"/>
      <c r="AI83" s="124" t="s">
        <v>173</v>
      </c>
      <c r="AJ83" s="134">
        <f t="shared" si="40"/>
        <v>0</v>
      </c>
      <c r="AK83" s="134">
        <f t="shared" si="41"/>
        <v>0</v>
      </c>
      <c r="AL83" s="134">
        <f t="shared" si="42"/>
        <v>0</v>
      </c>
      <c r="AM83" s="134">
        <f t="shared" si="43"/>
        <v>0</v>
      </c>
      <c r="AN83" s="136">
        <f t="shared" si="39"/>
        <v>0</v>
      </c>
      <c r="AO83" s="137"/>
      <c r="AP83" s="137"/>
      <c r="AQ83" s="134"/>
      <c r="AR83" s="134"/>
      <c r="AS83" s="134"/>
      <c r="AT83" s="134"/>
      <c r="AU83" s="134"/>
      <c r="AV83" s="134"/>
      <c r="AW83" s="134"/>
      <c r="AX83" s="134"/>
      <c r="AY83" s="134"/>
      <c r="AZ83" s="175"/>
      <c r="BA83" s="175"/>
      <c r="BB83" s="134"/>
    </row>
    <row r="84" spans="1:54" ht="15" x14ac:dyDescent="0.25">
      <c r="A84" s="140"/>
      <c r="B84" s="141" t="s">
        <v>174</v>
      </c>
      <c r="C84" s="134"/>
      <c r="D84" s="134"/>
      <c r="E84" s="150"/>
      <c r="F84" s="134"/>
      <c r="G84" s="152"/>
      <c r="H84" s="134"/>
      <c r="I84" s="159"/>
      <c r="J84" s="134"/>
      <c r="K84" s="134"/>
      <c r="L84" s="150"/>
      <c r="M84" s="134"/>
      <c r="N84" s="152"/>
      <c r="O84" s="134"/>
      <c r="P84" s="159"/>
      <c r="Q84" s="134"/>
      <c r="R84" s="134"/>
      <c r="S84" s="150"/>
      <c r="T84" s="134"/>
      <c r="U84" s="152"/>
      <c r="V84" s="134"/>
      <c r="W84" s="159"/>
      <c r="X84" s="134"/>
      <c r="Y84" s="134"/>
      <c r="Z84" s="150"/>
      <c r="AA84" s="134"/>
      <c r="AB84" s="152"/>
      <c r="AC84" s="134"/>
      <c r="AD84" s="133"/>
      <c r="AE84" s="134"/>
      <c r="AF84" s="134"/>
      <c r="AG84" s="134"/>
      <c r="AH84" s="140"/>
      <c r="AI84" s="124" t="s">
        <v>174</v>
      </c>
      <c r="AJ84" s="134">
        <f t="shared" si="40"/>
        <v>0</v>
      </c>
      <c r="AK84" s="134">
        <f t="shared" si="41"/>
        <v>0</v>
      </c>
      <c r="AL84" s="134">
        <f t="shared" si="42"/>
        <v>0</v>
      </c>
      <c r="AM84" s="134">
        <f t="shared" si="43"/>
        <v>0</v>
      </c>
      <c r="AN84" s="136">
        <f t="shared" si="39"/>
        <v>0</v>
      </c>
      <c r="AO84" s="137"/>
      <c r="AP84" s="137"/>
      <c r="AQ84" s="134"/>
      <c r="AR84" s="134"/>
      <c r="AS84" s="134"/>
      <c r="AT84" s="134"/>
      <c r="AU84" s="134"/>
      <c r="AV84" s="134"/>
      <c r="AW84" s="134"/>
      <c r="AX84" s="134"/>
      <c r="AY84" s="134"/>
      <c r="AZ84" s="175"/>
      <c r="BA84" s="175"/>
      <c r="BB84" s="134"/>
    </row>
    <row r="85" spans="1:54" ht="15" x14ac:dyDescent="0.25">
      <c r="A85" s="153"/>
      <c r="B85" s="154" t="s">
        <v>175</v>
      </c>
      <c r="C85" s="155"/>
      <c r="D85" s="155"/>
      <c r="E85" s="155"/>
      <c r="F85" s="134"/>
      <c r="G85" s="155"/>
      <c r="H85" s="155"/>
      <c r="I85" s="159"/>
      <c r="J85" s="155"/>
      <c r="K85" s="155"/>
      <c r="L85" s="155"/>
      <c r="M85" s="134"/>
      <c r="N85" s="155"/>
      <c r="O85" s="155"/>
      <c r="P85" s="159"/>
      <c r="Q85" s="155"/>
      <c r="R85" s="155"/>
      <c r="S85" s="155"/>
      <c r="T85" s="134"/>
      <c r="U85" s="155"/>
      <c r="V85" s="155"/>
      <c r="W85" s="159"/>
      <c r="X85" s="155"/>
      <c r="Y85" s="155"/>
      <c r="Z85" s="155"/>
      <c r="AA85" s="134"/>
      <c r="AB85" s="155"/>
      <c r="AC85" s="155"/>
      <c r="AD85" s="133">
        <f>SUM(C85:AB85)</f>
        <v>0</v>
      </c>
      <c r="AE85" s="155"/>
      <c r="AF85" s="155"/>
      <c r="AG85" s="155"/>
      <c r="AH85" s="153"/>
      <c r="AI85" s="134" t="s">
        <v>176</v>
      </c>
      <c r="AJ85" s="134">
        <f>SUM(AJ79:AJ84)-AJ78</f>
        <v>-0.5</v>
      </c>
      <c r="AK85" s="134">
        <f>SUM(AK79:AK84)-AK78</f>
        <v>0.5</v>
      </c>
      <c r="AL85" s="134">
        <f>SUM(AL79:AL84)-AL78</f>
        <v>0.5</v>
      </c>
      <c r="AM85" s="134">
        <f>SUM(AM79:AM84)-AM78</f>
        <v>-0.5</v>
      </c>
      <c r="AN85" s="136">
        <f t="shared" si="39"/>
        <v>0</v>
      </c>
      <c r="AO85" s="180"/>
      <c r="AP85" s="180"/>
      <c r="AQ85" s="155"/>
      <c r="AR85" s="155"/>
      <c r="AS85" s="155"/>
      <c r="AT85" s="155"/>
      <c r="AU85" s="155"/>
      <c r="AV85" s="155"/>
      <c r="AW85" s="155"/>
      <c r="AX85" s="155"/>
      <c r="AY85" s="155"/>
      <c r="AZ85" s="181"/>
      <c r="BA85" s="181"/>
      <c r="BB85" s="155"/>
    </row>
    <row r="86" spans="1:54" ht="15" x14ac:dyDescent="0.25">
      <c r="A86" s="71"/>
      <c r="B86" s="131" t="s">
        <v>166</v>
      </c>
      <c r="C86" s="95">
        <v>5</v>
      </c>
      <c r="D86" s="95">
        <v>5</v>
      </c>
      <c r="E86" s="95">
        <v>5</v>
      </c>
      <c r="F86" s="95">
        <v>6</v>
      </c>
      <c r="G86" s="95">
        <v>6</v>
      </c>
      <c r="H86" s="95">
        <v>3</v>
      </c>
      <c r="I86" s="173"/>
      <c r="J86" s="95">
        <v>5</v>
      </c>
      <c r="K86" s="95">
        <v>5</v>
      </c>
      <c r="L86" s="95">
        <v>5</v>
      </c>
      <c r="M86" s="95">
        <v>6</v>
      </c>
      <c r="N86" s="95">
        <v>6</v>
      </c>
      <c r="O86" s="95">
        <v>3</v>
      </c>
      <c r="P86" s="173"/>
      <c r="Q86" s="95">
        <v>5</v>
      </c>
      <c r="R86" s="95">
        <v>5</v>
      </c>
      <c r="S86" s="95">
        <v>5</v>
      </c>
      <c r="T86" s="95">
        <v>6</v>
      </c>
      <c r="U86" s="95">
        <v>6</v>
      </c>
      <c r="V86" s="95">
        <v>3</v>
      </c>
      <c r="W86" s="173"/>
      <c r="X86" s="95">
        <v>5</v>
      </c>
      <c r="Y86" s="95">
        <v>5</v>
      </c>
      <c r="Z86" s="95">
        <v>5</v>
      </c>
      <c r="AA86" s="95">
        <v>6</v>
      </c>
      <c r="AB86" s="95">
        <v>6</v>
      </c>
      <c r="AC86" s="95">
        <v>3</v>
      </c>
      <c r="AD86" s="133">
        <f>SUM(C86:AC86)</f>
        <v>120</v>
      </c>
      <c r="AE86" s="134"/>
      <c r="AF86" s="134"/>
      <c r="AG86" s="134"/>
      <c r="AH86" s="71"/>
      <c r="AI86" s="135" t="s">
        <v>167</v>
      </c>
      <c r="AJ86" s="135">
        <f t="shared" ref="AJ86:AJ92" si="44">SUM(C86:H86)</f>
        <v>30</v>
      </c>
      <c r="AK86" s="135">
        <f t="shared" ref="AK86:AK92" si="45">SUM(J86:O86)</f>
        <v>30</v>
      </c>
      <c r="AL86" s="135">
        <f t="shared" ref="AL86:AL92" si="46">SUM(Q86:V86)</f>
        <v>30</v>
      </c>
      <c r="AM86" s="135">
        <f t="shared" ref="AM86:AM92" si="47">SUM(X86:AC86)</f>
        <v>30</v>
      </c>
      <c r="AN86" s="136">
        <f t="shared" si="39"/>
        <v>120</v>
      </c>
      <c r="AO86" s="137">
        <f>AN86-SUM(AN88:AN92)</f>
        <v>117.5</v>
      </c>
      <c r="AP86" s="137">
        <f>AN93</f>
        <v>0</v>
      </c>
      <c r="AQ86" s="138">
        <f>AO86+AP86</f>
        <v>117.5</v>
      </c>
      <c r="AR86" s="138">
        <f>AN92</f>
        <v>0</v>
      </c>
      <c r="AS86" s="138">
        <f>AN90</f>
        <v>0</v>
      </c>
      <c r="AT86" s="138">
        <f>AN91</f>
        <v>0</v>
      </c>
      <c r="AU86" s="138">
        <f>AN89</f>
        <v>0</v>
      </c>
      <c r="AV86" s="138">
        <f>AN88</f>
        <v>2.5</v>
      </c>
      <c r="AW86" s="158" t="str">
        <f>AF87</f>
        <v>no</v>
      </c>
      <c r="AX86" s="134">
        <v>1.3</v>
      </c>
      <c r="AY86" s="134">
        <f>AX86*AP86</f>
        <v>0</v>
      </c>
      <c r="AZ86" s="174">
        <f>AY86</f>
        <v>0</v>
      </c>
      <c r="BA86" s="174"/>
      <c r="BB86" s="138"/>
    </row>
    <row r="87" spans="1:54" ht="15" x14ac:dyDescent="0.25">
      <c r="A87" s="140"/>
      <c r="B87" s="141" t="s">
        <v>168</v>
      </c>
      <c r="C87" s="134">
        <v>5.5</v>
      </c>
      <c r="D87" s="134">
        <v>6</v>
      </c>
      <c r="E87" s="134">
        <v>4.5</v>
      </c>
      <c r="F87" s="134">
        <v>6</v>
      </c>
      <c r="G87" s="134">
        <v>5</v>
      </c>
      <c r="H87" s="134">
        <v>2.5</v>
      </c>
      <c r="I87" s="159"/>
      <c r="J87" s="134">
        <v>5.5</v>
      </c>
      <c r="K87" s="134">
        <v>6</v>
      </c>
      <c r="L87" s="134">
        <v>4.5</v>
      </c>
      <c r="M87" s="134">
        <v>6</v>
      </c>
      <c r="N87" s="134">
        <v>5</v>
      </c>
      <c r="O87" s="134">
        <v>2.5</v>
      </c>
      <c r="P87" s="159"/>
      <c r="Q87" s="134">
        <v>4.5</v>
      </c>
      <c r="R87" s="134">
        <v>6</v>
      </c>
      <c r="S87" s="134">
        <v>5</v>
      </c>
      <c r="T87" s="134">
        <v>6</v>
      </c>
      <c r="U87" s="134">
        <v>5</v>
      </c>
      <c r="V87" s="134">
        <v>2.5</v>
      </c>
      <c r="W87" s="159"/>
      <c r="X87" s="134">
        <v>5</v>
      </c>
      <c r="Y87" s="134">
        <v>6</v>
      </c>
      <c r="Z87" s="134">
        <v>5</v>
      </c>
      <c r="AA87" s="134">
        <v>6</v>
      </c>
      <c r="AB87" s="134">
        <v>5</v>
      </c>
      <c r="AC87" s="134">
        <v>2.5</v>
      </c>
      <c r="AD87" s="133">
        <f>SUM(C87:AC87)</f>
        <v>117.5</v>
      </c>
      <c r="AE87" s="134">
        <f>COUNT(C87:AC87)</f>
        <v>24</v>
      </c>
      <c r="AF87" s="159" t="s">
        <v>202</v>
      </c>
      <c r="AG87" s="134"/>
      <c r="AH87" s="140"/>
      <c r="AI87" s="134" t="s">
        <v>169</v>
      </c>
      <c r="AJ87" s="134">
        <f t="shared" si="44"/>
        <v>29.5</v>
      </c>
      <c r="AK87" s="134">
        <f t="shared" si="45"/>
        <v>29.5</v>
      </c>
      <c r="AL87" s="134">
        <f t="shared" si="46"/>
        <v>29</v>
      </c>
      <c r="AM87" s="134">
        <f t="shared" si="47"/>
        <v>29.5</v>
      </c>
      <c r="AN87" s="136">
        <f t="shared" si="39"/>
        <v>117.5</v>
      </c>
      <c r="AO87" s="137"/>
      <c r="AP87" s="137"/>
      <c r="AQ87" s="134"/>
      <c r="AR87" s="134"/>
      <c r="AS87" s="134"/>
      <c r="AT87" s="134"/>
      <c r="AU87" s="134"/>
      <c r="AV87" s="134"/>
      <c r="AW87" s="134"/>
      <c r="AX87" s="134"/>
      <c r="AY87" s="134"/>
      <c r="AZ87" s="175"/>
      <c r="BA87" s="175">
        <v>13.6</v>
      </c>
      <c r="BB87" s="134"/>
    </row>
    <row r="88" spans="1:54" ht="15" x14ac:dyDescent="0.25">
      <c r="A88" s="140" t="s">
        <v>203</v>
      </c>
      <c r="B88" s="141" t="s">
        <v>109</v>
      </c>
      <c r="C88" s="147"/>
      <c r="D88" s="147"/>
      <c r="E88" s="147"/>
      <c r="F88" s="147"/>
      <c r="G88" s="147"/>
      <c r="H88" s="147"/>
      <c r="I88" s="176"/>
      <c r="J88" s="147"/>
      <c r="K88" s="147"/>
      <c r="L88" s="147"/>
      <c r="M88" s="147"/>
      <c r="N88" s="147"/>
      <c r="O88" s="147"/>
      <c r="P88" s="176"/>
      <c r="Q88" s="147"/>
      <c r="R88" s="147"/>
      <c r="S88" s="147"/>
      <c r="T88" s="147"/>
      <c r="U88" s="147"/>
      <c r="V88" s="147"/>
      <c r="W88" s="176"/>
      <c r="X88" s="147"/>
      <c r="Y88" s="147"/>
      <c r="Z88" s="147"/>
      <c r="AA88" s="147"/>
      <c r="AB88" s="147"/>
      <c r="AC88" s="147">
        <v>2.5</v>
      </c>
      <c r="AD88" s="133"/>
      <c r="AE88" s="147"/>
      <c r="AF88" s="147"/>
      <c r="AG88" s="147"/>
      <c r="AH88" s="140" t="s">
        <v>203</v>
      </c>
      <c r="AI88" s="134" t="s">
        <v>109</v>
      </c>
      <c r="AJ88" s="134">
        <f t="shared" si="44"/>
        <v>0</v>
      </c>
      <c r="AK88" s="134">
        <f t="shared" si="45"/>
        <v>0</v>
      </c>
      <c r="AL88" s="134">
        <f t="shared" si="46"/>
        <v>0</v>
      </c>
      <c r="AM88" s="134">
        <f t="shared" si="47"/>
        <v>2.5</v>
      </c>
      <c r="AN88" s="136">
        <f t="shared" si="39"/>
        <v>2.5</v>
      </c>
      <c r="AO88" s="177"/>
      <c r="AP88" s="177"/>
      <c r="AQ88" s="147"/>
      <c r="AR88" s="147"/>
      <c r="AS88" s="147"/>
      <c r="AT88" s="147"/>
      <c r="AU88" s="147"/>
      <c r="AV88" s="147"/>
      <c r="AW88" s="147"/>
      <c r="AX88" s="147"/>
      <c r="AY88" s="147"/>
      <c r="AZ88" s="178"/>
      <c r="BA88" s="178"/>
      <c r="BB88" s="147"/>
    </row>
    <row r="89" spans="1:54" ht="15" x14ac:dyDescent="0.25">
      <c r="A89" s="140"/>
      <c r="B89" s="141" t="s">
        <v>108</v>
      </c>
      <c r="C89" s="134"/>
      <c r="D89" s="134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33"/>
      <c r="AE89" s="134"/>
      <c r="AF89" s="134"/>
      <c r="AG89" s="134"/>
      <c r="AH89" s="183" t="s">
        <v>17</v>
      </c>
      <c r="AI89" s="124" t="s">
        <v>108</v>
      </c>
      <c r="AJ89" s="134">
        <f t="shared" si="44"/>
        <v>0</v>
      </c>
      <c r="AK89" s="134">
        <f t="shared" si="45"/>
        <v>0</v>
      </c>
      <c r="AL89" s="134">
        <f t="shared" si="46"/>
        <v>0</v>
      </c>
      <c r="AM89" s="134">
        <f t="shared" si="47"/>
        <v>0</v>
      </c>
      <c r="AN89" s="136">
        <f t="shared" si="39"/>
        <v>0</v>
      </c>
      <c r="AO89" s="137"/>
      <c r="AP89" s="137"/>
      <c r="AQ89" s="134"/>
      <c r="AR89" s="134"/>
      <c r="AS89" s="134"/>
      <c r="AT89" s="134"/>
      <c r="AU89" s="134"/>
      <c r="AV89" s="134"/>
      <c r="AW89" s="134"/>
      <c r="AX89" s="134"/>
      <c r="AY89" s="134"/>
      <c r="AZ89" s="175"/>
      <c r="BA89" s="175"/>
      <c r="BB89" s="134"/>
    </row>
    <row r="90" spans="1:54" ht="15" x14ac:dyDescent="0.25">
      <c r="A90" s="161"/>
      <c r="B90" s="141" t="s">
        <v>160</v>
      </c>
      <c r="C90" s="134"/>
      <c r="D90" s="134"/>
      <c r="E90" s="150"/>
      <c r="F90" s="134"/>
      <c r="G90" s="152"/>
      <c r="H90" s="134"/>
      <c r="I90" s="159"/>
      <c r="J90" s="134"/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33"/>
      <c r="AE90" s="134"/>
      <c r="AF90" s="134"/>
      <c r="AG90" s="134"/>
      <c r="AH90" s="140"/>
      <c r="AI90" s="124" t="s">
        <v>172</v>
      </c>
      <c r="AJ90" s="134">
        <f t="shared" si="44"/>
        <v>0</v>
      </c>
      <c r="AK90" s="134">
        <f t="shared" si="45"/>
        <v>0</v>
      </c>
      <c r="AL90" s="134">
        <f t="shared" si="46"/>
        <v>0</v>
      </c>
      <c r="AM90" s="134">
        <f t="shared" si="47"/>
        <v>0</v>
      </c>
      <c r="AN90" s="136">
        <f t="shared" si="39"/>
        <v>0</v>
      </c>
      <c r="AO90" s="137"/>
      <c r="AP90" s="137"/>
      <c r="AQ90" s="134"/>
      <c r="AR90" s="134"/>
      <c r="AS90" s="134"/>
      <c r="AT90" s="134"/>
      <c r="AU90" s="134"/>
      <c r="AV90" s="134"/>
      <c r="AW90" s="134"/>
      <c r="AX90" s="134"/>
      <c r="AY90" s="134"/>
      <c r="AZ90" s="175"/>
      <c r="BA90" s="175"/>
      <c r="BB90" s="134"/>
    </row>
    <row r="91" spans="1:54" ht="15" x14ac:dyDescent="0.25">
      <c r="A91" s="161"/>
      <c r="B91" s="141" t="s">
        <v>161</v>
      </c>
      <c r="C91" s="134"/>
      <c r="D91" s="134"/>
      <c r="E91" s="150"/>
      <c r="F91" s="134"/>
      <c r="G91" s="152"/>
      <c r="H91" s="134"/>
      <c r="I91" s="159"/>
      <c r="J91" s="134"/>
      <c r="K91" s="134"/>
      <c r="L91" s="150"/>
      <c r="M91" s="134"/>
      <c r="N91" s="152"/>
      <c r="O91" s="134"/>
      <c r="P91" s="159"/>
      <c r="Q91" s="134"/>
      <c r="R91" s="134"/>
      <c r="S91" s="150"/>
      <c r="T91" s="134"/>
      <c r="U91" s="152"/>
      <c r="V91" s="134"/>
      <c r="W91" s="159"/>
      <c r="X91" s="134"/>
      <c r="Y91" s="134"/>
      <c r="Z91" s="150"/>
      <c r="AA91" s="134"/>
      <c r="AB91" s="152"/>
      <c r="AC91" s="134"/>
      <c r="AD91" s="133"/>
      <c r="AE91" s="134"/>
      <c r="AF91" s="134"/>
      <c r="AG91" s="134"/>
      <c r="AH91" s="140"/>
      <c r="AI91" s="124" t="s">
        <v>173</v>
      </c>
      <c r="AJ91" s="134">
        <f t="shared" si="44"/>
        <v>0</v>
      </c>
      <c r="AK91" s="134">
        <f t="shared" si="45"/>
        <v>0</v>
      </c>
      <c r="AL91" s="134">
        <f t="shared" si="46"/>
        <v>0</v>
      </c>
      <c r="AM91" s="134">
        <f t="shared" si="47"/>
        <v>0</v>
      </c>
      <c r="AN91" s="136">
        <f t="shared" si="39"/>
        <v>0</v>
      </c>
      <c r="AO91" s="137"/>
      <c r="AP91" s="137"/>
      <c r="AQ91" s="134"/>
      <c r="AR91" s="134"/>
      <c r="AS91" s="134"/>
      <c r="AT91" s="134"/>
      <c r="AU91" s="134"/>
      <c r="AV91" s="134"/>
      <c r="AW91" s="134"/>
      <c r="AX91" s="134"/>
      <c r="AY91" s="134"/>
      <c r="AZ91" s="175"/>
      <c r="BA91" s="175"/>
      <c r="BB91" s="134"/>
    </row>
    <row r="92" spans="1:54" ht="15" x14ac:dyDescent="0.25">
      <c r="A92" s="140"/>
      <c r="B92" s="141" t="s">
        <v>174</v>
      </c>
      <c r="C92" s="134"/>
      <c r="D92" s="134"/>
      <c r="E92" s="150"/>
      <c r="F92" s="134"/>
      <c r="G92" s="152"/>
      <c r="H92" s="134"/>
      <c r="I92" s="159"/>
      <c r="J92" s="134"/>
      <c r="K92" s="134"/>
      <c r="L92" s="150"/>
      <c r="M92" s="134"/>
      <c r="N92" s="152"/>
      <c r="O92" s="134"/>
      <c r="P92" s="159"/>
      <c r="Q92" s="134"/>
      <c r="R92" s="134"/>
      <c r="S92" s="150"/>
      <c r="T92" s="134"/>
      <c r="U92" s="152"/>
      <c r="V92" s="134"/>
      <c r="W92" s="159"/>
      <c r="X92" s="134"/>
      <c r="Y92" s="134"/>
      <c r="Z92" s="150"/>
      <c r="AA92" s="134"/>
      <c r="AB92" s="152"/>
      <c r="AC92" s="134"/>
      <c r="AD92" s="133"/>
      <c r="AE92" s="134"/>
      <c r="AF92" s="134"/>
      <c r="AG92" s="134"/>
      <c r="AH92" s="140"/>
      <c r="AI92" s="124" t="s">
        <v>174</v>
      </c>
      <c r="AJ92" s="134">
        <f t="shared" si="44"/>
        <v>0</v>
      </c>
      <c r="AK92" s="134">
        <f t="shared" si="45"/>
        <v>0</v>
      </c>
      <c r="AL92" s="134">
        <f t="shared" si="46"/>
        <v>0</v>
      </c>
      <c r="AM92" s="134">
        <f t="shared" si="47"/>
        <v>0</v>
      </c>
      <c r="AN92" s="136">
        <f t="shared" si="39"/>
        <v>0</v>
      </c>
      <c r="AO92" s="137"/>
      <c r="AP92" s="137"/>
      <c r="AQ92" s="134"/>
      <c r="AR92" s="134"/>
      <c r="AS92" s="134"/>
      <c r="AT92" s="134"/>
      <c r="AU92" s="134"/>
      <c r="AV92" s="134"/>
      <c r="AW92" s="134"/>
      <c r="AX92" s="134"/>
      <c r="AY92" s="134"/>
      <c r="AZ92" s="175"/>
      <c r="BA92" s="175"/>
      <c r="BB92" s="134"/>
    </row>
    <row r="93" spans="1:54" ht="15" x14ac:dyDescent="0.25">
      <c r="A93" s="153"/>
      <c r="B93" s="154" t="s">
        <v>175</v>
      </c>
      <c r="C93" s="155"/>
      <c r="D93" s="155"/>
      <c r="E93" s="155"/>
      <c r="F93" s="134"/>
      <c r="G93" s="155"/>
      <c r="H93" s="155"/>
      <c r="I93" s="159"/>
      <c r="J93" s="186" t="s">
        <v>219</v>
      </c>
      <c r="K93" s="186" t="s">
        <v>219</v>
      </c>
      <c r="L93" s="186" t="s">
        <v>219</v>
      </c>
      <c r="M93" s="186" t="s">
        <v>219</v>
      </c>
      <c r="N93" s="186" t="s">
        <v>219</v>
      </c>
      <c r="O93" s="186" t="s">
        <v>219</v>
      </c>
      <c r="P93" s="159"/>
      <c r="Q93" s="186" t="s">
        <v>219</v>
      </c>
      <c r="R93" s="186" t="s">
        <v>219</v>
      </c>
      <c r="S93" s="186" t="s">
        <v>219</v>
      </c>
      <c r="T93" s="186" t="s">
        <v>219</v>
      </c>
      <c r="U93" s="186" t="s">
        <v>219</v>
      </c>
      <c r="V93" s="186" t="s">
        <v>219</v>
      </c>
      <c r="W93" s="159"/>
      <c r="X93" s="155"/>
      <c r="Y93" s="155"/>
      <c r="Z93" s="155"/>
      <c r="AA93" s="155"/>
      <c r="AB93" s="155"/>
      <c r="AC93" s="155"/>
      <c r="AD93" s="133">
        <f>SUM(C93:AB93)</f>
        <v>0</v>
      </c>
      <c r="AE93" s="155"/>
      <c r="AF93" s="155"/>
      <c r="AG93" s="155"/>
      <c r="AH93" s="153"/>
      <c r="AI93" s="134" t="s">
        <v>176</v>
      </c>
      <c r="AJ93" s="134">
        <f>SUM(AJ87:AJ92)-AJ86</f>
        <v>-0.5</v>
      </c>
      <c r="AK93" s="134">
        <f>SUM(AK87:AK92)-AK86</f>
        <v>-0.5</v>
      </c>
      <c r="AL93" s="134">
        <f>SUM(AL87:AL92)-AL86</f>
        <v>-1</v>
      </c>
      <c r="AM93" s="134">
        <f>SUM(AM87:AM92)-AM86</f>
        <v>2</v>
      </c>
      <c r="AN93" s="136">
        <f t="shared" si="39"/>
        <v>0</v>
      </c>
      <c r="AO93" s="180"/>
      <c r="AP93" s="180"/>
      <c r="AQ93" s="155"/>
      <c r="AR93" s="155"/>
      <c r="AS93" s="155"/>
      <c r="AT93" s="155"/>
      <c r="AU93" s="155"/>
      <c r="AV93" s="155"/>
      <c r="AW93" s="155"/>
      <c r="AX93" s="155"/>
      <c r="AY93" s="155"/>
      <c r="AZ93" s="181"/>
      <c r="BA93" s="181"/>
      <c r="BB93" s="155"/>
    </row>
    <row r="94" spans="1:54" ht="15" x14ac:dyDescent="0.25">
      <c r="A94" s="71"/>
      <c r="B94" s="131" t="s">
        <v>166</v>
      </c>
      <c r="C94" s="95">
        <v>5</v>
      </c>
      <c r="D94" s="95">
        <v>5</v>
      </c>
      <c r="E94" s="95">
        <v>5</v>
      </c>
      <c r="F94" s="95">
        <v>6</v>
      </c>
      <c r="G94" s="95">
        <v>6</v>
      </c>
      <c r="H94" s="95">
        <v>3</v>
      </c>
      <c r="I94" s="173"/>
      <c r="J94" s="95">
        <v>5</v>
      </c>
      <c r="K94" s="95">
        <v>5</v>
      </c>
      <c r="L94" s="95">
        <v>5</v>
      </c>
      <c r="M94" s="95">
        <v>6</v>
      </c>
      <c r="N94" s="95">
        <v>6</v>
      </c>
      <c r="O94" s="95">
        <v>3</v>
      </c>
      <c r="P94" s="173"/>
      <c r="Q94" s="95">
        <v>5</v>
      </c>
      <c r="R94" s="95">
        <v>5</v>
      </c>
      <c r="S94" s="95">
        <v>5</v>
      </c>
      <c r="T94" s="95">
        <v>6</v>
      </c>
      <c r="U94" s="95">
        <v>6</v>
      </c>
      <c r="V94" s="95">
        <v>3</v>
      </c>
      <c r="W94" s="173"/>
      <c r="X94" s="95">
        <v>5</v>
      </c>
      <c r="Y94" s="95">
        <v>5</v>
      </c>
      <c r="Z94" s="95">
        <v>5</v>
      </c>
      <c r="AA94" s="95">
        <v>6</v>
      </c>
      <c r="AB94" s="95">
        <v>6</v>
      </c>
      <c r="AC94" s="95">
        <v>3</v>
      </c>
      <c r="AD94" s="133">
        <f>SUM(C94:AC94)</f>
        <v>120</v>
      </c>
      <c r="AE94" s="134"/>
      <c r="AF94" s="134"/>
      <c r="AG94" s="134"/>
      <c r="AH94" s="71"/>
      <c r="AI94" s="135" t="s">
        <v>167</v>
      </c>
      <c r="AJ94" s="135">
        <f t="shared" ref="AJ94:AJ100" si="48">SUM(C94:H94)</f>
        <v>30</v>
      </c>
      <c r="AK94" s="135">
        <f t="shared" ref="AK94:AK100" si="49">SUM(J94:O94)</f>
        <v>30</v>
      </c>
      <c r="AL94" s="135">
        <f t="shared" ref="AL94:AL100" si="50">SUM(Q94:V94)</f>
        <v>30</v>
      </c>
      <c r="AM94" s="135">
        <f t="shared" ref="AM94:AM100" si="51">SUM(X94:AC94)</f>
        <v>30</v>
      </c>
      <c r="AN94" s="136">
        <f t="shared" si="39"/>
        <v>120</v>
      </c>
      <c r="AO94" s="137">
        <f>AN94-SUM(AN96:AN100)</f>
        <v>120</v>
      </c>
      <c r="AP94" s="137">
        <f>AN101</f>
        <v>11.5</v>
      </c>
      <c r="AQ94" s="138">
        <f>AO94+AP94</f>
        <v>131.5</v>
      </c>
      <c r="AR94" s="138">
        <f>AN100</f>
        <v>0</v>
      </c>
      <c r="AS94" s="138">
        <f>AN98</f>
        <v>0</v>
      </c>
      <c r="AT94" s="138">
        <f>AN99</f>
        <v>0</v>
      </c>
      <c r="AU94" s="138">
        <f>AN97</f>
        <v>0</v>
      </c>
      <c r="AV94" s="138">
        <f>AN96</f>
        <v>0</v>
      </c>
      <c r="AW94" s="158" t="str">
        <f>AF95</f>
        <v>no</v>
      </c>
      <c r="AX94" s="134">
        <v>1.2</v>
      </c>
      <c r="AY94" s="134">
        <f>AX94*AP94</f>
        <v>13.799999999999999</v>
      </c>
      <c r="AZ94" s="174">
        <f>AY94</f>
        <v>13.799999999999999</v>
      </c>
      <c r="BA94" s="174"/>
      <c r="BB94" s="138"/>
    </row>
    <row r="95" spans="1:54" ht="15" x14ac:dyDescent="0.25">
      <c r="A95" s="140"/>
      <c r="B95" s="141" t="s">
        <v>168</v>
      </c>
      <c r="C95" s="134">
        <v>5</v>
      </c>
      <c r="D95" s="155">
        <v>7</v>
      </c>
      <c r="E95" s="155">
        <v>6</v>
      </c>
      <c r="F95" s="134">
        <v>6.5</v>
      </c>
      <c r="G95" s="155">
        <v>5</v>
      </c>
      <c r="H95" s="134">
        <v>3</v>
      </c>
      <c r="I95" s="159"/>
      <c r="J95" s="134">
        <v>5</v>
      </c>
      <c r="K95" s="134">
        <v>6.5</v>
      </c>
      <c r="L95" s="134">
        <v>6</v>
      </c>
      <c r="M95" s="134">
        <v>6.5</v>
      </c>
      <c r="N95" s="134">
        <v>5</v>
      </c>
      <c r="O95" s="134">
        <v>3.5</v>
      </c>
      <c r="P95" s="159"/>
      <c r="Q95" s="134">
        <v>5</v>
      </c>
      <c r="R95" s="134">
        <v>7</v>
      </c>
      <c r="S95" s="134">
        <v>6</v>
      </c>
      <c r="T95" s="134">
        <v>6</v>
      </c>
      <c r="U95" s="134">
        <v>6</v>
      </c>
      <c r="V95" s="134">
        <v>3.5</v>
      </c>
      <c r="W95" s="159"/>
      <c r="X95" s="155">
        <v>5</v>
      </c>
      <c r="Y95" s="155">
        <v>6.5</v>
      </c>
      <c r="Z95" s="155">
        <v>6</v>
      </c>
      <c r="AA95" s="134">
        <v>6.5</v>
      </c>
      <c r="AB95" s="155">
        <v>5</v>
      </c>
      <c r="AC95" s="134">
        <v>4</v>
      </c>
      <c r="AD95" s="133">
        <f>SUM(C95:AC95)</f>
        <v>131.5</v>
      </c>
      <c r="AE95" s="134">
        <f>COUNT(C95:AC95)</f>
        <v>24</v>
      </c>
      <c r="AF95" s="159" t="s">
        <v>202</v>
      </c>
      <c r="AG95" s="134"/>
      <c r="AH95" s="140"/>
      <c r="AI95" s="134" t="s">
        <v>169</v>
      </c>
      <c r="AJ95" s="134">
        <f t="shared" si="48"/>
        <v>32.5</v>
      </c>
      <c r="AK95" s="134">
        <f t="shared" si="49"/>
        <v>32.5</v>
      </c>
      <c r="AL95" s="134">
        <f t="shared" si="50"/>
        <v>33.5</v>
      </c>
      <c r="AM95" s="134">
        <f t="shared" si="51"/>
        <v>33</v>
      </c>
      <c r="AN95" s="136">
        <f t="shared" si="39"/>
        <v>131.5</v>
      </c>
      <c r="AO95" s="137"/>
      <c r="AP95" s="137"/>
      <c r="AQ95" s="134"/>
      <c r="AR95" s="134"/>
      <c r="AS95" s="134"/>
      <c r="AT95" s="134"/>
      <c r="AU95" s="134"/>
      <c r="AV95" s="134"/>
      <c r="AW95" s="134"/>
      <c r="AX95" s="134"/>
      <c r="AY95" s="134"/>
      <c r="AZ95" s="175"/>
      <c r="BA95" s="175" t="s">
        <v>202</v>
      </c>
      <c r="BB95" s="134"/>
    </row>
    <row r="96" spans="1:54" ht="15" x14ac:dyDescent="0.25">
      <c r="A96" s="140" t="s">
        <v>205</v>
      </c>
      <c r="B96" s="141" t="s">
        <v>109</v>
      </c>
      <c r="C96" s="147"/>
      <c r="D96" s="147"/>
      <c r="E96" s="147"/>
      <c r="F96" s="147"/>
      <c r="G96" s="147"/>
      <c r="H96" s="147"/>
      <c r="I96" s="176"/>
      <c r="J96" s="147"/>
      <c r="K96" s="147"/>
      <c r="L96" s="147"/>
      <c r="M96" s="147"/>
      <c r="N96" s="147"/>
      <c r="O96" s="147"/>
      <c r="P96" s="176"/>
      <c r="Q96" s="147"/>
      <c r="R96" s="147"/>
      <c r="S96" s="147"/>
      <c r="T96" s="147"/>
      <c r="U96" s="147"/>
      <c r="V96" s="147"/>
      <c r="W96" s="176"/>
      <c r="X96" s="147"/>
      <c r="Y96" s="147"/>
      <c r="Z96" s="147"/>
      <c r="AA96" s="147"/>
      <c r="AB96" s="147"/>
      <c r="AC96" s="147"/>
      <c r="AD96" s="133"/>
      <c r="AE96" s="147"/>
      <c r="AF96" s="147"/>
      <c r="AG96" s="147"/>
      <c r="AH96" s="140" t="s">
        <v>205</v>
      </c>
      <c r="AI96" s="134" t="s">
        <v>109</v>
      </c>
      <c r="AJ96" s="134">
        <f t="shared" si="48"/>
        <v>0</v>
      </c>
      <c r="AK96" s="134">
        <f t="shared" si="49"/>
        <v>0</v>
      </c>
      <c r="AL96" s="134">
        <f t="shared" si="50"/>
        <v>0</v>
      </c>
      <c r="AM96" s="134">
        <f t="shared" si="51"/>
        <v>0</v>
      </c>
      <c r="AN96" s="136">
        <f t="shared" si="39"/>
        <v>0</v>
      </c>
      <c r="AO96" s="177"/>
      <c r="AP96" s="177"/>
      <c r="AQ96" s="147"/>
      <c r="AR96" s="147"/>
      <c r="AS96" s="147"/>
      <c r="AT96" s="147"/>
      <c r="AU96" s="147"/>
      <c r="AV96" s="147"/>
      <c r="AW96" s="147"/>
      <c r="AX96" s="147"/>
      <c r="AY96" s="147"/>
      <c r="AZ96" s="178"/>
      <c r="BA96" s="178"/>
      <c r="BB96" s="147"/>
    </row>
    <row r="97" spans="1:54" ht="15" x14ac:dyDescent="0.25">
      <c r="A97" s="140"/>
      <c r="B97" s="141" t="s">
        <v>108</v>
      </c>
      <c r="C97" s="134"/>
      <c r="D97" s="134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33"/>
      <c r="AE97" s="134"/>
      <c r="AF97" s="134"/>
      <c r="AG97" s="134"/>
      <c r="AH97" s="183" t="s">
        <v>17</v>
      </c>
      <c r="AI97" s="124" t="s">
        <v>108</v>
      </c>
      <c r="AJ97" s="134">
        <f t="shared" si="48"/>
        <v>0</v>
      </c>
      <c r="AK97" s="134">
        <f t="shared" si="49"/>
        <v>0</v>
      </c>
      <c r="AL97" s="134">
        <f t="shared" si="50"/>
        <v>0</v>
      </c>
      <c r="AM97" s="134">
        <f t="shared" si="51"/>
        <v>0</v>
      </c>
      <c r="AN97" s="136">
        <f t="shared" si="39"/>
        <v>0</v>
      </c>
      <c r="AO97" s="137"/>
      <c r="AP97" s="137"/>
      <c r="AQ97" s="134"/>
      <c r="AR97" s="134"/>
      <c r="AS97" s="134"/>
      <c r="AT97" s="134"/>
      <c r="AU97" s="134"/>
      <c r="AV97" s="134"/>
      <c r="AW97" s="134"/>
      <c r="AX97" s="134"/>
      <c r="AY97" s="134"/>
      <c r="AZ97" s="175"/>
      <c r="BA97" s="175"/>
      <c r="BB97" s="134"/>
    </row>
    <row r="98" spans="1:54" ht="15" x14ac:dyDescent="0.25">
      <c r="A98" s="140"/>
      <c r="B98" s="141" t="s">
        <v>160</v>
      </c>
      <c r="C98" s="134"/>
      <c r="D98" s="134"/>
      <c r="E98" s="150"/>
      <c r="F98" s="134"/>
      <c r="G98" s="152"/>
      <c r="H98" s="134"/>
      <c r="I98" s="159"/>
      <c r="J98" s="134"/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33"/>
      <c r="AE98" s="134"/>
      <c r="AF98" s="134"/>
      <c r="AG98" s="134"/>
      <c r="AH98" s="140"/>
      <c r="AI98" s="124" t="s">
        <v>172</v>
      </c>
      <c r="AJ98" s="134">
        <f t="shared" si="48"/>
        <v>0</v>
      </c>
      <c r="AK98" s="134">
        <f t="shared" si="49"/>
        <v>0</v>
      </c>
      <c r="AL98" s="134">
        <f t="shared" si="50"/>
        <v>0</v>
      </c>
      <c r="AM98" s="134">
        <f t="shared" si="51"/>
        <v>0</v>
      </c>
      <c r="AN98" s="136">
        <f t="shared" si="39"/>
        <v>0</v>
      </c>
      <c r="AO98" s="137"/>
      <c r="AP98" s="137"/>
      <c r="AQ98" s="134"/>
      <c r="AR98" s="134"/>
      <c r="AS98" s="134"/>
      <c r="AT98" s="134"/>
      <c r="AU98" s="134"/>
      <c r="AV98" s="134"/>
      <c r="AW98" s="134"/>
      <c r="AX98" s="134"/>
      <c r="AY98" s="134"/>
      <c r="AZ98" s="175"/>
      <c r="BA98" s="175"/>
      <c r="BB98" s="134"/>
    </row>
    <row r="99" spans="1:54" ht="15" x14ac:dyDescent="0.25">
      <c r="A99" s="140"/>
      <c r="B99" s="141" t="s">
        <v>161</v>
      </c>
      <c r="C99" s="134"/>
      <c r="D99" s="134"/>
      <c r="E99" s="150"/>
      <c r="F99" s="134"/>
      <c r="G99" s="152"/>
      <c r="H99" s="134"/>
      <c r="I99" s="159"/>
      <c r="J99" s="134"/>
      <c r="K99" s="134"/>
      <c r="L99" s="150"/>
      <c r="M99" s="134"/>
      <c r="N99" s="152"/>
      <c r="O99" s="134"/>
      <c r="P99" s="159"/>
      <c r="Q99" s="134"/>
      <c r="R99" s="134"/>
      <c r="S99" s="150"/>
      <c r="T99" s="134"/>
      <c r="U99" s="152"/>
      <c r="V99" s="134"/>
      <c r="W99" s="159"/>
      <c r="X99" s="134"/>
      <c r="Y99" s="134"/>
      <c r="Z99" s="150"/>
      <c r="AA99" s="134"/>
      <c r="AB99" s="152"/>
      <c r="AC99" s="134"/>
      <c r="AD99" s="133"/>
      <c r="AE99" s="134"/>
      <c r="AF99" s="134"/>
      <c r="AG99" s="134"/>
      <c r="AH99" s="140"/>
      <c r="AI99" s="124" t="s">
        <v>173</v>
      </c>
      <c r="AJ99" s="134">
        <f t="shared" si="48"/>
        <v>0</v>
      </c>
      <c r="AK99" s="134">
        <f t="shared" si="49"/>
        <v>0</v>
      </c>
      <c r="AL99" s="134">
        <f t="shared" si="50"/>
        <v>0</v>
      </c>
      <c r="AM99" s="134">
        <f t="shared" si="51"/>
        <v>0</v>
      </c>
      <c r="AN99" s="136">
        <f t="shared" si="39"/>
        <v>0</v>
      </c>
      <c r="AO99" s="137"/>
      <c r="AP99" s="137"/>
      <c r="AQ99" s="134"/>
      <c r="AR99" s="134"/>
      <c r="AS99" s="134"/>
      <c r="AT99" s="134"/>
      <c r="AU99" s="134"/>
      <c r="AV99" s="134"/>
      <c r="AW99" s="134"/>
      <c r="AX99" s="134"/>
      <c r="AY99" s="134"/>
      <c r="AZ99" s="175"/>
      <c r="BA99" s="175"/>
      <c r="BB99" s="134"/>
    </row>
    <row r="100" spans="1:54" ht="15" x14ac:dyDescent="0.25">
      <c r="A100" s="140"/>
      <c r="B100" s="141" t="s">
        <v>174</v>
      </c>
      <c r="C100" s="134"/>
      <c r="D100" s="134"/>
      <c r="E100" s="150"/>
      <c r="F100" s="134"/>
      <c r="G100" s="152"/>
      <c r="H100" s="134"/>
      <c r="I100" s="159"/>
      <c r="J100" s="134"/>
      <c r="K100" s="134"/>
      <c r="L100" s="150"/>
      <c r="M100" s="134"/>
      <c r="N100" s="152"/>
      <c r="O100" s="134"/>
      <c r="P100" s="159"/>
      <c r="Q100" s="134"/>
      <c r="R100" s="134"/>
      <c r="S100" s="150"/>
      <c r="T100" s="134"/>
      <c r="U100" s="152"/>
      <c r="V100" s="134"/>
      <c r="W100" s="159"/>
      <c r="X100" s="134"/>
      <c r="Y100" s="134"/>
      <c r="Z100" s="150"/>
      <c r="AA100" s="134"/>
      <c r="AB100" s="152"/>
      <c r="AC100" s="134"/>
      <c r="AD100" s="133"/>
      <c r="AE100" s="134"/>
      <c r="AF100" s="134"/>
      <c r="AG100" s="134"/>
      <c r="AH100" s="140"/>
      <c r="AI100" s="124" t="s">
        <v>174</v>
      </c>
      <c r="AJ100" s="134">
        <f t="shared" si="48"/>
        <v>0</v>
      </c>
      <c r="AK100" s="134">
        <f t="shared" si="49"/>
        <v>0</v>
      </c>
      <c r="AL100" s="134">
        <f t="shared" si="50"/>
        <v>0</v>
      </c>
      <c r="AM100" s="134">
        <f t="shared" si="51"/>
        <v>0</v>
      </c>
      <c r="AN100" s="136">
        <f t="shared" si="39"/>
        <v>0</v>
      </c>
      <c r="AO100" s="137"/>
      <c r="AP100" s="137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75"/>
      <c r="BA100" s="175"/>
      <c r="BB100" s="134"/>
    </row>
    <row r="101" spans="1:54" ht="15" x14ac:dyDescent="0.25">
      <c r="A101" s="153"/>
      <c r="B101" s="154" t="s">
        <v>175</v>
      </c>
      <c r="C101" s="155"/>
      <c r="D101" s="155"/>
      <c r="E101" s="155"/>
      <c r="F101" s="134"/>
      <c r="G101" s="155"/>
      <c r="H101" s="155"/>
      <c r="I101" s="159"/>
      <c r="J101" s="155"/>
      <c r="K101" s="155"/>
      <c r="L101" s="155"/>
      <c r="M101" s="134"/>
      <c r="N101" s="155"/>
      <c r="O101" s="155"/>
      <c r="P101" s="159"/>
      <c r="Q101" s="155"/>
      <c r="R101" s="155"/>
      <c r="S101" s="155"/>
      <c r="T101" s="134"/>
      <c r="U101" s="155"/>
      <c r="V101" s="155"/>
      <c r="W101" s="159"/>
      <c r="X101" s="155"/>
      <c r="Y101" s="155"/>
      <c r="Z101" s="155"/>
      <c r="AA101" s="134"/>
      <c r="AB101" s="155"/>
      <c r="AC101" s="155"/>
      <c r="AD101" s="133">
        <f>SUM(C101:AB101)</f>
        <v>0</v>
      </c>
      <c r="AE101" s="155"/>
      <c r="AF101" s="155"/>
      <c r="AG101" s="155"/>
      <c r="AH101" s="153"/>
      <c r="AI101" s="134" t="s">
        <v>176</v>
      </c>
      <c r="AJ101" s="134">
        <f>SUM(AJ95:AJ100)-AJ94</f>
        <v>2.5</v>
      </c>
      <c r="AK101" s="134">
        <f>SUM(AK95:AK100)-AK94</f>
        <v>2.5</v>
      </c>
      <c r="AL101" s="134">
        <f>SUM(AL95:AL100)-AL94</f>
        <v>3.5</v>
      </c>
      <c r="AM101" s="134">
        <f>SUM(AM95:AM100)-AM94</f>
        <v>3</v>
      </c>
      <c r="AN101" s="136">
        <f t="shared" si="39"/>
        <v>11.5</v>
      </c>
      <c r="AO101" s="180"/>
      <c r="AP101" s="180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81"/>
      <c r="BA101" s="181"/>
      <c r="BB101" s="155"/>
    </row>
    <row r="102" spans="1:54" ht="15" x14ac:dyDescent="0.25">
      <c r="A102" s="71"/>
      <c r="B102" s="131" t="s">
        <v>166</v>
      </c>
      <c r="C102" s="95">
        <v>5</v>
      </c>
      <c r="D102" s="95">
        <v>5</v>
      </c>
      <c r="E102" s="95">
        <v>5</v>
      </c>
      <c r="F102" s="95">
        <v>6</v>
      </c>
      <c r="G102" s="95">
        <v>6</v>
      </c>
      <c r="H102" s="95">
        <v>3</v>
      </c>
      <c r="I102" s="173"/>
      <c r="J102" s="95">
        <v>5</v>
      </c>
      <c r="K102" s="95">
        <v>5</v>
      </c>
      <c r="L102" s="95">
        <v>5</v>
      </c>
      <c r="M102" s="95">
        <v>6</v>
      </c>
      <c r="N102" s="95">
        <v>6</v>
      </c>
      <c r="O102" s="95">
        <v>3</v>
      </c>
      <c r="P102" s="173"/>
      <c r="Q102" s="95">
        <v>5</v>
      </c>
      <c r="R102" s="95">
        <v>5</v>
      </c>
      <c r="S102" s="95">
        <v>5</v>
      </c>
      <c r="T102" s="95">
        <v>6</v>
      </c>
      <c r="U102" s="95">
        <v>6</v>
      </c>
      <c r="V102" s="95">
        <v>3</v>
      </c>
      <c r="W102" s="173"/>
      <c r="X102" s="95">
        <v>5</v>
      </c>
      <c r="Y102" s="95">
        <v>5</v>
      </c>
      <c r="Z102" s="95">
        <v>5</v>
      </c>
      <c r="AA102" s="95">
        <v>6</v>
      </c>
      <c r="AB102" s="95">
        <v>6</v>
      </c>
      <c r="AC102" s="95">
        <v>3</v>
      </c>
      <c r="AD102" s="133">
        <f>SUM(C102:AC102)</f>
        <v>120</v>
      </c>
      <c r="AE102" s="134"/>
      <c r="AF102" s="134"/>
      <c r="AG102" s="134"/>
      <c r="AH102" s="71"/>
      <c r="AI102" s="135" t="s">
        <v>167</v>
      </c>
      <c r="AJ102" s="135">
        <f t="shared" ref="AJ102:AJ108" si="52">SUM(C102:H102)</f>
        <v>30</v>
      </c>
      <c r="AK102" s="135">
        <f t="shared" ref="AK102:AK108" si="53">SUM(J102:O102)</f>
        <v>30</v>
      </c>
      <c r="AL102" s="135">
        <f t="shared" ref="AL102:AL108" si="54">SUM(Q102:V102)</f>
        <v>30</v>
      </c>
      <c r="AM102" s="135">
        <f t="shared" ref="AM102:AM108" si="55">SUM(X102:AC102)</f>
        <v>30</v>
      </c>
      <c r="AN102" s="136">
        <f t="shared" ref="AN102:AN133" si="56">SUM(AJ102:AM102)</f>
        <v>120</v>
      </c>
      <c r="AO102" s="137">
        <f>AN102-SUM(AN104:AN108)</f>
        <v>120</v>
      </c>
      <c r="AP102" s="137">
        <f>AN109</f>
        <v>32.5</v>
      </c>
      <c r="AQ102" s="138">
        <f>AO102+AP102</f>
        <v>152.5</v>
      </c>
      <c r="AR102" s="138">
        <f>AN108</f>
        <v>0</v>
      </c>
      <c r="AS102" s="138">
        <f>AN106</f>
        <v>0</v>
      </c>
      <c r="AT102" s="138">
        <f>AN107</f>
        <v>0</v>
      </c>
      <c r="AU102" s="138">
        <f>AN105</f>
        <v>0</v>
      </c>
      <c r="AV102" s="138">
        <f>AN104</f>
        <v>0</v>
      </c>
      <c r="AW102" s="158" t="str">
        <f>AF103</f>
        <v>no</v>
      </c>
      <c r="AX102" s="134">
        <v>1.2</v>
      </c>
      <c r="AY102" s="134">
        <f>AX102*AP102</f>
        <v>39</v>
      </c>
      <c r="AZ102" s="174">
        <f>AY102</f>
        <v>39</v>
      </c>
      <c r="BA102" s="174">
        <v>39.200000000000003</v>
      </c>
      <c r="BB102" s="138"/>
    </row>
    <row r="103" spans="1:54" ht="15" x14ac:dyDescent="0.25">
      <c r="A103" s="140"/>
      <c r="B103" s="141" t="s">
        <v>168</v>
      </c>
      <c r="C103" s="134">
        <v>7</v>
      </c>
      <c r="D103" s="134">
        <v>7.5</v>
      </c>
      <c r="E103" s="134">
        <v>7.5</v>
      </c>
      <c r="F103" s="134">
        <v>7.5</v>
      </c>
      <c r="G103" s="134">
        <v>5</v>
      </c>
      <c r="H103" s="134">
        <v>5.5</v>
      </c>
      <c r="I103" s="159"/>
      <c r="J103" s="134">
        <v>5.5</v>
      </c>
      <c r="K103" s="134">
        <v>5</v>
      </c>
      <c r="L103" s="134">
        <v>5</v>
      </c>
      <c r="M103" s="134">
        <v>8</v>
      </c>
      <c r="N103" s="134">
        <v>5</v>
      </c>
      <c r="O103" s="134">
        <v>5.5</v>
      </c>
      <c r="P103" s="159"/>
      <c r="Q103" s="134">
        <v>7.5</v>
      </c>
      <c r="R103" s="134">
        <v>8</v>
      </c>
      <c r="S103" s="134">
        <v>7.5</v>
      </c>
      <c r="T103" s="134">
        <v>8</v>
      </c>
      <c r="U103" s="134">
        <v>5</v>
      </c>
      <c r="V103" s="134">
        <v>4.5</v>
      </c>
      <c r="W103" s="159"/>
      <c r="X103" s="134">
        <v>7</v>
      </c>
      <c r="Y103" s="134">
        <v>7.5</v>
      </c>
      <c r="Z103" s="134">
        <v>8</v>
      </c>
      <c r="AA103" s="134">
        <v>8</v>
      </c>
      <c r="AB103" s="134">
        <v>5.5</v>
      </c>
      <c r="AC103" s="134">
        <v>2</v>
      </c>
      <c r="AD103" s="133">
        <f>SUM(C103:AC103)</f>
        <v>152.5</v>
      </c>
      <c r="AE103" s="134">
        <f>COUNT(C103:AC103)</f>
        <v>24</v>
      </c>
      <c r="AF103" s="159" t="s">
        <v>202</v>
      </c>
      <c r="AG103" s="134"/>
      <c r="AH103" s="140"/>
      <c r="AI103" s="134" t="s">
        <v>169</v>
      </c>
      <c r="AJ103" s="134">
        <f t="shared" si="52"/>
        <v>40</v>
      </c>
      <c r="AK103" s="134">
        <f t="shared" si="53"/>
        <v>34</v>
      </c>
      <c r="AL103" s="134">
        <f t="shared" si="54"/>
        <v>40.5</v>
      </c>
      <c r="AM103" s="134">
        <f t="shared" si="55"/>
        <v>38</v>
      </c>
      <c r="AN103" s="136">
        <f t="shared" si="56"/>
        <v>152.5</v>
      </c>
      <c r="AO103" s="137"/>
      <c r="AP103" s="137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75"/>
      <c r="BA103" s="175"/>
      <c r="BB103" s="134" t="s">
        <v>220</v>
      </c>
    </row>
    <row r="104" spans="1:54" ht="15" x14ac:dyDescent="0.25">
      <c r="A104" s="140" t="s">
        <v>208</v>
      </c>
      <c r="B104" s="141" t="s">
        <v>109</v>
      </c>
      <c r="C104" s="147"/>
      <c r="D104" s="147"/>
      <c r="E104" s="147"/>
      <c r="F104" s="147"/>
      <c r="G104" s="147"/>
      <c r="H104" s="147"/>
      <c r="I104" s="176"/>
      <c r="J104" s="147"/>
      <c r="K104" s="147"/>
      <c r="L104" s="147"/>
      <c r="M104" s="147"/>
      <c r="N104" s="147"/>
      <c r="O104" s="147"/>
      <c r="P104" s="176"/>
      <c r="Q104" s="147"/>
      <c r="R104" s="147"/>
      <c r="S104" s="147"/>
      <c r="T104" s="147"/>
      <c r="U104" s="147"/>
      <c r="V104" s="147"/>
      <c r="W104" s="176"/>
      <c r="X104" s="147"/>
      <c r="Y104" s="147"/>
      <c r="Z104" s="147"/>
      <c r="AA104" s="147"/>
      <c r="AB104" s="147"/>
      <c r="AC104" s="147"/>
      <c r="AD104" s="133"/>
      <c r="AE104" s="147"/>
      <c r="AF104" s="147"/>
      <c r="AG104" s="147"/>
      <c r="AH104" s="140" t="s">
        <v>208</v>
      </c>
      <c r="AI104" s="134" t="s">
        <v>109</v>
      </c>
      <c r="AJ104" s="134">
        <f t="shared" si="52"/>
        <v>0</v>
      </c>
      <c r="AK104" s="134">
        <f t="shared" si="53"/>
        <v>0</v>
      </c>
      <c r="AL104" s="134">
        <f t="shared" si="54"/>
        <v>0</v>
      </c>
      <c r="AM104" s="134">
        <f t="shared" si="55"/>
        <v>0</v>
      </c>
      <c r="AN104" s="136">
        <f t="shared" si="56"/>
        <v>0</v>
      </c>
      <c r="AO104" s="177"/>
      <c r="AP104" s="17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78"/>
      <c r="BA104" s="178"/>
      <c r="BB104" s="147"/>
    </row>
    <row r="105" spans="1:54" ht="15" x14ac:dyDescent="0.25">
      <c r="A105" s="140"/>
      <c r="B105" s="141" t="s">
        <v>108</v>
      </c>
      <c r="C105" s="134"/>
      <c r="D105" s="134"/>
      <c r="E105" s="150"/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33"/>
      <c r="AE105" s="134"/>
      <c r="AF105" s="134"/>
      <c r="AG105" s="134"/>
      <c r="AH105" s="183" t="s">
        <v>17</v>
      </c>
      <c r="AI105" s="124" t="s">
        <v>108</v>
      </c>
      <c r="AJ105" s="134">
        <f t="shared" si="52"/>
        <v>0</v>
      </c>
      <c r="AK105" s="134">
        <f t="shared" si="53"/>
        <v>0</v>
      </c>
      <c r="AL105" s="134">
        <f t="shared" si="54"/>
        <v>0</v>
      </c>
      <c r="AM105" s="134">
        <f t="shared" si="55"/>
        <v>0</v>
      </c>
      <c r="AN105" s="136">
        <f t="shared" si="56"/>
        <v>0</v>
      </c>
      <c r="AO105" s="137"/>
      <c r="AP105" s="137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75"/>
      <c r="BA105" s="175"/>
      <c r="BB105" s="134"/>
    </row>
    <row r="106" spans="1:54" ht="15" x14ac:dyDescent="0.25">
      <c r="A106" s="140"/>
      <c r="B106" s="141" t="s">
        <v>160</v>
      </c>
      <c r="C106" s="134"/>
      <c r="D106" s="134"/>
      <c r="E106" s="150"/>
      <c r="F106" s="134"/>
      <c r="G106" s="152"/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33"/>
      <c r="AE106" s="134"/>
      <c r="AF106" s="134"/>
      <c r="AG106" s="134"/>
      <c r="AH106" s="140"/>
      <c r="AI106" s="124" t="s">
        <v>172</v>
      </c>
      <c r="AJ106" s="134">
        <f t="shared" si="52"/>
        <v>0</v>
      </c>
      <c r="AK106" s="134">
        <f t="shared" si="53"/>
        <v>0</v>
      </c>
      <c r="AL106" s="134">
        <f t="shared" si="54"/>
        <v>0</v>
      </c>
      <c r="AM106" s="134">
        <f t="shared" si="55"/>
        <v>0</v>
      </c>
      <c r="AN106" s="136">
        <f t="shared" si="56"/>
        <v>0</v>
      </c>
      <c r="AO106" s="137"/>
      <c r="AP106" s="137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75"/>
      <c r="BA106" s="175"/>
      <c r="BB106" s="134"/>
    </row>
    <row r="107" spans="1:54" ht="15" x14ac:dyDescent="0.25">
      <c r="A107" s="140"/>
      <c r="B107" s="141" t="s">
        <v>161</v>
      </c>
      <c r="C107" s="134"/>
      <c r="D107" s="134"/>
      <c r="E107" s="150"/>
      <c r="F107" s="134"/>
      <c r="G107" s="152"/>
      <c r="H107" s="134"/>
      <c r="I107" s="159"/>
      <c r="J107" s="134"/>
      <c r="K107" s="134"/>
      <c r="L107" s="150"/>
      <c r="M107" s="134"/>
      <c r="N107" s="152"/>
      <c r="O107" s="134"/>
      <c r="P107" s="159"/>
      <c r="Q107" s="134"/>
      <c r="R107" s="134"/>
      <c r="S107" s="150"/>
      <c r="T107" s="134"/>
      <c r="U107" s="152"/>
      <c r="V107" s="134"/>
      <c r="W107" s="159"/>
      <c r="X107" s="134"/>
      <c r="Y107" s="134"/>
      <c r="Z107" s="150"/>
      <c r="AA107" s="134"/>
      <c r="AB107" s="152"/>
      <c r="AC107" s="134"/>
      <c r="AD107" s="133"/>
      <c r="AE107" s="134"/>
      <c r="AF107" s="134"/>
      <c r="AG107" s="134"/>
      <c r="AH107" s="140"/>
      <c r="AI107" s="124" t="s">
        <v>173</v>
      </c>
      <c r="AJ107" s="134">
        <f t="shared" si="52"/>
        <v>0</v>
      </c>
      <c r="AK107" s="134">
        <f t="shared" si="53"/>
        <v>0</v>
      </c>
      <c r="AL107" s="134">
        <f t="shared" si="54"/>
        <v>0</v>
      </c>
      <c r="AM107" s="134">
        <f t="shared" si="55"/>
        <v>0</v>
      </c>
      <c r="AN107" s="136">
        <f t="shared" si="56"/>
        <v>0</v>
      </c>
      <c r="AO107" s="137"/>
      <c r="AP107" s="137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75"/>
      <c r="BA107" s="175"/>
      <c r="BB107" s="134"/>
    </row>
    <row r="108" spans="1:54" ht="15" x14ac:dyDescent="0.25">
      <c r="A108" s="140"/>
      <c r="B108" s="141" t="s">
        <v>174</v>
      </c>
      <c r="C108" s="134"/>
      <c r="D108" s="134"/>
      <c r="E108" s="150"/>
      <c r="F108" s="134"/>
      <c r="G108" s="152"/>
      <c r="H108" s="134"/>
      <c r="I108" s="159"/>
      <c r="J108" s="134"/>
      <c r="K108" s="134"/>
      <c r="L108" s="150"/>
      <c r="M108" s="134"/>
      <c r="N108" s="152"/>
      <c r="O108" s="134"/>
      <c r="P108" s="159"/>
      <c r="Q108" s="134"/>
      <c r="R108" s="134"/>
      <c r="S108" s="150"/>
      <c r="T108" s="134"/>
      <c r="U108" s="152"/>
      <c r="V108" s="134"/>
      <c r="W108" s="159"/>
      <c r="X108" s="134"/>
      <c r="Y108" s="134"/>
      <c r="Z108" s="150"/>
      <c r="AA108" s="134"/>
      <c r="AB108" s="152"/>
      <c r="AC108" s="134"/>
      <c r="AD108" s="133"/>
      <c r="AE108" s="134"/>
      <c r="AF108" s="134"/>
      <c r="AG108" s="134"/>
      <c r="AH108" s="140"/>
      <c r="AI108" s="124" t="s">
        <v>174</v>
      </c>
      <c r="AJ108" s="134">
        <f t="shared" si="52"/>
        <v>0</v>
      </c>
      <c r="AK108" s="134">
        <f t="shared" si="53"/>
        <v>0</v>
      </c>
      <c r="AL108" s="134">
        <f t="shared" si="54"/>
        <v>0</v>
      </c>
      <c r="AM108" s="134">
        <f t="shared" si="55"/>
        <v>0</v>
      </c>
      <c r="AN108" s="136">
        <f t="shared" si="56"/>
        <v>0</v>
      </c>
      <c r="AO108" s="137"/>
      <c r="AP108" s="137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75"/>
      <c r="BA108" s="175"/>
      <c r="BB108" s="134"/>
    </row>
    <row r="109" spans="1:54" ht="15" x14ac:dyDescent="0.25">
      <c r="A109" s="153"/>
      <c r="B109" s="154" t="s">
        <v>175</v>
      </c>
      <c r="C109" s="155"/>
      <c r="D109" s="155"/>
      <c r="E109" s="155"/>
      <c r="F109" s="134"/>
      <c r="G109" s="155"/>
      <c r="H109" s="155"/>
      <c r="I109" s="159"/>
      <c r="J109" s="155"/>
      <c r="K109" s="155"/>
      <c r="L109" s="155"/>
      <c r="M109" s="134"/>
      <c r="N109" s="155"/>
      <c r="O109" s="155"/>
      <c r="P109" s="159"/>
      <c r="Q109" s="155"/>
      <c r="R109" s="155"/>
      <c r="S109" s="155"/>
      <c r="T109" s="134"/>
      <c r="U109" s="155"/>
      <c r="V109" s="155"/>
      <c r="W109" s="159"/>
      <c r="X109" s="155"/>
      <c r="Y109" s="155"/>
      <c r="Z109" s="155"/>
      <c r="AA109" s="134"/>
      <c r="AB109" s="155"/>
      <c r="AC109" s="155"/>
      <c r="AD109" s="133">
        <f>SUM(C109:AB109)</f>
        <v>0</v>
      </c>
      <c r="AE109" s="155"/>
      <c r="AF109" s="155"/>
      <c r="AG109" s="155"/>
      <c r="AH109" s="153"/>
      <c r="AI109" s="134" t="s">
        <v>176</v>
      </c>
      <c r="AJ109" s="134">
        <f>SUM(AJ103:AJ108)-AJ102</f>
        <v>10</v>
      </c>
      <c r="AK109" s="134">
        <f>SUM(AK103:AK108)-AK102</f>
        <v>4</v>
      </c>
      <c r="AL109" s="134">
        <f>SUM(AL103:AL108)-AL102</f>
        <v>10.5</v>
      </c>
      <c r="AM109" s="134">
        <f>SUM(AM103:AM108)-AM102</f>
        <v>8</v>
      </c>
      <c r="AN109" s="136">
        <f t="shared" si="56"/>
        <v>32.5</v>
      </c>
      <c r="AO109" s="180"/>
      <c r="AP109" s="180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81"/>
      <c r="BA109" s="181"/>
      <c r="BB109" s="155"/>
    </row>
    <row r="110" spans="1:54" ht="15" x14ac:dyDescent="0.25">
      <c r="A110" s="71"/>
      <c r="B110" s="131" t="s">
        <v>166</v>
      </c>
      <c r="C110" s="95">
        <v>5</v>
      </c>
      <c r="D110" s="95">
        <v>5</v>
      </c>
      <c r="E110" s="95">
        <v>5</v>
      </c>
      <c r="F110" s="95">
        <v>6</v>
      </c>
      <c r="G110" s="95">
        <v>6</v>
      </c>
      <c r="H110" s="95">
        <v>3</v>
      </c>
      <c r="I110" s="173"/>
      <c r="J110" s="95">
        <v>5</v>
      </c>
      <c r="K110" s="95">
        <v>5</v>
      </c>
      <c r="L110" s="95">
        <v>5</v>
      </c>
      <c r="M110" s="95">
        <v>6</v>
      </c>
      <c r="N110" s="95">
        <v>6</v>
      </c>
      <c r="O110" s="95">
        <v>3</v>
      </c>
      <c r="P110" s="173"/>
      <c r="Q110" s="95">
        <v>5</v>
      </c>
      <c r="R110" s="95">
        <v>5</v>
      </c>
      <c r="S110" s="95">
        <v>5</v>
      </c>
      <c r="T110" s="95">
        <v>6</v>
      </c>
      <c r="U110" s="95">
        <v>6</v>
      </c>
      <c r="V110" s="95">
        <v>3</v>
      </c>
      <c r="W110" s="173"/>
      <c r="X110" s="95">
        <v>5</v>
      </c>
      <c r="Y110" s="95">
        <v>5</v>
      </c>
      <c r="Z110" s="95">
        <v>5</v>
      </c>
      <c r="AA110" s="95">
        <v>6</v>
      </c>
      <c r="AB110" s="95">
        <v>6</v>
      </c>
      <c r="AC110" s="95">
        <v>3</v>
      </c>
      <c r="AD110" s="133">
        <f>SUM(C110:AC110)</f>
        <v>120</v>
      </c>
      <c r="AE110" s="134"/>
      <c r="AF110" s="134"/>
      <c r="AG110" s="134"/>
      <c r="AH110" s="71"/>
      <c r="AI110" s="135" t="s">
        <v>167</v>
      </c>
      <c r="AJ110" s="135">
        <f t="shared" ref="AJ110:AJ116" si="57">SUM(C110:H110)</f>
        <v>30</v>
      </c>
      <c r="AK110" s="135">
        <f t="shared" ref="AK110:AK116" si="58">SUM(J110:O110)</f>
        <v>30</v>
      </c>
      <c r="AL110" s="135">
        <f t="shared" ref="AL110:AL116" si="59">SUM(Q110:V110)</f>
        <v>30</v>
      </c>
      <c r="AM110" s="135">
        <f t="shared" ref="AM110:AM116" si="60">SUM(X110:AC110)</f>
        <v>30</v>
      </c>
      <c r="AN110" s="136">
        <f t="shared" si="56"/>
        <v>120</v>
      </c>
      <c r="AO110" s="137">
        <f>AN110-SUM(AN112:AN116)</f>
        <v>120</v>
      </c>
      <c r="AP110" s="137">
        <f>AN117</f>
        <v>11.5</v>
      </c>
      <c r="AQ110" s="138">
        <f>AO110+AP110</f>
        <v>131.5</v>
      </c>
      <c r="AR110" s="138">
        <f>AN116</f>
        <v>0</v>
      </c>
      <c r="AS110" s="138">
        <f>AN114</f>
        <v>0</v>
      </c>
      <c r="AT110" s="138">
        <f>AN115</f>
        <v>0</v>
      </c>
      <c r="AU110" s="138">
        <f>AN113</f>
        <v>0</v>
      </c>
      <c r="AV110" s="138">
        <f>AN112</f>
        <v>0</v>
      </c>
      <c r="AW110" s="158" t="str">
        <f>AF111</f>
        <v>no</v>
      </c>
      <c r="AX110" s="134">
        <v>1.1000000000000001</v>
      </c>
      <c r="AY110" s="134">
        <f>AX110*AP110</f>
        <v>12.65</v>
      </c>
      <c r="AZ110" s="174">
        <f>AY110</f>
        <v>12.65</v>
      </c>
      <c r="BA110" s="174"/>
      <c r="BB110" s="138"/>
    </row>
    <row r="111" spans="1:54" ht="15" x14ac:dyDescent="0.25">
      <c r="A111" s="140"/>
      <c r="B111" s="141" t="s">
        <v>168</v>
      </c>
      <c r="C111" s="134">
        <v>5.5</v>
      </c>
      <c r="D111" s="134">
        <v>5</v>
      </c>
      <c r="E111" s="134">
        <v>5</v>
      </c>
      <c r="F111" s="134">
        <v>5</v>
      </c>
      <c r="G111" s="134">
        <v>5</v>
      </c>
      <c r="H111" s="134">
        <v>2</v>
      </c>
      <c r="I111" s="159"/>
      <c r="J111" s="134">
        <v>6</v>
      </c>
      <c r="K111" s="134">
        <v>7</v>
      </c>
      <c r="L111" s="134">
        <v>6</v>
      </c>
      <c r="M111" s="134">
        <v>7</v>
      </c>
      <c r="N111" s="134">
        <v>7</v>
      </c>
      <c r="O111" s="134">
        <v>3</v>
      </c>
      <c r="P111" s="159"/>
      <c r="Q111" s="134">
        <v>5</v>
      </c>
      <c r="R111" s="134">
        <v>6</v>
      </c>
      <c r="S111" s="134">
        <v>5.5</v>
      </c>
      <c r="T111" s="134">
        <v>7</v>
      </c>
      <c r="U111" s="134">
        <v>6</v>
      </c>
      <c r="V111" s="134">
        <v>3.5</v>
      </c>
      <c r="W111" s="159"/>
      <c r="X111" s="134">
        <v>4</v>
      </c>
      <c r="Y111" s="134">
        <v>7</v>
      </c>
      <c r="Z111" s="134">
        <v>6</v>
      </c>
      <c r="AA111" s="134">
        <v>7.5</v>
      </c>
      <c r="AB111" s="134">
        <v>7</v>
      </c>
      <c r="AC111" s="134">
        <v>3.5</v>
      </c>
      <c r="AD111" s="133">
        <f>SUM(C111:AC111)</f>
        <v>131.5</v>
      </c>
      <c r="AE111" s="134">
        <f>COUNT(C111:AC111)</f>
        <v>24</v>
      </c>
      <c r="AF111" s="159" t="s">
        <v>202</v>
      </c>
      <c r="AG111" s="134"/>
      <c r="AH111" s="140"/>
      <c r="AI111" s="134" t="s">
        <v>169</v>
      </c>
      <c r="AJ111" s="134">
        <f t="shared" si="57"/>
        <v>27.5</v>
      </c>
      <c r="AK111" s="134">
        <f t="shared" si="58"/>
        <v>36</v>
      </c>
      <c r="AL111" s="134">
        <f t="shared" si="59"/>
        <v>33</v>
      </c>
      <c r="AM111" s="134">
        <f t="shared" si="60"/>
        <v>35</v>
      </c>
      <c r="AN111" s="136">
        <f t="shared" si="56"/>
        <v>131.5</v>
      </c>
      <c r="AO111" s="137"/>
      <c r="AP111" s="137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75"/>
      <c r="BA111" s="175" t="s">
        <v>202</v>
      </c>
      <c r="BB111" s="134"/>
    </row>
    <row r="112" spans="1:54" ht="15" x14ac:dyDescent="0.25">
      <c r="A112" s="140" t="s">
        <v>221</v>
      </c>
      <c r="B112" s="141" t="s">
        <v>109</v>
      </c>
      <c r="C112" s="147"/>
      <c r="D112" s="147"/>
      <c r="E112" s="147"/>
      <c r="F112" s="147"/>
      <c r="G112" s="147"/>
      <c r="H112" s="147"/>
      <c r="I112" s="176"/>
      <c r="J112" s="147"/>
      <c r="K112" s="147"/>
      <c r="L112" s="147"/>
      <c r="M112" s="147"/>
      <c r="N112" s="147"/>
      <c r="O112" s="147"/>
      <c r="P112" s="176"/>
      <c r="Q112" s="147"/>
      <c r="R112" s="147"/>
      <c r="S112" s="147"/>
      <c r="T112" s="147"/>
      <c r="U112" s="147"/>
      <c r="V112" s="147"/>
      <c r="W112" s="176"/>
      <c r="X112" s="147"/>
      <c r="Y112" s="147"/>
      <c r="Z112" s="147"/>
      <c r="AA112" s="147"/>
      <c r="AB112" s="147"/>
      <c r="AC112" s="147"/>
      <c r="AD112" s="133"/>
      <c r="AE112" s="147"/>
      <c r="AF112" s="147"/>
      <c r="AG112" s="147"/>
      <c r="AH112" s="140" t="s">
        <v>217</v>
      </c>
      <c r="AI112" s="134" t="s">
        <v>109</v>
      </c>
      <c r="AJ112" s="134">
        <f t="shared" si="57"/>
        <v>0</v>
      </c>
      <c r="AK112" s="134">
        <f t="shared" si="58"/>
        <v>0</v>
      </c>
      <c r="AL112" s="134">
        <f t="shared" si="59"/>
        <v>0</v>
      </c>
      <c r="AM112" s="134">
        <f t="shared" si="60"/>
        <v>0</v>
      </c>
      <c r="AN112" s="136">
        <f t="shared" si="56"/>
        <v>0</v>
      </c>
      <c r="AO112" s="177"/>
      <c r="AP112" s="177"/>
      <c r="AQ112" s="147"/>
      <c r="AR112" s="147"/>
      <c r="AS112" s="147"/>
      <c r="AT112" s="147"/>
      <c r="AU112" s="147"/>
      <c r="AV112" s="147"/>
      <c r="AW112" s="147"/>
      <c r="AX112" s="147"/>
      <c r="AY112" s="147"/>
      <c r="AZ112" s="178"/>
      <c r="BA112" s="178"/>
      <c r="BB112" s="147"/>
    </row>
    <row r="113" spans="1:54" ht="15" x14ac:dyDescent="0.25">
      <c r="A113" s="140"/>
      <c r="B113" s="141" t="s">
        <v>108</v>
      </c>
      <c r="C113" s="134"/>
      <c r="D113" s="134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33"/>
      <c r="AE113" s="134"/>
      <c r="AF113" s="134"/>
      <c r="AG113" s="134"/>
      <c r="AH113" s="183" t="s">
        <v>17</v>
      </c>
      <c r="AI113" s="124" t="s">
        <v>108</v>
      </c>
      <c r="AJ113" s="134">
        <f t="shared" si="57"/>
        <v>0</v>
      </c>
      <c r="AK113" s="134">
        <f t="shared" si="58"/>
        <v>0</v>
      </c>
      <c r="AL113" s="134">
        <f t="shared" si="59"/>
        <v>0</v>
      </c>
      <c r="AM113" s="134">
        <f t="shared" si="60"/>
        <v>0</v>
      </c>
      <c r="AN113" s="136">
        <f t="shared" si="56"/>
        <v>0</v>
      </c>
      <c r="AO113" s="137"/>
      <c r="AP113" s="137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75"/>
      <c r="BA113" s="175"/>
      <c r="BB113" s="134"/>
    </row>
    <row r="114" spans="1:54" ht="15" x14ac:dyDescent="0.25">
      <c r="A114" s="140"/>
      <c r="B114" s="141" t="s">
        <v>160</v>
      </c>
      <c r="C114" s="134"/>
      <c r="D114" s="134"/>
      <c r="E114" s="150"/>
      <c r="F114" s="134"/>
      <c r="G114" s="152"/>
      <c r="H114" s="134"/>
      <c r="I114" s="159"/>
      <c r="J114" s="134"/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33"/>
      <c r="AE114" s="134"/>
      <c r="AF114" s="134"/>
      <c r="AG114" s="134"/>
      <c r="AH114" s="140"/>
      <c r="AI114" s="124" t="s">
        <v>172</v>
      </c>
      <c r="AJ114" s="134">
        <f t="shared" si="57"/>
        <v>0</v>
      </c>
      <c r="AK114" s="134">
        <f t="shared" si="58"/>
        <v>0</v>
      </c>
      <c r="AL114" s="134">
        <f t="shared" si="59"/>
        <v>0</v>
      </c>
      <c r="AM114" s="134">
        <f t="shared" si="60"/>
        <v>0</v>
      </c>
      <c r="AN114" s="136">
        <f t="shared" si="56"/>
        <v>0</v>
      </c>
      <c r="AO114" s="137"/>
      <c r="AP114" s="137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75"/>
      <c r="BA114" s="175"/>
      <c r="BB114" s="134"/>
    </row>
    <row r="115" spans="1:54" ht="15" x14ac:dyDescent="0.25">
      <c r="A115" s="140"/>
      <c r="B115" s="141" t="s">
        <v>161</v>
      </c>
      <c r="C115" s="134"/>
      <c r="D115" s="134"/>
      <c r="E115" s="150"/>
      <c r="F115" s="134"/>
      <c r="G115" s="152"/>
      <c r="H115" s="134"/>
      <c r="I115" s="159"/>
      <c r="J115" s="134"/>
      <c r="K115" s="134"/>
      <c r="L115" s="150"/>
      <c r="M115" s="134"/>
      <c r="N115" s="152"/>
      <c r="O115" s="134"/>
      <c r="P115" s="159"/>
      <c r="Q115" s="134"/>
      <c r="R115" s="134"/>
      <c r="S115" s="150"/>
      <c r="T115" s="134"/>
      <c r="U115" s="152"/>
      <c r="V115" s="134"/>
      <c r="W115" s="159"/>
      <c r="X115" s="134"/>
      <c r="Y115" s="134"/>
      <c r="Z115" s="150"/>
      <c r="AA115" s="134"/>
      <c r="AB115" s="152"/>
      <c r="AC115" s="134"/>
      <c r="AD115" s="133"/>
      <c r="AE115" s="134"/>
      <c r="AF115" s="134"/>
      <c r="AG115" s="134"/>
      <c r="AH115" s="140"/>
      <c r="AI115" s="124" t="s">
        <v>173</v>
      </c>
      <c r="AJ115" s="134">
        <f t="shared" si="57"/>
        <v>0</v>
      </c>
      <c r="AK115" s="134">
        <f t="shared" si="58"/>
        <v>0</v>
      </c>
      <c r="AL115" s="134">
        <f t="shared" si="59"/>
        <v>0</v>
      </c>
      <c r="AM115" s="134">
        <f t="shared" si="60"/>
        <v>0</v>
      </c>
      <c r="AN115" s="136">
        <f t="shared" si="56"/>
        <v>0</v>
      </c>
      <c r="AO115" s="137"/>
      <c r="AP115" s="137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75"/>
      <c r="BA115" s="175"/>
      <c r="BB115" s="134"/>
    </row>
    <row r="116" spans="1:54" ht="15" x14ac:dyDescent="0.25">
      <c r="A116" s="140"/>
      <c r="B116" s="141" t="s">
        <v>174</v>
      </c>
      <c r="C116" s="134"/>
      <c r="D116" s="134"/>
      <c r="E116" s="150"/>
      <c r="F116" s="134"/>
      <c r="G116" s="152"/>
      <c r="H116" s="134"/>
      <c r="I116" s="159"/>
      <c r="J116" s="134"/>
      <c r="K116" s="134"/>
      <c r="L116" s="150"/>
      <c r="M116" s="134"/>
      <c r="N116" s="152"/>
      <c r="O116" s="134"/>
      <c r="P116" s="159"/>
      <c r="Q116" s="134"/>
      <c r="R116" s="134"/>
      <c r="S116" s="150"/>
      <c r="T116" s="134"/>
      <c r="U116" s="152"/>
      <c r="V116" s="134"/>
      <c r="W116" s="159"/>
      <c r="X116" s="134"/>
      <c r="Y116" s="134"/>
      <c r="Z116" s="150"/>
      <c r="AA116" s="134"/>
      <c r="AB116" s="152"/>
      <c r="AC116" s="134"/>
      <c r="AD116" s="133"/>
      <c r="AE116" s="134"/>
      <c r="AF116" s="134"/>
      <c r="AG116" s="134"/>
      <c r="AH116" s="140"/>
      <c r="AI116" s="124" t="s">
        <v>174</v>
      </c>
      <c r="AJ116" s="134">
        <f t="shared" si="57"/>
        <v>0</v>
      </c>
      <c r="AK116" s="134">
        <f t="shared" si="58"/>
        <v>0</v>
      </c>
      <c r="AL116" s="134">
        <f t="shared" si="59"/>
        <v>0</v>
      </c>
      <c r="AM116" s="134">
        <f t="shared" si="60"/>
        <v>0</v>
      </c>
      <c r="AN116" s="136">
        <f t="shared" si="56"/>
        <v>0</v>
      </c>
      <c r="AO116" s="137"/>
      <c r="AP116" s="137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75"/>
      <c r="BA116" s="175"/>
      <c r="BB116" s="134"/>
    </row>
    <row r="117" spans="1:54" ht="15" x14ac:dyDescent="0.25">
      <c r="A117" s="153"/>
      <c r="B117" s="154" t="s">
        <v>175</v>
      </c>
      <c r="C117" s="155"/>
      <c r="D117" s="155"/>
      <c r="E117" s="155"/>
      <c r="F117" s="134"/>
      <c r="G117" s="155"/>
      <c r="H117" s="155"/>
      <c r="I117" s="159"/>
      <c r="J117" s="155"/>
      <c r="K117" s="155"/>
      <c r="L117" s="155"/>
      <c r="M117" s="134"/>
      <c r="N117" s="155"/>
      <c r="O117" s="155"/>
      <c r="P117" s="159"/>
      <c r="Q117" s="155"/>
      <c r="R117" s="155"/>
      <c r="S117" s="155"/>
      <c r="T117" s="134"/>
      <c r="U117" s="155"/>
      <c r="V117" s="155"/>
      <c r="W117" s="159"/>
      <c r="X117" s="155"/>
      <c r="Y117" s="155"/>
      <c r="Z117" s="155"/>
      <c r="AA117" s="134"/>
      <c r="AB117" s="155"/>
      <c r="AC117" s="155"/>
      <c r="AD117" s="133">
        <f>SUM(C117:AB117)</f>
        <v>0</v>
      </c>
      <c r="AE117" s="155"/>
      <c r="AF117" s="155"/>
      <c r="AG117" s="155"/>
      <c r="AH117" s="153"/>
      <c r="AI117" s="134" t="s">
        <v>176</v>
      </c>
      <c r="AJ117" s="134">
        <f>SUM(AJ111:AJ116)-AJ110</f>
        <v>-2.5</v>
      </c>
      <c r="AK117" s="134">
        <f>SUM(AK111:AK116)-AK110</f>
        <v>6</v>
      </c>
      <c r="AL117" s="134">
        <f>SUM(AL111:AL116)-AL110</f>
        <v>3</v>
      </c>
      <c r="AM117" s="134">
        <f>SUM(AM111:AM116)-AM110</f>
        <v>5</v>
      </c>
      <c r="AN117" s="136">
        <f t="shared" si="56"/>
        <v>11.5</v>
      </c>
      <c r="AO117" s="180"/>
      <c r="AP117" s="180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81"/>
      <c r="BA117" s="181"/>
      <c r="BB117" s="155"/>
    </row>
    <row r="118" spans="1:54" ht="15" x14ac:dyDescent="0.25">
      <c r="A118" s="71"/>
      <c r="B118" s="131" t="s">
        <v>166</v>
      </c>
      <c r="C118" s="95">
        <v>5</v>
      </c>
      <c r="D118" s="95">
        <v>5</v>
      </c>
      <c r="E118" s="95">
        <v>5</v>
      </c>
      <c r="F118" s="95">
        <v>6</v>
      </c>
      <c r="G118" s="95">
        <v>6</v>
      </c>
      <c r="H118" s="95">
        <v>3</v>
      </c>
      <c r="I118" s="173"/>
      <c r="J118" s="95">
        <v>5</v>
      </c>
      <c r="K118" s="95">
        <v>5</v>
      </c>
      <c r="L118" s="95">
        <v>5</v>
      </c>
      <c r="M118" s="95">
        <v>6</v>
      </c>
      <c r="N118" s="95">
        <v>6</v>
      </c>
      <c r="O118" s="95">
        <v>3</v>
      </c>
      <c r="P118" s="173"/>
      <c r="Q118" s="95">
        <v>5</v>
      </c>
      <c r="R118" s="95">
        <v>5</v>
      </c>
      <c r="S118" s="95">
        <v>5</v>
      </c>
      <c r="T118" s="95">
        <v>6</v>
      </c>
      <c r="U118" s="95">
        <v>6</v>
      </c>
      <c r="V118" s="95">
        <v>3</v>
      </c>
      <c r="W118" s="173"/>
      <c r="X118" s="95">
        <v>5</v>
      </c>
      <c r="Y118" s="95">
        <v>5</v>
      </c>
      <c r="Z118" s="95">
        <v>5</v>
      </c>
      <c r="AA118" s="95">
        <v>6</v>
      </c>
      <c r="AB118" s="95">
        <v>6</v>
      </c>
      <c r="AC118" s="95">
        <v>3</v>
      </c>
      <c r="AD118" s="133">
        <f>SUM(C118:AC118)</f>
        <v>120</v>
      </c>
      <c r="AE118" s="134"/>
      <c r="AF118" s="134"/>
      <c r="AG118" s="134"/>
      <c r="AH118" s="71"/>
      <c r="AI118" s="135" t="s">
        <v>167</v>
      </c>
      <c r="AJ118" s="135">
        <f t="shared" ref="AJ118:AJ124" si="61">SUM(C118:H118)</f>
        <v>30</v>
      </c>
      <c r="AK118" s="135">
        <f t="shared" ref="AK118:AK124" si="62">SUM(J118:O118)</f>
        <v>30</v>
      </c>
      <c r="AL118" s="135">
        <f t="shared" ref="AL118:AL124" si="63">SUM(Q118:V118)</f>
        <v>30</v>
      </c>
      <c r="AM118" s="135">
        <f t="shared" ref="AM118:AM124" si="64">SUM(X118:AC118)</f>
        <v>30</v>
      </c>
      <c r="AN118" s="136">
        <f t="shared" si="56"/>
        <v>120</v>
      </c>
      <c r="AO118" s="137">
        <f>AN118-SUM(AN120:AN124)</f>
        <v>120</v>
      </c>
      <c r="AP118" s="137">
        <f>AN125</f>
        <v>12</v>
      </c>
      <c r="AQ118" s="138">
        <f>AO118+AP118</f>
        <v>132</v>
      </c>
      <c r="AR118" s="138">
        <f>AN124</f>
        <v>0</v>
      </c>
      <c r="AS118" s="138">
        <f>AN122</f>
        <v>0</v>
      </c>
      <c r="AT118" s="138">
        <f>AN123</f>
        <v>0</v>
      </c>
      <c r="AU118" s="138">
        <f>AN121</f>
        <v>0</v>
      </c>
      <c r="AV118" s="138">
        <f>AN120</f>
        <v>0</v>
      </c>
      <c r="AW118" s="158" t="str">
        <f>AF119</f>
        <v>no</v>
      </c>
      <c r="AX118" s="134">
        <v>1.1000000000000001</v>
      </c>
      <c r="AY118" s="134">
        <f>AX118*AP118</f>
        <v>13.200000000000001</v>
      </c>
      <c r="AZ118" s="174">
        <f>AY118</f>
        <v>13.200000000000001</v>
      </c>
      <c r="BA118" s="174"/>
      <c r="BB118" s="138"/>
    </row>
    <row r="119" spans="1:54" ht="15" x14ac:dyDescent="0.25">
      <c r="A119" s="140"/>
      <c r="B119" s="141" t="s">
        <v>168</v>
      </c>
      <c r="C119" s="134">
        <v>5.5</v>
      </c>
      <c r="D119" s="134">
        <v>6</v>
      </c>
      <c r="E119" s="134">
        <v>6</v>
      </c>
      <c r="F119" s="134">
        <v>6.5</v>
      </c>
      <c r="G119" s="134">
        <v>5</v>
      </c>
      <c r="H119" s="134">
        <v>2.5</v>
      </c>
      <c r="I119" s="159"/>
      <c r="J119" s="134">
        <v>6</v>
      </c>
      <c r="K119" s="134">
        <v>5.5</v>
      </c>
      <c r="L119" s="134">
        <v>6.5</v>
      </c>
      <c r="M119" s="134">
        <v>6.5</v>
      </c>
      <c r="N119" s="134">
        <v>7.5</v>
      </c>
      <c r="O119" s="134">
        <v>3.5</v>
      </c>
      <c r="P119" s="159"/>
      <c r="Q119" s="134">
        <v>5.5</v>
      </c>
      <c r="R119" s="134">
        <v>6</v>
      </c>
      <c r="S119" s="134">
        <v>5.5</v>
      </c>
      <c r="T119" s="134">
        <v>6.5</v>
      </c>
      <c r="U119" s="134">
        <v>6.5</v>
      </c>
      <c r="V119" s="134">
        <v>4</v>
      </c>
      <c r="W119" s="159"/>
      <c r="X119" s="134">
        <v>5.5</v>
      </c>
      <c r="Y119" s="134">
        <v>5.5</v>
      </c>
      <c r="Z119" s="134">
        <v>5</v>
      </c>
      <c r="AA119" s="134">
        <v>6</v>
      </c>
      <c r="AB119" s="134">
        <v>6</v>
      </c>
      <c r="AC119" s="134">
        <v>3</v>
      </c>
      <c r="AD119" s="133">
        <f>SUM(C119:AC119)</f>
        <v>132</v>
      </c>
      <c r="AE119" s="134">
        <f>COUNT(C119:AC119)</f>
        <v>24</v>
      </c>
      <c r="AF119" s="159" t="s">
        <v>202</v>
      </c>
      <c r="AG119" s="134"/>
      <c r="AH119" s="140"/>
      <c r="AI119" s="134" t="s">
        <v>169</v>
      </c>
      <c r="AJ119" s="134">
        <f t="shared" si="61"/>
        <v>31.5</v>
      </c>
      <c r="AK119" s="134">
        <f t="shared" si="62"/>
        <v>35.5</v>
      </c>
      <c r="AL119" s="134">
        <f t="shared" si="63"/>
        <v>34</v>
      </c>
      <c r="AM119" s="134">
        <f t="shared" si="64"/>
        <v>31</v>
      </c>
      <c r="AN119" s="136">
        <f t="shared" si="56"/>
        <v>132</v>
      </c>
      <c r="AO119" s="137"/>
      <c r="AP119" s="137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75"/>
      <c r="BA119" s="175" t="s">
        <v>202</v>
      </c>
      <c r="BB119" s="134"/>
    </row>
    <row r="120" spans="1:54" ht="15" x14ac:dyDescent="0.25">
      <c r="A120" t="s">
        <v>222</v>
      </c>
      <c r="B120" s="141" t="s">
        <v>109</v>
      </c>
      <c r="C120" s="147"/>
      <c r="D120" s="147"/>
      <c r="E120" s="147"/>
      <c r="F120" s="147"/>
      <c r="G120" s="147"/>
      <c r="H120" s="147"/>
      <c r="I120" s="176"/>
      <c r="J120" s="147"/>
      <c r="K120" s="147"/>
      <c r="L120" s="147"/>
      <c r="M120" s="147"/>
      <c r="N120" s="147"/>
      <c r="O120" s="147"/>
      <c r="P120" s="176"/>
      <c r="Q120" s="147"/>
      <c r="R120" s="147"/>
      <c r="S120" s="147"/>
      <c r="T120" s="147"/>
      <c r="U120" s="147"/>
      <c r="V120" s="147"/>
      <c r="W120" s="176"/>
      <c r="X120" s="147"/>
      <c r="Y120" s="147"/>
      <c r="Z120" s="147"/>
      <c r="AA120" s="147"/>
      <c r="AB120" s="147"/>
      <c r="AC120" s="147"/>
      <c r="AD120" s="133"/>
      <c r="AE120" s="147"/>
      <c r="AF120" s="147"/>
      <c r="AG120" s="147"/>
      <c r="AH120" s="140" t="s">
        <v>210</v>
      </c>
      <c r="AI120" s="134" t="s">
        <v>109</v>
      </c>
      <c r="AJ120" s="134">
        <f t="shared" si="61"/>
        <v>0</v>
      </c>
      <c r="AK120" s="134">
        <f t="shared" si="62"/>
        <v>0</v>
      </c>
      <c r="AL120" s="134">
        <f t="shared" si="63"/>
        <v>0</v>
      </c>
      <c r="AM120" s="134">
        <f t="shared" si="64"/>
        <v>0</v>
      </c>
      <c r="AN120" s="136">
        <f t="shared" si="56"/>
        <v>0</v>
      </c>
      <c r="AO120" s="177"/>
      <c r="AP120" s="17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78"/>
      <c r="BA120" s="178"/>
      <c r="BB120" s="147"/>
    </row>
    <row r="121" spans="1:54" ht="15" x14ac:dyDescent="0.25">
      <c r="A121" s="140"/>
      <c r="B121" s="141" t="s">
        <v>108</v>
      </c>
      <c r="C121" s="134"/>
      <c r="D121" s="134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33"/>
      <c r="AE121" s="134"/>
      <c r="AF121" s="134"/>
      <c r="AG121" s="134"/>
      <c r="AH121" s="183" t="s">
        <v>17</v>
      </c>
      <c r="AI121" s="124" t="s">
        <v>108</v>
      </c>
      <c r="AJ121" s="134">
        <f t="shared" si="61"/>
        <v>0</v>
      </c>
      <c r="AK121" s="134">
        <f t="shared" si="62"/>
        <v>0</v>
      </c>
      <c r="AL121" s="134">
        <f t="shared" si="63"/>
        <v>0</v>
      </c>
      <c r="AM121" s="134">
        <f t="shared" si="64"/>
        <v>0</v>
      </c>
      <c r="AN121" s="136">
        <f t="shared" si="56"/>
        <v>0</v>
      </c>
      <c r="AO121" s="137"/>
      <c r="AP121" s="137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75"/>
      <c r="BA121" s="175"/>
      <c r="BB121" s="134"/>
    </row>
    <row r="122" spans="1:54" ht="15" x14ac:dyDescent="0.25">
      <c r="A122" s="140"/>
      <c r="B122" s="141" t="s">
        <v>160</v>
      </c>
      <c r="C122" s="134"/>
      <c r="D122" s="134"/>
      <c r="E122" s="150"/>
      <c r="F122" s="134"/>
      <c r="G122" s="152"/>
      <c r="H122" s="134"/>
      <c r="I122" s="159"/>
      <c r="J122" s="134"/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33"/>
      <c r="AE122" s="134"/>
      <c r="AF122" s="134"/>
      <c r="AG122" s="134"/>
      <c r="AH122" s="140"/>
      <c r="AI122" s="124" t="s">
        <v>172</v>
      </c>
      <c r="AJ122" s="134">
        <f t="shared" si="61"/>
        <v>0</v>
      </c>
      <c r="AK122" s="134">
        <f t="shared" si="62"/>
        <v>0</v>
      </c>
      <c r="AL122" s="134">
        <f t="shared" si="63"/>
        <v>0</v>
      </c>
      <c r="AM122" s="134">
        <f t="shared" si="64"/>
        <v>0</v>
      </c>
      <c r="AN122" s="136">
        <f t="shared" si="56"/>
        <v>0</v>
      </c>
      <c r="AO122" s="137"/>
      <c r="AP122" s="137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75"/>
      <c r="BA122" s="175"/>
      <c r="BB122" s="134"/>
    </row>
    <row r="123" spans="1:54" ht="15" x14ac:dyDescent="0.25">
      <c r="A123" s="140"/>
      <c r="B123" s="141" t="s">
        <v>161</v>
      </c>
      <c r="C123" s="134"/>
      <c r="D123" s="134"/>
      <c r="E123" s="150"/>
      <c r="F123" s="134"/>
      <c r="G123" s="152"/>
      <c r="H123" s="134"/>
      <c r="I123" s="159"/>
      <c r="J123" s="134"/>
      <c r="K123" s="134"/>
      <c r="L123" s="150"/>
      <c r="M123" s="134"/>
      <c r="N123" s="152"/>
      <c r="O123" s="134"/>
      <c r="P123" s="159"/>
      <c r="Q123" s="134"/>
      <c r="R123" s="134"/>
      <c r="S123" s="150"/>
      <c r="T123" s="134"/>
      <c r="U123" s="152"/>
      <c r="V123" s="134"/>
      <c r="W123" s="159"/>
      <c r="X123" s="134"/>
      <c r="Y123" s="134"/>
      <c r="Z123" s="150"/>
      <c r="AA123" s="134"/>
      <c r="AB123" s="152"/>
      <c r="AC123" s="134"/>
      <c r="AD123" s="133"/>
      <c r="AE123" s="134"/>
      <c r="AF123" s="134"/>
      <c r="AG123" s="134"/>
      <c r="AH123" s="140"/>
      <c r="AI123" s="124" t="s">
        <v>173</v>
      </c>
      <c r="AJ123" s="134">
        <f t="shared" si="61"/>
        <v>0</v>
      </c>
      <c r="AK123" s="134">
        <f t="shared" si="62"/>
        <v>0</v>
      </c>
      <c r="AL123" s="134">
        <f t="shared" si="63"/>
        <v>0</v>
      </c>
      <c r="AM123" s="134">
        <f t="shared" si="64"/>
        <v>0</v>
      </c>
      <c r="AN123" s="136">
        <f t="shared" si="56"/>
        <v>0</v>
      </c>
      <c r="AO123" s="137"/>
      <c r="AP123" s="137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75"/>
      <c r="BA123" s="175"/>
      <c r="BB123" s="134"/>
    </row>
    <row r="124" spans="1:54" ht="15" x14ac:dyDescent="0.25">
      <c r="A124" s="140"/>
      <c r="B124" s="141" t="s">
        <v>174</v>
      </c>
      <c r="C124" s="134"/>
      <c r="D124" s="134"/>
      <c r="E124" s="150"/>
      <c r="F124" s="134"/>
      <c r="G124" s="152"/>
      <c r="H124" s="134"/>
      <c r="I124" s="159"/>
      <c r="J124" s="134"/>
      <c r="K124" s="134"/>
      <c r="L124" s="150"/>
      <c r="M124" s="134"/>
      <c r="N124" s="152"/>
      <c r="O124" s="134"/>
      <c r="P124" s="159"/>
      <c r="Q124" s="134"/>
      <c r="R124" s="134"/>
      <c r="S124" s="150"/>
      <c r="T124" s="134"/>
      <c r="U124" s="152"/>
      <c r="V124" s="134"/>
      <c r="W124" s="159"/>
      <c r="X124" s="134"/>
      <c r="Y124" s="134"/>
      <c r="Z124" s="150"/>
      <c r="AA124" s="134"/>
      <c r="AB124" s="152"/>
      <c r="AC124" s="134"/>
      <c r="AD124" s="133"/>
      <c r="AE124" s="134"/>
      <c r="AF124" s="134"/>
      <c r="AG124" s="134"/>
      <c r="AH124" s="140"/>
      <c r="AI124" s="124" t="s">
        <v>174</v>
      </c>
      <c r="AJ124" s="134">
        <f t="shared" si="61"/>
        <v>0</v>
      </c>
      <c r="AK124" s="134">
        <f t="shared" si="62"/>
        <v>0</v>
      </c>
      <c r="AL124" s="134">
        <f t="shared" si="63"/>
        <v>0</v>
      </c>
      <c r="AM124" s="134">
        <f t="shared" si="64"/>
        <v>0</v>
      </c>
      <c r="AN124" s="136">
        <f t="shared" si="56"/>
        <v>0</v>
      </c>
      <c r="AO124" s="137"/>
      <c r="AP124" s="137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75"/>
      <c r="BA124" s="175"/>
      <c r="BB124" s="134"/>
    </row>
    <row r="125" spans="1:54" ht="15" x14ac:dyDescent="0.25">
      <c r="A125" s="153"/>
      <c r="B125" s="154" t="s">
        <v>175</v>
      </c>
      <c r="C125" s="155"/>
      <c r="D125" s="155"/>
      <c r="E125" s="155"/>
      <c r="F125" s="134"/>
      <c r="G125" s="155"/>
      <c r="H125" s="155"/>
      <c r="I125" s="159"/>
      <c r="J125" s="155"/>
      <c r="K125" s="155"/>
      <c r="L125" s="155"/>
      <c r="M125" s="134"/>
      <c r="N125" s="155"/>
      <c r="O125" s="155"/>
      <c r="P125" s="159"/>
      <c r="Q125" s="155"/>
      <c r="R125" s="155"/>
      <c r="S125" s="155"/>
      <c r="T125" s="134"/>
      <c r="U125" s="155"/>
      <c r="V125" s="155"/>
      <c r="W125" s="159"/>
      <c r="X125" s="155"/>
      <c r="Y125" s="155"/>
      <c r="Z125" s="155"/>
      <c r="AA125" s="134"/>
      <c r="AB125" s="155"/>
      <c r="AC125" s="155"/>
      <c r="AD125" s="133">
        <f>SUM(C125:AB125)</f>
        <v>0</v>
      </c>
      <c r="AE125" s="155"/>
      <c r="AF125" s="155"/>
      <c r="AG125" s="155"/>
      <c r="AH125" s="153"/>
      <c r="AI125" s="134" t="s">
        <v>176</v>
      </c>
      <c r="AJ125" s="134">
        <f>SUM(AJ119:AJ124)-AJ118</f>
        <v>1.5</v>
      </c>
      <c r="AK125" s="134">
        <f>SUM(AK119:AK124)-AK118</f>
        <v>5.5</v>
      </c>
      <c r="AL125" s="134">
        <f>SUM(AL119:AL124)-AL118</f>
        <v>4</v>
      </c>
      <c r="AM125" s="134">
        <f>SUM(AM119:AM124)-AM118</f>
        <v>1</v>
      </c>
      <c r="AN125" s="136">
        <f t="shared" si="56"/>
        <v>12</v>
      </c>
      <c r="AO125" s="180"/>
      <c r="AP125" s="180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181"/>
      <c r="BA125" s="181"/>
      <c r="BB125" s="155"/>
    </row>
    <row r="126" spans="1:54" ht="15" x14ac:dyDescent="0.25">
      <c r="A126" s="71"/>
      <c r="B126" s="131" t="s">
        <v>166</v>
      </c>
      <c r="C126" s="95">
        <v>5</v>
      </c>
      <c r="D126" s="95">
        <v>5</v>
      </c>
      <c r="E126" s="95">
        <v>5</v>
      </c>
      <c r="F126" s="95">
        <v>6</v>
      </c>
      <c r="G126" s="95">
        <v>6</v>
      </c>
      <c r="H126" s="95">
        <v>3</v>
      </c>
      <c r="I126" s="173"/>
      <c r="J126" s="95">
        <v>5</v>
      </c>
      <c r="K126" s="95">
        <v>5</v>
      </c>
      <c r="L126" s="95">
        <v>5</v>
      </c>
      <c r="M126" s="95">
        <v>6</v>
      </c>
      <c r="N126" s="95">
        <v>6</v>
      </c>
      <c r="O126" s="95">
        <v>3</v>
      </c>
      <c r="P126" s="173"/>
      <c r="Q126" s="95">
        <v>5</v>
      </c>
      <c r="R126" s="95">
        <v>5</v>
      </c>
      <c r="S126" s="95">
        <v>5</v>
      </c>
      <c r="T126" s="95">
        <v>6</v>
      </c>
      <c r="U126" s="95">
        <v>6</v>
      </c>
      <c r="V126" s="95">
        <v>3</v>
      </c>
      <c r="W126" s="173"/>
      <c r="X126" s="95">
        <v>5</v>
      </c>
      <c r="Y126" s="95">
        <v>5</v>
      </c>
      <c r="Z126" s="95">
        <v>5</v>
      </c>
      <c r="AA126" s="95">
        <v>6</v>
      </c>
      <c r="AB126" s="95">
        <v>6</v>
      </c>
      <c r="AC126" s="95">
        <v>3</v>
      </c>
      <c r="AD126" s="133">
        <f>SUM(C126:AC126)</f>
        <v>120</v>
      </c>
      <c r="AE126" s="134"/>
      <c r="AF126" s="134"/>
      <c r="AG126" s="134"/>
      <c r="AH126" s="71"/>
      <c r="AI126" s="135" t="s">
        <v>167</v>
      </c>
      <c r="AJ126" s="135">
        <f t="shared" ref="AJ126:AJ132" si="65">SUM(C126:H126)</f>
        <v>30</v>
      </c>
      <c r="AK126" s="135">
        <f t="shared" ref="AK126:AK132" si="66">SUM(J126:O126)</f>
        <v>30</v>
      </c>
      <c r="AL126" s="135">
        <f t="shared" ref="AL126:AL132" si="67">SUM(Q126:V126)</f>
        <v>30</v>
      </c>
      <c r="AM126" s="135">
        <f t="shared" ref="AM126:AM132" si="68">SUM(X126:AC126)</f>
        <v>30</v>
      </c>
      <c r="AN126" s="136">
        <f t="shared" si="56"/>
        <v>120</v>
      </c>
      <c r="AO126" s="137">
        <f>AN126-SUM(AN128:AN132)</f>
        <v>102</v>
      </c>
      <c r="AP126" s="137">
        <f>AN133</f>
        <v>12</v>
      </c>
      <c r="AQ126" s="138">
        <f>AO126+AP126</f>
        <v>114</v>
      </c>
      <c r="AR126" s="138">
        <f>AN132</f>
        <v>0</v>
      </c>
      <c r="AS126" s="138">
        <f>AN130</f>
        <v>0</v>
      </c>
      <c r="AT126" s="138">
        <f>AN131</f>
        <v>0</v>
      </c>
      <c r="AU126" s="138">
        <f>AN129</f>
        <v>0</v>
      </c>
      <c r="AV126" s="138">
        <f>AN128</f>
        <v>18</v>
      </c>
      <c r="AW126" s="158" t="str">
        <f>AF127</f>
        <v>no</v>
      </c>
      <c r="AX126" s="134">
        <v>1.1000000000000001</v>
      </c>
      <c r="AY126" s="134">
        <f>AX126*AP126</f>
        <v>13.200000000000001</v>
      </c>
      <c r="AZ126" s="174">
        <f>AY126</f>
        <v>13.200000000000001</v>
      </c>
      <c r="BA126" s="174"/>
      <c r="BB126" s="138"/>
    </row>
    <row r="127" spans="1:54" ht="15" x14ac:dyDescent="0.25">
      <c r="A127" s="140"/>
      <c r="B127" s="141" t="s">
        <v>168</v>
      </c>
      <c r="C127" s="134">
        <v>7</v>
      </c>
      <c r="D127" s="134">
        <v>7</v>
      </c>
      <c r="E127" s="134">
        <v>5</v>
      </c>
      <c r="F127" s="134">
        <v>6.5</v>
      </c>
      <c r="G127" s="134">
        <v>6</v>
      </c>
      <c r="H127" s="134">
        <v>3.5</v>
      </c>
      <c r="I127" s="159"/>
      <c r="J127" s="134">
        <v>6.5</v>
      </c>
      <c r="K127" s="134">
        <v>7</v>
      </c>
      <c r="L127" s="134">
        <v>5.5</v>
      </c>
      <c r="M127" s="134">
        <v>7</v>
      </c>
      <c r="N127" s="134">
        <v>5.5</v>
      </c>
      <c r="O127" s="134">
        <v>3</v>
      </c>
      <c r="P127" s="159"/>
      <c r="Q127" s="134">
        <v>7</v>
      </c>
      <c r="R127" s="134">
        <v>6</v>
      </c>
      <c r="S127" s="134">
        <v>5.5</v>
      </c>
      <c r="T127" s="134">
        <v>6.5</v>
      </c>
      <c r="U127" s="185"/>
      <c r="V127" s="185"/>
      <c r="W127" s="159"/>
      <c r="X127" s="185"/>
      <c r="Y127" s="185"/>
      <c r="Z127" s="134">
        <v>5.5</v>
      </c>
      <c r="AA127" s="134">
        <v>6</v>
      </c>
      <c r="AB127" s="134">
        <v>5.5</v>
      </c>
      <c r="AC127" s="134">
        <v>2.5</v>
      </c>
      <c r="AD127" s="133">
        <f>SUM(C127:AC127)</f>
        <v>114</v>
      </c>
      <c r="AE127" s="134">
        <f>COUNT(C127:AC127)</f>
        <v>20</v>
      </c>
      <c r="AF127" s="159" t="s">
        <v>202</v>
      </c>
      <c r="AG127" s="134"/>
      <c r="AH127" s="140"/>
      <c r="AI127" s="134" t="s">
        <v>169</v>
      </c>
      <c r="AJ127" s="134">
        <f t="shared" si="65"/>
        <v>35</v>
      </c>
      <c r="AK127" s="134">
        <f t="shared" si="66"/>
        <v>34.5</v>
      </c>
      <c r="AL127" s="134">
        <f t="shared" si="67"/>
        <v>25</v>
      </c>
      <c r="AM127" s="134">
        <f t="shared" si="68"/>
        <v>19.5</v>
      </c>
      <c r="AN127" s="136">
        <f t="shared" si="56"/>
        <v>114</v>
      </c>
      <c r="AO127" s="137"/>
      <c r="AP127" s="137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75"/>
      <c r="BA127" s="175" t="s">
        <v>202</v>
      </c>
      <c r="BB127" s="134" t="s">
        <v>223</v>
      </c>
    </row>
    <row r="128" spans="1:54" ht="15" x14ac:dyDescent="0.25">
      <c r="A128" s="140" t="s">
        <v>224</v>
      </c>
      <c r="B128" s="141" t="s">
        <v>109</v>
      </c>
      <c r="C128" s="147"/>
      <c r="D128" s="147"/>
      <c r="E128" s="147"/>
      <c r="F128" s="147"/>
      <c r="G128" s="147"/>
      <c r="H128" s="147"/>
      <c r="I128" s="176"/>
      <c r="J128" s="147"/>
      <c r="K128" s="147"/>
      <c r="L128" s="147"/>
      <c r="M128" s="147"/>
      <c r="N128" s="147"/>
      <c r="O128" s="147"/>
      <c r="P128" s="176"/>
      <c r="Q128" s="147"/>
      <c r="R128" s="147"/>
      <c r="S128" s="147"/>
      <c r="T128" s="147"/>
      <c r="U128" s="147">
        <v>5</v>
      </c>
      <c r="V128" s="147">
        <v>3</v>
      </c>
      <c r="W128" s="176"/>
      <c r="X128" s="147">
        <v>5</v>
      </c>
      <c r="Y128" s="147">
        <v>5</v>
      </c>
      <c r="Z128" s="147"/>
      <c r="AA128" s="147"/>
      <c r="AB128" s="147"/>
      <c r="AC128" s="147"/>
      <c r="AD128" s="133"/>
      <c r="AE128" s="147"/>
      <c r="AF128" s="147"/>
      <c r="AG128" s="147"/>
      <c r="AH128" s="140" t="s">
        <v>215</v>
      </c>
      <c r="AI128" s="134" t="s">
        <v>109</v>
      </c>
      <c r="AJ128" s="134">
        <f t="shared" si="65"/>
        <v>0</v>
      </c>
      <c r="AK128" s="134">
        <f t="shared" si="66"/>
        <v>0</v>
      </c>
      <c r="AL128" s="134">
        <f t="shared" si="67"/>
        <v>8</v>
      </c>
      <c r="AM128" s="134">
        <f t="shared" si="68"/>
        <v>10</v>
      </c>
      <c r="AN128" s="136">
        <f t="shared" si="56"/>
        <v>18</v>
      </c>
      <c r="AO128" s="177"/>
      <c r="AP128" s="177"/>
      <c r="AQ128" s="147"/>
      <c r="AR128" s="147"/>
      <c r="AS128" s="147"/>
      <c r="AT128" s="147"/>
      <c r="AU128" s="147"/>
      <c r="AV128" s="147"/>
      <c r="AW128" s="147"/>
      <c r="AX128" s="147"/>
      <c r="AY128" s="147"/>
      <c r="AZ128" s="178"/>
      <c r="BA128" s="178"/>
      <c r="BB128" s="147"/>
    </row>
    <row r="129" spans="1:54" ht="15" x14ac:dyDescent="0.25">
      <c r="A129" s="140"/>
      <c r="B129" s="141" t="s">
        <v>108</v>
      </c>
      <c r="C129" s="134"/>
      <c r="D129" s="134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33"/>
      <c r="AE129" s="134"/>
      <c r="AF129" s="134"/>
      <c r="AG129" s="134"/>
      <c r="AH129" s="183" t="s">
        <v>17</v>
      </c>
      <c r="AI129" s="124" t="s">
        <v>108</v>
      </c>
      <c r="AJ129" s="134">
        <f t="shared" si="65"/>
        <v>0</v>
      </c>
      <c r="AK129" s="134">
        <f t="shared" si="66"/>
        <v>0</v>
      </c>
      <c r="AL129" s="134">
        <f t="shared" si="67"/>
        <v>0</v>
      </c>
      <c r="AM129" s="134">
        <f t="shared" si="68"/>
        <v>0</v>
      </c>
      <c r="AN129" s="136">
        <f t="shared" si="56"/>
        <v>0</v>
      </c>
      <c r="AO129" s="137"/>
      <c r="AP129" s="137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75"/>
      <c r="BA129" s="175"/>
      <c r="BB129" s="134"/>
    </row>
    <row r="130" spans="1:54" ht="15" x14ac:dyDescent="0.25">
      <c r="A130" s="140"/>
      <c r="B130" s="141" t="s">
        <v>160</v>
      </c>
      <c r="C130" s="134"/>
      <c r="D130" s="134"/>
      <c r="E130" s="150"/>
      <c r="F130" s="134"/>
      <c r="G130" s="152"/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33"/>
      <c r="AE130" s="134"/>
      <c r="AF130" s="134"/>
      <c r="AG130" s="134"/>
      <c r="AH130" s="140"/>
      <c r="AI130" s="124" t="s">
        <v>172</v>
      </c>
      <c r="AJ130" s="134">
        <f t="shared" si="65"/>
        <v>0</v>
      </c>
      <c r="AK130" s="134">
        <f t="shared" si="66"/>
        <v>0</v>
      </c>
      <c r="AL130" s="134">
        <f t="shared" si="67"/>
        <v>0</v>
      </c>
      <c r="AM130" s="134">
        <f t="shared" si="68"/>
        <v>0</v>
      </c>
      <c r="AN130" s="136">
        <f t="shared" si="56"/>
        <v>0</v>
      </c>
      <c r="AO130" s="137"/>
      <c r="AP130" s="137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75"/>
      <c r="BA130" s="175"/>
      <c r="BB130" s="134"/>
    </row>
    <row r="131" spans="1:54" ht="15" x14ac:dyDescent="0.25">
      <c r="A131" s="140"/>
      <c r="B131" s="141" t="s">
        <v>161</v>
      </c>
      <c r="C131" s="134"/>
      <c r="D131" s="134"/>
      <c r="E131" s="150"/>
      <c r="F131" s="134"/>
      <c r="G131" s="152"/>
      <c r="H131" s="134"/>
      <c r="I131" s="159"/>
      <c r="J131" s="134"/>
      <c r="K131" s="134"/>
      <c r="L131" s="150"/>
      <c r="M131" s="134"/>
      <c r="N131" s="152"/>
      <c r="O131" s="134"/>
      <c r="P131" s="159"/>
      <c r="Q131" s="134"/>
      <c r="R131" s="134"/>
      <c r="S131" s="150"/>
      <c r="T131" s="134"/>
      <c r="U131" s="152"/>
      <c r="V131" s="134"/>
      <c r="W131" s="159"/>
      <c r="X131" s="134"/>
      <c r="Y131" s="134"/>
      <c r="Z131" s="150"/>
      <c r="AA131" s="134"/>
      <c r="AB131" s="152"/>
      <c r="AC131" s="134"/>
      <c r="AD131" s="133"/>
      <c r="AE131" s="134"/>
      <c r="AF131" s="134"/>
      <c r="AG131" s="134"/>
      <c r="AH131" s="140"/>
      <c r="AI131" s="124" t="s">
        <v>173</v>
      </c>
      <c r="AJ131" s="134">
        <f t="shared" si="65"/>
        <v>0</v>
      </c>
      <c r="AK131" s="134">
        <f t="shared" si="66"/>
        <v>0</v>
      </c>
      <c r="AL131" s="134">
        <f t="shared" si="67"/>
        <v>0</v>
      </c>
      <c r="AM131" s="134">
        <f t="shared" si="68"/>
        <v>0</v>
      </c>
      <c r="AN131" s="136">
        <f t="shared" si="56"/>
        <v>0</v>
      </c>
      <c r="AO131" s="137"/>
      <c r="AP131" s="137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75"/>
      <c r="BA131" s="175"/>
      <c r="BB131" s="134"/>
    </row>
    <row r="132" spans="1:54" ht="15" x14ac:dyDescent="0.25">
      <c r="A132" s="140"/>
      <c r="B132" s="141" t="s">
        <v>174</v>
      </c>
      <c r="C132" s="134"/>
      <c r="D132" s="134"/>
      <c r="E132" s="150"/>
      <c r="F132" s="134"/>
      <c r="G132" s="152"/>
      <c r="H132" s="134"/>
      <c r="I132" s="159"/>
      <c r="J132" s="134"/>
      <c r="K132" s="134"/>
      <c r="L132" s="150"/>
      <c r="M132" s="134"/>
      <c r="N132" s="152"/>
      <c r="O132" s="134"/>
      <c r="P132" s="159"/>
      <c r="Q132" s="134"/>
      <c r="R132" s="134"/>
      <c r="S132" s="150"/>
      <c r="T132" s="134"/>
      <c r="U132" s="152"/>
      <c r="V132" s="134"/>
      <c r="W132" s="159"/>
      <c r="X132" s="134"/>
      <c r="Y132" s="134"/>
      <c r="Z132" s="150"/>
      <c r="AA132" s="134"/>
      <c r="AB132" s="152"/>
      <c r="AC132" s="134"/>
      <c r="AD132" s="133"/>
      <c r="AE132" s="134"/>
      <c r="AF132" s="134"/>
      <c r="AG132" s="134"/>
      <c r="AH132" s="140"/>
      <c r="AI132" s="124" t="s">
        <v>174</v>
      </c>
      <c r="AJ132" s="134">
        <f t="shared" si="65"/>
        <v>0</v>
      </c>
      <c r="AK132" s="134">
        <f t="shared" si="66"/>
        <v>0</v>
      </c>
      <c r="AL132" s="134">
        <f t="shared" si="67"/>
        <v>0</v>
      </c>
      <c r="AM132" s="134">
        <f t="shared" si="68"/>
        <v>0</v>
      </c>
      <c r="AN132" s="136">
        <f t="shared" si="56"/>
        <v>0</v>
      </c>
      <c r="AO132" s="137"/>
      <c r="AP132" s="137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75"/>
      <c r="BA132" s="175"/>
      <c r="BB132" s="134"/>
    </row>
    <row r="133" spans="1:54" ht="15" x14ac:dyDescent="0.25">
      <c r="A133" s="153"/>
      <c r="B133" s="154" t="s">
        <v>175</v>
      </c>
      <c r="C133" s="155"/>
      <c r="D133" s="155"/>
      <c r="E133" s="155"/>
      <c r="F133" s="134"/>
      <c r="G133" s="155"/>
      <c r="H133" s="155"/>
      <c r="I133" s="159"/>
      <c r="J133" s="155"/>
      <c r="K133" s="155"/>
      <c r="L133" s="155"/>
      <c r="M133" s="134"/>
      <c r="N133" s="155"/>
      <c r="O133" s="155"/>
      <c r="P133" s="159"/>
      <c r="Q133" s="155"/>
      <c r="R133" s="155"/>
      <c r="S133" s="155"/>
      <c r="T133" s="134"/>
      <c r="U133" s="155"/>
      <c r="V133" s="155"/>
      <c r="W133" s="159"/>
      <c r="X133" s="155"/>
      <c r="Y133" s="155"/>
      <c r="Z133" s="155"/>
      <c r="AA133" s="134"/>
      <c r="AB133" s="155"/>
      <c r="AC133" s="155"/>
      <c r="AD133" s="133">
        <f>SUM(C133:AB133)</f>
        <v>0</v>
      </c>
      <c r="AE133" s="155"/>
      <c r="AF133" s="155"/>
      <c r="AG133" s="155"/>
      <c r="AH133" s="153"/>
      <c r="AI133" s="134" t="s">
        <v>176</v>
      </c>
      <c r="AJ133" s="134">
        <f>SUM(AJ127:AJ132)-AJ126</f>
        <v>5</v>
      </c>
      <c r="AK133" s="134">
        <f>SUM(AK127:AK132)-AK126</f>
        <v>4.5</v>
      </c>
      <c r="AL133" s="134">
        <f>SUM(AL127:AL132)-AL126</f>
        <v>3</v>
      </c>
      <c r="AM133" s="134">
        <f>SUM(AM127:AM132)-AM126</f>
        <v>-0.5</v>
      </c>
      <c r="AN133" s="136">
        <f t="shared" si="56"/>
        <v>12</v>
      </c>
      <c r="AO133" s="180"/>
      <c r="AP133" s="180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81"/>
      <c r="BA133" s="181"/>
      <c r="BB133" s="155"/>
    </row>
    <row r="134" spans="1:54" ht="15" x14ac:dyDescent="0.25">
      <c r="A134" s="71"/>
      <c r="B134" s="131" t="s">
        <v>166</v>
      </c>
      <c r="C134" s="95"/>
      <c r="D134" s="95"/>
      <c r="E134" s="95"/>
      <c r="F134" s="95">
        <v>6</v>
      </c>
      <c r="G134" s="95">
        <v>6</v>
      </c>
      <c r="H134" s="95">
        <v>3</v>
      </c>
      <c r="I134" s="173"/>
      <c r="J134" s="95">
        <v>5</v>
      </c>
      <c r="K134" s="95">
        <v>5</v>
      </c>
      <c r="L134" s="95">
        <v>5</v>
      </c>
      <c r="M134" s="95">
        <v>6</v>
      </c>
      <c r="N134" s="95">
        <v>6</v>
      </c>
      <c r="O134" s="95">
        <v>3</v>
      </c>
      <c r="P134" s="173"/>
      <c r="Q134" s="95">
        <v>5</v>
      </c>
      <c r="R134" s="95">
        <v>5</v>
      </c>
      <c r="S134" s="95">
        <v>5</v>
      </c>
      <c r="T134" s="95">
        <v>6</v>
      </c>
      <c r="U134" s="95">
        <v>6</v>
      </c>
      <c r="V134" s="95">
        <v>3</v>
      </c>
      <c r="W134" s="173"/>
      <c r="X134" s="95">
        <v>5</v>
      </c>
      <c r="Y134" s="95">
        <v>5</v>
      </c>
      <c r="Z134" s="95">
        <v>5</v>
      </c>
      <c r="AA134" s="95">
        <v>6</v>
      </c>
      <c r="AB134" s="95">
        <v>6</v>
      </c>
      <c r="AC134" s="95">
        <v>3</v>
      </c>
      <c r="AD134" s="133">
        <f>SUM(C134:AC134)</f>
        <v>105</v>
      </c>
      <c r="AE134" s="134"/>
      <c r="AF134" s="134"/>
      <c r="AG134" s="134"/>
      <c r="AH134" s="71"/>
      <c r="AI134" s="135" t="s">
        <v>167</v>
      </c>
      <c r="AJ134" s="135">
        <f t="shared" ref="AJ134:AJ140" si="69">SUM(C134:H134)</f>
        <v>15</v>
      </c>
      <c r="AK134" s="135">
        <f t="shared" ref="AK134:AK140" si="70">SUM(J134:O134)</f>
        <v>30</v>
      </c>
      <c r="AL134" s="135">
        <f t="shared" ref="AL134:AL140" si="71">SUM(Q134:V134)</f>
        <v>30</v>
      </c>
      <c r="AM134" s="135">
        <f t="shared" ref="AM134:AM140" si="72">SUM(X134:AC134)</f>
        <v>30</v>
      </c>
      <c r="AN134" s="136">
        <f t="shared" ref="AN134:AN141" si="73">SUM(AJ134:AM134)</f>
        <v>105</v>
      </c>
      <c r="AO134" s="137">
        <f>AN134-SUM(AN136:AN140)</f>
        <v>105</v>
      </c>
      <c r="AP134" s="137">
        <f>AN141</f>
        <v>1</v>
      </c>
      <c r="AQ134" s="138">
        <f>AO134+AP134</f>
        <v>106</v>
      </c>
      <c r="AR134" s="138">
        <f>AN140</f>
        <v>0</v>
      </c>
      <c r="AS134" s="138">
        <f>AN138</f>
        <v>0</v>
      </c>
      <c r="AT134" s="138">
        <f>AN139</f>
        <v>0</v>
      </c>
      <c r="AU134" s="138">
        <f>AN137</f>
        <v>0</v>
      </c>
      <c r="AV134" s="138">
        <f>AN136</f>
        <v>0</v>
      </c>
      <c r="AW134" s="158" t="str">
        <f>AF135</f>
        <v>no</v>
      </c>
      <c r="AX134" s="134">
        <v>1.1000000000000001</v>
      </c>
      <c r="AY134" s="134">
        <f>AX134*AP134</f>
        <v>1.1000000000000001</v>
      </c>
      <c r="AZ134" s="174">
        <f>AY134</f>
        <v>1.1000000000000001</v>
      </c>
      <c r="BA134" s="174"/>
      <c r="BB134" s="138"/>
    </row>
    <row r="135" spans="1:54" ht="15" x14ac:dyDescent="0.25">
      <c r="A135" s="140"/>
      <c r="B135" s="141" t="s">
        <v>168</v>
      </c>
      <c r="C135" s="187"/>
      <c r="D135" s="187"/>
      <c r="E135" s="187"/>
      <c r="F135" s="134">
        <v>6</v>
      </c>
      <c r="G135" s="134">
        <v>5.5</v>
      </c>
      <c r="H135" s="134">
        <v>2.5</v>
      </c>
      <c r="I135" s="159"/>
      <c r="J135" s="134">
        <v>4</v>
      </c>
      <c r="K135" s="134">
        <v>6</v>
      </c>
      <c r="L135" s="134">
        <v>5</v>
      </c>
      <c r="M135" s="134">
        <v>6</v>
      </c>
      <c r="N135" s="134">
        <v>6</v>
      </c>
      <c r="O135" s="134">
        <v>2.5</v>
      </c>
      <c r="P135" s="159"/>
      <c r="Q135" s="134">
        <v>5</v>
      </c>
      <c r="R135" s="134">
        <v>6</v>
      </c>
      <c r="S135" s="134">
        <v>5.5</v>
      </c>
      <c r="T135" s="134">
        <v>5.5</v>
      </c>
      <c r="U135" s="134">
        <v>6.5</v>
      </c>
      <c r="V135" s="134">
        <v>2.5</v>
      </c>
      <c r="W135" s="159"/>
      <c r="X135" s="134">
        <v>5.5</v>
      </c>
      <c r="Y135" s="134">
        <v>6.5</v>
      </c>
      <c r="Z135" s="134">
        <v>5.5</v>
      </c>
      <c r="AA135" s="134">
        <v>5.5</v>
      </c>
      <c r="AB135" s="134">
        <v>6</v>
      </c>
      <c r="AC135" s="134">
        <v>2.5</v>
      </c>
      <c r="AD135" s="133">
        <f>SUM(C135:AC135)</f>
        <v>106</v>
      </c>
      <c r="AE135" s="134">
        <f>COUNT(C135:AC135)</f>
        <v>21</v>
      </c>
      <c r="AF135" s="159" t="s">
        <v>202</v>
      </c>
      <c r="AG135" s="134"/>
      <c r="AH135" s="140"/>
      <c r="AI135" s="134" t="s">
        <v>169</v>
      </c>
      <c r="AJ135" s="134">
        <f t="shared" si="69"/>
        <v>14</v>
      </c>
      <c r="AK135" s="134">
        <f t="shared" si="70"/>
        <v>29.5</v>
      </c>
      <c r="AL135" s="134">
        <f t="shared" si="71"/>
        <v>31</v>
      </c>
      <c r="AM135" s="134">
        <f t="shared" si="72"/>
        <v>31.5</v>
      </c>
      <c r="AN135" s="136">
        <f t="shared" si="73"/>
        <v>106</v>
      </c>
      <c r="AO135" s="137"/>
      <c r="AP135" s="137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75"/>
      <c r="BA135" s="175">
        <v>6</v>
      </c>
      <c r="BB135" s="134" t="s">
        <v>223</v>
      </c>
    </row>
    <row r="136" spans="1:54" ht="15" x14ac:dyDescent="0.25">
      <c r="A136" s="140" t="s">
        <v>225</v>
      </c>
      <c r="B136" s="141" t="s">
        <v>109</v>
      </c>
      <c r="C136" s="147"/>
      <c r="D136" s="147"/>
      <c r="E136" s="147"/>
      <c r="F136" s="147"/>
      <c r="G136" s="147"/>
      <c r="H136" s="147"/>
      <c r="I136" s="176"/>
      <c r="J136" s="147"/>
      <c r="K136" s="147"/>
      <c r="L136" s="147"/>
      <c r="M136" s="147"/>
      <c r="N136" s="147"/>
      <c r="O136" s="147"/>
      <c r="P136" s="176"/>
      <c r="Q136" s="147"/>
      <c r="R136" s="147"/>
      <c r="S136" s="147"/>
      <c r="T136" s="147"/>
      <c r="U136" s="147"/>
      <c r="V136" s="147"/>
      <c r="W136" s="176"/>
      <c r="X136" s="147"/>
      <c r="Y136" s="147"/>
      <c r="Z136" s="147"/>
      <c r="AA136" s="147"/>
      <c r="AB136" s="147"/>
      <c r="AC136" s="147"/>
      <c r="AD136" s="133"/>
      <c r="AE136" s="147"/>
      <c r="AF136" s="147"/>
      <c r="AG136" s="147"/>
      <c r="AH136" s="140" t="s">
        <v>226</v>
      </c>
      <c r="AI136" s="134" t="s">
        <v>109</v>
      </c>
      <c r="AJ136" s="134">
        <f t="shared" si="69"/>
        <v>0</v>
      </c>
      <c r="AK136" s="134">
        <f t="shared" si="70"/>
        <v>0</v>
      </c>
      <c r="AL136" s="134">
        <f t="shared" si="71"/>
        <v>0</v>
      </c>
      <c r="AM136" s="134">
        <f t="shared" si="72"/>
        <v>0</v>
      </c>
      <c r="AN136" s="136">
        <f t="shared" si="73"/>
        <v>0</v>
      </c>
      <c r="AO136" s="177"/>
      <c r="AP136" s="177"/>
      <c r="AQ136" s="147"/>
      <c r="AR136" s="147"/>
      <c r="AS136" s="147"/>
      <c r="AT136" s="147"/>
      <c r="AU136" s="147"/>
      <c r="AV136" s="147"/>
      <c r="AW136" s="147"/>
      <c r="AX136" s="147"/>
      <c r="AY136" s="147"/>
      <c r="AZ136" s="178"/>
      <c r="BA136" s="178"/>
      <c r="BB136" s="147"/>
    </row>
    <row r="137" spans="1:54" ht="15" x14ac:dyDescent="0.25">
      <c r="A137" s="140"/>
      <c r="B137" s="141" t="s">
        <v>108</v>
      </c>
      <c r="C137" s="134"/>
      <c r="D137" s="134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33"/>
      <c r="AE137" s="134"/>
      <c r="AF137" s="134"/>
      <c r="AG137" s="134"/>
      <c r="AH137" s="183" t="s">
        <v>17</v>
      </c>
      <c r="AI137" s="124" t="s">
        <v>108</v>
      </c>
      <c r="AJ137" s="134">
        <f t="shared" si="69"/>
        <v>0</v>
      </c>
      <c r="AK137" s="134">
        <f t="shared" si="70"/>
        <v>0</v>
      </c>
      <c r="AL137" s="134">
        <f t="shared" si="71"/>
        <v>0</v>
      </c>
      <c r="AM137" s="134">
        <f t="shared" si="72"/>
        <v>0</v>
      </c>
      <c r="AN137" s="136">
        <f t="shared" si="73"/>
        <v>0</v>
      </c>
      <c r="AO137" s="137"/>
      <c r="AP137" s="137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75"/>
      <c r="BA137" s="175"/>
      <c r="BB137" s="134"/>
    </row>
    <row r="138" spans="1:54" ht="15" x14ac:dyDescent="0.25">
      <c r="A138" s="140"/>
      <c r="B138" s="141" t="s">
        <v>160</v>
      </c>
      <c r="C138" s="134"/>
      <c r="D138" s="134"/>
      <c r="E138" s="150"/>
      <c r="F138" s="134"/>
      <c r="G138" s="152"/>
      <c r="H138" s="134"/>
      <c r="I138" s="159"/>
      <c r="J138" s="134"/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33"/>
      <c r="AE138" s="134"/>
      <c r="AF138" s="134"/>
      <c r="AG138" s="134"/>
      <c r="AH138" s="140"/>
      <c r="AI138" s="124" t="s">
        <v>172</v>
      </c>
      <c r="AJ138" s="134">
        <f t="shared" si="69"/>
        <v>0</v>
      </c>
      <c r="AK138" s="134">
        <f t="shared" si="70"/>
        <v>0</v>
      </c>
      <c r="AL138" s="134">
        <f t="shared" si="71"/>
        <v>0</v>
      </c>
      <c r="AM138" s="134">
        <f t="shared" si="72"/>
        <v>0</v>
      </c>
      <c r="AN138" s="136">
        <f t="shared" si="73"/>
        <v>0</v>
      </c>
      <c r="AO138" s="137"/>
      <c r="AP138" s="137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75"/>
      <c r="BA138" s="175"/>
      <c r="BB138" s="134"/>
    </row>
    <row r="139" spans="1:54" ht="15" x14ac:dyDescent="0.25">
      <c r="A139" s="140"/>
      <c r="B139" s="141" t="s">
        <v>161</v>
      </c>
      <c r="C139" s="134"/>
      <c r="D139" s="134"/>
      <c r="E139" s="150"/>
      <c r="F139" s="134"/>
      <c r="G139" s="152"/>
      <c r="H139" s="134"/>
      <c r="I139" s="159"/>
      <c r="J139" s="134"/>
      <c r="K139" s="134"/>
      <c r="L139" s="150"/>
      <c r="M139" s="134"/>
      <c r="N139" s="152"/>
      <c r="O139" s="134"/>
      <c r="P139" s="159"/>
      <c r="Q139" s="134"/>
      <c r="R139" s="134"/>
      <c r="S139" s="150"/>
      <c r="T139" s="134"/>
      <c r="U139" s="152"/>
      <c r="V139" s="134"/>
      <c r="W139" s="159"/>
      <c r="X139" s="134"/>
      <c r="Y139" s="134"/>
      <c r="Z139" s="150"/>
      <c r="AA139" s="134"/>
      <c r="AB139" s="152"/>
      <c r="AC139" s="134"/>
      <c r="AD139" s="133"/>
      <c r="AE139" s="134"/>
      <c r="AF139" s="134"/>
      <c r="AG139" s="134"/>
      <c r="AH139" s="140"/>
      <c r="AI139" s="124" t="s">
        <v>173</v>
      </c>
      <c r="AJ139" s="134">
        <f t="shared" si="69"/>
        <v>0</v>
      </c>
      <c r="AK139" s="134">
        <f t="shared" si="70"/>
        <v>0</v>
      </c>
      <c r="AL139" s="134">
        <f t="shared" si="71"/>
        <v>0</v>
      </c>
      <c r="AM139" s="134">
        <f t="shared" si="72"/>
        <v>0</v>
      </c>
      <c r="AN139" s="136">
        <f t="shared" si="73"/>
        <v>0</v>
      </c>
      <c r="AO139" s="137"/>
      <c r="AP139" s="137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75"/>
      <c r="BA139" s="175"/>
      <c r="BB139" s="134"/>
    </row>
    <row r="140" spans="1:54" ht="15" x14ac:dyDescent="0.25">
      <c r="A140" s="140"/>
      <c r="B140" s="141" t="s">
        <v>174</v>
      </c>
      <c r="C140" s="134"/>
      <c r="D140" s="134"/>
      <c r="E140" s="150"/>
      <c r="F140" s="134"/>
      <c r="G140" s="152"/>
      <c r="H140" s="134"/>
      <c r="I140" s="159"/>
      <c r="J140" s="134"/>
      <c r="K140" s="134"/>
      <c r="L140" s="150"/>
      <c r="M140" s="134"/>
      <c r="N140" s="152"/>
      <c r="O140" s="134"/>
      <c r="P140" s="159"/>
      <c r="Q140" s="134"/>
      <c r="R140" s="134"/>
      <c r="S140" s="150"/>
      <c r="T140" s="134"/>
      <c r="U140" s="152"/>
      <c r="V140" s="134"/>
      <c r="W140" s="159"/>
      <c r="X140" s="134"/>
      <c r="Y140" s="134"/>
      <c r="Z140" s="150"/>
      <c r="AA140" s="134"/>
      <c r="AB140" s="152"/>
      <c r="AC140" s="134"/>
      <c r="AD140" s="133"/>
      <c r="AE140" s="134"/>
      <c r="AF140" s="134"/>
      <c r="AG140" s="134"/>
      <c r="AH140" s="140"/>
      <c r="AI140" s="124" t="s">
        <v>174</v>
      </c>
      <c r="AJ140" s="134">
        <f t="shared" si="69"/>
        <v>0</v>
      </c>
      <c r="AK140" s="134">
        <f t="shared" si="70"/>
        <v>0</v>
      </c>
      <c r="AL140" s="134">
        <f t="shared" si="71"/>
        <v>0</v>
      </c>
      <c r="AM140" s="134">
        <f t="shared" si="72"/>
        <v>0</v>
      </c>
      <c r="AN140" s="136">
        <f t="shared" si="73"/>
        <v>0</v>
      </c>
      <c r="AO140" s="137"/>
      <c r="AP140" s="137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75"/>
      <c r="BA140" s="175"/>
      <c r="BB140" s="134"/>
    </row>
    <row r="141" spans="1:54" ht="15" x14ac:dyDescent="0.25">
      <c r="A141" s="153"/>
      <c r="B141" s="154" t="s">
        <v>175</v>
      </c>
      <c r="C141" s="155"/>
      <c r="D141" s="155"/>
      <c r="E141" s="155"/>
      <c r="F141" s="134"/>
      <c r="G141" s="155"/>
      <c r="H141" s="155"/>
      <c r="I141" s="159"/>
      <c r="J141" s="155"/>
      <c r="K141" s="155"/>
      <c r="L141" s="155"/>
      <c r="M141" s="134"/>
      <c r="N141" s="155"/>
      <c r="O141" s="155"/>
      <c r="P141" s="159"/>
      <c r="Q141" s="155"/>
      <c r="R141" s="155"/>
      <c r="S141" s="155"/>
      <c r="T141" s="134"/>
      <c r="U141" s="155"/>
      <c r="V141" s="155"/>
      <c r="W141" s="159"/>
      <c r="X141" s="155"/>
      <c r="Y141" s="155"/>
      <c r="Z141" s="155"/>
      <c r="AA141" s="134"/>
      <c r="AB141" s="155"/>
      <c r="AC141" s="155"/>
      <c r="AD141" s="133"/>
      <c r="AE141" s="155"/>
      <c r="AF141" s="155"/>
      <c r="AG141" s="155"/>
      <c r="AH141" s="153"/>
      <c r="AI141" s="134" t="s">
        <v>176</v>
      </c>
      <c r="AJ141" s="134">
        <f>SUM(AJ135:AJ140)-AJ134</f>
        <v>-1</v>
      </c>
      <c r="AK141" s="134">
        <f>SUM(AK135:AK140)-AK134</f>
        <v>-0.5</v>
      </c>
      <c r="AL141" s="134">
        <f>SUM(AL135:AL140)-AL134</f>
        <v>1</v>
      </c>
      <c r="AM141" s="134">
        <f>SUM(AM135:AM140)-AM134</f>
        <v>1.5</v>
      </c>
      <c r="AN141" s="136">
        <f t="shared" si="73"/>
        <v>1</v>
      </c>
      <c r="AO141" s="180"/>
      <c r="AP141" s="180"/>
      <c r="AQ141" s="155"/>
      <c r="AR141" s="155"/>
      <c r="AS141" s="155"/>
      <c r="AT141" s="155"/>
      <c r="AU141" s="155"/>
      <c r="AV141" s="155"/>
      <c r="AW141" s="155"/>
      <c r="AX141" s="155"/>
      <c r="AY141" s="155"/>
      <c r="AZ141" s="181"/>
      <c r="BA141" s="181"/>
      <c r="BB141" s="155"/>
    </row>
    <row r="144" spans="1:54" x14ac:dyDescent="0.2">
      <c r="A144" t="s">
        <v>81</v>
      </c>
      <c r="C144">
        <f>1520+(8*30)+(55*3)+120</f>
        <v>2045</v>
      </c>
    </row>
    <row r="145" spans="1:3" x14ac:dyDescent="0.2">
      <c r="A145" t="s">
        <v>83</v>
      </c>
      <c r="C145">
        <v>1220</v>
      </c>
    </row>
  </sheetData>
  <mergeCells count="2">
    <mergeCell ref="C3:AB3"/>
    <mergeCell ref="AO4:BB4"/>
  </mergeCells>
  <dataValidations count="3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B3 AH1:AH3" xr:uid="{00000000-0002-0000-04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5:B5 AH5" xr:uid="{00000000-0002-0000-0400-000001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D5" xr:uid="{00000000-0002-0000-0400-000002000000}">
      <formula1>0</formula1>
      <formula2>0</formula2>
    </dataValidation>
  </dataValidations>
  <pageMargins left="0" right="0" top="0.39374999999999999" bottom="0.39374999999999999" header="0" footer="0"/>
  <pageSetup paperSize="8" scale="90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2"/>
  <sheetViews>
    <sheetView zoomScale="90" zoomScaleNormal="90" workbookViewId="0">
      <selection activeCell="T6" sqref="T6"/>
    </sheetView>
  </sheetViews>
  <sheetFormatPr defaultRowHeight="14.25" x14ac:dyDescent="0.2"/>
  <cols>
    <col min="1" max="1" width="8.625" customWidth="1"/>
    <col min="2" max="2" width="28.625" customWidth="1"/>
    <col min="3" max="3" width="10.75" customWidth="1"/>
    <col min="4" max="15" width="10.75" hidden="1" customWidth="1"/>
    <col min="16" max="16" width="12.375" style="16" hidden="1" customWidth="1"/>
    <col min="17" max="17" width="2.625" hidden="1" customWidth="1"/>
    <col min="18" max="18" width="12.75" customWidth="1"/>
    <col min="19" max="19" width="12.875" customWidth="1"/>
    <col min="20" max="22" width="11.875" customWidth="1"/>
    <col min="23" max="23" width="10.75" customWidth="1"/>
    <col min="24" max="25" width="11.875" customWidth="1"/>
    <col min="26" max="30" width="10.75" customWidth="1"/>
    <col min="31" max="1025" width="8.625" customWidth="1"/>
  </cols>
  <sheetData>
    <row r="1" spans="1:30" ht="15" x14ac:dyDescent="0.2">
      <c r="B1" s="188"/>
      <c r="D1" s="328">
        <v>2019</v>
      </c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R1" s="328">
        <v>2020</v>
      </c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</row>
    <row r="2" spans="1:30" ht="15" x14ac:dyDescent="0.25">
      <c r="B2" s="188" t="s">
        <v>227</v>
      </c>
      <c r="C2" s="189" t="s">
        <v>228</v>
      </c>
      <c r="D2" s="190" t="s">
        <v>111</v>
      </c>
      <c r="E2" s="190" t="s">
        <v>229</v>
      </c>
      <c r="F2" s="190" t="s">
        <v>230</v>
      </c>
      <c r="G2" s="190" t="s">
        <v>231</v>
      </c>
      <c r="H2" s="190" t="s">
        <v>232</v>
      </c>
      <c r="I2" s="190" t="s">
        <v>233</v>
      </c>
      <c r="J2" s="190" t="s">
        <v>234</v>
      </c>
      <c r="K2" s="190" t="s">
        <v>235</v>
      </c>
      <c r="L2" s="190" t="s">
        <v>236</v>
      </c>
      <c r="M2" s="190" t="s">
        <v>237</v>
      </c>
      <c r="N2" s="190" t="s">
        <v>238</v>
      </c>
      <c r="O2" s="190" t="s">
        <v>239</v>
      </c>
      <c r="P2" s="191" t="s">
        <v>240</v>
      </c>
      <c r="R2" s="190" t="s">
        <v>111</v>
      </c>
      <c r="S2" s="190" t="s">
        <v>229</v>
      </c>
      <c r="T2" s="190" t="s">
        <v>230</v>
      </c>
      <c r="U2" s="190" t="s">
        <v>231</v>
      </c>
      <c r="V2" s="190" t="s">
        <v>232</v>
      </c>
      <c r="W2" s="190" t="s">
        <v>233</v>
      </c>
      <c r="X2" s="190" t="s">
        <v>234</v>
      </c>
      <c r="Y2" s="190" t="s">
        <v>235</v>
      </c>
      <c r="Z2" s="190" t="s">
        <v>236</v>
      </c>
      <c r="AA2" s="190" t="s">
        <v>237</v>
      </c>
      <c r="AB2" s="190" t="s">
        <v>238</v>
      </c>
      <c r="AC2" s="190" t="s">
        <v>239</v>
      </c>
      <c r="AD2" s="191" t="s">
        <v>240</v>
      </c>
    </row>
    <row r="3" spans="1:30" ht="15.75" x14ac:dyDescent="0.2">
      <c r="B3" s="192" t="s">
        <v>34</v>
      </c>
      <c r="C3" s="193">
        <v>31</v>
      </c>
      <c r="D3" s="194">
        <v>869</v>
      </c>
      <c r="E3" s="194">
        <v>787</v>
      </c>
      <c r="F3" s="194">
        <v>914</v>
      </c>
      <c r="G3" s="194">
        <v>930</v>
      </c>
      <c r="H3" s="194">
        <v>929</v>
      </c>
      <c r="I3" s="194">
        <v>948</v>
      </c>
      <c r="J3" s="194">
        <v>1103</v>
      </c>
      <c r="K3" s="194">
        <v>1063</v>
      </c>
      <c r="L3" s="194">
        <v>1147</v>
      </c>
      <c r="M3" s="194">
        <v>1180</v>
      </c>
      <c r="N3" s="194">
        <v>1109</v>
      </c>
      <c r="O3" s="194">
        <v>1385</v>
      </c>
      <c r="P3" s="195">
        <f t="shared" ref="P3:P16" si="0">SUM(D3:O3)/COUNT(D3:O3)</f>
        <v>1030.3333333333333</v>
      </c>
      <c r="Q3" s="196" t="s">
        <v>101</v>
      </c>
      <c r="R3" s="197">
        <v>1158</v>
      </c>
      <c r="S3" s="197">
        <v>1011</v>
      </c>
      <c r="T3" s="197">
        <v>1219</v>
      </c>
      <c r="U3" s="197"/>
      <c r="V3" s="197"/>
      <c r="W3" s="197"/>
      <c r="X3" s="197"/>
      <c r="Y3" s="197"/>
      <c r="Z3" s="197"/>
      <c r="AA3" s="197"/>
      <c r="AB3" s="197"/>
      <c r="AC3" s="197"/>
      <c r="AD3" s="197"/>
    </row>
    <row r="4" spans="1:30" ht="15.75" x14ac:dyDescent="0.2">
      <c r="B4" s="192" t="s">
        <v>39</v>
      </c>
      <c r="C4" s="193">
        <v>31</v>
      </c>
      <c r="D4" s="194">
        <v>870</v>
      </c>
      <c r="E4" s="194">
        <v>787</v>
      </c>
      <c r="F4" s="194">
        <v>912</v>
      </c>
      <c r="G4" s="194">
        <v>963</v>
      </c>
      <c r="H4" s="194">
        <v>941</v>
      </c>
      <c r="I4" s="194">
        <v>979</v>
      </c>
      <c r="J4" s="194">
        <v>1094</v>
      </c>
      <c r="K4" s="194">
        <v>1058</v>
      </c>
      <c r="L4" s="194">
        <v>1140</v>
      </c>
      <c r="M4" s="194">
        <v>1201</v>
      </c>
      <c r="N4" s="194">
        <v>1110</v>
      </c>
      <c r="O4" s="194">
        <v>1390</v>
      </c>
      <c r="P4" s="195">
        <f t="shared" si="0"/>
        <v>1037.0833333333333</v>
      </c>
      <c r="Q4" s="198" t="s">
        <v>101</v>
      </c>
      <c r="R4" s="197">
        <v>1161</v>
      </c>
      <c r="S4" s="197">
        <v>903</v>
      </c>
      <c r="T4" s="197">
        <v>1096</v>
      </c>
      <c r="U4" s="197"/>
      <c r="V4" s="197"/>
      <c r="W4" s="197"/>
      <c r="X4" s="197"/>
      <c r="Y4" s="197"/>
      <c r="Z4" s="197"/>
      <c r="AA4" s="197"/>
      <c r="AB4" s="197"/>
      <c r="AC4" s="197"/>
      <c r="AD4" s="197"/>
    </row>
    <row r="5" spans="1:30" ht="15.75" x14ac:dyDescent="0.2">
      <c r="B5" s="192" t="s">
        <v>43</v>
      </c>
      <c r="C5" s="193">
        <v>30</v>
      </c>
      <c r="D5" s="194">
        <v>468</v>
      </c>
      <c r="E5" s="194">
        <v>541</v>
      </c>
      <c r="F5" s="194">
        <v>626</v>
      </c>
      <c r="G5" s="194">
        <v>918</v>
      </c>
      <c r="H5" s="194">
        <v>838</v>
      </c>
      <c r="I5" s="194">
        <v>949</v>
      </c>
      <c r="J5" s="194">
        <v>1085</v>
      </c>
      <c r="K5" s="194">
        <v>1014</v>
      </c>
      <c r="L5" s="194">
        <v>1235</v>
      </c>
      <c r="M5" s="194">
        <v>1393</v>
      </c>
      <c r="N5" s="194">
        <v>1296</v>
      </c>
      <c r="O5" s="194">
        <v>1338</v>
      </c>
      <c r="P5" s="195">
        <f t="shared" si="0"/>
        <v>975.08333333333337</v>
      </c>
      <c r="Q5" s="198" t="s">
        <v>101</v>
      </c>
      <c r="R5" s="197">
        <v>1296</v>
      </c>
      <c r="S5" s="197">
        <v>1141</v>
      </c>
      <c r="T5" s="197">
        <v>1136</v>
      </c>
      <c r="U5" s="197"/>
      <c r="V5" s="197"/>
      <c r="W5" s="197"/>
      <c r="X5" s="197"/>
      <c r="Y5" s="197"/>
      <c r="Z5" s="197"/>
      <c r="AA5" s="197"/>
      <c r="AB5" s="197"/>
      <c r="AC5" s="197"/>
      <c r="AD5" s="197"/>
    </row>
    <row r="6" spans="1:30" ht="15.75" x14ac:dyDescent="0.2">
      <c r="B6" s="192" t="s">
        <v>44</v>
      </c>
      <c r="C6" s="193">
        <v>30</v>
      </c>
      <c r="D6" s="194">
        <v>1277</v>
      </c>
      <c r="E6" s="194">
        <v>1268</v>
      </c>
      <c r="F6" s="194">
        <v>1338</v>
      </c>
      <c r="G6" s="194">
        <v>1429</v>
      </c>
      <c r="H6" s="194">
        <v>1307</v>
      </c>
      <c r="I6" s="194">
        <v>1540</v>
      </c>
      <c r="J6" s="194">
        <v>1634</v>
      </c>
      <c r="K6" s="194">
        <v>1583</v>
      </c>
      <c r="L6" s="194">
        <v>1684</v>
      </c>
      <c r="M6" s="194">
        <v>1665</v>
      </c>
      <c r="N6" s="194">
        <v>1525</v>
      </c>
      <c r="O6" s="194">
        <v>1656</v>
      </c>
      <c r="P6" s="195">
        <f t="shared" si="0"/>
        <v>1492.1666666666667</v>
      </c>
      <c r="Q6" s="8"/>
      <c r="R6" s="197">
        <v>1499</v>
      </c>
      <c r="S6" s="197">
        <v>1339</v>
      </c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</row>
    <row r="7" spans="1:30" ht="15.75" x14ac:dyDescent="0.2">
      <c r="B7" s="192" t="s">
        <v>47</v>
      </c>
      <c r="C7" s="193">
        <v>30</v>
      </c>
      <c r="D7" s="194">
        <v>803</v>
      </c>
      <c r="E7" s="194">
        <v>873</v>
      </c>
      <c r="F7" s="194">
        <v>910</v>
      </c>
      <c r="G7" s="194">
        <v>968</v>
      </c>
      <c r="H7" s="194">
        <v>847</v>
      </c>
      <c r="I7" s="194">
        <v>1051</v>
      </c>
      <c r="J7" s="194">
        <v>1213</v>
      </c>
      <c r="K7" s="194">
        <v>1224</v>
      </c>
      <c r="L7" s="194">
        <v>1236</v>
      </c>
      <c r="M7" s="194">
        <v>1242</v>
      </c>
      <c r="N7" s="194">
        <v>1140</v>
      </c>
      <c r="O7" s="194">
        <v>1297</v>
      </c>
      <c r="P7" s="195">
        <f t="shared" si="0"/>
        <v>1067</v>
      </c>
      <c r="Q7" s="8"/>
      <c r="R7" s="197">
        <v>1036</v>
      </c>
      <c r="S7" s="197">
        <v>908</v>
      </c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</row>
    <row r="8" spans="1:30" ht="15.75" x14ac:dyDescent="0.2">
      <c r="B8" s="192" t="s">
        <v>51</v>
      </c>
      <c r="C8" s="193">
        <v>31</v>
      </c>
      <c r="D8" s="194">
        <v>887</v>
      </c>
      <c r="E8" s="194">
        <v>723</v>
      </c>
      <c r="F8" s="194">
        <v>959</v>
      </c>
      <c r="G8" s="194">
        <v>984</v>
      </c>
      <c r="H8" s="194">
        <v>902</v>
      </c>
      <c r="I8" s="194">
        <v>960</v>
      </c>
      <c r="J8" s="194">
        <v>1139</v>
      </c>
      <c r="K8" s="194">
        <v>1090</v>
      </c>
      <c r="L8" s="194">
        <v>1247</v>
      </c>
      <c r="M8" s="194">
        <v>1220</v>
      </c>
      <c r="N8" s="194">
        <v>1540</v>
      </c>
      <c r="O8" s="194">
        <v>1501</v>
      </c>
      <c r="P8" s="195">
        <f t="shared" si="0"/>
        <v>1096</v>
      </c>
      <c r="Q8" s="8"/>
      <c r="R8" s="197">
        <v>1072</v>
      </c>
      <c r="S8" s="197">
        <v>921</v>
      </c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30" ht="15.75" x14ac:dyDescent="0.2">
      <c r="A9" s="199"/>
      <c r="B9" s="192" t="s">
        <v>49</v>
      </c>
      <c r="C9" s="193">
        <v>30</v>
      </c>
      <c r="D9" s="194">
        <v>852</v>
      </c>
      <c r="E9" s="194">
        <v>948</v>
      </c>
      <c r="F9" s="194">
        <v>1003</v>
      </c>
      <c r="G9" s="194">
        <v>980</v>
      </c>
      <c r="H9" s="194">
        <v>894</v>
      </c>
      <c r="I9" s="194">
        <v>1035</v>
      </c>
      <c r="J9" s="194">
        <v>1157</v>
      </c>
      <c r="K9" s="194">
        <v>1060</v>
      </c>
      <c r="L9" s="194">
        <v>1328</v>
      </c>
      <c r="M9" s="194">
        <v>1458</v>
      </c>
      <c r="N9" s="194">
        <v>1404</v>
      </c>
      <c r="O9" s="194">
        <v>1579</v>
      </c>
      <c r="P9" s="195">
        <f t="shared" si="0"/>
        <v>1141.5</v>
      </c>
      <c r="Q9" s="8"/>
      <c r="R9" s="197">
        <v>1138</v>
      </c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</row>
    <row r="10" spans="1:30" ht="15.75" x14ac:dyDescent="0.2">
      <c r="B10" s="192" t="s">
        <v>53</v>
      </c>
      <c r="C10" s="193">
        <v>31</v>
      </c>
      <c r="D10" s="194">
        <v>788</v>
      </c>
      <c r="E10" s="194">
        <v>889</v>
      </c>
      <c r="F10" s="194">
        <v>934</v>
      </c>
      <c r="G10" s="194">
        <v>994</v>
      </c>
      <c r="H10" s="194">
        <v>880</v>
      </c>
      <c r="I10" s="194">
        <v>987</v>
      </c>
      <c r="J10" s="194">
        <v>1094</v>
      </c>
      <c r="K10" s="194">
        <v>1117</v>
      </c>
      <c r="L10" s="194">
        <v>1219</v>
      </c>
      <c r="M10" s="194">
        <v>1168</v>
      </c>
      <c r="N10" s="194">
        <v>1153</v>
      </c>
      <c r="O10" s="194">
        <v>1032</v>
      </c>
      <c r="P10" s="195">
        <f t="shared" si="0"/>
        <v>1021.25</v>
      </c>
      <c r="Q10" s="8"/>
      <c r="R10" s="197">
        <v>1074</v>
      </c>
      <c r="S10" s="197">
        <v>905</v>
      </c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</row>
    <row r="11" spans="1:30" ht="15.75" x14ac:dyDescent="0.2">
      <c r="B11" s="192" t="s">
        <v>55</v>
      </c>
      <c r="C11" s="193">
        <v>30</v>
      </c>
      <c r="D11" s="194">
        <v>853</v>
      </c>
      <c r="E11" s="194">
        <v>826</v>
      </c>
      <c r="F11" s="194">
        <v>875</v>
      </c>
      <c r="G11" s="194">
        <v>867</v>
      </c>
      <c r="H11" s="194">
        <v>853</v>
      </c>
      <c r="I11" s="194">
        <v>952</v>
      </c>
      <c r="J11" s="194">
        <v>936</v>
      </c>
      <c r="K11" s="194">
        <v>903</v>
      </c>
      <c r="L11" s="194">
        <v>871</v>
      </c>
      <c r="M11" s="194">
        <v>879</v>
      </c>
      <c r="N11" s="194">
        <v>898</v>
      </c>
      <c r="O11" s="194">
        <v>900</v>
      </c>
      <c r="P11" s="195">
        <f t="shared" si="0"/>
        <v>884.41666666666663</v>
      </c>
      <c r="Q11" s="8"/>
      <c r="R11" s="197">
        <v>1048</v>
      </c>
      <c r="S11" s="197">
        <v>890</v>
      </c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</row>
    <row r="12" spans="1:30" ht="15.75" x14ac:dyDescent="0.2">
      <c r="B12" s="192" t="s">
        <v>58</v>
      </c>
      <c r="C12" s="193">
        <v>30</v>
      </c>
      <c r="D12" s="194">
        <v>754</v>
      </c>
      <c r="E12" s="194">
        <v>788</v>
      </c>
      <c r="F12" s="194">
        <v>852</v>
      </c>
      <c r="G12" s="194">
        <v>918</v>
      </c>
      <c r="H12" s="194">
        <v>840</v>
      </c>
      <c r="I12" s="194">
        <v>921</v>
      </c>
      <c r="J12" s="194">
        <v>1150</v>
      </c>
      <c r="K12" s="194">
        <v>900</v>
      </c>
      <c r="L12" s="194">
        <v>1271</v>
      </c>
      <c r="M12" s="194">
        <v>1265</v>
      </c>
      <c r="N12" s="194">
        <v>1155</v>
      </c>
      <c r="O12" s="194">
        <v>1339</v>
      </c>
      <c r="P12" s="195">
        <f t="shared" si="0"/>
        <v>1012.75</v>
      </c>
      <c r="Q12" s="8"/>
      <c r="R12" s="197">
        <v>1104</v>
      </c>
      <c r="S12" s="197">
        <v>871</v>
      </c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</row>
    <row r="13" spans="1:30" ht="15.75" x14ac:dyDescent="0.2">
      <c r="B13" s="192" t="s">
        <v>41</v>
      </c>
      <c r="C13" s="193">
        <v>31</v>
      </c>
      <c r="D13" s="194">
        <v>684</v>
      </c>
      <c r="E13" s="194">
        <v>792</v>
      </c>
      <c r="F13" s="194">
        <v>856</v>
      </c>
      <c r="G13" s="194">
        <v>906</v>
      </c>
      <c r="H13" s="194">
        <v>865</v>
      </c>
      <c r="I13" s="194">
        <v>896</v>
      </c>
      <c r="J13" s="194">
        <v>1112</v>
      </c>
      <c r="K13" s="194">
        <v>938</v>
      </c>
      <c r="L13" s="194">
        <v>1198</v>
      </c>
      <c r="M13" s="194">
        <v>1230</v>
      </c>
      <c r="N13" s="194">
        <v>1099</v>
      </c>
      <c r="O13" s="194">
        <v>1322</v>
      </c>
      <c r="P13" s="195">
        <f t="shared" si="0"/>
        <v>991.5</v>
      </c>
      <c r="Q13" s="8"/>
      <c r="R13" s="197">
        <v>1103</v>
      </c>
      <c r="S13" s="197">
        <v>901</v>
      </c>
      <c r="T13" s="197">
        <v>1119</v>
      </c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</row>
    <row r="14" spans="1:30" ht="15.75" x14ac:dyDescent="0.2">
      <c r="B14" s="201" t="s">
        <v>60</v>
      </c>
      <c r="C14" s="202">
        <v>30</v>
      </c>
      <c r="D14" s="203" t="s">
        <v>100</v>
      </c>
      <c r="E14" s="203" t="s">
        <v>100</v>
      </c>
      <c r="F14" s="203" t="s">
        <v>100</v>
      </c>
      <c r="G14" s="203" t="s">
        <v>100</v>
      </c>
      <c r="H14" s="203" t="s">
        <v>100</v>
      </c>
      <c r="I14" s="204">
        <v>870</v>
      </c>
      <c r="J14" s="204">
        <v>976</v>
      </c>
      <c r="K14" s="204">
        <v>865</v>
      </c>
      <c r="L14" s="204">
        <v>817</v>
      </c>
      <c r="M14" s="204">
        <v>1031</v>
      </c>
      <c r="N14" s="204">
        <v>935</v>
      </c>
      <c r="O14" s="204">
        <v>954</v>
      </c>
      <c r="P14" s="195">
        <f t="shared" si="0"/>
        <v>921.14285714285711</v>
      </c>
      <c r="Q14" s="8"/>
      <c r="R14" s="197">
        <v>998</v>
      </c>
      <c r="S14" s="197">
        <v>809</v>
      </c>
      <c r="T14" s="197">
        <v>719</v>
      </c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</row>
    <row r="15" spans="1:30" ht="15.75" x14ac:dyDescent="0.2">
      <c r="B15" s="201" t="s">
        <v>62</v>
      </c>
      <c r="C15" s="202">
        <v>30</v>
      </c>
      <c r="D15" s="203" t="s">
        <v>100</v>
      </c>
      <c r="E15" s="203" t="s">
        <v>100</v>
      </c>
      <c r="F15" s="203" t="s">
        <v>100</v>
      </c>
      <c r="G15" s="203" t="s">
        <v>100</v>
      </c>
      <c r="H15" s="203" t="s">
        <v>100</v>
      </c>
      <c r="I15" s="203" t="s">
        <v>100</v>
      </c>
      <c r="J15" s="204">
        <v>985</v>
      </c>
      <c r="K15" s="204">
        <v>735</v>
      </c>
      <c r="L15" s="204">
        <v>826</v>
      </c>
      <c r="M15" s="204">
        <v>992</v>
      </c>
      <c r="N15" s="204">
        <v>919</v>
      </c>
      <c r="O15" s="204">
        <v>1073</v>
      </c>
      <c r="P15" s="195">
        <f t="shared" si="0"/>
        <v>921.66666666666663</v>
      </c>
      <c r="Q15" s="8"/>
      <c r="R15" s="197">
        <v>998</v>
      </c>
      <c r="S15" s="197">
        <v>831</v>
      </c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</row>
    <row r="16" spans="1:30" ht="15.75" x14ac:dyDescent="0.2">
      <c r="B16" s="201" t="s">
        <v>241</v>
      </c>
      <c r="C16" s="202">
        <v>30</v>
      </c>
      <c r="D16" s="203"/>
      <c r="E16" s="203"/>
      <c r="F16" s="203"/>
      <c r="G16" s="203"/>
      <c r="H16" s="203"/>
      <c r="I16" s="203"/>
      <c r="J16" s="205"/>
      <c r="K16" s="205"/>
      <c r="L16" s="205"/>
      <c r="M16" s="205"/>
      <c r="N16" s="204">
        <v>568</v>
      </c>
      <c r="O16" s="204">
        <v>897</v>
      </c>
      <c r="P16" s="195">
        <f t="shared" si="0"/>
        <v>732.5</v>
      </c>
      <c r="Q16" s="198" t="s">
        <v>101</v>
      </c>
      <c r="R16" s="197">
        <v>1307</v>
      </c>
      <c r="S16" s="197">
        <v>1084</v>
      </c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</row>
    <row r="17" spans="1:30" ht="15.75" x14ac:dyDescent="0.2">
      <c r="A17" s="199"/>
      <c r="B17" s="201" t="s">
        <v>67</v>
      </c>
      <c r="C17" s="202">
        <v>30</v>
      </c>
      <c r="D17" s="203"/>
      <c r="E17" s="203"/>
      <c r="F17" s="203"/>
      <c r="G17" s="203"/>
      <c r="H17" s="203"/>
      <c r="I17" s="203"/>
      <c r="J17" s="205"/>
      <c r="K17" s="205"/>
      <c r="L17" s="205"/>
      <c r="M17" s="205"/>
      <c r="N17" s="205"/>
      <c r="O17" s="205"/>
      <c r="P17" s="195"/>
      <c r="Q17" s="8"/>
      <c r="R17" s="197">
        <v>1307.75</v>
      </c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</row>
    <row r="18" spans="1:30" ht="15.75" x14ac:dyDescent="0.2">
      <c r="B18" s="201" t="s">
        <v>70</v>
      </c>
      <c r="C18" s="202">
        <v>30</v>
      </c>
      <c r="D18" s="203"/>
      <c r="E18" s="203"/>
      <c r="F18" s="203"/>
      <c r="G18" s="203"/>
      <c r="H18" s="203"/>
      <c r="I18" s="203"/>
      <c r="J18" s="205"/>
      <c r="K18" s="205"/>
      <c r="L18" s="205"/>
      <c r="M18" s="205"/>
      <c r="N18" s="205"/>
      <c r="O18" s="205"/>
      <c r="P18" s="195"/>
      <c r="Q18" s="8"/>
      <c r="R18" s="197">
        <v>969</v>
      </c>
      <c r="S18" s="197">
        <v>867</v>
      </c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</row>
    <row r="19" spans="1:30" ht="15.75" x14ac:dyDescent="0.2">
      <c r="B19" s="201" t="s">
        <v>242</v>
      </c>
      <c r="C19" s="202">
        <v>30</v>
      </c>
      <c r="D19" s="203"/>
      <c r="E19" s="203"/>
      <c r="F19" s="203"/>
      <c r="G19" s="203"/>
      <c r="H19" s="203"/>
      <c r="I19" s="203"/>
      <c r="J19" s="205"/>
      <c r="K19" s="205"/>
      <c r="L19" s="205"/>
      <c r="M19" s="205"/>
      <c r="N19" s="205"/>
      <c r="O19" s="205"/>
      <c r="P19" s="195"/>
      <c r="Q19" s="8"/>
      <c r="R19" s="197">
        <v>863</v>
      </c>
      <c r="S19" s="197">
        <v>813</v>
      </c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</row>
    <row r="20" spans="1:30" ht="15.75" x14ac:dyDescent="0.2">
      <c r="A20" s="199"/>
      <c r="B20" s="201" t="s">
        <v>75</v>
      </c>
      <c r="C20" s="202">
        <v>30</v>
      </c>
      <c r="D20" s="203"/>
      <c r="E20" s="203"/>
      <c r="F20" s="203"/>
      <c r="G20" s="203"/>
      <c r="H20" s="203"/>
      <c r="I20" s="203"/>
      <c r="J20" s="205"/>
      <c r="K20" s="205"/>
      <c r="L20" s="205"/>
      <c r="M20" s="205"/>
      <c r="N20" s="205"/>
      <c r="O20" s="205"/>
      <c r="P20" s="195"/>
      <c r="Q20" s="8"/>
      <c r="R20" s="197">
        <v>830.63</v>
      </c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</row>
    <row r="21" spans="1:30" ht="15.75" x14ac:dyDescent="0.2">
      <c r="B21" s="201" t="s">
        <v>243</v>
      </c>
      <c r="C21" s="202">
        <v>30</v>
      </c>
      <c r="D21" s="203"/>
      <c r="E21" s="203"/>
      <c r="F21" s="203"/>
      <c r="G21" s="203"/>
      <c r="H21" s="203"/>
      <c r="I21" s="203"/>
      <c r="J21" s="205"/>
      <c r="K21" s="205"/>
      <c r="L21" s="205"/>
      <c r="M21" s="205"/>
      <c r="N21" s="205"/>
      <c r="O21" s="205"/>
      <c r="P21" s="195"/>
      <c r="Q21" s="8"/>
      <c r="R21" s="197">
        <v>831</v>
      </c>
      <c r="S21" s="197">
        <v>792</v>
      </c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</row>
    <row r="22" spans="1:30" ht="15.75" x14ac:dyDescent="0.2">
      <c r="B22" s="201" t="s">
        <v>79</v>
      </c>
      <c r="C22" s="202">
        <v>30</v>
      </c>
      <c r="D22" s="203"/>
      <c r="E22" s="203"/>
      <c r="F22" s="203"/>
      <c r="G22" s="203"/>
      <c r="H22" s="203"/>
      <c r="I22" s="203"/>
      <c r="J22" s="205"/>
      <c r="K22" s="205"/>
      <c r="L22" s="205"/>
      <c r="M22" s="205"/>
      <c r="N22" s="205"/>
      <c r="O22" s="205"/>
      <c r="P22" s="195"/>
      <c r="Q22" s="8"/>
      <c r="R22" s="206"/>
      <c r="S22" s="197">
        <v>657</v>
      </c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</row>
    <row r="23" spans="1:30" ht="15.75" x14ac:dyDescent="0.2">
      <c r="A23" s="199"/>
      <c r="B23" s="201" t="s">
        <v>244</v>
      </c>
      <c r="C23" s="202">
        <v>30</v>
      </c>
      <c r="D23" s="203"/>
      <c r="E23" s="203"/>
      <c r="F23" s="203"/>
      <c r="G23" s="203"/>
      <c r="H23" s="203"/>
      <c r="I23" s="203"/>
      <c r="J23" s="205"/>
      <c r="K23" s="205"/>
      <c r="L23" s="205"/>
      <c r="M23" s="205"/>
      <c r="N23" s="205"/>
      <c r="O23" s="205"/>
      <c r="P23" s="195"/>
      <c r="Q23" s="8"/>
      <c r="R23" s="206"/>
      <c r="S23" s="197"/>
      <c r="T23" s="197">
        <v>662.13</v>
      </c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</row>
    <row r="24" spans="1:30" ht="15.75" x14ac:dyDescent="0.2">
      <c r="B24" s="201" t="s">
        <v>87</v>
      </c>
      <c r="C24" s="202">
        <v>30</v>
      </c>
      <c r="D24" s="203"/>
      <c r="E24" s="203"/>
      <c r="F24" s="203"/>
      <c r="G24" s="203"/>
      <c r="H24" s="203"/>
      <c r="I24" s="203"/>
      <c r="J24" s="205"/>
      <c r="K24" s="205"/>
      <c r="L24" s="205"/>
      <c r="M24" s="205"/>
      <c r="N24" s="205"/>
      <c r="O24" s="205"/>
      <c r="P24" s="195"/>
      <c r="Q24" s="8"/>
      <c r="R24" s="206"/>
      <c r="S24" s="206"/>
      <c r="T24" s="197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</row>
    <row r="25" spans="1:30" ht="15.75" x14ac:dyDescent="0.2">
      <c r="B25" s="201" t="s">
        <v>245</v>
      </c>
      <c r="C25" s="202"/>
      <c r="D25" s="203"/>
      <c r="E25" s="203"/>
      <c r="F25" s="203"/>
      <c r="G25" s="203"/>
      <c r="H25" s="203"/>
      <c r="I25" s="203"/>
      <c r="J25" s="205"/>
      <c r="K25" s="205"/>
      <c r="L25" s="205"/>
      <c r="M25" s="205"/>
      <c r="N25" s="205"/>
      <c r="O25" s="205"/>
      <c r="P25" s="195"/>
      <c r="Q25" s="198" t="s">
        <v>101</v>
      </c>
      <c r="R25" s="197">
        <v>1610</v>
      </c>
      <c r="S25" s="197">
        <v>2045</v>
      </c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</row>
    <row r="26" spans="1:30" ht="15.75" x14ac:dyDescent="0.2">
      <c r="B26" s="201" t="s">
        <v>246</v>
      </c>
      <c r="C26" s="202"/>
      <c r="D26" s="203"/>
      <c r="E26" s="203"/>
      <c r="F26" s="203"/>
      <c r="G26" s="203"/>
      <c r="H26" s="203"/>
      <c r="I26" s="203"/>
      <c r="J26" s="205"/>
      <c r="K26" s="205"/>
      <c r="L26" s="205"/>
      <c r="M26" s="205"/>
      <c r="N26" s="205"/>
      <c r="O26" s="205"/>
      <c r="P26" s="195"/>
      <c r="Q26" s="198" t="s">
        <v>101</v>
      </c>
      <c r="R26" s="197">
        <v>1220</v>
      </c>
      <c r="S26" s="197">
        <v>1201</v>
      </c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</row>
    <row r="27" spans="1:30" x14ac:dyDescent="0.2">
      <c r="D27" s="207">
        <f t="shared" ref="D27:O27" si="1">COUNT(D3:D16)</f>
        <v>11</v>
      </c>
      <c r="E27" s="207">
        <f t="shared" si="1"/>
        <v>11</v>
      </c>
      <c r="F27" s="207">
        <f t="shared" si="1"/>
        <v>11</v>
      </c>
      <c r="G27" s="207">
        <f t="shared" si="1"/>
        <v>11</v>
      </c>
      <c r="H27" s="207">
        <f t="shared" si="1"/>
        <v>11</v>
      </c>
      <c r="I27" s="207">
        <f t="shared" si="1"/>
        <v>12</v>
      </c>
      <c r="J27" s="207">
        <f t="shared" si="1"/>
        <v>13</v>
      </c>
      <c r="K27" s="207">
        <f t="shared" si="1"/>
        <v>13</v>
      </c>
      <c r="L27" s="207">
        <f t="shared" si="1"/>
        <v>13</v>
      </c>
      <c r="M27" s="207">
        <f t="shared" si="1"/>
        <v>13</v>
      </c>
      <c r="N27" s="207">
        <f t="shared" si="1"/>
        <v>14</v>
      </c>
      <c r="O27" s="207">
        <f t="shared" si="1"/>
        <v>14</v>
      </c>
      <c r="P27" s="208">
        <f>SUM(D27:O27)/COUNT(D27:O27)</f>
        <v>12.25</v>
      </c>
    </row>
    <row r="28" spans="1:30" x14ac:dyDescent="0.2">
      <c r="B28" t="s">
        <v>247</v>
      </c>
      <c r="K28" s="209" t="s">
        <v>248</v>
      </c>
      <c r="L28" s="194">
        <v>186.63</v>
      </c>
      <c r="R28">
        <f t="shared" ref="R28:Z28" si="2">COUNT(R3:R26)</f>
        <v>21</v>
      </c>
      <c r="S28">
        <f t="shared" si="2"/>
        <v>19</v>
      </c>
      <c r="T28">
        <f t="shared" si="2"/>
        <v>6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</row>
    <row r="29" spans="1:30" x14ac:dyDescent="0.2">
      <c r="B29" t="s">
        <v>249</v>
      </c>
      <c r="K29" s="209" t="s">
        <v>250</v>
      </c>
      <c r="L29" s="194">
        <v>290.57</v>
      </c>
      <c r="R29" s="10">
        <f t="shared" ref="R29:Z29" si="3">SUM(R3:R27)</f>
        <v>23623.38</v>
      </c>
      <c r="S29" s="10">
        <f t="shared" si="3"/>
        <v>18889</v>
      </c>
      <c r="T29" s="10">
        <f t="shared" si="3"/>
        <v>5951.13</v>
      </c>
      <c r="U29" s="10">
        <f t="shared" si="3"/>
        <v>0</v>
      </c>
      <c r="V29" s="10">
        <f t="shared" si="3"/>
        <v>0</v>
      </c>
      <c r="W29" s="10">
        <f t="shared" si="3"/>
        <v>0</v>
      </c>
      <c r="X29" s="10">
        <f t="shared" si="3"/>
        <v>0</v>
      </c>
      <c r="Y29" s="10">
        <f t="shared" si="3"/>
        <v>0</v>
      </c>
      <c r="Z29" s="10">
        <f t="shared" si="3"/>
        <v>0</v>
      </c>
    </row>
    <row r="30" spans="1:30" x14ac:dyDescent="0.2">
      <c r="B30" t="s">
        <v>249</v>
      </c>
      <c r="C30" s="210"/>
      <c r="D30" s="210"/>
      <c r="E30" s="210"/>
      <c r="F30" s="210"/>
      <c r="G30" s="210"/>
      <c r="H30" s="210"/>
      <c r="I30" s="210"/>
      <c r="J30" s="210"/>
      <c r="K30" s="211" t="s">
        <v>251</v>
      </c>
      <c r="L30" s="212">
        <v>385.84</v>
      </c>
      <c r="M30" s="210"/>
      <c r="N30" s="210"/>
      <c r="O30" s="210"/>
      <c r="P30" s="213"/>
      <c r="Q30" s="210"/>
      <c r="R30" s="214">
        <f t="shared" ref="R30:Z30" si="4">R29/R28</f>
        <v>1124.9228571428571</v>
      </c>
      <c r="S30" s="214">
        <f t="shared" si="4"/>
        <v>994.15789473684208</v>
      </c>
      <c r="T30" s="214">
        <f t="shared" si="4"/>
        <v>991.85500000000002</v>
      </c>
      <c r="U30" s="214" t="e">
        <f t="shared" si="4"/>
        <v>#DIV/0!</v>
      </c>
      <c r="V30" s="214" t="e">
        <f t="shared" si="4"/>
        <v>#DIV/0!</v>
      </c>
      <c r="W30" s="214" t="e">
        <f t="shared" si="4"/>
        <v>#DIV/0!</v>
      </c>
      <c r="X30" s="214" t="e">
        <f t="shared" si="4"/>
        <v>#DIV/0!</v>
      </c>
      <c r="Y30" s="214" t="e">
        <f t="shared" si="4"/>
        <v>#DIV/0!</v>
      </c>
      <c r="Z30" s="214" t="e">
        <f t="shared" si="4"/>
        <v>#DIV/0!</v>
      </c>
    </row>
    <row r="31" spans="1:30" x14ac:dyDescent="0.2">
      <c r="K31" s="209" t="s">
        <v>252</v>
      </c>
      <c r="L31" s="194">
        <v>444.83</v>
      </c>
    </row>
    <row r="32" spans="1:30" ht="15" x14ac:dyDescent="0.2">
      <c r="L32" s="215">
        <f>SUM(L28:L31)</f>
        <v>1307.8699999999999</v>
      </c>
    </row>
  </sheetData>
  <mergeCells count="2">
    <mergeCell ref="D1:P1"/>
    <mergeCell ref="R1:AD1"/>
  </mergeCells>
  <pageMargins left="0" right="0" top="0.39374999999999999" bottom="0.39374999999999999" header="0" footer="0"/>
  <pageSetup paperSize="77" scale="80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26AAF"/>
    <pageSetUpPr fitToPage="1"/>
  </sheetPr>
  <dimension ref="A1:BJ151"/>
  <sheetViews>
    <sheetView topLeftCell="AN1" zoomScale="60" zoomScaleNormal="60" workbookViewId="0">
      <pane ySplit="3" topLeftCell="A58" activePane="bottomLeft" state="frozen"/>
      <selection activeCell="AN1" sqref="AN1"/>
      <selection pane="bottomLeft" activeCell="BG119" sqref="BG119"/>
    </sheetView>
  </sheetViews>
  <sheetFormatPr defaultRowHeight="14.25" x14ac:dyDescent="0.2"/>
  <cols>
    <col min="1" max="1" width="12.375" customWidth="1"/>
    <col min="2" max="2" width="14.125" customWidth="1"/>
    <col min="3" max="36" width="6.25" customWidth="1"/>
    <col min="37" max="37" width="7.25" style="216" customWidth="1"/>
    <col min="38" max="38" width="7.25" customWidth="1"/>
    <col min="39" max="39" width="6.75" customWidth="1"/>
    <col min="40" max="40" width="3.5" customWidth="1"/>
    <col min="41" max="41" width="19.5" customWidth="1"/>
    <col min="42" max="42" width="13.5" customWidth="1"/>
    <col min="43" max="47" width="6.125" customWidth="1"/>
    <col min="48" max="49" width="7.5" customWidth="1"/>
    <col min="50" max="50" width="8.75" customWidth="1"/>
    <col min="51" max="51" width="10.25" customWidth="1"/>
    <col min="52" max="55" width="7.5" customWidth="1"/>
    <col min="56" max="56" width="8.875" customWidth="1"/>
    <col min="57" max="57" width="9.75" customWidth="1"/>
    <col min="58" max="58" width="4.5" customWidth="1"/>
    <col min="59" max="59" width="9.25" customWidth="1"/>
    <col min="60" max="61" width="7.5" customWidth="1"/>
    <col min="62" max="62" width="49" customWidth="1"/>
    <col min="63" max="1025" width="8.625" customWidth="1"/>
  </cols>
  <sheetData>
    <row r="1" spans="1:62" ht="23.25" x14ac:dyDescent="0.35">
      <c r="A1" s="164"/>
      <c r="B1" s="164"/>
      <c r="C1" s="164"/>
      <c r="D1" s="164"/>
      <c r="E1" s="327" t="s">
        <v>230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164"/>
      <c r="AO1" s="164"/>
      <c r="BH1" s="109"/>
      <c r="BI1" s="109"/>
    </row>
    <row r="2" spans="1:62" ht="15" x14ac:dyDescent="0.2">
      <c r="A2" s="166"/>
      <c r="B2" s="166"/>
      <c r="C2" s="167" t="s">
        <v>0</v>
      </c>
      <c r="D2" s="167" t="s">
        <v>1</v>
      </c>
      <c r="E2" s="167" t="s">
        <v>114</v>
      </c>
      <c r="F2" s="167" t="s">
        <v>3</v>
      </c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 t="s">
        <v>1</v>
      </c>
      <c r="AG2" s="217" t="s">
        <v>2</v>
      </c>
      <c r="AH2" s="167"/>
      <c r="AI2" s="167"/>
      <c r="AJ2" s="167"/>
      <c r="AK2" s="218"/>
      <c r="AL2" s="167"/>
      <c r="AO2" s="166"/>
      <c r="AW2" s="325" t="s">
        <v>115</v>
      </c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</row>
    <row r="3" spans="1:62" ht="30" x14ac:dyDescent="0.2">
      <c r="A3" s="168"/>
      <c r="B3" s="219"/>
      <c r="C3" s="169">
        <v>1</v>
      </c>
      <c r="D3" s="169">
        <f t="shared" ref="D3:AF3" si="0">C3+1</f>
        <v>2</v>
      </c>
      <c r="E3" s="169">
        <f t="shared" si="0"/>
        <v>3</v>
      </c>
      <c r="F3" s="169">
        <f t="shared" si="0"/>
        <v>4</v>
      </c>
      <c r="G3" s="169">
        <f t="shared" si="0"/>
        <v>5</v>
      </c>
      <c r="H3" s="169">
        <f t="shared" si="0"/>
        <v>6</v>
      </c>
      <c r="I3" s="169">
        <f t="shared" si="0"/>
        <v>7</v>
      </c>
      <c r="J3" s="169">
        <f t="shared" si="0"/>
        <v>8</v>
      </c>
      <c r="K3" s="169">
        <f t="shared" si="0"/>
        <v>9</v>
      </c>
      <c r="L3" s="169">
        <f t="shared" si="0"/>
        <v>10</v>
      </c>
      <c r="M3" s="169">
        <f t="shared" si="0"/>
        <v>11</v>
      </c>
      <c r="N3" s="169">
        <f t="shared" si="0"/>
        <v>12</v>
      </c>
      <c r="O3" s="169">
        <f t="shared" si="0"/>
        <v>13</v>
      </c>
      <c r="P3" s="169">
        <f t="shared" si="0"/>
        <v>14</v>
      </c>
      <c r="Q3" s="169">
        <f t="shared" si="0"/>
        <v>15</v>
      </c>
      <c r="R3" s="169">
        <f t="shared" si="0"/>
        <v>16</v>
      </c>
      <c r="S3" s="169">
        <f t="shared" si="0"/>
        <v>17</v>
      </c>
      <c r="T3" s="169">
        <f t="shared" si="0"/>
        <v>18</v>
      </c>
      <c r="U3" s="169">
        <f t="shared" si="0"/>
        <v>19</v>
      </c>
      <c r="V3" s="169">
        <f t="shared" si="0"/>
        <v>20</v>
      </c>
      <c r="W3" s="169">
        <f t="shared" si="0"/>
        <v>21</v>
      </c>
      <c r="X3" s="169">
        <f t="shared" si="0"/>
        <v>22</v>
      </c>
      <c r="Y3" s="169">
        <f t="shared" si="0"/>
        <v>23</v>
      </c>
      <c r="Z3" s="169">
        <f t="shared" si="0"/>
        <v>24</v>
      </c>
      <c r="AA3" s="169">
        <f t="shared" si="0"/>
        <v>25</v>
      </c>
      <c r="AB3" s="169">
        <f t="shared" si="0"/>
        <v>26</v>
      </c>
      <c r="AC3" s="169">
        <f t="shared" si="0"/>
        <v>27</v>
      </c>
      <c r="AD3" s="169">
        <f t="shared" si="0"/>
        <v>28</v>
      </c>
      <c r="AE3" s="169">
        <f t="shared" si="0"/>
        <v>29</v>
      </c>
      <c r="AF3" s="169">
        <f t="shared" si="0"/>
        <v>30</v>
      </c>
      <c r="AG3" s="169">
        <v>31</v>
      </c>
      <c r="AH3" s="169"/>
      <c r="AI3" s="169"/>
      <c r="AJ3" s="169"/>
      <c r="AK3" s="220" t="s">
        <v>148</v>
      </c>
      <c r="AL3" s="124" t="s">
        <v>149</v>
      </c>
      <c r="AM3" s="122" t="s">
        <v>150</v>
      </c>
      <c r="AN3" s="122"/>
      <c r="AO3" s="168" t="s">
        <v>116</v>
      </c>
      <c r="AP3" s="125"/>
      <c r="AQ3" s="126" t="s">
        <v>151</v>
      </c>
      <c r="AR3" s="126" t="s">
        <v>152</v>
      </c>
      <c r="AS3" s="126" t="s">
        <v>153</v>
      </c>
      <c r="AT3" s="126" t="s">
        <v>154</v>
      </c>
      <c r="AU3" s="126" t="s">
        <v>155</v>
      </c>
      <c r="AV3" s="122" t="s">
        <v>148</v>
      </c>
      <c r="AW3" s="127" t="s">
        <v>156</v>
      </c>
      <c r="AX3" s="127" t="s">
        <v>157</v>
      </c>
      <c r="AY3" s="128" t="s">
        <v>158</v>
      </c>
      <c r="AZ3" s="128" t="s">
        <v>159</v>
      </c>
      <c r="BA3" s="128" t="s">
        <v>160</v>
      </c>
      <c r="BB3" s="128" t="s">
        <v>161</v>
      </c>
      <c r="BC3" s="128" t="s">
        <v>108</v>
      </c>
      <c r="BD3" s="128" t="s">
        <v>109</v>
      </c>
      <c r="BE3" s="129" t="s">
        <v>150</v>
      </c>
      <c r="BF3" s="129"/>
      <c r="BG3" s="129" t="s">
        <v>162</v>
      </c>
      <c r="BH3" s="172" t="s">
        <v>163</v>
      </c>
      <c r="BI3" s="172" t="s">
        <v>164</v>
      </c>
      <c r="BJ3" s="128" t="s">
        <v>165</v>
      </c>
    </row>
    <row r="4" spans="1:62" ht="15" x14ac:dyDescent="0.25">
      <c r="A4" s="71"/>
      <c r="B4" s="131" t="s">
        <v>166</v>
      </c>
      <c r="C4" s="95">
        <v>4.5</v>
      </c>
      <c r="D4" s="95">
        <v>5.5</v>
      </c>
      <c r="E4" s="95">
        <v>6</v>
      </c>
      <c r="F4" s="95">
        <v>6</v>
      </c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95">
        <v>5.5</v>
      </c>
      <c r="AG4" s="95">
        <v>6</v>
      </c>
      <c r="AH4" s="95"/>
      <c r="AI4" s="95"/>
      <c r="AJ4" s="95"/>
      <c r="AK4" s="221">
        <f>SUM(C4:AG4)</f>
        <v>140</v>
      </c>
      <c r="AL4" s="134"/>
      <c r="AM4" s="134"/>
      <c r="AN4" s="134"/>
      <c r="AO4" s="71"/>
      <c r="AP4" s="135" t="s">
        <v>167</v>
      </c>
      <c r="AQ4" s="135">
        <f t="shared" ref="AQ4:AQ10" si="1">SUM(C4:H4)</f>
        <v>31</v>
      </c>
      <c r="AR4" s="135">
        <f t="shared" ref="AR4:AR10" si="2">SUM(J4:O4)</f>
        <v>31</v>
      </c>
      <c r="AS4" s="135">
        <f t="shared" ref="AS4:AS10" si="3">SUM(Q4:V4)</f>
        <v>31</v>
      </c>
      <c r="AT4" s="135">
        <f t="shared" ref="AT4:AT10" si="4">SUM(X4:AC4)</f>
        <v>31</v>
      </c>
      <c r="AU4" s="135">
        <f>SUM(AE4:AG4)</f>
        <v>16</v>
      </c>
      <c r="AV4" s="136">
        <f t="shared" ref="AV4:AV35" si="5">SUM(AQ4:AU4)</f>
        <v>140</v>
      </c>
      <c r="AW4" s="137">
        <f>AV4-SUM(AV6:AV10)</f>
        <v>140</v>
      </c>
      <c r="AX4" s="137">
        <f>AV11</f>
        <v>20.5</v>
      </c>
      <c r="AY4" s="138">
        <f>AW4+AX4</f>
        <v>160.5</v>
      </c>
      <c r="AZ4" s="138">
        <f>AV10</f>
        <v>0</v>
      </c>
      <c r="BA4" s="138">
        <f>AV8</f>
        <v>0</v>
      </c>
      <c r="BB4" s="138">
        <f>AV9</f>
        <v>0</v>
      </c>
      <c r="BC4" s="138">
        <f>AV7</f>
        <v>0</v>
      </c>
      <c r="BD4" s="138">
        <f>AV6</f>
        <v>0</v>
      </c>
      <c r="BE4" s="134">
        <f>AM5</f>
        <v>94.5</v>
      </c>
      <c r="BF4" s="134">
        <v>1.3</v>
      </c>
      <c r="BG4" s="134">
        <f>BF4*AX4</f>
        <v>26.650000000000002</v>
      </c>
      <c r="BH4" s="174">
        <f>BE4+BG4</f>
        <v>121.15</v>
      </c>
      <c r="BI4" s="174"/>
      <c r="BJ4" s="138"/>
    </row>
    <row r="5" spans="1:62" ht="15" x14ac:dyDescent="0.25">
      <c r="A5" s="140"/>
      <c r="B5" s="141" t="s">
        <v>168</v>
      </c>
      <c r="C5" s="134">
        <v>6</v>
      </c>
      <c r="D5" s="134">
        <v>6.5</v>
      </c>
      <c r="E5" s="134">
        <v>5.5</v>
      </c>
      <c r="F5" s="134">
        <v>6.5</v>
      </c>
      <c r="G5" s="134">
        <v>7</v>
      </c>
      <c r="H5" s="134">
        <v>3.5</v>
      </c>
      <c r="I5" s="159"/>
      <c r="J5" s="134">
        <v>6.5</v>
      </c>
      <c r="K5" s="134">
        <v>6.5</v>
      </c>
      <c r="L5" s="134">
        <v>6</v>
      </c>
      <c r="M5" s="134">
        <v>7</v>
      </c>
      <c r="N5" s="134">
        <v>7</v>
      </c>
      <c r="O5" s="134">
        <v>4</v>
      </c>
      <c r="P5" s="159"/>
      <c r="Q5" s="134">
        <v>5.5</v>
      </c>
      <c r="R5" s="134">
        <v>6.5</v>
      </c>
      <c r="S5" s="134">
        <v>6</v>
      </c>
      <c r="T5" s="134">
        <v>7</v>
      </c>
      <c r="U5" s="134">
        <v>7</v>
      </c>
      <c r="V5" s="134">
        <v>3.5</v>
      </c>
      <c r="W5" s="159"/>
      <c r="X5" s="134">
        <v>6</v>
      </c>
      <c r="Y5" s="134">
        <v>7</v>
      </c>
      <c r="Z5" s="134">
        <v>5.5</v>
      </c>
      <c r="AA5" s="134">
        <v>6.5</v>
      </c>
      <c r="AB5" s="134">
        <v>6.5</v>
      </c>
      <c r="AC5" s="134">
        <v>3.5</v>
      </c>
      <c r="AD5" s="159"/>
      <c r="AE5" s="134">
        <v>5.5</v>
      </c>
      <c r="AF5" s="134">
        <v>6.5</v>
      </c>
      <c r="AG5" s="134">
        <v>6</v>
      </c>
      <c r="AH5" s="134"/>
      <c r="AI5" s="134"/>
      <c r="AJ5" s="134"/>
      <c r="AK5" s="221">
        <f>SUM(F5:AI5)</f>
        <v>142.5</v>
      </c>
      <c r="AL5" s="134">
        <f>COUNT(C5:AG5)</f>
        <v>27</v>
      </c>
      <c r="AM5" s="134">
        <f>AL5*3.5</f>
        <v>94.5</v>
      </c>
      <c r="AN5" s="134"/>
      <c r="AO5" s="140"/>
      <c r="AP5" s="134" t="s">
        <v>169</v>
      </c>
      <c r="AQ5" s="135">
        <f t="shared" si="1"/>
        <v>35</v>
      </c>
      <c r="AR5" s="134">
        <f t="shared" si="2"/>
        <v>37</v>
      </c>
      <c r="AS5" s="134">
        <f t="shared" si="3"/>
        <v>35.5</v>
      </c>
      <c r="AT5" s="134">
        <f t="shared" si="4"/>
        <v>35</v>
      </c>
      <c r="AU5" s="134">
        <f t="shared" ref="AU5:AU10" si="6">SUM(AE5:AJ5)</f>
        <v>18</v>
      </c>
      <c r="AV5" s="136">
        <f t="shared" si="5"/>
        <v>160.5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75"/>
      <c r="BI5" s="175"/>
      <c r="BJ5" s="134" t="s">
        <v>253</v>
      </c>
    </row>
    <row r="6" spans="1:62" ht="15" x14ac:dyDescent="0.25">
      <c r="A6" s="222" t="s">
        <v>171</v>
      </c>
      <c r="B6" s="141" t="s">
        <v>109</v>
      </c>
      <c r="C6" s="147"/>
      <c r="D6" s="147"/>
      <c r="E6" s="147"/>
      <c r="F6" s="147"/>
      <c r="G6" s="147"/>
      <c r="H6" s="147"/>
      <c r="I6" s="176"/>
      <c r="J6" s="147"/>
      <c r="K6" s="147"/>
      <c r="L6" s="147"/>
      <c r="M6" s="147"/>
      <c r="N6" s="147"/>
      <c r="O6" s="147"/>
      <c r="P6" s="176"/>
      <c r="Q6" s="147"/>
      <c r="R6" s="147"/>
      <c r="S6" s="147"/>
      <c r="T6" s="147"/>
      <c r="U6" s="147"/>
      <c r="V6" s="147"/>
      <c r="W6" s="176"/>
      <c r="X6" s="147"/>
      <c r="Y6" s="147"/>
      <c r="Z6" s="147"/>
      <c r="AA6" s="147"/>
      <c r="AB6" s="147"/>
      <c r="AC6" s="147"/>
      <c r="AD6" s="176"/>
      <c r="AE6" s="147"/>
      <c r="AF6" s="147"/>
      <c r="AG6" s="147"/>
      <c r="AH6" s="147"/>
      <c r="AI6" s="147"/>
      <c r="AJ6" s="147"/>
      <c r="AK6" s="221"/>
      <c r="AL6" s="147"/>
      <c r="AM6" s="147"/>
      <c r="AN6" s="147"/>
      <c r="AO6" s="140" t="s">
        <v>171</v>
      </c>
      <c r="AP6" s="134" t="s">
        <v>109</v>
      </c>
      <c r="AQ6" s="135">
        <f t="shared" si="1"/>
        <v>0</v>
      </c>
      <c r="AR6" s="134">
        <f t="shared" si="2"/>
        <v>0</v>
      </c>
      <c r="AS6" s="134">
        <f t="shared" si="3"/>
        <v>0</v>
      </c>
      <c r="AT6" s="134">
        <f t="shared" si="4"/>
        <v>0</v>
      </c>
      <c r="AU6" s="134">
        <f t="shared" si="6"/>
        <v>0</v>
      </c>
      <c r="AV6" s="136">
        <f t="shared" si="5"/>
        <v>0</v>
      </c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78"/>
      <c r="BI6" s="178"/>
      <c r="BJ6" s="147"/>
    </row>
    <row r="7" spans="1:62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34"/>
      <c r="Y7" s="134"/>
      <c r="Z7" s="150"/>
      <c r="AA7" s="134"/>
      <c r="AB7" s="152"/>
      <c r="AC7" s="134"/>
      <c r="AD7" s="159"/>
      <c r="AE7" s="134"/>
      <c r="AF7" s="134"/>
      <c r="AG7" s="150"/>
      <c r="AH7" s="134"/>
      <c r="AI7" s="152"/>
      <c r="AJ7" s="134"/>
      <c r="AK7" s="221"/>
      <c r="AL7" s="134"/>
      <c r="AM7" s="134"/>
      <c r="AN7" s="134"/>
      <c r="AO7" s="179" t="s">
        <v>37</v>
      </c>
      <c r="AP7" s="124" t="s">
        <v>108</v>
      </c>
      <c r="AQ7" s="135">
        <f t="shared" si="1"/>
        <v>0</v>
      </c>
      <c r="AR7" s="134">
        <f t="shared" si="2"/>
        <v>0</v>
      </c>
      <c r="AS7" s="134">
        <f t="shared" si="3"/>
        <v>0</v>
      </c>
      <c r="AT7" s="134">
        <f t="shared" si="4"/>
        <v>0</v>
      </c>
      <c r="AU7" s="134">
        <f t="shared" si="6"/>
        <v>0</v>
      </c>
      <c r="AV7" s="136">
        <f t="shared" si="5"/>
        <v>0</v>
      </c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75"/>
      <c r="BI7" s="175"/>
      <c r="BJ7" s="134"/>
    </row>
    <row r="8" spans="1:62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/>
      <c r="K8" s="134"/>
      <c r="L8" s="150"/>
      <c r="M8" s="134"/>
      <c r="N8" s="152"/>
      <c r="O8" s="134"/>
      <c r="P8" s="159"/>
      <c r="Q8" s="134"/>
      <c r="R8" s="134"/>
      <c r="S8" s="150"/>
      <c r="T8" s="134"/>
      <c r="U8" s="152"/>
      <c r="V8" s="134"/>
      <c r="W8" s="159"/>
      <c r="X8" s="134"/>
      <c r="Y8" s="134"/>
      <c r="Z8" s="150"/>
      <c r="AA8" s="134"/>
      <c r="AB8" s="152"/>
      <c r="AC8" s="134"/>
      <c r="AD8" s="159"/>
      <c r="AE8" s="134"/>
      <c r="AF8" s="134"/>
      <c r="AG8" s="150"/>
      <c r="AH8" s="134"/>
      <c r="AI8" s="152"/>
      <c r="AJ8" s="134"/>
      <c r="AK8" s="221"/>
      <c r="AL8" s="134"/>
      <c r="AM8" s="134"/>
      <c r="AN8" s="134"/>
      <c r="AO8" s="140"/>
      <c r="AP8" s="124" t="s">
        <v>172</v>
      </c>
      <c r="AQ8" s="135">
        <f t="shared" si="1"/>
        <v>0</v>
      </c>
      <c r="AR8" s="134">
        <f t="shared" si="2"/>
        <v>0</v>
      </c>
      <c r="AS8" s="134">
        <f t="shared" si="3"/>
        <v>0</v>
      </c>
      <c r="AT8" s="134">
        <f t="shared" si="4"/>
        <v>0</v>
      </c>
      <c r="AU8" s="134">
        <f t="shared" si="6"/>
        <v>0</v>
      </c>
      <c r="AV8" s="136">
        <f t="shared" si="5"/>
        <v>0</v>
      </c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75"/>
      <c r="BI8" s="175"/>
      <c r="BJ8" s="134"/>
    </row>
    <row r="9" spans="1:62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/>
      <c r="V9" s="134"/>
      <c r="W9" s="159"/>
      <c r="X9" s="134"/>
      <c r="Y9" s="134"/>
      <c r="Z9" s="150"/>
      <c r="AA9" s="134"/>
      <c r="AB9" s="152"/>
      <c r="AC9" s="134"/>
      <c r="AD9" s="159"/>
      <c r="AE9" s="134"/>
      <c r="AF9" s="134"/>
      <c r="AG9" s="150"/>
      <c r="AH9" s="134"/>
      <c r="AI9" s="152"/>
      <c r="AJ9" s="134"/>
      <c r="AK9" s="221"/>
      <c r="AL9" s="134"/>
      <c r="AM9" s="134"/>
      <c r="AN9" s="134"/>
      <c r="AO9" s="140"/>
      <c r="AP9" s="124" t="s">
        <v>173</v>
      </c>
      <c r="AQ9" s="135">
        <f t="shared" si="1"/>
        <v>0</v>
      </c>
      <c r="AR9" s="134">
        <f t="shared" si="2"/>
        <v>0</v>
      </c>
      <c r="AS9" s="134">
        <f t="shared" si="3"/>
        <v>0</v>
      </c>
      <c r="AT9" s="134">
        <f t="shared" si="4"/>
        <v>0</v>
      </c>
      <c r="AU9" s="134">
        <f t="shared" si="6"/>
        <v>0</v>
      </c>
      <c r="AV9" s="136">
        <f t="shared" si="5"/>
        <v>0</v>
      </c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75"/>
      <c r="BI9" s="175"/>
      <c r="BJ9" s="134"/>
    </row>
    <row r="10" spans="1:62" ht="15" x14ac:dyDescent="0.25">
      <c r="A10" s="140"/>
      <c r="B10" s="141" t="s">
        <v>174</v>
      </c>
      <c r="C10" s="150"/>
      <c r="D10" s="150"/>
      <c r="E10" s="150"/>
      <c r="F10" s="134"/>
      <c r="G10" s="152"/>
      <c r="H10" s="134"/>
      <c r="I10" s="159"/>
      <c r="J10" s="134"/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59"/>
      <c r="AE10" s="134"/>
      <c r="AF10" s="134"/>
      <c r="AG10" s="150"/>
      <c r="AH10" s="134"/>
      <c r="AI10" s="152"/>
      <c r="AJ10" s="134"/>
      <c r="AK10" s="221"/>
      <c r="AL10" s="134"/>
      <c r="AM10" s="134"/>
      <c r="AN10" s="134"/>
      <c r="AO10" s="140"/>
      <c r="AP10" s="124" t="s">
        <v>174</v>
      </c>
      <c r="AQ10" s="135">
        <f t="shared" si="1"/>
        <v>0</v>
      </c>
      <c r="AR10" s="134">
        <f t="shared" si="2"/>
        <v>0</v>
      </c>
      <c r="AS10" s="134">
        <f t="shared" si="3"/>
        <v>0</v>
      </c>
      <c r="AT10" s="134">
        <f t="shared" si="4"/>
        <v>0</v>
      </c>
      <c r="AU10" s="134">
        <f t="shared" si="6"/>
        <v>0</v>
      </c>
      <c r="AV10" s="136">
        <f t="shared" si="5"/>
        <v>0</v>
      </c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75"/>
      <c r="BI10" s="175"/>
      <c r="BJ10" s="134"/>
    </row>
    <row r="11" spans="1:62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55"/>
      <c r="R11" s="155"/>
      <c r="S11" s="155"/>
      <c r="T11" s="134"/>
      <c r="U11" s="155"/>
      <c r="V11" s="155"/>
      <c r="W11" s="159"/>
      <c r="X11" s="155"/>
      <c r="Y11" s="155"/>
      <c r="Z11" s="155"/>
      <c r="AA11" s="134"/>
      <c r="AB11" s="155"/>
      <c r="AC11" s="155"/>
      <c r="AD11" s="159"/>
      <c r="AE11" s="155"/>
      <c r="AF11" s="155"/>
      <c r="AG11" s="155"/>
      <c r="AH11" s="134"/>
      <c r="AI11" s="155"/>
      <c r="AJ11" s="155"/>
      <c r="AK11" s="221">
        <f>SUM(E11:AI11)</f>
        <v>0</v>
      </c>
      <c r="AL11" s="155"/>
      <c r="AM11" s="155"/>
      <c r="AN11" s="155"/>
      <c r="AO11" s="153"/>
      <c r="AP11" s="134" t="s">
        <v>176</v>
      </c>
      <c r="AQ11" s="134">
        <f>SUM(AQ5:AQ10)-AQ4</f>
        <v>4</v>
      </c>
      <c r="AR11" s="134">
        <f>SUM(AR5:AR10)-AR4</f>
        <v>6</v>
      </c>
      <c r="AS11" s="134">
        <f>SUM(AS5:AS10)-AS4</f>
        <v>4.5</v>
      </c>
      <c r="AT11" s="134">
        <f>SUM(AT5:AT10)-AT4</f>
        <v>4</v>
      </c>
      <c r="AU11" s="134">
        <f>SUM(AU5:AU10)-AU4</f>
        <v>2</v>
      </c>
      <c r="AV11" s="136">
        <f t="shared" si="5"/>
        <v>20.5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81"/>
      <c r="BI11" s="181"/>
      <c r="BJ11" s="155"/>
    </row>
    <row r="12" spans="1:62" ht="15" x14ac:dyDescent="0.25">
      <c r="A12" s="71"/>
      <c r="B12" s="131" t="s">
        <v>166</v>
      </c>
      <c r="C12" s="95">
        <v>5</v>
      </c>
      <c r="D12" s="95">
        <v>5.5</v>
      </c>
      <c r="E12" s="95">
        <v>6</v>
      </c>
      <c r="F12" s="95">
        <v>5.5</v>
      </c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95">
        <v>5.5</v>
      </c>
      <c r="AG12" s="95">
        <v>6</v>
      </c>
      <c r="AH12" s="95"/>
      <c r="AI12" s="95"/>
      <c r="AJ12" s="95"/>
      <c r="AK12" s="221">
        <f>SUM(C12:AG12)</f>
        <v>140.5</v>
      </c>
      <c r="AL12" s="134"/>
      <c r="AM12" s="134"/>
      <c r="AN12" s="134"/>
      <c r="AO12" s="71"/>
      <c r="AP12" s="135" t="s">
        <v>167</v>
      </c>
      <c r="AQ12" s="135">
        <f t="shared" ref="AQ12:AQ18" si="7">SUM(C12:H12)</f>
        <v>31</v>
      </c>
      <c r="AR12" s="135">
        <f t="shared" ref="AR12:AR18" si="8">SUM(J12:O12)</f>
        <v>31</v>
      </c>
      <c r="AS12" s="135">
        <f t="shared" ref="AS12:AS18" si="9">SUM(Q12:V12)</f>
        <v>31</v>
      </c>
      <c r="AT12" s="135">
        <f t="shared" ref="AT12:AT18" si="10">SUM(X12:AC12)</f>
        <v>31</v>
      </c>
      <c r="AU12" s="135">
        <f>SUM(AE12:AG12)</f>
        <v>16.5</v>
      </c>
      <c r="AV12" s="136">
        <f t="shared" si="5"/>
        <v>140.5</v>
      </c>
      <c r="AW12" s="137">
        <f>AV12-SUM(AV14:AV18)</f>
        <v>136</v>
      </c>
      <c r="AX12" s="137">
        <f>AV19</f>
        <v>0</v>
      </c>
      <c r="AY12" s="138">
        <f>AW12+AX12</f>
        <v>136</v>
      </c>
      <c r="AZ12" s="138">
        <f>AV18</f>
        <v>0</v>
      </c>
      <c r="BA12" s="138">
        <f>AV16</f>
        <v>0</v>
      </c>
      <c r="BB12" s="138">
        <f>AV17</f>
        <v>0</v>
      </c>
      <c r="BC12" s="138">
        <f>AV15</f>
        <v>0</v>
      </c>
      <c r="BD12" s="138">
        <f>AV14</f>
        <v>4.5</v>
      </c>
      <c r="BE12" s="134">
        <f>AM13</f>
        <v>94.5</v>
      </c>
      <c r="BF12" s="134">
        <v>1.3</v>
      </c>
      <c r="BG12" s="134">
        <f>BF12*AX12</f>
        <v>0</v>
      </c>
      <c r="BH12" s="174">
        <f>BE12+BG12</f>
        <v>94.5</v>
      </c>
      <c r="BI12" s="174">
        <v>4.8</v>
      </c>
      <c r="BJ12" s="138"/>
    </row>
    <row r="13" spans="1:62" ht="15" x14ac:dyDescent="0.25">
      <c r="A13" s="140"/>
      <c r="B13" s="141" t="s">
        <v>168</v>
      </c>
      <c r="C13" s="134">
        <v>5</v>
      </c>
      <c r="D13" s="134">
        <v>4.5</v>
      </c>
      <c r="E13" s="134">
        <v>6</v>
      </c>
      <c r="F13" s="134">
        <v>6</v>
      </c>
      <c r="G13" s="134">
        <v>4.5</v>
      </c>
      <c r="H13" s="134">
        <v>2.5</v>
      </c>
      <c r="I13" s="159"/>
      <c r="J13" s="134">
        <v>5.5</v>
      </c>
      <c r="K13" s="134">
        <v>6</v>
      </c>
      <c r="L13" s="134">
        <v>5</v>
      </c>
      <c r="M13" s="134">
        <v>6</v>
      </c>
      <c r="N13" s="134">
        <v>5</v>
      </c>
      <c r="O13" s="134">
        <v>2.5</v>
      </c>
      <c r="P13" s="159"/>
      <c r="Q13" s="134">
        <v>6</v>
      </c>
      <c r="R13" s="134">
        <v>6</v>
      </c>
      <c r="S13" s="134">
        <v>5</v>
      </c>
      <c r="T13" s="134">
        <v>6</v>
      </c>
      <c r="U13" s="134">
        <v>5</v>
      </c>
      <c r="V13" s="134">
        <v>2.5</v>
      </c>
      <c r="W13" s="159"/>
      <c r="X13" s="134">
        <v>6</v>
      </c>
      <c r="Y13" s="134">
        <v>6</v>
      </c>
      <c r="Z13" s="134">
        <v>5</v>
      </c>
      <c r="AA13" s="134">
        <v>6</v>
      </c>
      <c r="AB13" s="134">
        <v>5</v>
      </c>
      <c r="AC13" s="134">
        <v>2.5</v>
      </c>
      <c r="AD13" s="159"/>
      <c r="AE13" s="134">
        <v>6</v>
      </c>
      <c r="AF13" s="134">
        <v>6</v>
      </c>
      <c r="AG13" s="134">
        <v>4.5</v>
      </c>
      <c r="AH13" s="134"/>
      <c r="AI13" s="134"/>
      <c r="AJ13" s="134"/>
      <c r="AK13" s="221">
        <f>SUM(F13:AI13)</f>
        <v>120.5</v>
      </c>
      <c r="AL13" s="134">
        <f>COUNT(C13:AG13)</f>
        <v>27</v>
      </c>
      <c r="AM13" s="134">
        <f>AL13*3.5</f>
        <v>94.5</v>
      </c>
      <c r="AN13" s="134"/>
      <c r="AO13" s="140"/>
      <c r="AP13" s="134" t="s">
        <v>169</v>
      </c>
      <c r="AQ13" s="135">
        <f t="shared" si="7"/>
        <v>28.5</v>
      </c>
      <c r="AR13" s="134">
        <f t="shared" si="8"/>
        <v>30</v>
      </c>
      <c r="AS13" s="134">
        <f t="shared" si="9"/>
        <v>30.5</v>
      </c>
      <c r="AT13" s="134">
        <f t="shared" si="10"/>
        <v>30.5</v>
      </c>
      <c r="AU13" s="134">
        <f t="shared" ref="AU13:AU18" si="11">SUM(AE13:AJ13)</f>
        <v>16.5</v>
      </c>
      <c r="AV13" s="136">
        <f t="shared" si="5"/>
        <v>136</v>
      </c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75"/>
      <c r="BI13" s="175"/>
      <c r="BJ13" s="134" t="s">
        <v>253</v>
      </c>
    </row>
    <row r="14" spans="1:62" ht="15" x14ac:dyDescent="0.25">
      <c r="A14" s="222" t="s">
        <v>178</v>
      </c>
      <c r="B14" s="141" t="s">
        <v>109</v>
      </c>
      <c r="C14" s="147"/>
      <c r="D14" s="147">
        <v>1</v>
      </c>
      <c r="E14" s="147"/>
      <c r="F14" s="147"/>
      <c r="G14" s="147"/>
      <c r="H14" s="147"/>
      <c r="I14" s="176"/>
      <c r="J14" s="147"/>
      <c r="K14" s="147"/>
      <c r="L14" s="147">
        <v>1</v>
      </c>
      <c r="M14" s="147"/>
      <c r="N14" s="147"/>
      <c r="O14" s="147"/>
      <c r="P14" s="176"/>
      <c r="Q14" s="147"/>
      <c r="R14" s="147"/>
      <c r="S14" s="147">
        <v>1</v>
      </c>
      <c r="T14" s="147"/>
      <c r="U14" s="147"/>
      <c r="V14" s="147"/>
      <c r="W14" s="176"/>
      <c r="X14" s="147"/>
      <c r="Y14" s="147"/>
      <c r="Z14" s="147">
        <v>1</v>
      </c>
      <c r="AA14" s="147"/>
      <c r="AB14" s="147"/>
      <c r="AC14" s="147"/>
      <c r="AD14" s="176"/>
      <c r="AE14" s="147"/>
      <c r="AF14" s="147"/>
      <c r="AG14" s="147">
        <v>0.5</v>
      </c>
      <c r="AH14" s="147"/>
      <c r="AI14" s="147"/>
      <c r="AJ14" s="147"/>
      <c r="AK14" s="221"/>
      <c r="AL14" s="147"/>
      <c r="AM14" s="147"/>
      <c r="AN14" s="147"/>
      <c r="AO14" s="140" t="s">
        <v>178</v>
      </c>
      <c r="AP14" s="134" t="s">
        <v>109</v>
      </c>
      <c r="AQ14" s="135">
        <f t="shared" si="7"/>
        <v>1</v>
      </c>
      <c r="AR14" s="134">
        <f t="shared" si="8"/>
        <v>1</v>
      </c>
      <c r="AS14" s="134">
        <f t="shared" si="9"/>
        <v>1</v>
      </c>
      <c r="AT14" s="134">
        <f t="shared" si="10"/>
        <v>1</v>
      </c>
      <c r="AU14" s="134">
        <f t="shared" si="11"/>
        <v>0.5</v>
      </c>
      <c r="AV14" s="136">
        <f t="shared" si="5"/>
        <v>4.5</v>
      </c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78"/>
      <c r="BI14" s="178"/>
      <c r="BJ14" s="147"/>
    </row>
    <row r="15" spans="1:62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34"/>
      <c r="AF15" s="134"/>
      <c r="AG15" s="150"/>
      <c r="AH15" s="134"/>
      <c r="AI15" s="152"/>
      <c r="AJ15" s="134"/>
      <c r="AK15" s="221"/>
      <c r="AL15" s="134"/>
      <c r="AM15" s="134"/>
      <c r="AN15" s="134"/>
      <c r="AO15" s="140"/>
      <c r="AP15" s="124" t="s">
        <v>108</v>
      </c>
      <c r="AQ15" s="135">
        <f t="shared" si="7"/>
        <v>0</v>
      </c>
      <c r="AR15" s="134">
        <f t="shared" si="8"/>
        <v>0</v>
      </c>
      <c r="AS15" s="134">
        <f t="shared" si="9"/>
        <v>0</v>
      </c>
      <c r="AT15" s="134">
        <f t="shared" si="10"/>
        <v>0</v>
      </c>
      <c r="AU15" s="134">
        <f t="shared" si="11"/>
        <v>0</v>
      </c>
      <c r="AV15" s="136">
        <f t="shared" si="5"/>
        <v>0</v>
      </c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75"/>
      <c r="BI15" s="175"/>
      <c r="BJ15" s="134"/>
    </row>
    <row r="16" spans="1:62" ht="15" x14ac:dyDescent="0.25">
      <c r="A16" s="140"/>
      <c r="B16" s="141" t="s">
        <v>160</v>
      </c>
      <c r="C16" s="150"/>
      <c r="D16" s="150"/>
      <c r="E16" s="150"/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34"/>
      <c r="AF16" s="134"/>
      <c r="AG16" s="150"/>
      <c r="AH16" s="134"/>
      <c r="AI16" s="152"/>
      <c r="AJ16" s="134"/>
      <c r="AK16" s="221"/>
      <c r="AL16" s="134"/>
      <c r="AM16" s="134"/>
      <c r="AN16" s="134"/>
      <c r="AO16" s="140"/>
      <c r="AP16" s="124" t="s">
        <v>172</v>
      </c>
      <c r="AQ16" s="135">
        <f t="shared" si="7"/>
        <v>0</v>
      </c>
      <c r="AR16" s="134">
        <f t="shared" si="8"/>
        <v>0</v>
      </c>
      <c r="AS16" s="134">
        <f t="shared" si="9"/>
        <v>0</v>
      </c>
      <c r="AT16" s="134">
        <f t="shared" si="10"/>
        <v>0</v>
      </c>
      <c r="AU16" s="134">
        <f t="shared" si="11"/>
        <v>0</v>
      </c>
      <c r="AV16" s="136">
        <f t="shared" si="5"/>
        <v>0</v>
      </c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75"/>
      <c r="BI16" s="175"/>
      <c r="BJ16" s="134"/>
    </row>
    <row r="17" spans="1:62" ht="15" x14ac:dyDescent="0.25">
      <c r="A17" s="140"/>
      <c r="B17" s="141" t="s">
        <v>161</v>
      </c>
      <c r="C17" s="150"/>
      <c r="D17" s="150"/>
      <c r="E17" s="150"/>
      <c r="F17" s="134"/>
      <c r="G17" s="152"/>
      <c r="H17" s="134"/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34"/>
      <c r="AF17" s="134"/>
      <c r="AG17" s="150"/>
      <c r="AH17" s="134"/>
      <c r="AI17" s="152"/>
      <c r="AJ17" s="134"/>
      <c r="AK17" s="221"/>
      <c r="AL17" s="134"/>
      <c r="AM17" s="134"/>
      <c r="AN17" s="134"/>
      <c r="AO17" s="140"/>
      <c r="AP17" s="124" t="s">
        <v>173</v>
      </c>
      <c r="AQ17" s="135">
        <f t="shared" si="7"/>
        <v>0</v>
      </c>
      <c r="AR17" s="134">
        <f t="shared" si="8"/>
        <v>0</v>
      </c>
      <c r="AS17" s="134">
        <f t="shared" si="9"/>
        <v>0</v>
      </c>
      <c r="AT17" s="134">
        <f t="shared" si="10"/>
        <v>0</v>
      </c>
      <c r="AU17" s="134">
        <f t="shared" si="11"/>
        <v>0</v>
      </c>
      <c r="AV17" s="136">
        <f t="shared" si="5"/>
        <v>0</v>
      </c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75"/>
      <c r="BI17" s="175"/>
      <c r="BJ17" s="134"/>
    </row>
    <row r="18" spans="1:62" ht="15" x14ac:dyDescent="0.25">
      <c r="A18" s="140"/>
      <c r="B18" s="141" t="s">
        <v>174</v>
      </c>
      <c r="C18" s="150"/>
      <c r="D18" s="150"/>
      <c r="E18" s="150"/>
      <c r="F18" s="134"/>
      <c r="G18" s="152"/>
      <c r="H18" s="134"/>
      <c r="I18" s="159"/>
      <c r="J18" s="134"/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59"/>
      <c r="AE18" s="134"/>
      <c r="AF18" s="134"/>
      <c r="AG18" s="150"/>
      <c r="AH18" s="134"/>
      <c r="AI18" s="152"/>
      <c r="AJ18" s="134"/>
      <c r="AK18" s="221"/>
      <c r="AL18" s="134"/>
      <c r="AM18" s="134"/>
      <c r="AN18" s="134"/>
      <c r="AO18" s="140"/>
      <c r="AP18" s="124" t="s">
        <v>174</v>
      </c>
      <c r="AQ18" s="135">
        <f t="shared" si="7"/>
        <v>0</v>
      </c>
      <c r="AR18" s="134">
        <f t="shared" si="8"/>
        <v>0</v>
      </c>
      <c r="AS18" s="134">
        <f t="shared" si="9"/>
        <v>0</v>
      </c>
      <c r="AT18" s="134">
        <f t="shared" si="10"/>
        <v>0</v>
      </c>
      <c r="AU18" s="134">
        <f t="shared" si="11"/>
        <v>0</v>
      </c>
      <c r="AV18" s="136">
        <f t="shared" si="5"/>
        <v>0</v>
      </c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75"/>
      <c r="BI18" s="175"/>
      <c r="BJ18" s="134"/>
    </row>
    <row r="19" spans="1:62" ht="15" x14ac:dyDescent="0.25">
      <c r="A19" s="153"/>
      <c r="B19" s="154" t="s">
        <v>175</v>
      </c>
      <c r="C19" s="155"/>
      <c r="D19" s="155"/>
      <c r="E19" s="155"/>
      <c r="F19" s="134"/>
      <c r="G19" s="155"/>
      <c r="H19" s="155"/>
      <c r="I19" s="159"/>
      <c r="J19" s="155"/>
      <c r="K19" s="155" t="s">
        <v>254</v>
      </c>
      <c r="L19" s="155" t="s">
        <v>254</v>
      </c>
      <c r="M19" s="134" t="s">
        <v>254</v>
      </c>
      <c r="N19" s="155" t="s">
        <v>254</v>
      </c>
      <c r="O19" s="155"/>
      <c r="P19" s="159"/>
      <c r="Q19" s="155"/>
      <c r="R19" s="155"/>
      <c r="S19" s="155"/>
      <c r="T19" s="134"/>
      <c r="U19" s="155"/>
      <c r="V19" s="155"/>
      <c r="W19" s="159"/>
      <c r="X19" s="155"/>
      <c r="Y19" s="155"/>
      <c r="Z19" s="155"/>
      <c r="AA19" s="134"/>
      <c r="AB19" s="155"/>
      <c r="AC19" s="155"/>
      <c r="AD19" s="159"/>
      <c r="AE19" s="155"/>
      <c r="AF19" s="155"/>
      <c r="AG19" s="155"/>
      <c r="AH19" s="134"/>
      <c r="AI19" s="155"/>
      <c r="AJ19" s="155"/>
      <c r="AK19" s="221">
        <f>SUM(E19:AI19)</f>
        <v>0</v>
      </c>
      <c r="AL19" s="155"/>
      <c r="AM19" s="155"/>
      <c r="AN19" s="155"/>
      <c r="AO19" s="153"/>
      <c r="AP19" s="134" t="s">
        <v>176</v>
      </c>
      <c r="AQ19" s="134">
        <f>SUM(AQ13:AQ18)-AQ12</f>
        <v>-1.5</v>
      </c>
      <c r="AR19" s="134">
        <f>SUM(AR13:AR18)-AR12</f>
        <v>0</v>
      </c>
      <c r="AS19" s="134">
        <f>SUM(AS13:AS18)-AS12</f>
        <v>0.5</v>
      </c>
      <c r="AT19" s="134">
        <f>SUM(AT13:AT18)-AT12</f>
        <v>0.5</v>
      </c>
      <c r="AU19" s="134">
        <f>SUM(AU13:AU18)-AU12</f>
        <v>0.5</v>
      </c>
      <c r="AV19" s="136">
        <f t="shared" si="5"/>
        <v>0</v>
      </c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81"/>
      <c r="BI19" s="181"/>
      <c r="BJ19" s="155"/>
    </row>
    <row r="20" spans="1:62" ht="15" x14ac:dyDescent="0.25">
      <c r="A20" s="71"/>
      <c r="B20" s="131" t="s">
        <v>166</v>
      </c>
      <c r="C20" s="95">
        <v>5.5</v>
      </c>
      <c r="D20" s="95">
        <v>6</v>
      </c>
      <c r="E20" s="95">
        <v>5.5</v>
      </c>
      <c r="F20" s="95">
        <v>6</v>
      </c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95">
        <v>6</v>
      </c>
      <c r="AG20" s="95">
        <v>5.5</v>
      </c>
      <c r="AH20" s="95"/>
      <c r="AI20" s="95"/>
      <c r="AJ20" s="95"/>
      <c r="AK20" s="221">
        <f>SUM(C20:AG20)</f>
        <v>141</v>
      </c>
      <c r="AL20" s="134"/>
      <c r="AM20" s="134"/>
      <c r="AN20" s="134"/>
      <c r="AO20" s="71"/>
      <c r="AP20" s="135" t="s">
        <v>167</v>
      </c>
      <c r="AQ20" s="135">
        <f t="shared" ref="AQ20:AQ26" si="12">SUM(C20:H20)</f>
        <v>31</v>
      </c>
      <c r="AR20" s="135">
        <f t="shared" ref="AR20:AR26" si="13">SUM(J20:O20)</f>
        <v>31</v>
      </c>
      <c r="AS20" s="135">
        <f t="shared" ref="AS20:AS26" si="14">SUM(Q20:V20)</f>
        <v>31</v>
      </c>
      <c r="AT20" s="135">
        <f t="shared" ref="AT20:AT26" si="15">SUM(X20:AC20)</f>
        <v>31</v>
      </c>
      <c r="AU20" s="135">
        <f>SUM(AE20:AG20)</f>
        <v>17</v>
      </c>
      <c r="AV20" s="136">
        <f t="shared" si="5"/>
        <v>141</v>
      </c>
      <c r="AW20" s="137">
        <f>AV20-SUM(AV22:AV26)</f>
        <v>141</v>
      </c>
      <c r="AX20" s="137">
        <f>AV27</f>
        <v>1.5</v>
      </c>
      <c r="AY20" s="138">
        <f>AW20+AX20</f>
        <v>142.5</v>
      </c>
      <c r="AZ20" s="138">
        <f>AV26</f>
        <v>0</v>
      </c>
      <c r="BA20" s="138">
        <f>AV24</f>
        <v>0</v>
      </c>
      <c r="BB20" s="138">
        <f>AV25</f>
        <v>0</v>
      </c>
      <c r="BC20" s="138">
        <f>AV23</f>
        <v>0</v>
      </c>
      <c r="BD20" s="138">
        <f>AV22</f>
        <v>0</v>
      </c>
      <c r="BE20" s="134">
        <f>AM21</f>
        <v>94.5</v>
      </c>
      <c r="BF20" s="134">
        <v>1.3</v>
      </c>
      <c r="BG20" s="134">
        <f>BF20*AX20</f>
        <v>1.9500000000000002</v>
      </c>
      <c r="BH20" s="174">
        <f>BE20+BG20</f>
        <v>96.45</v>
      </c>
      <c r="BI20" s="174"/>
      <c r="BJ20" s="138"/>
    </row>
    <row r="21" spans="1:62" ht="15" x14ac:dyDescent="0.25">
      <c r="A21" s="140"/>
      <c r="B21" s="141" t="s">
        <v>168</v>
      </c>
      <c r="C21" s="134">
        <v>4.5</v>
      </c>
      <c r="D21" s="134">
        <v>6</v>
      </c>
      <c r="E21" s="134">
        <v>6</v>
      </c>
      <c r="F21" s="134">
        <v>5.5</v>
      </c>
      <c r="G21" s="134">
        <v>5</v>
      </c>
      <c r="H21" s="134">
        <v>2.5</v>
      </c>
      <c r="I21" s="159"/>
      <c r="J21" s="134">
        <v>5.5</v>
      </c>
      <c r="K21" s="134">
        <v>4.5</v>
      </c>
      <c r="L21" s="134">
        <v>5</v>
      </c>
      <c r="M21" s="134">
        <v>5.5</v>
      </c>
      <c r="N21" s="134">
        <v>5</v>
      </c>
      <c r="O21" s="134">
        <v>2</v>
      </c>
      <c r="P21" s="159"/>
      <c r="Q21" s="134">
        <v>7.5</v>
      </c>
      <c r="R21" s="134">
        <v>8</v>
      </c>
      <c r="S21" s="134">
        <v>7</v>
      </c>
      <c r="T21" s="134">
        <v>5.5</v>
      </c>
      <c r="U21" s="134">
        <v>5.5</v>
      </c>
      <c r="V21" s="134">
        <v>3</v>
      </c>
      <c r="W21" s="159"/>
      <c r="X21" s="134">
        <v>5.5</v>
      </c>
      <c r="Y21" s="134">
        <v>5.5</v>
      </c>
      <c r="Z21" s="134">
        <v>5</v>
      </c>
      <c r="AA21" s="134">
        <v>5.5</v>
      </c>
      <c r="AB21" s="134">
        <v>6.5</v>
      </c>
      <c r="AC21" s="134">
        <v>4</v>
      </c>
      <c r="AD21" s="159"/>
      <c r="AE21" s="134">
        <v>5.5</v>
      </c>
      <c r="AF21" s="134">
        <v>6</v>
      </c>
      <c r="AG21" s="134">
        <v>5.5</v>
      </c>
      <c r="AH21" s="134"/>
      <c r="AI21" s="134"/>
      <c r="AJ21" s="134"/>
      <c r="AK21" s="221">
        <f>SUM(F21:AI21)</f>
        <v>126</v>
      </c>
      <c r="AL21" s="134">
        <f>COUNT(C21:AG21)</f>
        <v>27</v>
      </c>
      <c r="AM21" s="134">
        <f>AL21*3.5</f>
        <v>94.5</v>
      </c>
      <c r="AN21" s="134"/>
      <c r="AO21" s="140"/>
      <c r="AP21" s="134" t="s">
        <v>169</v>
      </c>
      <c r="AQ21" s="135">
        <f t="shared" si="12"/>
        <v>29.5</v>
      </c>
      <c r="AR21" s="134">
        <f t="shared" si="13"/>
        <v>27.5</v>
      </c>
      <c r="AS21" s="134">
        <f t="shared" si="14"/>
        <v>36.5</v>
      </c>
      <c r="AT21" s="134">
        <f t="shared" si="15"/>
        <v>32</v>
      </c>
      <c r="AU21" s="134">
        <f t="shared" ref="AU21:AU26" si="16">SUM(AE21:AJ21)</f>
        <v>17</v>
      </c>
      <c r="AV21" s="136">
        <f t="shared" si="5"/>
        <v>142.5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75"/>
      <c r="BI21" s="175"/>
      <c r="BJ21" s="134" t="s">
        <v>253</v>
      </c>
    </row>
    <row r="22" spans="1:62" ht="15" x14ac:dyDescent="0.25">
      <c r="A22" s="222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147"/>
      <c r="K22" s="147"/>
      <c r="L22" s="147"/>
      <c r="M22" s="147"/>
      <c r="N22" s="147"/>
      <c r="O22" s="147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47"/>
      <c r="AG22" s="147"/>
      <c r="AH22" s="147"/>
      <c r="AI22" s="147"/>
      <c r="AJ22" s="147"/>
      <c r="AK22" s="221"/>
      <c r="AL22" s="147"/>
      <c r="AM22" s="147"/>
      <c r="AN22" s="147"/>
      <c r="AO22" s="140" t="s">
        <v>179</v>
      </c>
      <c r="AP22" s="134" t="s">
        <v>109</v>
      </c>
      <c r="AQ22" s="135">
        <f t="shared" si="12"/>
        <v>0</v>
      </c>
      <c r="AR22" s="134">
        <f t="shared" si="13"/>
        <v>0</v>
      </c>
      <c r="AS22" s="134">
        <f t="shared" si="14"/>
        <v>0</v>
      </c>
      <c r="AT22" s="134">
        <f t="shared" si="15"/>
        <v>0</v>
      </c>
      <c r="AU22" s="134">
        <f t="shared" si="16"/>
        <v>0</v>
      </c>
      <c r="AV22" s="136">
        <f t="shared" si="5"/>
        <v>0</v>
      </c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78"/>
      <c r="BI22" s="178"/>
      <c r="BJ22" s="147"/>
    </row>
    <row r="23" spans="1:62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34"/>
      <c r="K23" s="134"/>
      <c r="L23" s="150"/>
      <c r="M23" s="134"/>
      <c r="N23" s="152"/>
      <c r="O23" s="134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4"/>
      <c r="AG23" s="150"/>
      <c r="AH23" s="134"/>
      <c r="AI23" s="152"/>
      <c r="AJ23" s="134"/>
      <c r="AK23" s="221"/>
      <c r="AL23" s="134"/>
      <c r="AM23" s="134"/>
      <c r="AN23" s="134"/>
      <c r="AO23" s="179" t="s">
        <v>37</v>
      </c>
      <c r="AP23" s="124" t="s">
        <v>108</v>
      </c>
      <c r="AQ23" s="135">
        <f t="shared" si="12"/>
        <v>0</v>
      </c>
      <c r="AR23" s="134">
        <f t="shared" si="13"/>
        <v>0</v>
      </c>
      <c r="AS23" s="134">
        <f t="shared" si="14"/>
        <v>0</v>
      </c>
      <c r="AT23" s="134">
        <f t="shared" si="15"/>
        <v>0</v>
      </c>
      <c r="AU23" s="134">
        <f t="shared" si="16"/>
        <v>0</v>
      </c>
      <c r="AV23" s="136">
        <f t="shared" si="5"/>
        <v>0</v>
      </c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75"/>
      <c r="BI23" s="175"/>
      <c r="BJ23" s="134"/>
    </row>
    <row r="24" spans="1:62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34"/>
      <c r="K24" s="134"/>
      <c r="L24" s="150"/>
      <c r="M24" s="134"/>
      <c r="N24" s="152"/>
      <c r="O24" s="134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4"/>
      <c r="AG24" s="150"/>
      <c r="AH24" s="134"/>
      <c r="AI24" s="152"/>
      <c r="AJ24" s="134"/>
      <c r="AK24" s="221"/>
      <c r="AL24" s="134"/>
      <c r="AM24" s="134"/>
      <c r="AN24" s="134"/>
      <c r="AO24" s="140"/>
      <c r="AP24" s="124" t="s">
        <v>172</v>
      </c>
      <c r="AQ24" s="135">
        <f t="shared" si="12"/>
        <v>0</v>
      </c>
      <c r="AR24" s="134">
        <f t="shared" si="13"/>
        <v>0</v>
      </c>
      <c r="AS24" s="134">
        <f t="shared" si="14"/>
        <v>0</v>
      </c>
      <c r="AT24" s="134">
        <f t="shared" si="15"/>
        <v>0</v>
      </c>
      <c r="AU24" s="134">
        <f t="shared" si="16"/>
        <v>0</v>
      </c>
      <c r="AV24" s="136">
        <f t="shared" si="5"/>
        <v>0</v>
      </c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75"/>
      <c r="BI24" s="175"/>
      <c r="BJ24" s="134"/>
    </row>
    <row r="25" spans="1:62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4"/>
      <c r="AG25" s="150"/>
      <c r="AH25" s="134"/>
      <c r="AI25" s="152"/>
      <c r="AJ25" s="134"/>
      <c r="AK25" s="221"/>
      <c r="AL25" s="134"/>
      <c r="AM25" s="134"/>
      <c r="AN25" s="134"/>
      <c r="AO25" s="140"/>
      <c r="AP25" s="124" t="s">
        <v>173</v>
      </c>
      <c r="AQ25" s="135">
        <f t="shared" si="12"/>
        <v>0</v>
      </c>
      <c r="AR25" s="134">
        <f t="shared" si="13"/>
        <v>0</v>
      </c>
      <c r="AS25" s="134">
        <f t="shared" si="14"/>
        <v>0</v>
      </c>
      <c r="AT25" s="134">
        <f t="shared" si="15"/>
        <v>0</v>
      </c>
      <c r="AU25" s="134">
        <f t="shared" si="16"/>
        <v>0</v>
      </c>
      <c r="AV25" s="136">
        <f t="shared" si="5"/>
        <v>0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75"/>
      <c r="BI25" s="175"/>
      <c r="BJ25" s="134"/>
    </row>
    <row r="26" spans="1:62" ht="15" x14ac:dyDescent="0.25">
      <c r="A26" s="140"/>
      <c r="B26" s="141" t="s">
        <v>174</v>
      </c>
      <c r="C26" s="150"/>
      <c r="D26" s="150"/>
      <c r="E26" s="150"/>
      <c r="F26" s="134"/>
      <c r="G26" s="152"/>
      <c r="H26" s="134"/>
      <c r="I26" s="159"/>
      <c r="J26" s="134"/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59"/>
      <c r="AE26" s="134"/>
      <c r="AF26" s="134"/>
      <c r="AG26" s="150"/>
      <c r="AH26" s="134"/>
      <c r="AI26" s="152"/>
      <c r="AJ26" s="134"/>
      <c r="AK26" s="221"/>
      <c r="AL26" s="134"/>
      <c r="AM26" s="134"/>
      <c r="AN26" s="134"/>
      <c r="AO26" s="140"/>
      <c r="AP26" s="124" t="s">
        <v>174</v>
      </c>
      <c r="AQ26" s="135">
        <f t="shared" si="12"/>
        <v>0</v>
      </c>
      <c r="AR26" s="134">
        <f t="shared" si="13"/>
        <v>0</v>
      </c>
      <c r="AS26" s="134">
        <f t="shared" si="14"/>
        <v>0</v>
      </c>
      <c r="AT26" s="134">
        <f t="shared" si="15"/>
        <v>0</v>
      </c>
      <c r="AU26" s="134">
        <f t="shared" si="16"/>
        <v>0</v>
      </c>
      <c r="AV26" s="136">
        <f t="shared" si="5"/>
        <v>0</v>
      </c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75"/>
      <c r="BI26" s="175"/>
      <c r="BJ26" s="134"/>
    </row>
    <row r="27" spans="1:62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/>
      <c r="I27" s="159"/>
      <c r="J27" s="155"/>
      <c r="K27" s="155"/>
      <c r="L27" s="155"/>
      <c r="M27" s="134"/>
      <c r="N27" s="155"/>
      <c r="O27" s="155"/>
      <c r="P27" s="159"/>
      <c r="Q27" s="155"/>
      <c r="R27" s="155"/>
      <c r="S27" s="155"/>
      <c r="T27" s="134"/>
      <c r="U27" s="155"/>
      <c r="V27" s="155"/>
      <c r="W27" s="159"/>
      <c r="X27" s="155"/>
      <c r="Y27" s="155"/>
      <c r="Z27" s="155"/>
      <c r="AA27" s="134"/>
      <c r="AB27" s="155"/>
      <c r="AC27" s="155"/>
      <c r="AD27" s="159"/>
      <c r="AE27" s="155"/>
      <c r="AF27" s="155"/>
      <c r="AG27" s="155"/>
      <c r="AH27" s="134"/>
      <c r="AI27" s="155"/>
      <c r="AJ27" s="155"/>
      <c r="AK27" s="221">
        <f>SUM(E27:AI27)</f>
        <v>0</v>
      </c>
      <c r="AL27" s="155"/>
      <c r="AM27" s="155"/>
      <c r="AN27" s="155"/>
      <c r="AO27" s="153"/>
      <c r="AP27" s="134" t="s">
        <v>176</v>
      </c>
      <c r="AQ27" s="134">
        <f>SUM(AQ21:AQ26)-AQ20</f>
        <v>-1.5</v>
      </c>
      <c r="AR27" s="134">
        <f>SUM(AR21:AR26)-AR20</f>
        <v>-3.5</v>
      </c>
      <c r="AS27" s="134">
        <f>SUM(AS21:AS26)-AS20</f>
        <v>5.5</v>
      </c>
      <c r="AT27" s="134">
        <f>SUM(AT21:AT26)-AT20</f>
        <v>1</v>
      </c>
      <c r="AU27" s="134">
        <f>SUM(AU21:AU26)-AU20</f>
        <v>0</v>
      </c>
      <c r="AV27" s="136">
        <f t="shared" si="5"/>
        <v>1.5</v>
      </c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81"/>
      <c r="BI27" s="181"/>
      <c r="BJ27" s="155"/>
    </row>
    <row r="28" spans="1:62" ht="15" x14ac:dyDescent="0.25">
      <c r="A28" s="71"/>
      <c r="B28" s="131" t="s">
        <v>166</v>
      </c>
      <c r="C28" s="95">
        <v>4.5</v>
      </c>
      <c r="D28" s="95">
        <v>5.5</v>
      </c>
      <c r="E28" s="95">
        <v>5</v>
      </c>
      <c r="F28" s="95">
        <v>6</v>
      </c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95">
        <v>5.5</v>
      </c>
      <c r="AG28" s="95">
        <v>5</v>
      </c>
      <c r="AH28" s="95"/>
      <c r="AI28" s="95"/>
      <c r="AJ28" s="95"/>
      <c r="AK28" s="221">
        <f>SUM(C28:AG28)</f>
        <v>135</v>
      </c>
      <c r="AL28" s="134"/>
      <c r="AM28" s="134"/>
      <c r="AN28" s="134"/>
      <c r="AO28" s="71"/>
      <c r="AP28" s="135" t="s">
        <v>167</v>
      </c>
      <c r="AQ28" s="135">
        <f t="shared" ref="AQ28:AQ34" si="17">SUM(C28:H28)</f>
        <v>30</v>
      </c>
      <c r="AR28" s="135">
        <f t="shared" ref="AR28:AR34" si="18">SUM(J28:O28)</f>
        <v>30</v>
      </c>
      <c r="AS28" s="135">
        <f t="shared" ref="AS28:AS34" si="19">SUM(Q28:V28)</f>
        <v>30</v>
      </c>
      <c r="AT28" s="135">
        <f t="shared" ref="AT28:AT34" si="20">SUM(X28:AC28)</f>
        <v>30</v>
      </c>
      <c r="AU28" s="135">
        <f>SUM(AE28:AG28)</f>
        <v>15</v>
      </c>
      <c r="AV28" s="136">
        <f t="shared" si="5"/>
        <v>135</v>
      </c>
      <c r="AW28" s="137">
        <f>AV28-SUM(AV30:AV34)</f>
        <v>135</v>
      </c>
      <c r="AX28" s="137">
        <f>AV35</f>
        <v>15</v>
      </c>
      <c r="AY28" s="138">
        <f>AW28+AX28</f>
        <v>150</v>
      </c>
      <c r="AZ28" s="138">
        <f>AV34</f>
        <v>0</v>
      </c>
      <c r="BA28" s="138">
        <f>AV32</f>
        <v>0</v>
      </c>
      <c r="BB28" s="138">
        <f>AV33</f>
        <v>0</v>
      </c>
      <c r="BC28" s="138">
        <f>AV31</f>
        <v>0</v>
      </c>
      <c r="BD28" s="138">
        <f>AV30</f>
        <v>0</v>
      </c>
      <c r="BE28" s="134">
        <f>AM29</f>
        <v>94.5</v>
      </c>
      <c r="BF28" s="134">
        <v>1.3</v>
      </c>
      <c r="BG28" s="134">
        <f>BF28*AX28</f>
        <v>19.5</v>
      </c>
      <c r="BH28" s="174">
        <f>BE28+BG28</f>
        <v>114</v>
      </c>
      <c r="BI28" s="174"/>
      <c r="BJ28" s="138"/>
    </row>
    <row r="29" spans="1:62" ht="15" x14ac:dyDescent="0.25">
      <c r="A29" s="140"/>
      <c r="B29" s="141" t="s">
        <v>168</v>
      </c>
      <c r="C29" s="134">
        <v>5.5</v>
      </c>
      <c r="D29" s="134">
        <v>7</v>
      </c>
      <c r="E29" s="134">
        <v>6.5</v>
      </c>
      <c r="F29" s="134">
        <v>7.5</v>
      </c>
      <c r="G29" s="134">
        <v>5</v>
      </c>
      <c r="H29" s="134">
        <v>3</v>
      </c>
      <c r="I29" s="159"/>
      <c r="J29" s="134">
        <v>6.5</v>
      </c>
      <c r="K29" s="134">
        <v>5.5</v>
      </c>
      <c r="L29" s="134">
        <v>5</v>
      </c>
      <c r="M29" s="134">
        <v>5.5</v>
      </c>
      <c r="N29" s="134">
        <v>5</v>
      </c>
      <c r="O29" s="134">
        <v>3</v>
      </c>
      <c r="P29" s="159"/>
      <c r="Q29" s="134">
        <v>7.5</v>
      </c>
      <c r="R29" s="134">
        <v>8</v>
      </c>
      <c r="S29" s="134">
        <v>7</v>
      </c>
      <c r="T29" s="134">
        <v>5.5</v>
      </c>
      <c r="U29" s="134">
        <v>5.5</v>
      </c>
      <c r="V29" s="134">
        <v>3</v>
      </c>
      <c r="W29" s="159"/>
      <c r="X29" s="134">
        <v>5.5</v>
      </c>
      <c r="Y29" s="134">
        <v>5.5</v>
      </c>
      <c r="Z29" s="134">
        <v>5</v>
      </c>
      <c r="AA29" s="134">
        <v>5.5</v>
      </c>
      <c r="AB29" s="134">
        <v>6.5</v>
      </c>
      <c r="AC29" s="134">
        <v>4</v>
      </c>
      <c r="AD29" s="159"/>
      <c r="AE29" s="134">
        <v>5</v>
      </c>
      <c r="AF29" s="134">
        <v>6</v>
      </c>
      <c r="AG29" s="134">
        <v>5.5</v>
      </c>
      <c r="AH29" s="134"/>
      <c r="AI29" s="134"/>
      <c r="AJ29" s="134"/>
      <c r="AK29" s="221">
        <f>SUM(F29:AI29)</f>
        <v>131</v>
      </c>
      <c r="AL29" s="134">
        <f>COUNT(C29:AG29)</f>
        <v>27</v>
      </c>
      <c r="AM29" s="134">
        <f>AL29*3.5</f>
        <v>94.5</v>
      </c>
      <c r="AN29" s="134"/>
      <c r="AO29" s="140"/>
      <c r="AP29" s="134" t="s">
        <v>169</v>
      </c>
      <c r="AQ29" s="135">
        <f t="shared" si="17"/>
        <v>34.5</v>
      </c>
      <c r="AR29" s="134">
        <f t="shared" si="18"/>
        <v>30.5</v>
      </c>
      <c r="AS29" s="134">
        <f t="shared" si="19"/>
        <v>36.5</v>
      </c>
      <c r="AT29" s="134">
        <f t="shared" si="20"/>
        <v>32</v>
      </c>
      <c r="AU29" s="134">
        <f t="shared" ref="AU29:AU34" si="21">SUM(AE29:AJ29)</f>
        <v>16.5</v>
      </c>
      <c r="AV29" s="136">
        <f t="shared" si="5"/>
        <v>150</v>
      </c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75"/>
      <c r="BI29" s="175"/>
      <c r="BJ29" s="134" t="s">
        <v>253</v>
      </c>
    </row>
    <row r="30" spans="1:62" ht="15" x14ac:dyDescent="0.25">
      <c r="A30" s="222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47"/>
      <c r="AG30" s="147"/>
      <c r="AH30" s="147"/>
      <c r="AI30" s="147"/>
      <c r="AJ30" s="147"/>
      <c r="AK30" s="221"/>
      <c r="AL30" s="147"/>
      <c r="AM30" s="147"/>
      <c r="AN30" s="147"/>
      <c r="AO30" s="140" t="s">
        <v>180</v>
      </c>
      <c r="AP30" s="134" t="s">
        <v>109</v>
      </c>
      <c r="AQ30" s="135">
        <f t="shared" si="17"/>
        <v>0</v>
      </c>
      <c r="AR30" s="134">
        <f t="shared" si="18"/>
        <v>0</v>
      </c>
      <c r="AS30" s="134">
        <f t="shared" si="19"/>
        <v>0</v>
      </c>
      <c r="AT30" s="134">
        <f t="shared" si="20"/>
        <v>0</v>
      </c>
      <c r="AU30" s="134">
        <f t="shared" si="21"/>
        <v>0</v>
      </c>
      <c r="AV30" s="136">
        <f t="shared" si="5"/>
        <v>0</v>
      </c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78"/>
      <c r="BI30" s="178"/>
      <c r="BJ30" s="147"/>
    </row>
    <row r="31" spans="1:62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/>
      <c r="M31" s="134"/>
      <c r="N31" s="152"/>
      <c r="O31" s="134"/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4"/>
      <c r="AG31" s="150"/>
      <c r="AH31" s="134"/>
      <c r="AI31" s="152"/>
      <c r="AJ31" s="134"/>
      <c r="AK31" s="221"/>
      <c r="AL31" s="134"/>
      <c r="AM31" s="134"/>
      <c r="AN31" s="134"/>
      <c r="AO31" s="179" t="s">
        <v>37</v>
      </c>
      <c r="AP31" s="124" t="s">
        <v>108</v>
      </c>
      <c r="AQ31" s="135">
        <f t="shared" si="17"/>
        <v>0</v>
      </c>
      <c r="AR31" s="134">
        <f t="shared" si="18"/>
        <v>0</v>
      </c>
      <c r="AS31" s="134">
        <f t="shared" si="19"/>
        <v>0</v>
      </c>
      <c r="AT31" s="134">
        <f t="shared" si="20"/>
        <v>0</v>
      </c>
      <c r="AU31" s="134">
        <f t="shared" si="21"/>
        <v>0</v>
      </c>
      <c r="AV31" s="136">
        <f t="shared" si="5"/>
        <v>0</v>
      </c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75"/>
      <c r="BI31" s="175"/>
      <c r="BJ31" s="134"/>
    </row>
    <row r="32" spans="1:62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4"/>
      <c r="AG32" s="150"/>
      <c r="AH32" s="134"/>
      <c r="AI32" s="152"/>
      <c r="AJ32" s="134"/>
      <c r="AK32" s="221"/>
      <c r="AL32" s="134"/>
      <c r="AM32" s="134"/>
      <c r="AN32" s="134"/>
      <c r="AO32" s="140"/>
      <c r="AP32" s="124" t="s">
        <v>172</v>
      </c>
      <c r="AQ32" s="135">
        <f t="shared" si="17"/>
        <v>0</v>
      </c>
      <c r="AR32" s="134">
        <f t="shared" si="18"/>
        <v>0</v>
      </c>
      <c r="AS32" s="134">
        <f t="shared" si="19"/>
        <v>0</v>
      </c>
      <c r="AT32" s="134">
        <f t="shared" si="20"/>
        <v>0</v>
      </c>
      <c r="AU32" s="134">
        <f t="shared" si="21"/>
        <v>0</v>
      </c>
      <c r="AV32" s="136">
        <f t="shared" si="5"/>
        <v>0</v>
      </c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75"/>
      <c r="BI32" s="175"/>
      <c r="BJ32" s="134"/>
    </row>
    <row r="33" spans="1:62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4"/>
      <c r="AG33" s="150"/>
      <c r="AH33" s="134"/>
      <c r="AI33" s="152"/>
      <c r="AJ33" s="134"/>
      <c r="AK33" s="221"/>
      <c r="AL33" s="134"/>
      <c r="AM33" s="134"/>
      <c r="AN33" s="134"/>
      <c r="AO33" s="140"/>
      <c r="AP33" s="124" t="s">
        <v>173</v>
      </c>
      <c r="AQ33" s="135">
        <f t="shared" si="17"/>
        <v>0</v>
      </c>
      <c r="AR33" s="134">
        <f t="shared" si="18"/>
        <v>0</v>
      </c>
      <c r="AS33" s="134">
        <f t="shared" si="19"/>
        <v>0</v>
      </c>
      <c r="AT33" s="134">
        <f t="shared" si="20"/>
        <v>0</v>
      </c>
      <c r="AU33" s="134">
        <f t="shared" si="21"/>
        <v>0</v>
      </c>
      <c r="AV33" s="136">
        <f t="shared" si="5"/>
        <v>0</v>
      </c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75"/>
      <c r="BI33" s="175"/>
      <c r="BJ33" s="134"/>
    </row>
    <row r="34" spans="1:62" ht="15" x14ac:dyDescent="0.25">
      <c r="A34" s="140"/>
      <c r="B34" s="141" t="s">
        <v>174</v>
      </c>
      <c r="C34" s="150"/>
      <c r="D34" s="150"/>
      <c r="E34" s="150"/>
      <c r="F34" s="134"/>
      <c r="G34" s="152"/>
      <c r="H34" s="134"/>
      <c r="I34" s="159"/>
      <c r="J34" s="134"/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59"/>
      <c r="AE34" s="134"/>
      <c r="AF34" s="134"/>
      <c r="AG34" s="150"/>
      <c r="AH34" s="134"/>
      <c r="AI34" s="152"/>
      <c r="AJ34" s="134"/>
      <c r="AK34" s="221"/>
      <c r="AL34" s="134"/>
      <c r="AM34" s="134"/>
      <c r="AN34" s="134"/>
      <c r="AO34" s="140"/>
      <c r="AP34" s="124" t="s">
        <v>174</v>
      </c>
      <c r="AQ34" s="135">
        <f t="shared" si="17"/>
        <v>0</v>
      </c>
      <c r="AR34" s="134">
        <f t="shared" si="18"/>
        <v>0</v>
      </c>
      <c r="AS34" s="134">
        <f t="shared" si="19"/>
        <v>0</v>
      </c>
      <c r="AT34" s="134">
        <f t="shared" si="20"/>
        <v>0</v>
      </c>
      <c r="AU34" s="134">
        <f t="shared" si="21"/>
        <v>0</v>
      </c>
      <c r="AV34" s="136">
        <f t="shared" si="5"/>
        <v>0</v>
      </c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75"/>
      <c r="BI34" s="175"/>
      <c r="BJ34" s="134"/>
    </row>
    <row r="35" spans="1:62" ht="15" x14ac:dyDescent="0.25">
      <c r="A35" s="153"/>
      <c r="B35" s="154" t="s">
        <v>175</v>
      </c>
      <c r="C35" s="155"/>
      <c r="D35" s="155"/>
      <c r="E35" s="155"/>
      <c r="F35" s="155"/>
      <c r="G35" s="155"/>
      <c r="H35" s="155"/>
      <c r="I35" s="159"/>
      <c r="J35" s="155"/>
      <c r="K35" s="155"/>
      <c r="L35" s="155"/>
      <c r="M35" s="155"/>
      <c r="N35" s="155"/>
      <c r="O35" s="155"/>
      <c r="P35" s="159"/>
      <c r="Q35" s="155"/>
      <c r="R35" s="155"/>
      <c r="S35" s="155"/>
      <c r="T35" s="155"/>
      <c r="U35" s="155"/>
      <c r="V35" s="155"/>
      <c r="W35" s="159"/>
      <c r="X35" s="155"/>
      <c r="Y35" s="155"/>
      <c r="Z35" s="155"/>
      <c r="AA35" s="155"/>
      <c r="AB35" s="155"/>
      <c r="AC35" s="155"/>
      <c r="AD35" s="159"/>
      <c r="AE35" s="155"/>
      <c r="AF35" s="155"/>
      <c r="AG35" s="155"/>
      <c r="AH35" s="134"/>
      <c r="AI35" s="155"/>
      <c r="AJ35" s="155"/>
      <c r="AK35" s="221">
        <f>SUM(E35:AI35)</f>
        <v>0</v>
      </c>
      <c r="AL35" s="155"/>
      <c r="AM35" s="155"/>
      <c r="AN35" s="155"/>
      <c r="AO35" s="153"/>
      <c r="AP35" s="134" t="s">
        <v>176</v>
      </c>
      <c r="AQ35" s="134">
        <f>SUM(AQ29:AQ34)-AQ28</f>
        <v>4.5</v>
      </c>
      <c r="AR35" s="134">
        <f>SUM(AR29:AR34)-AR28</f>
        <v>0.5</v>
      </c>
      <c r="AS35" s="134">
        <f>SUM(AS29:AS34)-AS28</f>
        <v>6.5</v>
      </c>
      <c r="AT35" s="134">
        <f>SUM(AT29:AT34)-AT28</f>
        <v>2</v>
      </c>
      <c r="AU35" s="134">
        <f>SUM(AU29:AU34)-AU28</f>
        <v>1.5</v>
      </c>
      <c r="AV35" s="136">
        <f t="shared" si="5"/>
        <v>15</v>
      </c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81"/>
      <c r="BI35" s="181"/>
      <c r="BJ35" s="155"/>
    </row>
    <row r="36" spans="1:62" ht="15" x14ac:dyDescent="0.25">
      <c r="A36" s="71"/>
      <c r="B36" s="131" t="s">
        <v>166</v>
      </c>
      <c r="C36" s="95">
        <v>4</v>
      </c>
      <c r="D36" s="95">
        <v>5.5</v>
      </c>
      <c r="E36" s="95">
        <v>5.5</v>
      </c>
      <c r="F36" s="95">
        <v>6</v>
      </c>
      <c r="G36" s="95">
        <v>6</v>
      </c>
      <c r="H36" s="95">
        <v>3</v>
      </c>
      <c r="I36" s="132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95">
        <v>5.5</v>
      </c>
      <c r="AG36" s="95">
        <v>5.5</v>
      </c>
      <c r="AH36" s="95"/>
      <c r="AI36" s="95"/>
      <c r="AJ36" s="95"/>
      <c r="AK36" s="221">
        <f>SUM(C36:AG36)</f>
        <v>135</v>
      </c>
      <c r="AL36" s="134"/>
      <c r="AM36" s="134"/>
      <c r="AN36" s="134"/>
      <c r="AO36" s="71"/>
      <c r="AP36" s="135" t="s">
        <v>167</v>
      </c>
      <c r="AQ36" s="135">
        <f t="shared" ref="AQ36:AQ42" si="22">SUM(C36:H36)</f>
        <v>30</v>
      </c>
      <c r="AR36" s="135">
        <f t="shared" ref="AR36:AR42" si="23">SUM(J36:O36)</f>
        <v>30</v>
      </c>
      <c r="AS36" s="135">
        <f t="shared" ref="AS36:AS42" si="24">SUM(Q36:V36)</f>
        <v>30</v>
      </c>
      <c r="AT36" s="135">
        <f t="shared" ref="AT36:AT42" si="25">SUM(X36:AC36)</f>
        <v>30</v>
      </c>
      <c r="AU36" s="135">
        <f>SUM(AE36:AG36)</f>
        <v>15</v>
      </c>
      <c r="AV36" s="136">
        <f t="shared" ref="AV36:AV67" si="26">SUM(AQ36:AU36)</f>
        <v>135</v>
      </c>
      <c r="AW36" s="137">
        <f>AV36-SUM(AV38:AV42)</f>
        <v>105</v>
      </c>
      <c r="AX36" s="137">
        <f>AV43</f>
        <v>2</v>
      </c>
      <c r="AY36" s="138">
        <f>AW36+AX36</f>
        <v>107</v>
      </c>
      <c r="AZ36" s="138">
        <f>AV42</f>
        <v>0</v>
      </c>
      <c r="BA36" s="138">
        <f>AV40</f>
        <v>15</v>
      </c>
      <c r="BB36" s="138">
        <f>AV41</f>
        <v>15</v>
      </c>
      <c r="BC36" s="138">
        <f>AV39</f>
        <v>0</v>
      </c>
      <c r="BD36" s="138">
        <f>AV38</f>
        <v>0</v>
      </c>
      <c r="BE36" s="134">
        <f>AM37</f>
        <v>73.5</v>
      </c>
      <c r="BF36" s="134">
        <v>1.3</v>
      </c>
      <c r="BG36" s="134">
        <f>BF36*AX36</f>
        <v>2.6</v>
      </c>
      <c r="BH36" s="174">
        <f>BE36+BG36</f>
        <v>76.099999999999994</v>
      </c>
      <c r="BI36" s="174"/>
      <c r="BJ36" s="138"/>
    </row>
    <row r="37" spans="1:62" ht="15" x14ac:dyDescent="0.25">
      <c r="A37" s="140"/>
      <c r="B37" s="141" t="s">
        <v>168</v>
      </c>
      <c r="C37" s="134">
        <v>4.5</v>
      </c>
      <c r="D37" s="134">
        <v>5.5</v>
      </c>
      <c r="E37" s="134">
        <v>5</v>
      </c>
      <c r="F37" s="134">
        <v>5.5</v>
      </c>
      <c r="G37" s="134">
        <v>6</v>
      </c>
      <c r="H37" s="134">
        <v>3</v>
      </c>
      <c r="I37" s="144"/>
      <c r="J37" s="134">
        <v>5</v>
      </c>
      <c r="K37" s="134">
        <v>5.5</v>
      </c>
      <c r="L37" s="134">
        <v>6</v>
      </c>
      <c r="M37" s="134">
        <v>5.5</v>
      </c>
      <c r="N37" s="134">
        <v>5.5</v>
      </c>
      <c r="O37" s="134">
        <v>2.5</v>
      </c>
      <c r="P37" s="144"/>
      <c r="Q37" s="134">
        <v>6</v>
      </c>
      <c r="R37" s="134">
        <v>5.5</v>
      </c>
      <c r="S37" s="134">
        <v>5</v>
      </c>
      <c r="T37" s="134"/>
      <c r="U37" s="223"/>
      <c r="V37" s="223"/>
      <c r="W37" s="223"/>
      <c r="X37" s="223"/>
      <c r="Y37" s="223"/>
      <c r="Z37" s="223"/>
      <c r="AA37" s="134">
        <v>5</v>
      </c>
      <c r="AB37" s="134">
        <v>6.5</v>
      </c>
      <c r="AC37" s="134">
        <v>3</v>
      </c>
      <c r="AD37" s="144"/>
      <c r="AE37" s="134">
        <v>5.5</v>
      </c>
      <c r="AF37" s="134">
        <v>5.5</v>
      </c>
      <c r="AG37" s="134">
        <v>5.5</v>
      </c>
      <c r="AH37" s="134"/>
      <c r="AI37" s="134"/>
      <c r="AJ37" s="134"/>
      <c r="AK37" s="221">
        <f>SUM(F37:AI37)</f>
        <v>92</v>
      </c>
      <c r="AL37" s="134">
        <f>COUNT(C37:AG37)</f>
        <v>21</v>
      </c>
      <c r="AM37" s="134">
        <f>AL37*3.5</f>
        <v>73.5</v>
      </c>
      <c r="AN37" s="134"/>
      <c r="AO37" s="140"/>
      <c r="AP37" s="134" t="s">
        <v>169</v>
      </c>
      <c r="AQ37" s="135">
        <f t="shared" si="22"/>
        <v>29.5</v>
      </c>
      <c r="AR37" s="134">
        <f t="shared" si="23"/>
        <v>30</v>
      </c>
      <c r="AS37" s="134">
        <f t="shared" si="24"/>
        <v>16.5</v>
      </c>
      <c r="AT37" s="134">
        <f t="shared" si="25"/>
        <v>14.5</v>
      </c>
      <c r="AU37" s="134">
        <f t="shared" ref="AU37:AU42" si="27">SUM(AE37:AJ37)</f>
        <v>16.5</v>
      </c>
      <c r="AV37" s="136">
        <f t="shared" si="26"/>
        <v>107</v>
      </c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75"/>
      <c r="BI37" s="175"/>
      <c r="BJ37" s="134" t="s">
        <v>253</v>
      </c>
    </row>
    <row r="38" spans="1:62" ht="15" x14ac:dyDescent="0.25">
      <c r="A38" s="222" t="s">
        <v>182</v>
      </c>
      <c r="B38" s="141" t="s">
        <v>109</v>
      </c>
      <c r="C38" s="147"/>
      <c r="D38" s="147"/>
      <c r="E38" s="147"/>
      <c r="F38" s="147"/>
      <c r="G38" s="147"/>
      <c r="H38" s="147"/>
      <c r="I38" s="148"/>
      <c r="J38" s="147"/>
      <c r="K38" s="147"/>
      <c r="L38" s="147"/>
      <c r="M38" s="147"/>
      <c r="N38" s="147"/>
      <c r="O38" s="147"/>
      <c r="P38" s="148"/>
      <c r="Q38" s="147"/>
      <c r="R38" s="147"/>
      <c r="S38" s="147"/>
      <c r="T38" s="147"/>
      <c r="U38" s="147"/>
      <c r="V38" s="147"/>
      <c r="W38" s="148"/>
      <c r="X38" s="147"/>
      <c r="Y38" s="147"/>
      <c r="Z38" s="147"/>
      <c r="AA38" s="147"/>
      <c r="AB38" s="147"/>
      <c r="AC38" s="147"/>
      <c r="AD38" s="148"/>
      <c r="AE38" s="147"/>
      <c r="AF38" s="147"/>
      <c r="AG38" s="147"/>
      <c r="AH38" s="147"/>
      <c r="AI38" s="147"/>
      <c r="AJ38" s="147"/>
      <c r="AK38" s="221"/>
      <c r="AL38" s="147"/>
      <c r="AM38" s="147"/>
      <c r="AN38" s="147"/>
      <c r="AO38" s="140" t="s">
        <v>182</v>
      </c>
      <c r="AP38" s="134" t="s">
        <v>109</v>
      </c>
      <c r="AQ38" s="135">
        <f t="shared" si="22"/>
        <v>0</v>
      </c>
      <c r="AR38" s="134">
        <f t="shared" si="23"/>
        <v>0</v>
      </c>
      <c r="AS38" s="134">
        <f t="shared" si="24"/>
        <v>0</v>
      </c>
      <c r="AT38" s="134">
        <f t="shared" si="25"/>
        <v>0</v>
      </c>
      <c r="AU38" s="134">
        <f t="shared" si="27"/>
        <v>0</v>
      </c>
      <c r="AV38" s="136">
        <f t="shared" si="26"/>
        <v>0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78"/>
      <c r="BI38" s="178"/>
      <c r="BJ38" s="134" t="s">
        <v>220</v>
      </c>
    </row>
    <row r="39" spans="1:62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44"/>
      <c r="J39" s="134"/>
      <c r="K39" s="134"/>
      <c r="L39" s="150"/>
      <c r="M39" s="134"/>
      <c r="N39" s="152"/>
      <c r="O39" s="134"/>
      <c r="P39" s="144"/>
      <c r="Q39" s="134"/>
      <c r="R39" s="134"/>
      <c r="S39" s="150"/>
      <c r="T39" s="134"/>
      <c r="U39" s="152"/>
      <c r="V39" s="134"/>
      <c r="W39" s="144"/>
      <c r="X39" s="134"/>
      <c r="Y39" s="134"/>
      <c r="Z39" s="150"/>
      <c r="AA39" s="134"/>
      <c r="AB39" s="152"/>
      <c r="AC39" s="134"/>
      <c r="AD39" s="144"/>
      <c r="AE39" s="134"/>
      <c r="AF39" s="134"/>
      <c r="AG39" s="150"/>
      <c r="AH39" s="134"/>
      <c r="AI39" s="152"/>
      <c r="AJ39" s="134"/>
      <c r="AK39" s="221"/>
      <c r="AL39" s="134"/>
      <c r="AM39" s="134"/>
      <c r="AN39" s="134"/>
      <c r="AO39" s="140"/>
      <c r="AP39" s="124" t="s">
        <v>108</v>
      </c>
      <c r="AQ39" s="135">
        <f t="shared" si="22"/>
        <v>0</v>
      </c>
      <c r="AR39" s="134">
        <f t="shared" si="23"/>
        <v>0</v>
      </c>
      <c r="AS39" s="134">
        <f t="shared" si="24"/>
        <v>0</v>
      </c>
      <c r="AT39" s="134">
        <f t="shared" si="25"/>
        <v>0</v>
      </c>
      <c r="AU39" s="134">
        <f t="shared" si="27"/>
        <v>0</v>
      </c>
      <c r="AV39" s="136">
        <f t="shared" si="26"/>
        <v>0</v>
      </c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75"/>
      <c r="BI39" s="175"/>
      <c r="BJ39" s="134"/>
    </row>
    <row r="40" spans="1:62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44"/>
      <c r="J40" s="134"/>
      <c r="K40" s="134"/>
      <c r="L40" s="150"/>
      <c r="M40" s="134"/>
      <c r="N40" s="152"/>
      <c r="O40" s="134"/>
      <c r="P40" s="144"/>
      <c r="Q40" s="134"/>
      <c r="R40" s="134"/>
      <c r="S40" s="150"/>
      <c r="T40" s="134">
        <v>6</v>
      </c>
      <c r="U40" s="152">
        <v>6</v>
      </c>
      <c r="V40" s="134">
        <v>3</v>
      </c>
      <c r="W40" s="144"/>
      <c r="X40" s="134"/>
      <c r="Y40" s="134"/>
      <c r="Z40" s="150"/>
      <c r="AA40" s="134"/>
      <c r="AB40" s="152"/>
      <c r="AC40" s="134"/>
      <c r="AD40" s="144"/>
      <c r="AE40" s="134"/>
      <c r="AF40" s="134"/>
      <c r="AG40" s="150"/>
      <c r="AH40" s="134"/>
      <c r="AI40" s="152"/>
      <c r="AJ40" s="134"/>
      <c r="AK40" s="221"/>
      <c r="AL40" s="134"/>
      <c r="AM40" s="134"/>
      <c r="AN40" s="134"/>
      <c r="AO40" s="140"/>
      <c r="AP40" s="124" t="s">
        <v>172</v>
      </c>
      <c r="AQ40" s="135">
        <f t="shared" si="22"/>
        <v>0</v>
      </c>
      <c r="AR40" s="134">
        <f t="shared" si="23"/>
        <v>0</v>
      </c>
      <c r="AS40" s="134">
        <f t="shared" si="24"/>
        <v>15</v>
      </c>
      <c r="AT40" s="134">
        <f t="shared" si="25"/>
        <v>0</v>
      </c>
      <c r="AU40" s="134">
        <f t="shared" si="27"/>
        <v>0</v>
      </c>
      <c r="AV40" s="136">
        <f t="shared" si="26"/>
        <v>15</v>
      </c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75"/>
      <c r="BI40" s="175"/>
      <c r="BJ40" s="134"/>
    </row>
    <row r="41" spans="1:62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44"/>
      <c r="J41" s="134"/>
      <c r="K41" s="134"/>
      <c r="L41" s="150"/>
      <c r="M41" s="134"/>
      <c r="N41" s="152"/>
      <c r="O41" s="134"/>
      <c r="P41" s="144"/>
      <c r="Q41" s="134"/>
      <c r="R41" s="134"/>
      <c r="S41" s="150"/>
      <c r="T41" s="134"/>
      <c r="U41" s="152"/>
      <c r="V41" s="134"/>
      <c r="W41" s="144"/>
      <c r="X41" s="134">
        <v>4</v>
      </c>
      <c r="Y41" s="134">
        <v>5.5</v>
      </c>
      <c r="Z41" s="150">
        <v>5.5</v>
      </c>
      <c r="AA41" s="134"/>
      <c r="AB41" s="152"/>
      <c r="AC41" s="134"/>
      <c r="AD41" s="144"/>
      <c r="AE41" s="134"/>
      <c r="AF41" s="134"/>
      <c r="AG41" s="150"/>
      <c r="AH41" s="134"/>
      <c r="AI41" s="152"/>
      <c r="AJ41" s="134"/>
      <c r="AK41" s="221"/>
      <c r="AL41" s="134"/>
      <c r="AM41" s="134"/>
      <c r="AN41" s="134"/>
      <c r="AO41" s="140"/>
      <c r="AP41" s="124" t="s">
        <v>173</v>
      </c>
      <c r="AQ41" s="135">
        <f t="shared" si="22"/>
        <v>0</v>
      </c>
      <c r="AR41" s="134">
        <f t="shared" si="23"/>
        <v>0</v>
      </c>
      <c r="AS41" s="134">
        <f t="shared" si="24"/>
        <v>0</v>
      </c>
      <c r="AT41" s="134">
        <f t="shared" si="25"/>
        <v>15</v>
      </c>
      <c r="AU41" s="134">
        <f t="shared" si="27"/>
        <v>0</v>
      </c>
      <c r="AV41" s="136">
        <f t="shared" si="26"/>
        <v>15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75"/>
      <c r="BI41" s="175"/>
      <c r="BJ41" s="134"/>
    </row>
    <row r="42" spans="1:62" ht="15" x14ac:dyDescent="0.25">
      <c r="A42" s="140"/>
      <c r="B42" s="141" t="s">
        <v>174</v>
      </c>
      <c r="C42" s="150"/>
      <c r="D42" s="150"/>
      <c r="E42" s="150"/>
      <c r="F42" s="134"/>
      <c r="G42" s="152"/>
      <c r="H42" s="134"/>
      <c r="I42" s="144"/>
      <c r="J42" s="134"/>
      <c r="K42" s="134"/>
      <c r="L42" s="150"/>
      <c r="M42" s="134"/>
      <c r="N42" s="152"/>
      <c r="O42" s="134"/>
      <c r="P42" s="144"/>
      <c r="Q42" s="134"/>
      <c r="R42" s="134"/>
      <c r="S42" s="150"/>
      <c r="T42" s="134"/>
      <c r="U42" s="152"/>
      <c r="V42" s="134"/>
      <c r="W42" s="144"/>
      <c r="X42" s="134"/>
      <c r="Y42" s="134"/>
      <c r="Z42" s="150"/>
      <c r="AA42" s="134"/>
      <c r="AB42" s="152"/>
      <c r="AC42" s="134"/>
      <c r="AD42" s="144"/>
      <c r="AE42" s="134"/>
      <c r="AF42" s="134"/>
      <c r="AG42" s="150"/>
      <c r="AH42" s="134"/>
      <c r="AI42" s="152"/>
      <c r="AJ42" s="134"/>
      <c r="AK42" s="221"/>
      <c r="AL42" s="134"/>
      <c r="AM42" s="134"/>
      <c r="AN42" s="134"/>
      <c r="AO42" s="140"/>
      <c r="AP42" s="124" t="s">
        <v>174</v>
      </c>
      <c r="AQ42" s="135">
        <f t="shared" si="22"/>
        <v>0</v>
      </c>
      <c r="AR42" s="134">
        <f t="shared" si="23"/>
        <v>0</v>
      </c>
      <c r="AS42" s="134">
        <f t="shared" si="24"/>
        <v>0</v>
      </c>
      <c r="AT42" s="134">
        <f t="shared" si="25"/>
        <v>0</v>
      </c>
      <c r="AU42" s="134">
        <f t="shared" si="27"/>
        <v>0</v>
      </c>
      <c r="AV42" s="136">
        <f t="shared" si="26"/>
        <v>0</v>
      </c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75"/>
      <c r="BI42" s="175"/>
      <c r="BJ42" s="134"/>
    </row>
    <row r="43" spans="1:62" ht="15" x14ac:dyDescent="0.25">
      <c r="A43" s="153"/>
      <c r="B43" s="154" t="s">
        <v>175</v>
      </c>
      <c r="C43" s="155"/>
      <c r="D43" s="155"/>
      <c r="E43" s="155"/>
      <c r="F43" s="134"/>
      <c r="G43" s="134"/>
      <c r="H43" s="134"/>
      <c r="I43" s="144"/>
      <c r="J43" s="155"/>
      <c r="K43" s="155"/>
      <c r="L43" s="155"/>
      <c r="M43" s="134"/>
      <c r="N43" s="134"/>
      <c r="O43" s="134"/>
      <c r="P43" s="144"/>
      <c r="Q43" s="155"/>
      <c r="R43" s="155"/>
      <c r="S43" s="155"/>
      <c r="T43" s="134"/>
      <c r="U43" s="155"/>
      <c r="V43" s="155"/>
      <c r="W43" s="144"/>
      <c r="X43" s="155"/>
      <c r="Y43" s="155"/>
      <c r="Z43" s="155"/>
      <c r="AA43" s="134"/>
      <c r="AB43" s="134"/>
      <c r="AC43" s="134"/>
      <c r="AD43" s="144"/>
      <c r="AE43" s="155"/>
      <c r="AF43" s="155"/>
      <c r="AG43" s="155"/>
      <c r="AH43" s="134"/>
      <c r="AI43" s="155"/>
      <c r="AJ43" s="155"/>
      <c r="AK43" s="221">
        <f>SUM(E43:AI43)</f>
        <v>0</v>
      </c>
      <c r="AL43" s="155"/>
      <c r="AM43" s="155"/>
      <c r="AN43" s="155"/>
      <c r="AO43" s="153"/>
      <c r="AP43" s="134" t="s">
        <v>176</v>
      </c>
      <c r="AQ43" s="134">
        <f>SUM(AQ37:AQ42)-AQ36</f>
        <v>-0.5</v>
      </c>
      <c r="AR43" s="134">
        <f>SUM(AR37:AR42)-AR36</f>
        <v>0</v>
      </c>
      <c r="AS43" s="134">
        <f>SUM(AS37:AS42)-AS36</f>
        <v>1.5</v>
      </c>
      <c r="AT43" s="134">
        <f>SUM(AT37:AT42)-AT36</f>
        <v>-0.5</v>
      </c>
      <c r="AU43" s="134">
        <f>SUM(AU37:AU42)-AU36</f>
        <v>1.5</v>
      </c>
      <c r="AV43" s="136">
        <f t="shared" si="26"/>
        <v>2</v>
      </c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81"/>
      <c r="BI43" s="181"/>
      <c r="BJ43" s="155"/>
    </row>
    <row r="44" spans="1:62" ht="15" x14ac:dyDescent="0.25">
      <c r="A44" s="71"/>
      <c r="B44" s="131" t="s">
        <v>166</v>
      </c>
      <c r="C44" s="95">
        <v>5</v>
      </c>
      <c r="D44" s="95">
        <v>5</v>
      </c>
      <c r="E44" s="95">
        <v>5</v>
      </c>
      <c r="F44" s="95">
        <v>6</v>
      </c>
      <c r="G44" s="95">
        <v>6</v>
      </c>
      <c r="H44" s="95">
        <v>3</v>
      </c>
      <c r="I44" s="132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95">
        <v>5</v>
      </c>
      <c r="AG44" s="95">
        <v>5</v>
      </c>
      <c r="AH44" s="95"/>
      <c r="AI44" s="95"/>
      <c r="AJ44" s="95"/>
      <c r="AK44" s="221">
        <f>SUM(C44:AG44)</f>
        <v>135</v>
      </c>
      <c r="AL44" s="134"/>
      <c r="AM44" s="134"/>
      <c r="AN44" s="134"/>
      <c r="AO44" s="71"/>
      <c r="AP44" s="135" t="s">
        <v>167</v>
      </c>
      <c r="AQ44" s="135">
        <f t="shared" ref="AQ44:AQ50" si="28">SUM(C44:H44)</f>
        <v>30</v>
      </c>
      <c r="AR44" s="135">
        <f t="shared" ref="AR44:AR50" si="29">SUM(J44:O44)</f>
        <v>30</v>
      </c>
      <c r="AS44" s="135">
        <f t="shared" ref="AS44:AS50" si="30">SUM(Q44:V44)</f>
        <v>30</v>
      </c>
      <c r="AT44" s="135">
        <f t="shared" ref="AT44:AT50" si="31">SUM(X44:AC44)</f>
        <v>30</v>
      </c>
      <c r="AU44" s="135">
        <f>SUM(AE44:AG44)</f>
        <v>15</v>
      </c>
      <c r="AV44" s="136">
        <f t="shared" si="26"/>
        <v>135</v>
      </c>
      <c r="AW44" s="137">
        <f>AV44-SUM(AV46:AV50)</f>
        <v>135</v>
      </c>
      <c r="AX44" s="137">
        <f>AV51</f>
        <v>4.5</v>
      </c>
      <c r="AY44" s="138">
        <f>AW44+AX44</f>
        <v>139.5</v>
      </c>
      <c r="AZ44" s="138">
        <f>AV50</f>
        <v>0</v>
      </c>
      <c r="BA44" s="138">
        <f>AV48</f>
        <v>0</v>
      </c>
      <c r="BB44" s="138">
        <f>AV49</f>
        <v>0</v>
      </c>
      <c r="BC44" s="138">
        <f>AV47</f>
        <v>0</v>
      </c>
      <c r="BD44" s="138">
        <f>AV46</f>
        <v>0</v>
      </c>
      <c r="BE44" s="134">
        <f>AM45</f>
        <v>73.5</v>
      </c>
      <c r="BF44" s="134">
        <v>1.3</v>
      </c>
      <c r="BG44" s="134">
        <f>BF44*AX44</f>
        <v>5.8500000000000005</v>
      </c>
      <c r="BH44" s="174">
        <f>BE44+BG44</f>
        <v>79.349999999999994</v>
      </c>
      <c r="BI44" s="174"/>
      <c r="BJ44" s="138"/>
    </row>
    <row r="45" spans="1:62" ht="15" x14ac:dyDescent="0.25">
      <c r="A45" s="140"/>
      <c r="B45" s="141" t="s">
        <v>168</v>
      </c>
      <c r="C45" s="8">
        <v>4.5</v>
      </c>
      <c r="D45" s="8">
        <v>5.5</v>
      </c>
      <c r="E45" s="8">
        <v>4.5</v>
      </c>
      <c r="F45" s="8">
        <v>6</v>
      </c>
      <c r="G45" s="8">
        <v>6</v>
      </c>
      <c r="H45" s="8">
        <v>3</v>
      </c>
      <c r="I45" s="159"/>
      <c r="J45" s="134">
        <v>5</v>
      </c>
      <c r="K45" s="134">
        <v>5.5</v>
      </c>
      <c r="L45" s="134">
        <v>6</v>
      </c>
      <c r="M45" s="134">
        <v>6</v>
      </c>
      <c r="N45" s="134">
        <v>5.5</v>
      </c>
      <c r="O45" s="134">
        <v>2.5</v>
      </c>
      <c r="P45" s="159"/>
      <c r="Q45" s="147">
        <v>6</v>
      </c>
      <c r="R45" s="147">
        <v>5.5</v>
      </c>
      <c r="S45" s="147">
        <v>5</v>
      </c>
      <c r="T45" s="147">
        <v>5.5</v>
      </c>
      <c r="U45" s="147">
        <v>5.5</v>
      </c>
      <c r="V45" s="147">
        <v>4</v>
      </c>
      <c r="W45" s="159"/>
      <c r="X45" s="155">
        <v>6</v>
      </c>
      <c r="Y45" s="155">
        <v>6</v>
      </c>
      <c r="Z45" s="155">
        <v>5.5</v>
      </c>
      <c r="AA45" s="134">
        <v>5.5</v>
      </c>
      <c r="AB45" s="155">
        <v>5.5</v>
      </c>
      <c r="AC45" s="155">
        <v>3</v>
      </c>
      <c r="AD45" s="159"/>
      <c r="AE45" s="134">
        <v>5.5</v>
      </c>
      <c r="AF45" s="134">
        <v>5.5</v>
      </c>
      <c r="AG45" s="155">
        <v>5.5</v>
      </c>
      <c r="AH45" s="134"/>
      <c r="AI45" s="134"/>
      <c r="AJ45" s="155"/>
      <c r="AK45" s="221">
        <f>SUM(T45:AI45)</f>
        <v>63</v>
      </c>
      <c r="AL45" s="134">
        <f>COUNT(I45:AG45)</f>
        <v>21</v>
      </c>
      <c r="AM45" s="134">
        <f>AL45*3.5</f>
        <v>73.5</v>
      </c>
      <c r="AN45" s="134"/>
      <c r="AO45" s="140"/>
      <c r="AP45" s="134" t="s">
        <v>169</v>
      </c>
      <c r="AQ45" s="135">
        <f t="shared" si="28"/>
        <v>29.5</v>
      </c>
      <c r="AR45" s="224">
        <f t="shared" si="29"/>
        <v>30.5</v>
      </c>
      <c r="AS45" s="224">
        <f t="shared" si="30"/>
        <v>31.5</v>
      </c>
      <c r="AT45" s="134">
        <f t="shared" si="31"/>
        <v>31.5</v>
      </c>
      <c r="AU45" s="134">
        <f t="shared" ref="AU45:AU50" si="32">SUM(AE45:AJ45)</f>
        <v>16.5</v>
      </c>
      <c r="AV45" s="136">
        <f t="shared" si="26"/>
        <v>139.5</v>
      </c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75"/>
      <c r="BI45" s="175"/>
      <c r="BJ45" s="134" t="s">
        <v>253</v>
      </c>
    </row>
    <row r="46" spans="1:62" ht="15" x14ac:dyDescent="0.25">
      <c r="A46" s="222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147"/>
      <c r="K46" s="147"/>
      <c r="L46" s="147"/>
      <c r="M46" s="147"/>
      <c r="N46" s="147"/>
      <c r="O46" s="147"/>
      <c r="P46" s="176"/>
      <c r="Q46" s="147"/>
      <c r="R46" s="147"/>
      <c r="S46" s="147"/>
      <c r="T46" s="147"/>
      <c r="U46" s="147"/>
      <c r="V46" s="147"/>
      <c r="W46" s="176"/>
      <c r="X46" s="147"/>
      <c r="Y46" s="147"/>
      <c r="Z46" s="147"/>
      <c r="AA46" s="147"/>
      <c r="AB46" s="147"/>
      <c r="AC46" s="147"/>
      <c r="AD46" s="176"/>
      <c r="AE46" s="147"/>
      <c r="AF46" s="147"/>
      <c r="AG46" s="147"/>
      <c r="AH46" s="147"/>
      <c r="AI46" s="147"/>
      <c r="AJ46" s="147"/>
      <c r="AK46" s="221"/>
      <c r="AL46" s="147"/>
      <c r="AM46" s="147"/>
      <c r="AN46" s="147"/>
      <c r="AO46" s="140" t="s">
        <v>184</v>
      </c>
      <c r="AP46" s="134" t="s">
        <v>109</v>
      </c>
      <c r="AQ46" s="135">
        <f t="shared" si="28"/>
        <v>0</v>
      </c>
      <c r="AR46" s="134">
        <f t="shared" si="29"/>
        <v>0</v>
      </c>
      <c r="AS46" s="134">
        <f t="shared" si="30"/>
        <v>0</v>
      </c>
      <c r="AT46" s="134">
        <f t="shared" si="31"/>
        <v>0</v>
      </c>
      <c r="AU46" s="134">
        <f t="shared" si="32"/>
        <v>0</v>
      </c>
      <c r="AV46" s="136">
        <f t="shared" si="26"/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78"/>
      <c r="BI46" s="178"/>
      <c r="BJ46" s="147"/>
    </row>
    <row r="47" spans="1:62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34"/>
      <c r="K47" s="134"/>
      <c r="L47" s="150"/>
      <c r="M47" s="134"/>
      <c r="N47" s="152"/>
      <c r="O47" s="134"/>
      <c r="P47" s="159"/>
      <c r="Q47" s="134"/>
      <c r="R47" s="134"/>
      <c r="S47" s="150"/>
      <c r="T47" s="134"/>
      <c r="U47" s="152"/>
      <c r="V47" s="134"/>
      <c r="W47" s="159"/>
      <c r="X47" s="134"/>
      <c r="Y47" s="134"/>
      <c r="Z47" s="150"/>
      <c r="AA47" s="134"/>
      <c r="AB47" s="152"/>
      <c r="AC47" s="134"/>
      <c r="AD47" s="159"/>
      <c r="AE47" s="134"/>
      <c r="AF47" s="134"/>
      <c r="AG47" s="150"/>
      <c r="AH47" s="134"/>
      <c r="AI47" s="152"/>
      <c r="AJ47" s="134"/>
      <c r="AK47" s="221"/>
      <c r="AL47" s="134"/>
      <c r="AM47" s="134"/>
      <c r="AN47" s="134"/>
      <c r="AO47" s="140"/>
      <c r="AP47" s="124" t="s">
        <v>108</v>
      </c>
      <c r="AQ47" s="135">
        <f t="shared" si="28"/>
        <v>0</v>
      </c>
      <c r="AR47" s="134">
        <f t="shared" si="29"/>
        <v>0</v>
      </c>
      <c r="AS47" s="134">
        <f t="shared" si="30"/>
        <v>0</v>
      </c>
      <c r="AT47" s="134">
        <f t="shared" si="31"/>
        <v>0</v>
      </c>
      <c r="AU47" s="134">
        <f t="shared" si="32"/>
        <v>0</v>
      </c>
      <c r="AV47" s="136">
        <f t="shared" si="26"/>
        <v>0</v>
      </c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75"/>
      <c r="BI47" s="175"/>
      <c r="BJ47" s="134"/>
    </row>
    <row r="48" spans="1:62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34"/>
      <c r="K48" s="134"/>
      <c r="L48" s="150"/>
      <c r="M48" s="134"/>
      <c r="N48" s="152"/>
      <c r="O48" s="134"/>
      <c r="P48" s="159"/>
      <c r="Q48" s="134"/>
      <c r="R48" s="134"/>
      <c r="S48" s="150"/>
      <c r="T48" s="134"/>
      <c r="U48" s="152"/>
      <c r="V48" s="134"/>
      <c r="W48" s="159"/>
      <c r="X48" s="134"/>
      <c r="Y48" s="134"/>
      <c r="Z48" s="150"/>
      <c r="AA48" s="134"/>
      <c r="AB48" s="152"/>
      <c r="AC48" s="134"/>
      <c r="AD48" s="159"/>
      <c r="AE48" s="134"/>
      <c r="AF48" s="134"/>
      <c r="AG48" s="150"/>
      <c r="AH48" s="134"/>
      <c r="AI48" s="152"/>
      <c r="AJ48" s="134"/>
      <c r="AK48" s="221"/>
      <c r="AL48" s="134"/>
      <c r="AM48" s="134"/>
      <c r="AN48" s="134"/>
      <c r="AO48" s="140"/>
      <c r="AP48" s="124" t="s">
        <v>172</v>
      </c>
      <c r="AQ48" s="135">
        <f t="shared" si="28"/>
        <v>0</v>
      </c>
      <c r="AR48" s="134">
        <f t="shared" si="29"/>
        <v>0</v>
      </c>
      <c r="AS48" s="134">
        <f t="shared" si="30"/>
        <v>0</v>
      </c>
      <c r="AT48" s="134">
        <f t="shared" si="31"/>
        <v>0</v>
      </c>
      <c r="AU48" s="134">
        <f t="shared" si="32"/>
        <v>0</v>
      </c>
      <c r="AV48" s="136">
        <f t="shared" si="26"/>
        <v>0</v>
      </c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75"/>
      <c r="BI48" s="175"/>
      <c r="BJ48" s="134"/>
    </row>
    <row r="49" spans="1:62" ht="15" x14ac:dyDescent="0.25">
      <c r="A49" s="140"/>
      <c r="B49" s="141" t="s">
        <v>161</v>
      </c>
      <c r="C49" s="150"/>
      <c r="D49" s="150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34"/>
      <c r="R49" s="134"/>
      <c r="S49" s="150"/>
      <c r="T49" s="134"/>
      <c r="U49" s="152"/>
      <c r="V49" s="134"/>
      <c r="W49" s="159"/>
      <c r="X49" s="134"/>
      <c r="Y49" s="134"/>
      <c r="Z49" s="150"/>
      <c r="AA49" s="134"/>
      <c r="AB49" s="152"/>
      <c r="AC49" s="134"/>
      <c r="AD49" s="159"/>
      <c r="AE49" s="134"/>
      <c r="AF49" s="134"/>
      <c r="AG49" s="150"/>
      <c r="AH49" s="134"/>
      <c r="AI49" s="152"/>
      <c r="AJ49" s="134"/>
      <c r="AK49" s="221"/>
      <c r="AL49" s="134"/>
      <c r="AM49" s="134"/>
      <c r="AN49" s="134"/>
      <c r="AO49" s="140"/>
      <c r="AP49" s="124" t="s">
        <v>173</v>
      </c>
      <c r="AQ49" s="135">
        <f t="shared" si="28"/>
        <v>0</v>
      </c>
      <c r="AR49" s="134">
        <f t="shared" si="29"/>
        <v>0</v>
      </c>
      <c r="AS49" s="134">
        <f t="shared" si="30"/>
        <v>0</v>
      </c>
      <c r="AT49" s="134">
        <f t="shared" si="31"/>
        <v>0</v>
      </c>
      <c r="AU49" s="134">
        <f t="shared" si="32"/>
        <v>0</v>
      </c>
      <c r="AV49" s="136">
        <f t="shared" si="26"/>
        <v>0</v>
      </c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75"/>
      <c r="BI49" s="175"/>
      <c r="BJ49" s="134"/>
    </row>
    <row r="50" spans="1:62" ht="15" x14ac:dyDescent="0.25">
      <c r="A50" s="140"/>
      <c r="B50" s="141" t="s">
        <v>174</v>
      </c>
      <c r="C50" s="150"/>
      <c r="D50" s="150"/>
      <c r="E50" s="150"/>
      <c r="F50" s="134"/>
      <c r="G50" s="152"/>
      <c r="H50" s="134"/>
      <c r="I50" s="159"/>
      <c r="J50" s="134"/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59"/>
      <c r="AE50" s="134"/>
      <c r="AF50" s="134"/>
      <c r="AG50" s="150"/>
      <c r="AH50" s="134"/>
      <c r="AI50" s="152"/>
      <c r="AJ50" s="134"/>
      <c r="AK50" s="221"/>
      <c r="AL50" s="134"/>
      <c r="AM50" s="134"/>
      <c r="AN50" s="134"/>
      <c r="AO50" s="140"/>
      <c r="AP50" s="124" t="s">
        <v>174</v>
      </c>
      <c r="AQ50" s="135">
        <f t="shared" si="28"/>
        <v>0</v>
      </c>
      <c r="AR50" s="134">
        <f t="shared" si="29"/>
        <v>0</v>
      </c>
      <c r="AS50" s="134">
        <f t="shared" si="30"/>
        <v>0</v>
      </c>
      <c r="AT50" s="134">
        <f t="shared" si="31"/>
        <v>0</v>
      </c>
      <c r="AU50" s="134">
        <f t="shared" si="32"/>
        <v>0</v>
      </c>
      <c r="AV50" s="136">
        <f t="shared" si="26"/>
        <v>0</v>
      </c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75"/>
      <c r="BI50" s="175"/>
      <c r="BJ50" s="134"/>
    </row>
    <row r="51" spans="1:62" ht="15" x14ac:dyDescent="0.25">
      <c r="A51" s="153"/>
      <c r="B51" s="154" t="s">
        <v>175</v>
      </c>
      <c r="C51" s="155"/>
      <c r="D51" s="155"/>
      <c r="E51" s="155"/>
      <c r="F51" s="134"/>
      <c r="G51" s="155"/>
      <c r="H51" s="155"/>
      <c r="I51" s="159"/>
      <c r="J51" s="155"/>
      <c r="K51" s="155"/>
      <c r="L51" s="155"/>
      <c r="M51" s="134"/>
      <c r="N51" s="155"/>
      <c r="O51" s="155"/>
      <c r="P51" s="159"/>
      <c r="Q51" s="155"/>
      <c r="R51" s="155"/>
      <c r="S51" s="155"/>
      <c r="T51" s="134"/>
      <c r="U51" s="155"/>
      <c r="V51" s="155"/>
      <c r="W51" s="159"/>
      <c r="X51" s="155"/>
      <c r="Y51" s="155"/>
      <c r="Z51" s="155"/>
      <c r="AA51" s="155"/>
      <c r="AB51" s="155"/>
      <c r="AC51" s="155"/>
      <c r="AD51" s="159"/>
      <c r="AE51" s="155"/>
      <c r="AF51" s="155"/>
      <c r="AG51" s="155"/>
      <c r="AH51" s="134"/>
      <c r="AI51" s="155"/>
      <c r="AJ51" s="155"/>
      <c r="AK51" s="221">
        <f>SUM(E51:AI51)</f>
        <v>0</v>
      </c>
      <c r="AL51" s="155"/>
      <c r="AM51" s="155"/>
      <c r="AN51" s="155"/>
      <c r="AO51" s="153"/>
      <c r="AP51" s="134" t="s">
        <v>176</v>
      </c>
      <c r="AQ51" s="134">
        <f>SUM(AQ45:AQ50)-AQ44</f>
        <v>-0.5</v>
      </c>
      <c r="AR51" s="134">
        <f>SUM(AR45:AR50)-AR44</f>
        <v>0.5</v>
      </c>
      <c r="AS51" s="134">
        <f>SUM(AS45:AS50)-AS44</f>
        <v>1.5</v>
      </c>
      <c r="AT51" s="134">
        <f>SUM(AT45:AT50)-AT44</f>
        <v>1.5</v>
      </c>
      <c r="AU51" s="134">
        <f>SUM(AU45:AU50)-AU44</f>
        <v>1.5</v>
      </c>
      <c r="AV51" s="136">
        <f t="shared" si="26"/>
        <v>4.5</v>
      </c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81"/>
      <c r="BI51" s="181"/>
      <c r="BJ51" s="155"/>
    </row>
    <row r="52" spans="1:62" ht="15" x14ac:dyDescent="0.25">
      <c r="A52" s="71"/>
      <c r="B52" s="131" t="s">
        <v>166</v>
      </c>
      <c r="C52" s="95">
        <v>5</v>
      </c>
      <c r="D52" s="95">
        <v>6</v>
      </c>
      <c r="E52" s="95">
        <v>5.5</v>
      </c>
      <c r="F52" s="95">
        <v>6.5</v>
      </c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95">
        <v>6</v>
      </c>
      <c r="AG52" s="95">
        <v>5.5</v>
      </c>
      <c r="AH52" s="95"/>
      <c r="AI52" s="95"/>
      <c r="AJ52" s="95"/>
      <c r="AK52" s="221">
        <f>SUM(C52:AG52)</f>
        <v>140.5</v>
      </c>
      <c r="AL52" s="134"/>
      <c r="AM52" s="134"/>
      <c r="AN52" s="134"/>
      <c r="AO52" s="71"/>
      <c r="AP52" s="135" t="s">
        <v>167</v>
      </c>
      <c r="AQ52" s="135">
        <f t="shared" ref="AQ52:AQ58" si="33">SUM(C52:H52)</f>
        <v>31</v>
      </c>
      <c r="AR52" s="135">
        <f t="shared" ref="AR52:AR58" si="34">SUM(J52:O52)</f>
        <v>31</v>
      </c>
      <c r="AS52" s="135">
        <f t="shared" ref="AS52:AS58" si="35">SUM(Q52:V52)</f>
        <v>31</v>
      </c>
      <c r="AT52" s="135">
        <f t="shared" ref="AT52:AT58" si="36">SUM(X52:AC52)</f>
        <v>31</v>
      </c>
      <c r="AU52" s="135">
        <f>SUM(AE52:AG52)</f>
        <v>16.5</v>
      </c>
      <c r="AV52" s="136">
        <f t="shared" si="26"/>
        <v>140.5</v>
      </c>
      <c r="AW52" s="137">
        <f>AV52-SUM(AV54:AV58)</f>
        <v>140.5</v>
      </c>
      <c r="AX52" s="137">
        <f>AV59</f>
        <v>15</v>
      </c>
      <c r="AY52" s="138">
        <f>AW52+AX52</f>
        <v>155.5</v>
      </c>
      <c r="AZ52" s="138">
        <f>AV58</f>
        <v>0</v>
      </c>
      <c r="BA52" s="138">
        <f>AV56</f>
        <v>0</v>
      </c>
      <c r="BB52" s="138">
        <f>AV57</f>
        <v>0</v>
      </c>
      <c r="BC52" s="138">
        <f>AV55</f>
        <v>0</v>
      </c>
      <c r="BD52" s="138">
        <f>AV54</f>
        <v>0</v>
      </c>
      <c r="BE52" s="134">
        <f>AM53</f>
        <v>94.5</v>
      </c>
      <c r="BF52" s="134">
        <v>1.3</v>
      </c>
      <c r="BG52" s="134">
        <f>BF52*AX52</f>
        <v>19.5</v>
      </c>
      <c r="BH52" s="174">
        <f>BE52+BG52</f>
        <v>114</v>
      </c>
      <c r="BI52" s="174"/>
      <c r="BJ52" s="138"/>
    </row>
    <row r="53" spans="1:62" ht="15" x14ac:dyDescent="0.25">
      <c r="A53" s="140"/>
      <c r="B53" s="141" t="s">
        <v>168</v>
      </c>
      <c r="C53" s="134">
        <v>6</v>
      </c>
      <c r="D53" s="134">
        <v>5</v>
      </c>
      <c r="E53" s="134">
        <v>6.5</v>
      </c>
      <c r="F53" s="134">
        <v>6</v>
      </c>
      <c r="G53" s="134">
        <v>6.5</v>
      </c>
      <c r="H53" s="134">
        <v>2.5</v>
      </c>
      <c r="I53" s="159"/>
      <c r="J53" s="134">
        <v>7</v>
      </c>
      <c r="K53" s="134">
        <v>5</v>
      </c>
      <c r="L53" s="134">
        <v>6</v>
      </c>
      <c r="M53" s="134">
        <v>6.5</v>
      </c>
      <c r="N53" s="134">
        <v>6</v>
      </c>
      <c r="O53" s="134">
        <v>3</v>
      </c>
      <c r="P53" s="159"/>
      <c r="Q53" s="134">
        <v>7</v>
      </c>
      <c r="R53" s="134">
        <v>6</v>
      </c>
      <c r="S53" s="134">
        <v>6</v>
      </c>
      <c r="T53" s="134">
        <v>6</v>
      </c>
      <c r="U53" s="134">
        <v>6.5</v>
      </c>
      <c r="V53" s="134">
        <v>4</v>
      </c>
      <c r="W53" s="159"/>
      <c r="X53" s="134">
        <v>6.5</v>
      </c>
      <c r="Y53" s="134">
        <v>6</v>
      </c>
      <c r="Z53" s="134">
        <v>6.5</v>
      </c>
      <c r="AA53" s="134">
        <v>6.5</v>
      </c>
      <c r="AB53" s="134">
        <v>6.5</v>
      </c>
      <c r="AC53" s="134">
        <v>3.5</v>
      </c>
      <c r="AD53" s="159"/>
      <c r="AE53" s="134">
        <v>7</v>
      </c>
      <c r="AF53" s="134">
        <v>5.5</v>
      </c>
      <c r="AG53" s="134">
        <v>6</v>
      </c>
      <c r="AH53" s="134"/>
      <c r="AI53" s="134"/>
      <c r="AJ53" s="134"/>
      <c r="AK53" s="221">
        <f>SUM(F53:AI53)</f>
        <v>138</v>
      </c>
      <c r="AL53" s="134">
        <f>COUNT(C53:AG53)</f>
        <v>27</v>
      </c>
      <c r="AM53" s="134">
        <f>AL53*3.5</f>
        <v>94.5</v>
      </c>
      <c r="AN53" s="134"/>
      <c r="AO53" s="140"/>
      <c r="AP53" s="134" t="s">
        <v>169</v>
      </c>
      <c r="AQ53" s="135">
        <f t="shared" si="33"/>
        <v>32.5</v>
      </c>
      <c r="AR53" s="134">
        <f t="shared" si="34"/>
        <v>33.5</v>
      </c>
      <c r="AS53" s="134">
        <f t="shared" si="35"/>
        <v>35.5</v>
      </c>
      <c r="AT53" s="134">
        <f t="shared" si="36"/>
        <v>35.5</v>
      </c>
      <c r="AU53" s="134">
        <f t="shared" ref="AU53:AU58" si="37">SUM(AE53:AJ53)</f>
        <v>18.5</v>
      </c>
      <c r="AV53" s="136">
        <f t="shared" si="26"/>
        <v>155.5</v>
      </c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75"/>
      <c r="BI53" s="175"/>
      <c r="BJ53" s="134" t="s">
        <v>253</v>
      </c>
    </row>
    <row r="54" spans="1:62" ht="15" x14ac:dyDescent="0.25">
      <c r="A54" s="222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147"/>
      <c r="R54" s="147"/>
      <c r="S54" s="147"/>
      <c r="T54" s="147"/>
      <c r="U54" s="147"/>
      <c r="V54" s="147"/>
      <c r="W54" s="176"/>
      <c r="X54" s="147"/>
      <c r="Y54" s="147"/>
      <c r="Z54" s="147"/>
      <c r="AA54" s="147"/>
      <c r="AB54" s="147"/>
      <c r="AC54" s="147"/>
      <c r="AD54" s="176"/>
      <c r="AE54" s="147"/>
      <c r="AF54" s="147"/>
      <c r="AG54" s="147"/>
      <c r="AH54" s="147"/>
      <c r="AI54" s="147"/>
      <c r="AJ54" s="147"/>
      <c r="AK54" s="221"/>
      <c r="AL54" s="147"/>
      <c r="AM54" s="147"/>
      <c r="AN54" s="147"/>
      <c r="AO54" s="140" t="s">
        <v>189</v>
      </c>
      <c r="AP54" s="134" t="s">
        <v>109</v>
      </c>
      <c r="AQ54" s="135">
        <f t="shared" si="33"/>
        <v>0</v>
      </c>
      <c r="AR54" s="134">
        <f t="shared" si="34"/>
        <v>0</v>
      </c>
      <c r="AS54" s="134">
        <f t="shared" si="35"/>
        <v>0</v>
      </c>
      <c r="AT54" s="134">
        <f t="shared" si="36"/>
        <v>0</v>
      </c>
      <c r="AU54" s="134">
        <f t="shared" si="37"/>
        <v>0</v>
      </c>
      <c r="AV54" s="136">
        <f t="shared" si="26"/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78"/>
      <c r="BI54" s="178"/>
      <c r="BJ54" s="147" t="s">
        <v>255</v>
      </c>
    </row>
    <row r="55" spans="1:62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34"/>
      <c r="R55" s="134"/>
      <c r="S55" s="150"/>
      <c r="T55" s="134"/>
      <c r="U55" s="152"/>
      <c r="V55" s="134"/>
      <c r="W55" s="159"/>
      <c r="X55" s="134"/>
      <c r="Y55" s="134"/>
      <c r="Z55" s="150"/>
      <c r="AA55" s="134"/>
      <c r="AB55" s="152"/>
      <c r="AC55" s="134"/>
      <c r="AD55" s="159"/>
      <c r="AE55" s="134"/>
      <c r="AF55" s="134"/>
      <c r="AG55" s="150"/>
      <c r="AH55" s="134"/>
      <c r="AI55" s="152"/>
      <c r="AJ55" s="134"/>
      <c r="AK55" s="221"/>
      <c r="AL55" s="134"/>
      <c r="AM55" s="134"/>
      <c r="AN55" s="134"/>
      <c r="AO55" s="140"/>
      <c r="AP55" s="124" t="s">
        <v>108</v>
      </c>
      <c r="AQ55" s="135">
        <f t="shared" si="33"/>
        <v>0</v>
      </c>
      <c r="AR55" s="134">
        <f t="shared" si="34"/>
        <v>0</v>
      </c>
      <c r="AS55" s="134">
        <f t="shared" si="35"/>
        <v>0</v>
      </c>
      <c r="AT55" s="134">
        <f t="shared" si="36"/>
        <v>0</v>
      </c>
      <c r="AU55" s="134">
        <f t="shared" si="37"/>
        <v>0</v>
      </c>
      <c r="AV55" s="136">
        <f t="shared" si="26"/>
        <v>0</v>
      </c>
      <c r="AW55" s="134"/>
      <c r="AX55" s="134"/>
      <c r="AY55" s="134"/>
      <c r="AZ55" s="225"/>
      <c r="BA55" s="134"/>
      <c r="BB55" s="134"/>
      <c r="BC55" s="134"/>
      <c r="BD55" s="134"/>
      <c r="BE55" s="134"/>
      <c r="BF55" s="134"/>
      <c r="BG55" s="134"/>
      <c r="BH55" s="175"/>
      <c r="BI55" s="175"/>
      <c r="BJ55" s="134"/>
    </row>
    <row r="56" spans="1:62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34"/>
      <c r="R56" s="134"/>
      <c r="S56" s="150"/>
      <c r="T56" s="134"/>
      <c r="U56" s="152"/>
      <c r="V56" s="134"/>
      <c r="W56" s="159"/>
      <c r="X56" s="134"/>
      <c r="Y56" s="134"/>
      <c r="Z56" s="150"/>
      <c r="AA56" s="134"/>
      <c r="AB56" s="152"/>
      <c r="AC56" s="134"/>
      <c r="AD56" s="159"/>
      <c r="AE56" s="134"/>
      <c r="AF56" s="134"/>
      <c r="AG56" s="150"/>
      <c r="AH56" s="134"/>
      <c r="AI56" s="152"/>
      <c r="AJ56" s="134"/>
      <c r="AK56" s="221"/>
      <c r="AL56" s="134"/>
      <c r="AM56" s="134"/>
      <c r="AN56" s="134"/>
      <c r="AO56" s="140"/>
      <c r="AP56" s="124" t="s">
        <v>172</v>
      </c>
      <c r="AQ56" s="135">
        <f t="shared" si="33"/>
        <v>0</v>
      </c>
      <c r="AR56" s="134">
        <f t="shared" si="34"/>
        <v>0</v>
      </c>
      <c r="AS56" s="134">
        <f t="shared" si="35"/>
        <v>0</v>
      </c>
      <c r="AT56" s="134">
        <f t="shared" si="36"/>
        <v>0</v>
      </c>
      <c r="AU56" s="134">
        <f t="shared" si="37"/>
        <v>0</v>
      </c>
      <c r="AV56" s="136">
        <f t="shared" si="26"/>
        <v>0</v>
      </c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75"/>
      <c r="BI56" s="175"/>
      <c r="BJ56" s="134"/>
    </row>
    <row r="57" spans="1:62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/>
      <c r="AC57" s="134"/>
      <c r="AD57" s="159"/>
      <c r="AE57" s="134"/>
      <c r="AF57" s="134"/>
      <c r="AG57" s="150"/>
      <c r="AH57" s="134"/>
      <c r="AI57" s="152"/>
      <c r="AJ57" s="134"/>
      <c r="AK57" s="221"/>
      <c r="AL57" s="134"/>
      <c r="AM57" s="134"/>
      <c r="AN57" s="134"/>
      <c r="AO57" s="140"/>
      <c r="AP57" s="124" t="s">
        <v>173</v>
      </c>
      <c r="AQ57" s="135">
        <f t="shared" si="33"/>
        <v>0</v>
      </c>
      <c r="AR57" s="134">
        <f t="shared" si="34"/>
        <v>0</v>
      </c>
      <c r="AS57" s="134">
        <f t="shared" si="35"/>
        <v>0</v>
      </c>
      <c r="AT57" s="134">
        <f t="shared" si="36"/>
        <v>0</v>
      </c>
      <c r="AU57" s="134">
        <f t="shared" si="37"/>
        <v>0</v>
      </c>
      <c r="AV57" s="136">
        <f t="shared" si="26"/>
        <v>0</v>
      </c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75"/>
      <c r="BI57" s="175"/>
      <c r="BJ57" s="134"/>
    </row>
    <row r="58" spans="1:62" ht="15" x14ac:dyDescent="0.25">
      <c r="A58" s="140"/>
      <c r="B58" s="141" t="s">
        <v>174</v>
      </c>
      <c r="C58" s="150"/>
      <c r="D58" s="150"/>
      <c r="E58" s="150"/>
      <c r="F58" s="134"/>
      <c r="G58" s="152"/>
      <c r="H58" s="134"/>
      <c r="I58" s="159"/>
      <c r="J58" s="134"/>
      <c r="K58" s="134"/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/>
      <c r="AC58" s="134"/>
      <c r="AD58" s="159"/>
      <c r="AE58" s="134"/>
      <c r="AF58" s="134"/>
      <c r="AG58" s="150"/>
      <c r="AH58" s="134"/>
      <c r="AI58" s="152"/>
      <c r="AJ58" s="134"/>
      <c r="AK58" s="221"/>
      <c r="AL58" s="134"/>
      <c r="AM58" s="134"/>
      <c r="AN58" s="134"/>
      <c r="AO58" s="140"/>
      <c r="AP58" s="124" t="s">
        <v>174</v>
      </c>
      <c r="AQ58" s="135">
        <f t="shared" si="33"/>
        <v>0</v>
      </c>
      <c r="AR58" s="134">
        <f t="shared" si="34"/>
        <v>0</v>
      </c>
      <c r="AS58" s="134">
        <f t="shared" si="35"/>
        <v>0</v>
      </c>
      <c r="AT58" s="134">
        <f t="shared" si="36"/>
        <v>0</v>
      </c>
      <c r="AU58" s="134">
        <f t="shared" si="37"/>
        <v>0</v>
      </c>
      <c r="AV58" s="136">
        <f t="shared" si="26"/>
        <v>0</v>
      </c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75"/>
      <c r="BI58" s="175"/>
      <c r="BJ58" s="134"/>
    </row>
    <row r="59" spans="1:62" ht="15" x14ac:dyDescent="0.25">
      <c r="A59" s="153"/>
      <c r="B59" s="154" t="s">
        <v>175</v>
      </c>
      <c r="C59" s="155"/>
      <c r="D59" s="155"/>
      <c r="E59" s="155"/>
      <c r="F59" s="155"/>
      <c r="G59" s="155"/>
      <c r="H59" s="155"/>
      <c r="I59" s="159"/>
      <c r="J59" s="155"/>
      <c r="K59" s="155"/>
      <c r="L59" s="155"/>
      <c r="M59" s="155"/>
      <c r="N59" s="155"/>
      <c r="O59" s="155"/>
      <c r="P59" s="159"/>
      <c r="Q59" s="155"/>
      <c r="R59" s="155"/>
      <c r="S59" s="155"/>
      <c r="T59" s="155"/>
      <c r="U59" s="155"/>
      <c r="V59" s="155"/>
      <c r="W59" s="159"/>
      <c r="X59" s="155"/>
      <c r="Y59" s="155"/>
      <c r="Z59" s="155"/>
      <c r="AA59" s="155"/>
      <c r="AB59" s="155"/>
      <c r="AC59" s="155"/>
      <c r="AD59" s="159"/>
      <c r="AE59" s="155"/>
      <c r="AF59" s="155"/>
      <c r="AG59" s="155"/>
      <c r="AH59" s="155"/>
      <c r="AI59" s="155"/>
      <c r="AJ59" s="155"/>
      <c r="AK59" s="221">
        <f>SUM(E59:AI59)</f>
        <v>0</v>
      </c>
      <c r="AL59" s="155"/>
      <c r="AM59" s="155"/>
      <c r="AN59" s="155"/>
      <c r="AO59" s="153"/>
      <c r="AP59" s="134" t="s">
        <v>176</v>
      </c>
      <c r="AQ59" s="134">
        <f>SUM(AQ53:AQ58)-AQ52</f>
        <v>1.5</v>
      </c>
      <c r="AR59" s="134">
        <f>SUM(AR53:AR58)-AR52</f>
        <v>2.5</v>
      </c>
      <c r="AS59" s="134">
        <f>SUM(AS53:AS58)-AS52</f>
        <v>4.5</v>
      </c>
      <c r="AT59" s="134">
        <f>SUM(AT53:AT58)-AT52</f>
        <v>4.5</v>
      </c>
      <c r="AU59" s="134">
        <f>SUM(AU53:AU58)-AU52</f>
        <v>2</v>
      </c>
      <c r="AV59" s="136">
        <f t="shared" si="26"/>
        <v>15</v>
      </c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81"/>
      <c r="BI59" s="181"/>
      <c r="BJ59" s="155"/>
    </row>
    <row r="60" spans="1:62" ht="15" x14ac:dyDescent="0.25">
      <c r="A60" s="71"/>
      <c r="B60" s="131" t="s">
        <v>166</v>
      </c>
      <c r="C60" s="95">
        <v>5.5</v>
      </c>
      <c r="D60" s="95">
        <v>6</v>
      </c>
      <c r="E60" s="95">
        <v>5.5</v>
      </c>
      <c r="F60" s="95">
        <v>6</v>
      </c>
      <c r="G60" s="95">
        <v>6</v>
      </c>
      <c r="H60" s="95">
        <v>2</v>
      </c>
      <c r="I60" s="173"/>
      <c r="J60" s="95">
        <v>5.5</v>
      </c>
      <c r="K60" s="95">
        <v>6</v>
      </c>
      <c r="L60" s="95">
        <v>5.5</v>
      </c>
      <c r="M60" s="95">
        <v>6</v>
      </c>
      <c r="N60" s="95">
        <v>6</v>
      </c>
      <c r="O60" s="95">
        <v>2</v>
      </c>
      <c r="P60" s="173"/>
      <c r="Q60" s="95">
        <v>5.5</v>
      </c>
      <c r="R60" s="95">
        <v>6</v>
      </c>
      <c r="S60" s="95">
        <v>5.5</v>
      </c>
      <c r="T60" s="95">
        <v>6</v>
      </c>
      <c r="U60" s="95">
        <v>6</v>
      </c>
      <c r="V60" s="95">
        <v>2</v>
      </c>
      <c r="W60" s="173"/>
      <c r="X60" s="95">
        <v>5.5</v>
      </c>
      <c r="Y60" s="95">
        <v>6</v>
      </c>
      <c r="Z60" s="95">
        <v>5.5</v>
      </c>
      <c r="AA60" s="95">
        <v>6</v>
      </c>
      <c r="AB60" s="95">
        <v>6</v>
      </c>
      <c r="AC60" s="95">
        <v>2</v>
      </c>
      <c r="AD60" s="173"/>
      <c r="AE60" s="95">
        <v>5.5</v>
      </c>
      <c r="AF60" s="95">
        <v>6</v>
      </c>
      <c r="AG60" s="95">
        <v>5.5</v>
      </c>
      <c r="AH60" s="95"/>
      <c r="AI60" s="95"/>
      <c r="AJ60" s="95"/>
      <c r="AK60" s="221">
        <f>SUM(C60:AG60)</f>
        <v>141</v>
      </c>
      <c r="AL60" s="134"/>
      <c r="AM60" s="134"/>
      <c r="AN60" s="134"/>
      <c r="AO60" s="71"/>
      <c r="AP60" s="135" t="s">
        <v>167</v>
      </c>
      <c r="AQ60" s="135">
        <f t="shared" ref="AQ60:AQ66" si="38">SUM(C60:H60)</f>
        <v>31</v>
      </c>
      <c r="AR60" s="135">
        <f t="shared" ref="AR60:AR66" si="39">SUM(J60:O60)</f>
        <v>31</v>
      </c>
      <c r="AS60" s="135">
        <f t="shared" ref="AS60:AS66" si="40">SUM(Q60:V60)</f>
        <v>31</v>
      </c>
      <c r="AT60" s="135">
        <f t="shared" ref="AT60:AT66" si="41">SUM(X60:AC60)</f>
        <v>31</v>
      </c>
      <c r="AU60" s="135">
        <f>SUM(AE60:AG60)</f>
        <v>17</v>
      </c>
      <c r="AV60" s="136">
        <f t="shared" si="26"/>
        <v>141</v>
      </c>
      <c r="AW60" s="137">
        <f>AV60-SUM(AV62:AV66)</f>
        <v>141</v>
      </c>
      <c r="AX60" s="137">
        <f>AV67</f>
        <v>12.5</v>
      </c>
      <c r="AY60" s="138">
        <f>AW60+AX60</f>
        <v>153.5</v>
      </c>
      <c r="AZ60" s="138">
        <f>AV66</f>
        <v>0</v>
      </c>
      <c r="BA60" s="138">
        <f>AV64</f>
        <v>0</v>
      </c>
      <c r="BB60" s="138">
        <f>AV65</f>
        <v>0</v>
      </c>
      <c r="BC60" s="138">
        <f>AV63</f>
        <v>0</v>
      </c>
      <c r="BD60" s="138">
        <f>AV62</f>
        <v>0</v>
      </c>
      <c r="BE60" s="134">
        <f>AM61</f>
        <v>94.5</v>
      </c>
      <c r="BF60" s="134">
        <v>1.3</v>
      </c>
      <c r="BG60" s="134">
        <f>BF60*AX60</f>
        <v>16.25</v>
      </c>
      <c r="BH60" s="174">
        <f>BE60+BG60</f>
        <v>110.75</v>
      </c>
      <c r="BI60" s="174"/>
      <c r="BJ60" s="138"/>
    </row>
    <row r="61" spans="1:62" ht="15" x14ac:dyDescent="0.25">
      <c r="A61" s="140"/>
      <c r="B61" s="141" t="s">
        <v>168</v>
      </c>
      <c r="C61" s="134">
        <v>5.5</v>
      </c>
      <c r="D61" s="134">
        <v>7</v>
      </c>
      <c r="E61" s="134">
        <v>6</v>
      </c>
      <c r="F61" s="134">
        <v>6.5</v>
      </c>
      <c r="G61" s="134">
        <v>5</v>
      </c>
      <c r="H61" s="147">
        <v>3</v>
      </c>
      <c r="I61" s="159"/>
      <c r="J61" s="134">
        <v>5</v>
      </c>
      <c r="K61" s="134">
        <v>6.5</v>
      </c>
      <c r="L61" s="134">
        <v>6</v>
      </c>
      <c r="M61" s="134">
        <v>6.5</v>
      </c>
      <c r="N61" s="134">
        <v>5</v>
      </c>
      <c r="O61" s="134">
        <v>4</v>
      </c>
      <c r="P61" s="159"/>
      <c r="Q61" s="134">
        <v>6</v>
      </c>
      <c r="R61" s="134">
        <v>7</v>
      </c>
      <c r="S61" s="134">
        <v>6</v>
      </c>
      <c r="T61" s="134">
        <v>7.5</v>
      </c>
      <c r="U61" s="134">
        <v>5</v>
      </c>
      <c r="V61" s="134">
        <v>3.5</v>
      </c>
      <c r="W61" s="159"/>
      <c r="X61" s="134">
        <v>6</v>
      </c>
      <c r="Y61" s="134">
        <v>7</v>
      </c>
      <c r="Z61" s="134">
        <v>6</v>
      </c>
      <c r="AA61" s="134">
        <v>6.5</v>
      </c>
      <c r="AB61" s="134">
        <v>5</v>
      </c>
      <c r="AC61" s="134">
        <v>3.5</v>
      </c>
      <c r="AD61" s="159"/>
      <c r="AE61" s="134">
        <v>5.5</v>
      </c>
      <c r="AF61" s="134">
        <v>7</v>
      </c>
      <c r="AG61" s="134">
        <v>6</v>
      </c>
      <c r="AH61" s="134"/>
      <c r="AI61" s="134"/>
      <c r="AJ61" s="134"/>
      <c r="AK61" s="221">
        <f>SUM(F61:AI61)</f>
        <v>135</v>
      </c>
      <c r="AL61" s="134">
        <f>COUNT(C61:AG61)</f>
        <v>27</v>
      </c>
      <c r="AM61" s="134">
        <f>AL61*3.5</f>
        <v>94.5</v>
      </c>
      <c r="AN61" s="134"/>
      <c r="AO61" s="140"/>
      <c r="AP61" s="134" t="s">
        <v>169</v>
      </c>
      <c r="AQ61" s="135">
        <f t="shared" si="38"/>
        <v>33</v>
      </c>
      <c r="AR61" s="134">
        <f t="shared" si="39"/>
        <v>33</v>
      </c>
      <c r="AS61" s="134">
        <f t="shared" si="40"/>
        <v>35</v>
      </c>
      <c r="AT61" s="134">
        <f t="shared" si="41"/>
        <v>34</v>
      </c>
      <c r="AU61" s="134">
        <f t="shared" ref="AU61:AU66" si="42">SUM(AE61:AJ61)</f>
        <v>18.5</v>
      </c>
      <c r="AV61" s="136">
        <f t="shared" si="26"/>
        <v>153.5</v>
      </c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75"/>
      <c r="BI61" s="175"/>
      <c r="BJ61" s="134" t="s">
        <v>253</v>
      </c>
    </row>
    <row r="62" spans="1:62" ht="15" x14ac:dyDescent="0.25">
      <c r="A62" s="222" t="s">
        <v>196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47"/>
      <c r="K62" s="147"/>
      <c r="L62" s="147"/>
      <c r="M62" s="147"/>
      <c r="N62" s="147"/>
      <c r="O62" s="147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/>
      <c r="AA62" s="147"/>
      <c r="AB62" s="147"/>
      <c r="AC62" s="147"/>
      <c r="AD62" s="176"/>
      <c r="AE62" s="147"/>
      <c r="AF62" s="147"/>
      <c r="AG62" s="147"/>
      <c r="AH62" s="147"/>
      <c r="AI62" s="147"/>
      <c r="AJ62" s="147"/>
      <c r="AK62" s="221"/>
      <c r="AL62" s="147"/>
      <c r="AM62" s="147"/>
      <c r="AN62" s="147"/>
      <c r="AO62" s="140" t="s">
        <v>196</v>
      </c>
      <c r="AP62" s="134" t="s">
        <v>109</v>
      </c>
      <c r="AQ62" s="135">
        <f t="shared" si="38"/>
        <v>0</v>
      </c>
      <c r="AR62" s="134">
        <f t="shared" si="39"/>
        <v>0</v>
      </c>
      <c r="AS62" s="134">
        <f t="shared" si="40"/>
        <v>0</v>
      </c>
      <c r="AT62" s="134">
        <f t="shared" si="41"/>
        <v>0</v>
      </c>
      <c r="AU62" s="134">
        <f t="shared" si="42"/>
        <v>0</v>
      </c>
      <c r="AV62" s="136">
        <f t="shared" si="26"/>
        <v>0</v>
      </c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78"/>
      <c r="BI62" s="178"/>
      <c r="BJ62" s="147"/>
    </row>
    <row r="63" spans="1:62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/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/>
      <c r="AF63" s="134"/>
      <c r="AG63" s="150"/>
      <c r="AH63" s="134"/>
      <c r="AI63" s="152"/>
      <c r="AJ63" s="134"/>
      <c r="AK63" s="221"/>
      <c r="AL63" s="134"/>
      <c r="AM63" s="134"/>
      <c r="AN63" s="134"/>
      <c r="AO63" s="140"/>
      <c r="AP63" s="124" t="s">
        <v>108</v>
      </c>
      <c r="AQ63" s="135">
        <f t="shared" si="38"/>
        <v>0</v>
      </c>
      <c r="AR63" s="134">
        <f t="shared" si="39"/>
        <v>0</v>
      </c>
      <c r="AS63" s="134">
        <f t="shared" si="40"/>
        <v>0</v>
      </c>
      <c r="AT63" s="134">
        <f t="shared" si="41"/>
        <v>0</v>
      </c>
      <c r="AU63" s="134">
        <f t="shared" si="42"/>
        <v>0</v>
      </c>
      <c r="AV63" s="136">
        <f t="shared" si="26"/>
        <v>0</v>
      </c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75"/>
      <c r="BI63" s="175"/>
      <c r="BJ63" s="134"/>
    </row>
    <row r="64" spans="1:62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/>
      <c r="M64" s="134"/>
      <c r="N64" s="152"/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4"/>
      <c r="AG64" s="150"/>
      <c r="AH64" s="134"/>
      <c r="AI64" s="152"/>
      <c r="AJ64" s="134"/>
      <c r="AK64" s="221"/>
      <c r="AL64" s="134"/>
      <c r="AM64" s="134"/>
      <c r="AN64" s="134"/>
      <c r="AO64" s="140"/>
      <c r="AP64" s="124" t="s">
        <v>172</v>
      </c>
      <c r="AQ64" s="135">
        <f t="shared" si="38"/>
        <v>0</v>
      </c>
      <c r="AR64" s="134">
        <f t="shared" si="39"/>
        <v>0</v>
      </c>
      <c r="AS64" s="134">
        <f t="shared" si="40"/>
        <v>0</v>
      </c>
      <c r="AT64" s="134">
        <f t="shared" si="41"/>
        <v>0</v>
      </c>
      <c r="AU64" s="134">
        <f t="shared" si="42"/>
        <v>0</v>
      </c>
      <c r="AV64" s="136">
        <f t="shared" si="26"/>
        <v>0</v>
      </c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75"/>
      <c r="BI64" s="175"/>
      <c r="BJ64" s="134"/>
    </row>
    <row r="65" spans="1:62" ht="15" x14ac:dyDescent="0.25">
      <c r="A65" s="140"/>
      <c r="B65" s="141" t="s">
        <v>161</v>
      </c>
      <c r="C65" s="150"/>
      <c r="D65" s="150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4"/>
      <c r="AG65" s="150"/>
      <c r="AH65" s="134"/>
      <c r="AI65" s="152"/>
      <c r="AJ65" s="134"/>
      <c r="AK65" s="221"/>
      <c r="AL65" s="134"/>
      <c r="AM65" s="134"/>
      <c r="AN65" s="134"/>
      <c r="AO65" s="140"/>
      <c r="AP65" s="124" t="s">
        <v>173</v>
      </c>
      <c r="AQ65" s="135">
        <f t="shared" si="38"/>
        <v>0</v>
      </c>
      <c r="AR65" s="134">
        <f t="shared" si="39"/>
        <v>0</v>
      </c>
      <c r="AS65" s="134">
        <f t="shared" si="40"/>
        <v>0</v>
      </c>
      <c r="AT65" s="134">
        <f t="shared" si="41"/>
        <v>0</v>
      </c>
      <c r="AU65" s="134">
        <f t="shared" si="42"/>
        <v>0</v>
      </c>
      <c r="AV65" s="136">
        <f t="shared" si="26"/>
        <v>0</v>
      </c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75"/>
      <c r="BI65" s="175"/>
      <c r="BJ65" s="134"/>
    </row>
    <row r="66" spans="1:62" ht="15" x14ac:dyDescent="0.25">
      <c r="A66" s="140"/>
      <c r="B66" s="141" t="s">
        <v>174</v>
      </c>
      <c r="C66" s="150"/>
      <c r="D66" s="150"/>
      <c r="E66" s="150"/>
      <c r="F66" s="134"/>
      <c r="G66" s="152"/>
      <c r="H66" s="134"/>
      <c r="I66" s="159"/>
      <c r="J66" s="134"/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59"/>
      <c r="AE66" s="134"/>
      <c r="AF66" s="134"/>
      <c r="AG66" s="150"/>
      <c r="AH66" s="134"/>
      <c r="AI66" s="152"/>
      <c r="AJ66" s="134"/>
      <c r="AK66" s="221"/>
      <c r="AL66" s="134"/>
      <c r="AM66" s="134"/>
      <c r="AN66" s="134"/>
      <c r="AO66" s="140"/>
      <c r="AP66" s="124" t="s">
        <v>174</v>
      </c>
      <c r="AQ66" s="135">
        <f t="shared" si="38"/>
        <v>0</v>
      </c>
      <c r="AR66" s="134">
        <f t="shared" si="39"/>
        <v>0</v>
      </c>
      <c r="AS66" s="134">
        <f t="shared" si="40"/>
        <v>0</v>
      </c>
      <c r="AT66" s="134">
        <f t="shared" si="41"/>
        <v>0</v>
      </c>
      <c r="AU66" s="134">
        <f t="shared" si="42"/>
        <v>0</v>
      </c>
      <c r="AV66" s="136">
        <f t="shared" si="26"/>
        <v>0</v>
      </c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75"/>
      <c r="BI66" s="175"/>
      <c r="BJ66" s="134"/>
    </row>
    <row r="67" spans="1:62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55"/>
      <c r="AG67" s="155"/>
      <c r="AH67" s="134"/>
      <c r="AI67" s="155"/>
      <c r="AJ67" s="155"/>
      <c r="AK67" s="221">
        <f>SUM(E67:AI67)</f>
        <v>0</v>
      </c>
      <c r="AL67" s="155"/>
      <c r="AM67" s="155"/>
      <c r="AN67" s="155"/>
      <c r="AO67" s="153"/>
      <c r="AP67" s="134" t="s">
        <v>176</v>
      </c>
      <c r="AQ67" s="134">
        <f>SUM(AQ61:AQ66)-AQ60</f>
        <v>2</v>
      </c>
      <c r="AR67" s="134">
        <f>SUM(AR61:AR66)-AR60</f>
        <v>2</v>
      </c>
      <c r="AS67" s="134">
        <f>SUM(AS61:AS66)-AS60</f>
        <v>4</v>
      </c>
      <c r="AT67" s="134">
        <f>SUM(AT61:AT66)-AT60</f>
        <v>3</v>
      </c>
      <c r="AU67" s="134">
        <f>SUM(AU61:AU66)-AU60</f>
        <v>1.5</v>
      </c>
      <c r="AV67" s="136">
        <f t="shared" si="26"/>
        <v>12.5</v>
      </c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81"/>
      <c r="BI67" s="181"/>
      <c r="BJ67" s="155"/>
    </row>
    <row r="68" spans="1:62" ht="15" x14ac:dyDescent="0.25">
      <c r="A68" s="71"/>
      <c r="B68" s="131" t="s">
        <v>166</v>
      </c>
      <c r="C68" s="95">
        <v>5</v>
      </c>
      <c r="D68" s="95">
        <v>5</v>
      </c>
      <c r="E68" s="95">
        <v>5</v>
      </c>
      <c r="F68" s="95">
        <v>6</v>
      </c>
      <c r="G68" s="95">
        <v>6</v>
      </c>
      <c r="H68" s="95">
        <v>3</v>
      </c>
      <c r="I68" s="159"/>
      <c r="J68" s="95">
        <v>5</v>
      </c>
      <c r="K68" s="95">
        <v>5</v>
      </c>
      <c r="L68" s="95">
        <v>5</v>
      </c>
      <c r="M68" s="95">
        <v>6</v>
      </c>
      <c r="N68" s="95">
        <v>6</v>
      </c>
      <c r="O68" s="95">
        <v>3</v>
      </c>
      <c r="P68" s="159"/>
      <c r="Q68" s="95">
        <v>5</v>
      </c>
      <c r="R68" s="95">
        <v>5</v>
      </c>
      <c r="S68" s="95">
        <v>5</v>
      </c>
      <c r="T68" s="95">
        <v>6</v>
      </c>
      <c r="U68" s="95">
        <v>6</v>
      </c>
      <c r="V68" s="95">
        <v>3</v>
      </c>
      <c r="W68" s="159"/>
      <c r="X68" s="95">
        <v>5</v>
      </c>
      <c r="Y68" s="95">
        <v>5</v>
      </c>
      <c r="Z68" s="95">
        <v>5</v>
      </c>
      <c r="AA68" s="95">
        <v>6</v>
      </c>
      <c r="AB68" s="95">
        <v>6</v>
      </c>
      <c r="AC68" s="95">
        <v>3</v>
      </c>
      <c r="AD68" s="159"/>
      <c r="AE68" s="95">
        <v>5</v>
      </c>
      <c r="AF68" s="95">
        <v>5</v>
      </c>
      <c r="AG68" s="95">
        <v>5</v>
      </c>
      <c r="AH68" s="135"/>
      <c r="AI68" s="135"/>
      <c r="AJ68" s="135"/>
      <c r="AK68" s="221">
        <f>SUM(C68:AG68)</f>
        <v>135</v>
      </c>
      <c r="AL68" s="134"/>
      <c r="AM68" s="134"/>
      <c r="AN68" s="134"/>
      <c r="AO68" s="71"/>
      <c r="AP68" s="135" t="s">
        <v>167</v>
      </c>
      <c r="AQ68" s="135">
        <f t="shared" ref="AQ68:AQ74" si="43">SUM(C68:H68)</f>
        <v>30</v>
      </c>
      <c r="AR68" s="135">
        <f t="shared" ref="AR68:AR74" si="44">SUM(J68:O68)</f>
        <v>30</v>
      </c>
      <c r="AS68" s="135">
        <f t="shared" ref="AS68:AS74" si="45">SUM(Q68:V68)</f>
        <v>30</v>
      </c>
      <c r="AT68" s="135">
        <f t="shared" ref="AT68:AT74" si="46">SUM(X68:AC68)</f>
        <v>30</v>
      </c>
      <c r="AU68" s="135">
        <f>SUM(AE68:AG68)</f>
        <v>15</v>
      </c>
      <c r="AV68" s="136">
        <f t="shared" ref="AV68:AV99" si="47">SUM(AQ68:AU68)</f>
        <v>135</v>
      </c>
      <c r="AW68" s="137">
        <f>AV68-SUM(AV70:AV74)</f>
        <v>135</v>
      </c>
      <c r="AX68" s="137">
        <f>AV75</f>
        <v>10.5</v>
      </c>
      <c r="AY68" s="138">
        <f>AW68+AX68</f>
        <v>145.5</v>
      </c>
      <c r="AZ68" s="138">
        <f>AV74</f>
        <v>0</v>
      </c>
      <c r="BA68" s="138">
        <f>AV72</f>
        <v>0</v>
      </c>
      <c r="BB68" s="138">
        <f>AV73</f>
        <v>0</v>
      </c>
      <c r="BC68" s="138">
        <f>AV71</f>
        <v>0</v>
      </c>
      <c r="BD68" s="138">
        <f>AV70</f>
        <v>0</v>
      </c>
      <c r="BE68" s="134">
        <f>AM69</f>
        <v>94.5</v>
      </c>
      <c r="BF68" s="134">
        <v>1.3</v>
      </c>
      <c r="BG68" s="134">
        <f>BF68*AX68</f>
        <v>13.65</v>
      </c>
      <c r="BH68" s="174">
        <f>BE68+BG68</f>
        <v>108.15</v>
      </c>
      <c r="BI68" s="174"/>
      <c r="BJ68" s="138"/>
    </row>
    <row r="69" spans="1:62" ht="15" x14ac:dyDescent="0.25">
      <c r="A69" s="140"/>
      <c r="B69" s="141" t="s">
        <v>168</v>
      </c>
      <c r="C69" s="134">
        <v>5.5</v>
      </c>
      <c r="D69" s="134">
        <v>5</v>
      </c>
      <c r="E69" s="134">
        <v>6</v>
      </c>
      <c r="F69" s="134">
        <v>6.5</v>
      </c>
      <c r="G69" s="134">
        <v>5</v>
      </c>
      <c r="H69" s="134">
        <v>2.5</v>
      </c>
      <c r="I69" s="159"/>
      <c r="J69" s="134">
        <v>6</v>
      </c>
      <c r="K69" s="134">
        <v>5</v>
      </c>
      <c r="L69" s="134">
        <v>6.5</v>
      </c>
      <c r="M69" s="134">
        <v>6.5</v>
      </c>
      <c r="N69" s="134">
        <v>5</v>
      </c>
      <c r="O69" s="134">
        <v>2.5</v>
      </c>
      <c r="P69" s="159"/>
      <c r="Q69" s="134">
        <v>5.5</v>
      </c>
      <c r="R69" s="134">
        <v>5.5</v>
      </c>
      <c r="S69" s="134">
        <v>6.5</v>
      </c>
      <c r="T69" s="134">
        <v>7.5</v>
      </c>
      <c r="U69" s="134">
        <v>5</v>
      </c>
      <c r="V69" s="134">
        <v>3</v>
      </c>
      <c r="W69" s="159"/>
      <c r="X69" s="134">
        <v>5.5</v>
      </c>
      <c r="Y69" s="134">
        <v>5.5</v>
      </c>
      <c r="Z69" s="134">
        <v>7</v>
      </c>
      <c r="AA69" s="134">
        <v>6.5</v>
      </c>
      <c r="AB69" s="134">
        <v>5</v>
      </c>
      <c r="AC69" s="134">
        <v>2.5</v>
      </c>
      <c r="AD69" s="159"/>
      <c r="AE69" s="134">
        <v>6</v>
      </c>
      <c r="AF69" s="134">
        <v>5.5</v>
      </c>
      <c r="AG69" s="134">
        <v>7</v>
      </c>
      <c r="AH69" s="134"/>
      <c r="AI69" s="134"/>
      <c r="AJ69" s="134"/>
      <c r="AK69" s="221">
        <f>SUM(F69:AI69)</f>
        <v>129</v>
      </c>
      <c r="AL69" s="134">
        <f>COUNT(C69:AG69)</f>
        <v>27</v>
      </c>
      <c r="AM69" s="134">
        <f>AL69*3.5</f>
        <v>94.5</v>
      </c>
      <c r="AN69" s="134"/>
      <c r="AO69" s="140"/>
      <c r="AP69" s="134" t="s">
        <v>169</v>
      </c>
      <c r="AQ69" s="135">
        <f t="shared" si="43"/>
        <v>30.5</v>
      </c>
      <c r="AR69" s="134">
        <f t="shared" si="44"/>
        <v>31.5</v>
      </c>
      <c r="AS69" s="134">
        <f t="shared" si="45"/>
        <v>33</v>
      </c>
      <c r="AT69" s="134">
        <f t="shared" si="46"/>
        <v>32</v>
      </c>
      <c r="AU69" s="134">
        <f t="shared" ref="AU69:AU74" si="48">SUM(AE69:AJ69)</f>
        <v>18.5</v>
      </c>
      <c r="AV69" s="136">
        <f t="shared" si="47"/>
        <v>145.5</v>
      </c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75"/>
      <c r="BI69" s="175"/>
      <c r="BJ69" s="134" t="s">
        <v>253</v>
      </c>
    </row>
    <row r="70" spans="1:62" ht="15" x14ac:dyDescent="0.25">
      <c r="A70" s="222" t="s">
        <v>197</v>
      </c>
      <c r="B70" s="141" t="s">
        <v>109</v>
      </c>
      <c r="C70" s="147"/>
      <c r="D70" s="147"/>
      <c r="E70" s="147"/>
      <c r="F70" s="147"/>
      <c r="G70" s="147"/>
      <c r="H70" s="147"/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147"/>
      <c r="Y70" s="147"/>
      <c r="Z70" s="147"/>
      <c r="AA70" s="147"/>
      <c r="AB70" s="147"/>
      <c r="AC70" s="147"/>
      <c r="AD70" s="176"/>
      <c r="AE70" s="147"/>
      <c r="AF70" s="147"/>
      <c r="AG70" s="147"/>
      <c r="AH70" s="147"/>
      <c r="AI70" s="147"/>
      <c r="AJ70" s="147"/>
      <c r="AK70" s="221"/>
      <c r="AL70" s="147"/>
      <c r="AM70" s="147"/>
      <c r="AN70" s="147"/>
      <c r="AO70" s="140" t="s">
        <v>197</v>
      </c>
      <c r="AP70" s="134" t="s">
        <v>109</v>
      </c>
      <c r="AQ70" s="135">
        <f t="shared" si="43"/>
        <v>0</v>
      </c>
      <c r="AR70" s="134">
        <f t="shared" si="44"/>
        <v>0</v>
      </c>
      <c r="AS70" s="134">
        <f t="shared" si="45"/>
        <v>0</v>
      </c>
      <c r="AT70" s="134">
        <f t="shared" si="46"/>
        <v>0</v>
      </c>
      <c r="AU70" s="134">
        <f t="shared" si="48"/>
        <v>0</v>
      </c>
      <c r="AV70" s="136">
        <f t="shared" si="47"/>
        <v>0</v>
      </c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78"/>
      <c r="BI70" s="178"/>
      <c r="BJ70" s="147"/>
    </row>
    <row r="71" spans="1:62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/>
      <c r="W71" s="159"/>
      <c r="X71" s="134"/>
      <c r="Y71" s="134"/>
      <c r="Z71" s="150"/>
      <c r="AA71" s="134"/>
      <c r="AB71" s="152"/>
      <c r="AC71" s="134"/>
      <c r="AD71" s="159"/>
      <c r="AE71" s="134"/>
      <c r="AF71" s="134"/>
      <c r="AG71" s="150"/>
      <c r="AH71" s="134"/>
      <c r="AI71" s="152"/>
      <c r="AJ71" s="134"/>
      <c r="AK71" s="221"/>
      <c r="AL71" s="134"/>
      <c r="AM71" s="134"/>
      <c r="AN71" s="134"/>
      <c r="AO71" s="140"/>
      <c r="AP71" s="124" t="s">
        <v>108</v>
      </c>
      <c r="AQ71" s="135">
        <f t="shared" si="43"/>
        <v>0</v>
      </c>
      <c r="AR71" s="134">
        <f t="shared" si="44"/>
        <v>0</v>
      </c>
      <c r="AS71" s="134">
        <f t="shared" si="45"/>
        <v>0</v>
      </c>
      <c r="AT71" s="134">
        <f t="shared" si="46"/>
        <v>0</v>
      </c>
      <c r="AU71" s="134">
        <f t="shared" si="48"/>
        <v>0</v>
      </c>
      <c r="AV71" s="136">
        <f t="shared" si="47"/>
        <v>0</v>
      </c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75"/>
      <c r="BI71" s="175"/>
      <c r="BJ71" s="134"/>
    </row>
    <row r="72" spans="1:62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34"/>
      <c r="Y72" s="134"/>
      <c r="Z72" s="150"/>
      <c r="AA72" s="134"/>
      <c r="AB72" s="152"/>
      <c r="AC72" s="134"/>
      <c r="AD72" s="159"/>
      <c r="AE72" s="134"/>
      <c r="AF72" s="134"/>
      <c r="AG72" s="150"/>
      <c r="AH72" s="134"/>
      <c r="AI72" s="152"/>
      <c r="AJ72" s="134"/>
      <c r="AK72" s="221"/>
      <c r="AL72" s="134"/>
      <c r="AM72" s="134"/>
      <c r="AN72" s="134"/>
      <c r="AO72" s="140"/>
      <c r="AP72" s="124" t="s">
        <v>172</v>
      </c>
      <c r="AQ72" s="135">
        <f t="shared" si="43"/>
        <v>0</v>
      </c>
      <c r="AR72" s="134">
        <f t="shared" si="44"/>
        <v>0</v>
      </c>
      <c r="AS72" s="134">
        <f t="shared" si="45"/>
        <v>0</v>
      </c>
      <c r="AT72" s="134">
        <f t="shared" si="46"/>
        <v>0</v>
      </c>
      <c r="AU72" s="134">
        <f t="shared" si="48"/>
        <v>0</v>
      </c>
      <c r="AV72" s="136">
        <f t="shared" si="47"/>
        <v>0</v>
      </c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75"/>
      <c r="BI72" s="175"/>
      <c r="BJ72" s="134"/>
    </row>
    <row r="73" spans="1:62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59"/>
      <c r="AE73" s="134"/>
      <c r="AF73" s="134"/>
      <c r="AG73" s="150"/>
      <c r="AH73" s="134"/>
      <c r="AI73" s="152"/>
      <c r="AJ73" s="134"/>
      <c r="AK73" s="221"/>
      <c r="AL73" s="134"/>
      <c r="AM73" s="134"/>
      <c r="AN73" s="134"/>
      <c r="AO73" s="140"/>
      <c r="AP73" s="124" t="s">
        <v>173</v>
      </c>
      <c r="AQ73" s="135">
        <f t="shared" si="43"/>
        <v>0</v>
      </c>
      <c r="AR73" s="134">
        <f t="shared" si="44"/>
        <v>0</v>
      </c>
      <c r="AS73" s="134">
        <f t="shared" si="45"/>
        <v>0</v>
      </c>
      <c r="AT73" s="134">
        <f t="shared" si="46"/>
        <v>0</v>
      </c>
      <c r="AU73" s="134">
        <f t="shared" si="48"/>
        <v>0</v>
      </c>
      <c r="AV73" s="136">
        <f t="shared" si="47"/>
        <v>0</v>
      </c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75"/>
      <c r="BI73" s="175"/>
      <c r="BJ73" s="134"/>
    </row>
    <row r="74" spans="1:62" ht="15" x14ac:dyDescent="0.25">
      <c r="A74" s="140"/>
      <c r="B74" s="141" t="s">
        <v>174</v>
      </c>
      <c r="C74" s="150"/>
      <c r="D74" s="150"/>
      <c r="E74" s="150"/>
      <c r="F74" s="134"/>
      <c r="G74" s="152"/>
      <c r="H74" s="134"/>
      <c r="I74" s="159"/>
      <c r="J74" s="134"/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59"/>
      <c r="AE74" s="134"/>
      <c r="AF74" s="134"/>
      <c r="AG74" s="150"/>
      <c r="AH74" s="134"/>
      <c r="AI74" s="152"/>
      <c r="AJ74" s="134"/>
      <c r="AK74" s="221"/>
      <c r="AL74" s="134"/>
      <c r="AM74" s="134"/>
      <c r="AN74" s="134"/>
      <c r="AO74" s="140"/>
      <c r="AP74" s="124" t="s">
        <v>174</v>
      </c>
      <c r="AQ74" s="135">
        <f t="shared" si="43"/>
        <v>0</v>
      </c>
      <c r="AR74" s="134">
        <f t="shared" si="44"/>
        <v>0</v>
      </c>
      <c r="AS74" s="134">
        <f t="shared" si="45"/>
        <v>0</v>
      </c>
      <c r="AT74" s="134">
        <f t="shared" si="46"/>
        <v>0</v>
      </c>
      <c r="AU74" s="134">
        <f t="shared" si="48"/>
        <v>0</v>
      </c>
      <c r="AV74" s="136">
        <f t="shared" si="47"/>
        <v>0</v>
      </c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75"/>
      <c r="BI74" s="175"/>
      <c r="BJ74" s="134"/>
    </row>
    <row r="75" spans="1:62" ht="15" x14ac:dyDescent="0.25">
      <c r="A75" s="153"/>
      <c r="B75" s="154" t="s">
        <v>175</v>
      </c>
      <c r="C75" s="155"/>
      <c r="D75" s="155"/>
      <c r="E75" s="155"/>
      <c r="F75" s="134"/>
      <c r="G75" s="155"/>
      <c r="H75" s="155"/>
      <c r="I75" s="159"/>
      <c r="J75" s="155"/>
      <c r="K75" s="155"/>
      <c r="L75" s="155"/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55"/>
      <c r="AG75" s="155"/>
      <c r="AH75" s="134"/>
      <c r="AI75" s="155"/>
      <c r="AJ75" s="155"/>
      <c r="AK75" s="221">
        <f>SUM(E75:AI75)</f>
        <v>0</v>
      </c>
      <c r="AL75" s="155"/>
      <c r="AM75" s="155"/>
      <c r="AN75" s="155"/>
      <c r="AO75" s="153"/>
      <c r="AP75" s="134" t="s">
        <v>176</v>
      </c>
      <c r="AQ75" s="134">
        <f>SUM(AQ69:AQ74)-AQ68</f>
        <v>0.5</v>
      </c>
      <c r="AR75" s="134">
        <f>SUM(AR69:AR74)-AR68</f>
        <v>1.5</v>
      </c>
      <c r="AS75" s="134">
        <f>SUM(AS69:AS74)-AS68</f>
        <v>3</v>
      </c>
      <c r="AT75" s="134">
        <f>SUM(AT69:AT74)-AT68</f>
        <v>2</v>
      </c>
      <c r="AU75" s="134">
        <f>SUM(AU69:AU74)-AU68</f>
        <v>3.5</v>
      </c>
      <c r="AV75" s="136">
        <f t="shared" si="47"/>
        <v>10.5</v>
      </c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81"/>
      <c r="BI75" s="181"/>
      <c r="BJ75" s="155"/>
    </row>
    <row r="76" spans="1:62" ht="15" x14ac:dyDescent="0.25">
      <c r="A76" s="71"/>
      <c r="B76" s="131" t="s">
        <v>166</v>
      </c>
      <c r="C76" s="95">
        <v>5</v>
      </c>
      <c r="D76" s="95">
        <v>4.5</v>
      </c>
      <c r="E76" s="95">
        <v>5.5</v>
      </c>
      <c r="F76" s="95">
        <v>6</v>
      </c>
      <c r="G76" s="95">
        <v>6</v>
      </c>
      <c r="H76" s="95">
        <v>3</v>
      </c>
      <c r="I76" s="173"/>
      <c r="J76" s="95">
        <v>5</v>
      </c>
      <c r="K76" s="95">
        <v>4.5</v>
      </c>
      <c r="L76" s="95">
        <v>5.5</v>
      </c>
      <c r="M76" s="95">
        <v>6</v>
      </c>
      <c r="N76" s="95">
        <v>6</v>
      </c>
      <c r="O76" s="95">
        <v>3</v>
      </c>
      <c r="P76" s="173"/>
      <c r="Q76" s="95">
        <v>5</v>
      </c>
      <c r="R76" s="95">
        <v>4.5</v>
      </c>
      <c r="S76" s="95">
        <v>5.5</v>
      </c>
      <c r="T76" s="95">
        <v>6</v>
      </c>
      <c r="U76" s="95">
        <v>6</v>
      </c>
      <c r="V76" s="95">
        <v>3</v>
      </c>
      <c r="W76" s="173"/>
      <c r="X76" s="95">
        <v>5</v>
      </c>
      <c r="Y76" s="95">
        <v>4.5</v>
      </c>
      <c r="Z76" s="95">
        <v>5.5</v>
      </c>
      <c r="AA76" s="95">
        <v>6</v>
      </c>
      <c r="AB76" s="95">
        <v>6</v>
      </c>
      <c r="AC76" s="95">
        <v>3</v>
      </c>
      <c r="AD76" s="173"/>
      <c r="AE76" s="95">
        <v>5</v>
      </c>
      <c r="AF76" s="95">
        <v>4.5</v>
      </c>
      <c r="AG76" s="95">
        <v>5.5</v>
      </c>
      <c r="AH76" s="95"/>
      <c r="AI76" s="95"/>
      <c r="AJ76" s="95"/>
      <c r="AK76" s="221">
        <f>SUM(C76:AG76)</f>
        <v>135</v>
      </c>
      <c r="AL76" s="134"/>
      <c r="AM76" s="134"/>
      <c r="AN76" s="134"/>
      <c r="AO76" s="71"/>
      <c r="AP76" s="135" t="s">
        <v>167</v>
      </c>
      <c r="AQ76" s="135">
        <f t="shared" ref="AQ76:AQ82" si="49">SUM(C76:H76)</f>
        <v>30</v>
      </c>
      <c r="AR76" s="135">
        <f t="shared" ref="AR76:AR82" si="50">SUM(J76:O76)</f>
        <v>30</v>
      </c>
      <c r="AS76" s="135">
        <f t="shared" ref="AS76:AS82" si="51">SUM(Q76:V76)</f>
        <v>30</v>
      </c>
      <c r="AT76" s="135">
        <f t="shared" ref="AT76:AT82" si="52">SUM(X76:AC76)</f>
        <v>30</v>
      </c>
      <c r="AU76" s="135">
        <f>SUM(AE76:AG76)</f>
        <v>15</v>
      </c>
      <c r="AV76" s="136">
        <f t="shared" si="47"/>
        <v>135</v>
      </c>
      <c r="AW76" s="137">
        <f>AV76-SUM(AV78:AV82)</f>
        <v>135</v>
      </c>
      <c r="AX76" s="137">
        <f>AV83</f>
        <v>2</v>
      </c>
      <c r="AY76" s="138">
        <f>AW76+AX76</f>
        <v>137</v>
      </c>
      <c r="AZ76" s="138">
        <f>AV82</f>
        <v>0</v>
      </c>
      <c r="BA76" s="138">
        <f>AV80</f>
        <v>0</v>
      </c>
      <c r="BB76" s="138">
        <f>AV81</f>
        <v>0</v>
      </c>
      <c r="BC76" s="138">
        <f>AV79</f>
        <v>0</v>
      </c>
      <c r="BD76" s="138">
        <f>AV78</f>
        <v>0</v>
      </c>
      <c r="BE76" s="134">
        <f>AM77</f>
        <v>94.5</v>
      </c>
      <c r="BF76" s="134">
        <v>1.3</v>
      </c>
      <c r="BG76" s="134">
        <f>BF76*AX76</f>
        <v>2.6</v>
      </c>
      <c r="BH76" s="174">
        <f>BE76+BG76</f>
        <v>97.1</v>
      </c>
      <c r="BI76" s="174">
        <v>22.4</v>
      </c>
      <c r="BJ76" s="138"/>
    </row>
    <row r="77" spans="1:62" ht="15" x14ac:dyDescent="0.25">
      <c r="A77" s="140"/>
      <c r="B77" s="141" t="s">
        <v>168</v>
      </c>
      <c r="C77" s="134">
        <v>5.5</v>
      </c>
      <c r="D77" s="134">
        <v>6</v>
      </c>
      <c r="E77" s="134">
        <v>4.5</v>
      </c>
      <c r="F77" s="134">
        <v>6</v>
      </c>
      <c r="G77" s="134">
        <v>5</v>
      </c>
      <c r="H77" s="134">
        <v>2.5</v>
      </c>
      <c r="I77" s="159"/>
      <c r="J77" s="134">
        <v>5.5</v>
      </c>
      <c r="K77" s="134">
        <v>6</v>
      </c>
      <c r="L77" s="134">
        <v>5</v>
      </c>
      <c r="M77" s="134">
        <v>6</v>
      </c>
      <c r="N77" s="134">
        <v>5</v>
      </c>
      <c r="O77" s="134">
        <v>2.5</v>
      </c>
      <c r="P77" s="159"/>
      <c r="Q77" s="134">
        <v>6</v>
      </c>
      <c r="R77" s="134">
        <v>6</v>
      </c>
      <c r="S77" s="134">
        <v>5</v>
      </c>
      <c r="T77" s="134">
        <v>6</v>
      </c>
      <c r="U77" s="134">
        <v>5</v>
      </c>
      <c r="V77" s="134">
        <v>2.5</v>
      </c>
      <c r="W77" s="159"/>
      <c r="X77" s="134">
        <v>6</v>
      </c>
      <c r="Y77" s="134">
        <v>6</v>
      </c>
      <c r="Z77" s="134">
        <v>5</v>
      </c>
      <c r="AA77" s="134">
        <v>6</v>
      </c>
      <c r="AB77" s="134">
        <v>5</v>
      </c>
      <c r="AC77" s="134">
        <v>2.5</v>
      </c>
      <c r="AD77" s="159"/>
      <c r="AE77" s="134">
        <v>6</v>
      </c>
      <c r="AF77" s="134">
        <v>6</v>
      </c>
      <c r="AG77" s="134">
        <v>4.5</v>
      </c>
      <c r="AH77" s="134"/>
      <c r="AI77" s="134"/>
      <c r="AJ77" s="134"/>
      <c r="AK77" s="221">
        <f>SUM(F77:AI77)</f>
        <v>121</v>
      </c>
      <c r="AL77" s="134">
        <f>COUNT(C77:AG77)</f>
        <v>27</v>
      </c>
      <c r="AM77" s="134">
        <f>AL77*3.5</f>
        <v>94.5</v>
      </c>
      <c r="AN77" s="134"/>
      <c r="AO77" s="140"/>
      <c r="AP77" s="134" t="s">
        <v>169</v>
      </c>
      <c r="AQ77" s="135">
        <f t="shared" si="49"/>
        <v>29.5</v>
      </c>
      <c r="AR77" s="134">
        <f t="shared" si="50"/>
        <v>30</v>
      </c>
      <c r="AS77" s="134">
        <f t="shared" si="51"/>
        <v>30.5</v>
      </c>
      <c r="AT77" s="134">
        <f t="shared" si="52"/>
        <v>30.5</v>
      </c>
      <c r="AU77" s="134">
        <f t="shared" ref="AU77:AU82" si="53">SUM(AE77:AJ77)</f>
        <v>16.5</v>
      </c>
      <c r="AV77" s="136">
        <f t="shared" si="47"/>
        <v>137</v>
      </c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75"/>
      <c r="BI77" s="175"/>
      <c r="BJ77" s="134" t="s">
        <v>253</v>
      </c>
    </row>
    <row r="78" spans="1:62" ht="15" x14ac:dyDescent="0.25">
      <c r="A78" s="222" t="s">
        <v>201</v>
      </c>
      <c r="B78" s="141" t="s">
        <v>109</v>
      </c>
      <c r="C78" s="147"/>
      <c r="D78" s="147"/>
      <c r="E78" s="147"/>
      <c r="F78" s="147"/>
      <c r="G78" s="147"/>
      <c r="H78" s="147"/>
      <c r="I78" s="176"/>
      <c r="J78" s="147"/>
      <c r="K78" s="147"/>
      <c r="L78" s="147"/>
      <c r="M78" s="147"/>
      <c r="N78" s="147"/>
      <c r="O78" s="147"/>
      <c r="P78" s="176"/>
      <c r="Q78" s="147"/>
      <c r="R78" s="147"/>
      <c r="S78" s="147"/>
      <c r="T78" s="147"/>
      <c r="U78" s="147"/>
      <c r="V78" s="147"/>
      <c r="W78" s="176"/>
      <c r="X78" s="147"/>
      <c r="Y78" s="147"/>
      <c r="Z78" s="147"/>
      <c r="AA78" s="147"/>
      <c r="AB78" s="147"/>
      <c r="AC78" s="147"/>
      <c r="AD78" s="176"/>
      <c r="AE78" s="147"/>
      <c r="AF78" s="147"/>
      <c r="AG78" s="147"/>
      <c r="AH78" s="147"/>
      <c r="AI78" s="147"/>
      <c r="AJ78" s="147"/>
      <c r="AK78" s="221"/>
      <c r="AL78" s="147"/>
      <c r="AM78" s="147"/>
      <c r="AN78" s="147"/>
      <c r="AO78" s="140" t="s">
        <v>201</v>
      </c>
      <c r="AP78" s="134" t="s">
        <v>109</v>
      </c>
      <c r="AQ78" s="135">
        <f t="shared" si="49"/>
        <v>0</v>
      </c>
      <c r="AR78" s="134">
        <f t="shared" si="50"/>
        <v>0</v>
      </c>
      <c r="AS78" s="134">
        <f t="shared" si="51"/>
        <v>0</v>
      </c>
      <c r="AT78" s="134">
        <f t="shared" si="52"/>
        <v>0</v>
      </c>
      <c r="AU78" s="134">
        <f t="shared" si="53"/>
        <v>0</v>
      </c>
      <c r="AV78" s="136">
        <f t="shared" si="47"/>
        <v>0</v>
      </c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78"/>
      <c r="BI78" s="178"/>
      <c r="BJ78" s="147"/>
    </row>
    <row r="79" spans="1:62" ht="15" x14ac:dyDescent="0.25">
      <c r="A79" s="140"/>
      <c r="B79" s="141" t="s">
        <v>108</v>
      </c>
      <c r="C79" s="150"/>
      <c r="D79" s="150"/>
      <c r="E79" s="150"/>
      <c r="F79" s="134"/>
      <c r="G79" s="152"/>
      <c r="H79" s="134"/>
      <c r="I79" s="159"/>
      <c r="J79" s="134"/>
      <c r="K79" s="134"/>
      <c r="L79" s="150"/>
      <c r="M79" s="134"/>
      <c r="N79" s="152"/>
      <c r="O79" s="134"/>
      <c r="P79" s="159"/>
      <c r="Q79" s="134"/>
      <c r="R79" s="134"/>
      <c r="S79" s="150"/>
      <c r="T79" s="134"/>
      <c r="U79" s="152"/>
      <c r="V79" s="134"/>
      <c r="W79" s="159"/>
      <c r="X79" s="134"/>
      <c r="Y79" s="134"/>
      <c r="Z79" s="150"/>
      <c r="AA79" s="134"/>
      <c r="AB79" s="152"/>
      <c r="AC79" s="134"/>
      <c r="AD79" s="159"/>
      <c r="AE79" s="134"/>
      <c r="AF79" s="134"/>
      <c r="AG79" s="150"/>
      <c r="AH79" s="134"/>
      <c r="AI79" s="152"/>
      <c r="AJ79" s="134"/>
      <c r="AK79" s="221"/>
      <c r="AL79" s="134"/>
      <c r="AM79" s="134"/>
      <c r="AN79" s="134"/>
      <c r="AO79" s="140"/>
      <c r="AP79" s="124" t="s">
        <v>108</v>
      </c>
      <c r="AQ79" s="135">
        <f t="shared" si="49"/>
        <v>0</v>
      </c>
      <c r="AR79" s="134">
        <f t="shared" si="50"/>
        <v>0</v>
      </c>
      <c r="AS79" s="134">
        <f t="shared" si="51"/>
        <v>0</v>
      </c>
      <c r="AT79" s="134">
        <f t="shared" si="52"/>
        <v>0</v>
      </c>
      <c r="AU79" s="134">
        <f t="shared" si="53"/>
        <v>0</v>
      </c>
      <c r="AV79" s="136">
        <f t="shared" si="47"/>
        <v>0</v>
      </c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75"/>
      <c r="BI79" s="175"/>
      <c r="BJ79" s="134"/>
    </row>
    <row r="80" spans="1:62" ht="15" x14ac:dyDescent="0.25">
      <c r="A80" s="140"/>
      <c r="B80" s="141" t="s">
        <v>160</v>
      </c>
      <c r="C80" s="150"/>
      <c r="D80" s="150"/>
      <c r="E80" s="150"/>
      <c r="F80" s="134"/>
      <c r="G80" s="152"/>
      <c r="H80" s="134"/>
      <c r="I80" s="159"/>
      <c r="J80" s="134"/>
      <c r="K80" s="134"/>
      <c r="L80" s="150"/>
      <c r="M80" s="134"/>
      <c r="N80" s="152"/>
      <c r="O80" s="134"/>
      <c r="P80" s="159"/>
      <c r="Q80" s="134"/>
      <c r="R80" s="134"/>
      <c r="S80" s="150"/>
      <c r="T80" s="134"/>
      <c r="U80" s="152"/>
      <c r="V80" s="134"/>
      <c r="W80" s="159"/>
      <c r="X80" s="134"/>
      <c r="Y80" s="134"/>
      <c r="Z80" s="150"/>
      <c r="AA80" s="134"/>
      <c r="AB80" s="152"/>
      <c r="AC80" s="134"/>
      <c r="AD80" s="159"/>
      <c r="AE80" s="134"/>
      <c r="AF80" s="134"/>
      <c r="AG80" s="150"/>
      <c r="AH80" s="134"/>
      <c r="AI80" s="152"/>
      <c r="AJ80" s="134"/>
      <c r="AK80" s="221"/>
      <c r="AL80" s="134"/>
      <c r="AM80" s="134"/>
      <c r="AN80" s="134"/>
      <c r="AO80" s="140"/>
      <c r="AP80" s="124" t="s">
        <v>172</v>
      </c>
      <c r="AQ80" s="135">
        <f t="shared" si="49"/>
        <v>0</v>
      </c>
      <c r="AR80" s="134">
        <f t="shared" si="50"/>
        <v>0</v>
      </c>
      <c r="AS80" s="134">
        <f t="shared" si="51"/>
        <v>0</v>
      </c>
      <c r="AT80" s="134">
        <f t="shared" si="52"/>
        <v>0</v>
      </c>
      <c r="AU80" s="134">
        <f t="shared" si="53"/>
        <v>0</v>
      </c>
      <c r="AV80" s="136">
        <f t="shared" si="47"/>
        <v>0</v>
      </c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75"/>
      <c r="BI80" s="175"/>
      <c r="BJ80" s="134"/>
    </row>
    <row r="81" spans="1:62" ht="15" x14ac:dyDescent="0.25">
      <c r="A81" s="140"/>
      <c r="B81" s="141" t="s">
        <v>161</v>
      </c>
      <c r="C81" s="150"/>
      <c r="D81" s="150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59"/>
      <c r="AE81" s="134"/>
      <c r="AF81" s="134"/>
      <c r="AG81" s="150"/>
      <c r="AH81" s="134"/>
      <c r="AI81" s="152"/>
      <c r="AJ81" s="134"/>
      <c r="AK81" s="221"/>
      <c r="AL81" s="134"/>
      <c r="AM81" s="134"/>
      <c r="AN81" s="134"/>
      <c r="AO81" s="140"/>
      <c r="AP81" s="124" t="s">
        <v>173</v>
      </c>
      <c r="AQ81" s="135">
        <f t="shared" si="49"/>
        <v>0</v>
      </c>
      <c r="AR81" s="134">
        <f t="shared" si="50"/>
        <v>0</v>
      </c>
      <c r="AS81" s="134">
        <f t="shared" si="51"/>
        <v>0</v>
      </c>
      <c r="AT81" s="134">
        <f t="shared" si="52"/>
        <v>0</v>
      </c>
      <c r="AU81" s="134">
        <f t="shared" si="53"/>
        <v>0</v>
      </c>
      <c r="AV81" s="136">
        <f t="shared" si="47"/>
        <v>0</v>
      </c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75"/>
      <c r="BI81" s="175"/>
      <c r="BJ81" s="134"/>
    </row>
    <row r="82" spans="1:62" ht="15" x14ac:dyDescent="0.25">
      <c r="A82" s="140"/>
      <c r="B82" s="141" t="s">
        <v>174</v>
      </c>
      <c r="C82" s="150"/>
      <c r="D82" s="150"/>
      <c r="E82" s="150"/>
      <c r="F82" s="134"/>
      <c r="G82" s="152"/>
      <c r="H82" s="134"/>
      <c r="I82" s="159"/>
      <c r="J82" s="134"/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59"/>
      <c r="AE82" s="134"/>
      <c r="AF82" s="134"/>
      <c r="AG82" s="150"/>
      <c r="AH82" s="134"/>
      <c r="AI82" s="152"/>
      <c r="AJ82" s="134"/>
      <c r="AK82" s="221"/>
      <c r="AL82" s="134"/>
      <c r="AM82" s="134"/>
      <c r="AN82" s="134"/>
      <c r="AO82" s="140"/>
      <c r="AP82" s="124" t="s">
        <v>174</v>
      </c>
      <c r="AQ82" s="135">
        <f t="shared" si="49"/>
        <v>0</v>
      </c>
      <c r="AR82" s="134">
        <f t="shared" si="50"/>
        <v>0</v>
      </c>
      <c r="AS82" s="134">
        <f t="shared" si="51"/>
        <v>0</v>
      </c>
      <c r="AT82" s="134">
        <f t="shared" si="52"/>
        <v>0</v>
      </c>
      <c r="AU82" s="134">
        <f t="shared" si="53"/>
        <v>0</v>
      </c>
      <c r="AV82" s="136">
        <f t="shared" si="47"/>
        <v>0</v>
      </c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75"/>
      <c r="BI82" s="175"/>
      <c r="BJ82" s="134"/>
    </row>
    <row r="83" spans="1:62" ht="15" x14ac:dyDescent="0.25">
      <c r="A83" s="153"/>
      <c r="B83" s="154" t="s">
        <v>175</v>
      </c>
      <c r="C83" s="155" t="s">
        <v>254</v>
      </c>
      <c r="D83" s="155" t="s">
        <v>254</v>
      </c>
      <c r="E83" s="155" t="s">
        <v>254</v>
      </c>
      <c r="F83" s="134" t="s">
        <v>254</v>
      </c>
      <c r="G83" s="155" t="s">
        <v>254</v>
      </c>
      <c r="H83" s="155" t="s">
        <v>254</v>
      </c>
      <c r="I83" s="159"/>
      <c r="J83" s="155" t="s">
        <v>254</v>
      </c>
      <c r="K83" s="155"/>
      <c r="L83" s="155"/>
      <c r="M83" s="134"/>
      <c r="N83" s="155"/>
      <c r="O83" s="155"/>
      <c r="P83" s="159"/>
      <c r="Q83" s="155" t="s">
        <v>254</v>
      </c>
      <c r="R83" s="155" t="s">
        <v>254</v>
      </c>
      <c r="S83" s="155" t="s">
        <v>254</v>
      </c>
      <c r="T83" s="134" t="s">
        <v>254</v>
      </c>
      <c r="U83" s="155" t="s">
        <v>254</v>
      </c>
      <c r="V83" s="155" t="s">
        <v>254</v>
      </c>
      <c r="W83" s="159"/>
      <c r="X83" s="155" t="s">
        <v>254</v>
      </c>
      <c r="Y83" s="155" t="s">
        <v>254</v>
      </c>
      <c r="Z83" s="155" t="s">
        <v>254</v>
      </c>
      <c r="AA83" s="134" t="s">
        <v>254</v>
      </c>
      <c r="AB83" s="155" t="s">
        <v>254</v>
      </c>
      <c r="AC83" s="155" t="s">
        <v>254</v>
      </c>
      <c r="AD83" s="159"/>
      <c r="AE83" s="155"/>
      <c r="AF83" s="155"/>
      <c r="AG83" s="155"/>
      <c r="AH83" s="134"/>
      <c r="AI83" s="155"/>
      <c r="AJ83" s="155"/>
      <c r="AK83" s="221">
        <f>SUM(E83:AI83)</f>
        <v>0</v>
      </c>
      <c r="AL83" s="155"/>
      <c r="AM83" s="155"/>
      <c r="AN83" s="155"/>
      <c r="AO83" s="153"/>
      <c r="AP83" s="134" t="s">
        <v>176</v>
      </c>
      <c r="AQ83" s="134">
        <f>SUM(AQ77:AQ82)-AQ76</f>
        <v>-0.5</v>
      </c>
      <c r="AR83" s="134">
        <f>SUM(AR77:AR82)-AR76</f>
        <v>0</v>
      </c>
      <c r="AS83" s="134">
        <f>SUM(AS77:AS82)-AS76</f>
        <v>0.5</v>
      </c>
      <c r="AT83" s="134">
        <f>SUM(AT77:AT82)-AT76</f>
        <v>0.5</v>
      </c>
      <c r="AU83" s="134">
        <f>SUM(AU77:AU82)-AU76</f>
        <v>1.5</v>
      </c>
      <c r="AV83" s="136">
        <f t="shared" si="47"/>
        <v>2</v>
      </c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81"/>
      <c r="BI83" s="181"/>
      <c r="BJ83" s="155"/>
    </row>
    <row r="84" spans="1:62" ht="15" x14ac:dyDescent="0.25">
      <c r="A84" s="71"/>
      <c r="B84" s="131" t="s">
        <v>166</v>
      </c>
      <c r="C84" s="95">
        <v>5</v>
      </c>
      <c r="D84" s="95">
        <v>5</v>
      </c>
      <c r="E84" s="95">
        <v>5</v>
      </c>
      <c r="F84" s="95">
        <v>6</v>
      </c>
      <c r="G84" s="95">
        <v>6</v>
      </c>
      <c r="H84" s="95">
        <v>3</v>
      </c>
      <c r="I84" s="173"/>
      <c r="J84" s="95">
        <v>5</v>
      </c>
      <c r="K84" s="95">
        <v>5</v>
      </c>
      <c r="L84" s="95">
        <v>5</v>
      </c>
      <c r="M84" s="95">
        <v>6</v>
      </c>
      <c r="N84" s="95">
        <v>6</v>
      </c>
      <c r="O84" s="95">
        <v>3</v>
      </c>
      <c r="P84" s="173"/>
      <c r="Q84" s="95">
        <v>5</v>
      </c>
      <c r="R84" s="95">
        <v>5</v>
      </c>
      <c r="S84" s="95">
        <v>5</v>
      </c>
      <c r="T84" s="95">
        <v>6</v>
      </c>
      <c r="U84" s="95">
        <v>6</v>
      </c>
      <c r="V84" s="95">
        <v>3</v>
      </c>
      <c r="W84" s="173"/>
      <c r="X84" s="95">
        <v>5</v>
      </c>
      <c r="Y84" s="95">
        <v>5</v>
      </c>
      <c r="Z84" s="95">
        <v>5</v>
      </c>
      <c r="AA84" s="95">
        <v>6</v>
      </c>
      <c r="AB84" s="95">
        <v>6</v>
      </c>
      <c r="AC84" s="95">
        <v>3</v>
      </c>
      <c r="AD84" s="173"/>
      <c r="AE84" s="95">
        <v>5</v>
      </c>
      <c r="AF84" s="95">
        <v>5</v>
      </c>
      <c r="AG84" s="95">
        <v>5</v>
      </c>
      <c r="AH84" s="95"/>
      <c r="AI84" s="95"/>
      <c r="AJ84" s="95"/>
      <c r="AK84" s="221">
        <f>SUM(C84:AG84)</f>
        <v>135</v>
      </c>
      <c r="AL84" s="134"/>
      <c r="AM84" s="134"/>
      <c r="AN84" s="134"/>
      <c r="AO84" s="71"/>
      <c r="AP84" s="135" t="s">
        <v>167</v>
      </c>
      <c r="AQ84" s="135">
        <f t="shared" ref="AQ84:AQ98" si="54">SUM(C84:H84)</f>
        <v>30</v>
      </c>
      <c r="AR84" s="226">
        <f t="shared" ref="AR84:AR90" si="55">SUM(J84:O84)</f>
        <v>30</v>
      </c>
      <c r="AS84" s="226">
        <f t="shared" ref="AS84:AS90" si="56">SUM(Q84:V84)</f>
        <v>30</v>
      </c>
      <c r="AT84" s="226">
        <f t="shared" ref="AT84:AT90" si="57">SUM(X84:AC84)</f>
        <v>30</v>
      </c>
      <c r="AU84" s="226">
        <f>SUM(AE84:AG84)</f>
        <v>15</v>
      </c>
      <c r="AV84" s="227">
        <f t="shared" si="47"/>
        <v>135</v>
      </c>
      <c r="AW84" s="227">
        <f>AV84-SUM(AV86:AV90)</f>
        <v>135</v>
      </c>
      <c r="AX84" s="227">
        <f>AV91</f>
        <v>-105</v>
      </c>
      <c r="AY84" s="227">
        <f>AW84+AX84</f>
        <v>30</v>
      </c>
      <c r="AZ84" s="227">
        <f>AV90</f>
        <v>0</v>
      </c>
      <c r="BA84" s="227">
        <f>AV88</f>
        <v>0</v>
      </c>
      <c r="BB84" s="227">
        <f>AV89</f>
        <v>0</v>
      </c>
      <c r="BC84" s="227">
        <f>AV87</f>
        <v>0</v>
      </c>
      <c r="BD84" s="227">
        <f>AV86</f>
        <v>0</v>
      </c>
      <c r="BE84" s="227" t="str">
        <f>AM85</f>
        <v>no</v>
      </c>
      <c r="BF84" s="227">
        <v>1.3</v>
      </c>
      <c r="BG84" s="227">
        <f>BF84*AX84</f>
        <v>-136.5</v>
      </c>
      <c r="BH84" s="228">
        <f>BG84</f>
        <v>-136.5</v>
      </c>
      <c r="BI84" s="228"/>
      <c r="BJ84" s="138"/>
    </row>
    <row r="85" spans="1:62" ht="15" x14ac:dyDescent="0.25">
      <c r="A85" s="140"/>
      <c r="B85" s="141" t="s">
        <v>168</v>
      </c>
      <c r="C85" s="134">
        <v>5.5</v>
      </c>
      <c r="D85" s="134">
        <v>6</v>
      </c>
      <c r="E85" s="134">
        <v>4.5</v>
      </c>
      <c r="F85" s="134">
        <v>6</v>
      </c>
      <c r="G85" s="134">
        <v>5</v>
      </c>
      <c r="H85" s="134">
        <v>2.5</v>
      </c>
      <c r="I85" s="159"/>
      <c r="J85" s="329" t="s">
        <v>256</v>
      </c>
      <c r="K85" s="329"/>
      <c r="L85" s="329"/>
      <c r="M85" s="329"/>
      <c r="N85" s="329"/>
      <c r="O85" s="329"/>
      <c r="P85" s="159"/>
      <c r="Q85" s="329" t="s">
        <v>256</v>
      </c>
      <c r="R85" s="329"/>
      <c r="S85" s="329"/>
      <c r="T85" s="329"/>
      <c r="U85" s="329"/>
      <c r="V85" s="329"/>
      <c r="W85" s="159"/>
      <c r="X85" s="329" t="s">
        <v>256</v>
      </c>
      <c r="Y85" s="329"/>
      <c r="Z85" s="329"/>
      <c r="AA85" s="329"/>
      <c r="AB85" s="329"/>
      <c r="AC85" s="329"/>
      <c r="AD85" s="159"/>
      <c r="AE85" s="329" t="s">
        <v>256</v>
      </c>
      <c r="AF85" s="329"/>
      <c r="AG85" s="329"/>
      <c r="AH85" s="329"/>
      <c r="AI85" s="329"/>
      <c r="AJ85" s="329"/>
      <c r="AK85" s="221">
        <f>SUM(F85:AI85)</f>
        <v>13.5</v>
      </c>
      <c r="AL85" s="134">
        <f>COUNT(C85:AG85)</f>
        <v>6</v>
      </c>
      <c r="AM85" s="159" t="s">
        <v>202</v>
      </c>
      <c r="AN85" s="134"/>
      <c r="AO85" s="140"/>
      <c r="AP85" s="134" t="s">
        <v>169</v>
      </c>
      <c r="AQ85" s="135">
        <f t="shared" si="54"/>
        <v>29.5</v>
      </c>
      <c r="AR85" s="227">
        <f t="shared" si="55"/>
        <v>0</v>
      </c>
      <c r="AS85" s="227">
        <f t="shared" si="56"/>
        <v>0</v>
      </c>
      <c r="AT85" s="227">
        <f t="shared" si="57"/>
        <v>0</v>
      </c>
      <c r="AU85" s="227">
        <f t="shared" ref="AU85:AU90" si="58">SUM(AE85:AJ85)</f>
        <v>0</v>
      </c>
      <c r="AV85" s="227">
        <f t="shared" si="47"/>
        <v>29.5</v>
      </c>
      <c r="AW85" s="227"/>
      <c r="AX85" s="227"/>
      <c r="AY85" s="227"/>
      <c r="AZ85" s="227"/>
      <c r="BA85" s="227"/>
      <c r="BB85" s="227"/>
      <c r="BC85" s="227"/>
      <c r="BD85" s="227"/>
      <c r="BE85" s="227"/>
      <c r="BF85" s="227"/>
      <c r="BG85" s="227"/>
      <c r="BH85" s="228"/>
      <c r="BI85" s="228"/>
      <c r="BJ85" s="134" t="s">
        <v>253</v>
      </c>
    </row>
    <row r="86" spans="1:62" ht="15" x14ac:dyDescent="0.25">
      <c r="A86" s="222" t="s">
        <v>203</v>
      </c>
      <c r="B86" s="141" t="s">
        <v>109</v>
      </c>
      <c r="C86" s="147"/>
      <c r="D86" s="147"/>
      <c r="E86" s="147"/>
      <c r="F86" s="147"/>
      <c r="G86" s="147"/>
      <c r="H86" s="147"/>
      <c r="I86" s="176"/>
      <c r="J86" s="147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47"/>
      <c r="AG86" s="147"/>
      <c r="AH86" s="147"/>
      <c r="AI86" s="147"/>
      <c r="AJ86" s="147"/>
      <c r="AK86" s="221"/>
      <c r="AL86" s="147"/>
      <c r="AM86" s="147"/>
      <c r="AN86" s="147"/>
      <c r="AO86" s="140" t="s">
        <v>203</v>
      </c>
      <c r="AP86" s="134" t="s">
        <v>109</v>
      </c>
      <c r="AQ86" s="135">
        <f t="shared" si="54"/>
        <v>0</v>
      </c>
      <c r="AR86" s="227">
        <f t="shared" si="55"/>
        <v>0</v>
      </c>
      <c r="AS86" s="227">
        <f t="shared" si="56"/>
        <v>0</v>
      </c>
      <c r="AT86" s="227">
        <f t="shared" si="57"/>
        <v>0</v>
      </c>
      <c r="AU86" s="227">
        <f t="shared" si="58"/>
        <v>0</v>
      </c>
      <c r="AV86" s="227">
        <f t="shared" si="47"/>
        <v>0</v>
      </c>
      <c r="AW86" s="229"/>
      <c r="AX86" s="229"/>
      <c r="AY86" s="229"/>
      <c r="AZ86" s="229"/>
      <c r="BA86" s="229"/>
      <c r="BB86" s="229"/>
      <c r="BC86" s="229"/>
      <c r="BD86" s="229"/>
      <c r="BE86" s="229"/>
      <c r="BF86" s="229"/>
      <c r="BG86" s="229"/>
      <c r="BH86" s="230"/>
      <c r="BI86" s="230"/>
      <c r="BJ86" s="147" t="s">
        <v>257</v>
      </c>
    </row>
    <row r="87" spans="1:62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/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4"/>
      <c r="AG87" s="150"/>
      <c r="AH87" s="134"/>
      <c r="AI87" s="152"/>
      <c r="AJ87" s="134"/>
      <c r="AK87" s="221"/>
      <c r="AL87" s="134"/>
      <c r="AM87" s="134"/>
      <c r="AN87" s="134"/>
      <c r="AO87" s="140"/>
      <c r="AP87" s="124" t="s">
        <v>108</v>
      </c>
      <c r="AQ87" s="135">
        <f t="shared" si="54"/>
        <v>0</v>
      </c>
      <c r="AR87" s="227">
        <f t="shared" si="55"/>
        <v>0</v>
      </c>
      <c r="AS87" s="227">
        <f t="shared" si="56"/>
        <v>0</v>
      </c>
      <c r="AT87" s="227">
        <f t="shared" si="57"/>
        <v>0</v>
      </c>
      <c r="AU87" s="227">
        <f t="shared" si="58"/>
        <v>0</v>
      </c>
      <c r="AV87" s="227">
        <f t="shared" si="47"/>
        <v>0</v>
      </c>
      <c r="AW87" s="227"/>
      <c r="AX87" s="227"/>
      <c r="AY87" s="227"/>
      <c r="AZ87" s="227"/>
      <c r="BA87" s="227"/>
      <c r="BB87" s="227"/>
      <c r="BC87" s="227"/>
      <c r="BD87" s="227"/>
      <c r="BE87" s="227"/>
      <c r="BF87" s="227"/>
      <c r="BG87" s="227"/>
      <c r="BH87" s="228"/>
      <c r="BI87" s="228"/>
      <c r="BJ87" s="134" t="s">
        <v>258</v>
      </c>
    </row>
    <row r="88" spans="1:62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4"/>
      <c r="AG88" s="150"/>
      <c r="AH88" s="134"/>
      <c r="AI88" s="152"/>
      <c r="AJ88" s="134"/>
      <c r="AK88" s="221"/>
      <c r="AL88" s="134"/>
      <c r="AM88" s="134"/>
      <c r="AN88" s="134"/>
      <c r="AO88" s="140"/>
      <c r="AP88" s="124" t="s">
        <v>172</v>
      </c>
      <c r="AQ88" s="135">
        <f t="shared" si="54"/>
        <v>0</v>
      </c>
      <c r="AR88" s="227">
        <f t="shared" si="55"/>
        <v>0</v>
      </c>
      <c r="AS88" s="227">
        <f t="shared" si="56"/>
        <v>0</v>
      </c>
      <c r="AT88" s="227">
        <f t="shared" si="57"/>
        <v>0</v>
      </c>
      <c r="AU88" s="227">
        <f t="shared" si="58"/>
        <v>0</v>
      </c>
      <c r="AV88" s="227">
        <f t="shared" si="47"/>
        <v>0</v>
      </c>
      <c r="AW88" s="227"/>
      <c r="AX88" s="227"/>
      <c r="AY88" s="227"/>
      <c r="AZ88" s="227"/>
      <c r="BA88" s="227"/>
      <c r="BB88" s="227"/>
      <c r="BC88" s="227"/>
      <c r="BD88" s="227"/>
      <c r="BE88" s="227"/>
      <c r="BF88" s="227"/>
      <c r="BG88" s="227"/>
      <c r="BH88" s="228"/>
      <c r="BI88" s="228"/>
      <c r="BJ88" s="134" t="s">
        <v>259</v>
      </c>
    </row>
    <row r="89" spans="1:62" ht="15" x14ac:dyDescent="0.25">
      <c r="A89" s="140"/>
      <c r="B89" s="141" t="s">
        <v>161</v>
      </c>
      <c r="C89" s="150"/>
      <c r="D89" s="150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4"/>
      <c r="AG89" s="150"/>
      <c r="AH89" s="134"/>
      <c r="AI89" s="152"/>
      <c r="AJ89" s="134"/>
      <c r="AK89" s="221"/>
      <c r="AL89" s="134"/>
      <c r="AM89" s="134"/>
      <c r="AN89" s="134"/>
      <c r="AO89" s="140"/>
      <c r="AP89" s="124" t="s">
        <v>173</v>
      </c>
      <c r="AQ89" s="135">
        <f t="shared" si="54"/>
        <v>0</v>
      </c>
      <c r="AR89" s="227">
        <f t="shared" si="55"/>
        <v>0</v>
      </c>
      <c r="AS89" s="227">
        <f t="shared" si="56"/>
        <v>0</v>
      </c>
      <c r="AT89" s="227">
        <f t="shared" si="57"/>
        <v>0</v>
      </c>
      <c r="AU89" s="227">
        <f t="shared" si="58"/>
        <v>0</v>
      </c>
      <c r="AV89" s="227">
        <f t="shared" si="47"/>
        <v>0</v>
      </c>
      <c r="AW89" s="227"/>
      <c r="AX89" s="227"/>
      <c r="AY89" s="227"/>
      <c r="AZ89" s="227"/>
      <c r="BA89" s="227"/>
      <c r="BB89" s="227"/>
      <c r="BC89" s="227"/>
      <c r="BD89" s="227"/>
      <c r="BE89" s="227"/>
      <c r="BF89" s="227"/>
      <c r="BG89" s="227"/>
      <c r="BH89" s="228"/>
      <c r="BI89" s="228"/>
      <c r="BJ89" s="134"/>
    </row>
    <row r="90" spans="1:62" ht="15" x14ac:dyDescent="0.25">
      <c r="A90" s="140"/>
      <c r="B90" s="141" t="s">
        <v>174</v>
      </c>
      <c r="C90" s="150"/>
      <c r="D90" s="150"/>
      <c r="E90" s="150"/>
      <c r="F90" s="134"/>
      <c r="G90" s="152"/>
      <c r="H90" s="134"/>
      <c r="I90" s="159"/>
      <c r="J90" s="134"/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59"/>
      <c r="AE90" s="134"/>
      <c r="AF90" s="134"/>
      <c r="AG90" s="150"/>
      <c r="AH90" s="134"/>
      <c r="AI90" s="152"/>
      <c r="AJ90" s="134"/>
      <c r="AK90" s="221"/>
      <c r="AL90" s="134"/>
      <c r="AM90" s="134"/>
      <c r="AN90" s="134"/>
      <c r="AO90" s="140"/>
      <c r="AP90" s="124" t="s">
        <v>174</v>
      </c>
      <c r="AQ90" s="135">
        <f t="shared" si="54"/>
        <v>0</v>
      </c>
      <c r="AR90" s="227">
        <f t="shared" si="55"/>
        <v>0</v>
      </c>
      <c r="AS90" s="227">
        <f t="shared" si="56"/>
        <v>0</v>
      </c>
      <c r="AT90" s="227">
        <f t="shared" si="57"/>
        <v>0</v>
      </c>
      <c r="AU90" s="227">
        <f t="shared" si="58"/>
        <v>0</v>
      </c>
      <c r="AV90" s="227">
        <f t="shared" si="47"/>
        <v>0</v>
      </c>
      <c r="AW90" s="227"/>
      <c r="AX90" s="227"/>
      <c r="AY90" s="227"/>
      <c r="AZ90" s="227"/>
      <c r="BA90" s="227"/>
      <c r="BB90" s="227"/>
      <c r="BC90" s="227"/>
      <c r="BD90" s="227"/>
      <c r="BE90" s="227"/>
      <c r="BF90" s="227"/>
      <c r="BG90" s="227"/>
      <c r="BH90" s="228"/>
      <c r="BI90" s="228"/>
      <c r="BJ90" s="134"/>
    </row>
    <row r="91" spans="1:62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/>
      <c r="I91" s="159"/>
      <c r="J91" s="155"/>
      <c r="K91" s="155"/>
      <c r="L91" s="155"/>
      <c r="M91" s="134"/>
      <c r="N91" s="155"/>
      <c r="O91" s="155"/>
      <c r="P91" s="159"/>
      <c r="Q91" s="155"/>
      <c r="R91" s="155"/>
      <c r="S91" s="155"/>
      <c r="T91" s="134"/>
      <c r="U91" s="155"/>
      <c r="V91" s="155"/>
      <c r="W91" s="159"/>
      <c r="X91" s="155"/>
      <c r="Y91" s="155"/>
      <c r="Z91" s="155"/>
      <c r="AA91" s="155"/>
      <c r="AB91" s="155"/>
      <c r="AC91" s="155"/>
      <c r="AD91" s="159"/>
      <c r="AE91" s="155"/>
      <c r="AF91" s="155"/>
      <c r="AG91" s="155"/>
      <c r="AH91" s="155"/>
      <c r="AI91" s="155"/>
      <c r="AJ91" s="155"/>
      <c r="AK91" s="221">
        <f>SUM(E91:AI91)</f>
        <v>0</v>
      </c>
      <c r="AL91" s="155"/>
      <c r="AM91" s="155"/>
      <c r="AN91" s="155"/>
      <c r="AO91" s="153"/>
      <c r="AP91" s="134" t="s">
        <v>176</v>
      </c>
      <c r="AQ91" s="135">
        <f t="shared" si="54"/>
        <v>0</v>
      </c>
      <c r="AR91" s="227">
        <f>SUM(AR85:AR90)-AR84</f>
        <v>-30</v>
      </c>
      <c r="AS91" s="227">
        <f>SUM(AS85:AS90)-AS84</f>
        <v>-30</v>
      </c>
      <c r="AT91" s="227">
        <f>SUM(AT85:AT90)-AT84</f>
        <v>-30</v>
      </c>
      <c r="AU91" s="227">
        <f>SUM(AU85:AU90)-AU84</f>
        <v>-15</v>
      </c>
      <c r="AV91" s="227">
        <f t="shared" si="47"/>
        <v>-105</v>
      </c>
      <c r="AW91" s="231"/>
      <c r="AX91" s="231"/>
      <c r="AY91" s="231"/>
      <c r="AZ91" s="231"/>
      <c r="BA91" s="231"/>
      <c r="BB91" s="231"/>
      <c r="BC91" s="231"/>
      <c r="BD91" s="231"/>
      <c r="BE91" s="231"/>
      <c r="BF91" s="231"/>
      <c r="BG91" s="231"/>
      <c r="BH91" s="232"/>
      <c r="BI91" s="232"/>
      <c r="BJ91" s="155"/>
    </row>
    <row r="92" spans="1:62" ht="15" x14ac:dyDescent="0.25">
      <c r="A92" s="71"/>
      <c r="B92" s="131" t="s">
        <v>166</v>
      </c>
      <c r="C92" s="95">
        <v>5</v>
      </c>
      <c r="D92" s="95">
        <v>5</v>
      </c>
      <c r="E92" s="95">
        <v>5</v>
      </c>
      <c r="F92" s="95">
        <v>6</v>
      </c>
      <c r="G92" s="95">
        <v>6</v>
      </c>
      <c r="H92" s="95">
        <v>3</v>
      </c>
      <c r="I92" s="173"/>
      <c r="J92" s="95">
        <v>5</v>
      </c>
      <c r="K92" s="95">
        <v>5</v>
      </c>
      <c r="L92" s="95">
        <v>5</v>
      </c>
      <c r="M92" s="95">
        <v>6</v>
      </c>
      <c r="N92" s="95">
        <v>6</v>
      </c>
      <c r="O92" s="95">
        <v>3</v>
      </c>
      <c r="P92" s="173"/>
      <c r="Q92" s="95">
        <v>5</v>
      </c>
      <c r="R92" s="95">
        <v>5</v>
      </c>
      <c r="S92" s="95">
        <v>5</v>
      </c>
      <c r="T92" s="95">
        <v>6</v>
      </c>
      <c r="U92" s="95">
        <v>6</v>
      </c>
      <c r="V92" s="95">
        <v>3</v>
      </c>
      <c r="W92" s="173"/>
      <c r="X92" s="95">
        <v>5</v>
      </c>
      <c r="Y92" s="95">
        <v>5</v>
      </c>
      <c r="Z92" s="95">
        <v>5</v>
      </c>
      <c r="AA92" s="95">
        <v>6</v>
      </c>
      <c r="AB92" s="95">
        <v>6</v>
      </c>
      <c r="AC92" s="95">
        <v>3</v>
      </c>
      <c r="AD92" s="173"/>
      <c r="AE92" s="95">
        <v>5</v>
      </c>
      <c r="AF92" s="95">
        <v>5</v>
      </c>
      <c r="AG92" s="95">
        <v>5</v>
      </c>
      <c r="AH92" s="95"/>
      <c r="AI92" s="95"/>
      <c r="AJ92" s="95"/>
      <c r="AK92" s="221">
        <f>SUM(C92:AG92)</f>
        <v>135</v>
      </c>
      <c r="AL92" s="134"/>
      <c r="AM92" s="134"/>
      <c r="AN92" s="134"/>
      <c r="AO92" s="71"/>
      <c r="AP92" s="135" t="s">
        <v>167</v>
      </c>
      <c r="AQ92" s="135">
        <f t="shared" si="54"/>
        <v>30</v>
      </c>
      <c r="AR92" s="135">
        <f t="shared" ref="AR92:AR98" si="59">SUM(J92:O92)</f>
        <v>30</v>
      </c>
      <c r="AS92" s="135">
        <f t="shared" ref="AS92:AS98" si="60">SUM(Q92:V92)</f>
        <v>30</v>
      </c>
      <c r="AT92" s="135">
        <f t="shared" ref="AT92:AT98" si="61">SUM(X92:AC92)</f>
        <v>30</v>
      </c>
      <c r="AU92" s="135">
        <f>SUM(AE92:AG92)</f>
        <v>15</v>
      </c>
      <c r="AV92" s="136">
        <f t="shared" si="47"/>
        <v>135</v>
      </c>
      <c r="AW92" s="137">
        <f>AV92-SUM(AV94:AV98)</f>
        <v>135</v>
      </c>
      <c r="AX92" s="137">
        <f>AV99</f>
        <v>17.5</v>
      </c>
      <c r="AY92" s="138">
        <f>AW92+AX92</f>
        <v>152.5</v>
      </c>
      <c r="AZ92" s="138">
        <f>AV98</f>
        <v>0</v>
      </c>
      <c r="BA92" s="138">
        <f>AV96</f>
        <v>0</v>
      </c>
      <c r="BB92" s="138">
        <f>AV97</f>
        <v>0</v>
      </c>
      <c r="BC92" s="138">
        <f>AV95</f>
        <v>0</v>
      </c>
      <c r="BD92" s="138">
        <f>AV94</f>
        <v>0</v>
      </c>
      <c r="BE92" s="158" t="str">
        <f>AM93</f>
        <v>no</v>
      </c>
      <c r="BF92" s="134">
        <v>1.2</v>
      </c>
      <c r="BG92" s="134">
        <f>BF92*AX92</f>
        <v>21</v>
      </c>
      <c r="BH92" s="174">
        <f>BG92</f>
        <v>21</v>
      </c>
      <c r="BI92" s="174"/>
      <c r="BJ92" s="138"/>
    </row>
    <row r="93" spans="1:62" ht="15" x14ac:dyDescent="0.25">
      <c r="A93" s="140"/>
      <c r="B93" s="141" t="s">
        <v>168</v>
      </c>
      <c r="C93" s="134">
        <v>5.5</v>
      </c>
      <c r="D93" s="134">
        <v>7</v>
      </c>
      <c r="E93" s="134">
        <v>6</v>
      </c>
      <c r="F93" s="134">
        <v>6.5</v>
      </c>
      <c r="G93" s="134">
        <v>4.5</v>
      </c>
      <c r="H93" s="134">
        <v>3</v>
      </c>
      <c r="I93" s="159"/>
      <c r="J93" s="134">
        <v>5</v>
      </c>
      <c r="K93" s="155">
        <v>6.5</v>
      </c>
      <c r="L93" s="155">
        <v>6</v>
      </c>
      <c r="M93" s="134">
        <v>6.5</v>
      </c>
      <c r="N93" s="155">
        <v>5</v>
      </c>
      <c r="O93" s="134">
        <v>4</v>
      </c>
      <c r="P93" s="159"/>
      <c r="Q93" s="134">
        <v>6</v>
      </c>
      <c r="R93" s="134">
        <v>7</v>
      </c>
      <c r="S93" s="134">
        <v>6</v>
      </c>
      <c r="T93" s="134">
        <v>6</v>
      </c>
      <c r="U93" s="134">
        <v>5</v>
      </c>
      <c r="V93" s="134">
        <v>3.5</v>
      </c>
      <c r="W93" s="159"/>
      <c r="X93" s="134">
        <v>6</v>
      </c>
      <c r="Y93" s="134">
        <v>7</v>
      </c>
      <c r="Z93" s="134">
        <v>6</v>
      </c>
      <c r="AA93" s="134">
        <v>6.5</v>
      </c>
      <c r="AB93" s="134">
        <v>6</v>
      </c>
      <c r="AC93" s="134">
        <v>3.5</v>
      </c>
      <c r="AD93" s="159"/>
      <c r="AE93" s="155">
        <v>5.5</v>
      </c>
      <c r="AF93" s="155">
        <v>7</v>
      </c>
      <c r="AG93" s="134">
        <v>6</v>
      </c>
      <c r="AH93" s="134"/>
      <c r="AI93" s="155"/>
      <c r="AJ93" s="134"/>
      <c r="AK93" s="221">
        <f>SUM(F93:AI93)</f>
        <v>134</v>
      </c>
      <c r="AL93" s="134">
        <f>COUNT(C93:AG93)</f>
        <v>27</v>
      </c>
      <c r="AM93" s="159" t="s">
        <v>202</v>
      </c>
      <c r="AN93" s="134"/>
      <c r="AO93" s="140"/>
      <c r="AP93" s="134" t="s">
        <v>169</v>
      </c>
      <c r="AQ93" s="135">
        <f t="shared" si="54"/>
        <v>32.5</v>
      </c>
      <c r="AR93" s="134">
        <f t="shared" si="59"/>
        <v>33</v>
      </c>
      <c r="AS93" s="134">
        <f t="shared" si="60"/>
        <v>33.5</v>
      </c>
      <c r="AT93" s="134">
        <f t="shared" si="61"/>
        <v>35</v>
      </c>
      <c r="AU93" s="134">
        <f t="shared" ref="AU93:AU98" si="62">SUM(AE93:AJ93)</f>
        <v>18.5</v>
      </c>
      <c r="AV93" s="136">
        <f t="shared" si="47"/>
        <v>152.5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75"/>
      <c r="BI93" s="175"/>
      <c r="BJ93" s="134" t="s">
        <v>253</v>
      </c>
    </row>
    <row r="94" spans="1:62" ht="15" x14ac:dyDescent="0.25">
      <c r="A94" s="222" t="s">
        <v>205</v>
      </c>
      <c r="B94" s="141" t="s">
        <v>109</v>
      </c>
      <c r="C94" s="147"/>
      <c r="D94" s="147"/>
      <c r="E94" s="147"/>
      <c r="F94" s="147"/>
      <c r="G94" s="147"/>
      <c r="H94" s="147"/>
      <c r="I94" s="176"/>
      <c r="J94" s="147"/>
      <c r="K94" s="147"/>
      <c r="L94" s="147"/>
      <c r="M94" s="147"/>
      <c r="N94" s="147"/>
      <c r="O94" s="147"/>
      <c r="P94" s="176"/>
      <c r="Q94" s="147"/>
      <c r="R94" s="147"/>
      <c r="S94" s="147"/>
      <c r="T94" s="147"/>
      <c r="U94" s="147"/>
      <c r="V94" s="147"/>
      <c r="W94" s="176"/>
      <c r="X94" s="147"/>
      <c r="Y94" s="147"/>
      <c r="Z94" s="147"/>
      <c r="AA94" s="147"/>
      <c r="AB94" s="147"/>
      <c r="AC94" s="147"/>
      <c r="AD94" s="176"/>
      <c r="AE94" s="147"/>
      <c r="AF94" s="147"/>
      <c r="AG94" s="147"/>
      <c r="AH94" s="147"/>
      <c r="AI94" s="147"/>
      <c r="AJ94" s="147"/>
      <c r="AK94" s="221"/>
      <c r="AL94" s="147"/>
      <c r="AM94" s="147"/>
      <c r="AN94" s="147"/>
      <c r="AO94" s="140" t="s">
        <v>205</v>
      </c>
      <c r="AP94" s="134" t="s">
        <v>109</v>
      </c>
      <c r="AQ94" s="135">
        <f t="shared" si="54"/>
        <v>0</v>
      </c>
      <c r="AR94" s="134">
        <f t="shared" si="59"/>
        <v>0</v>
      </c>
      <c r="AS94" s="134">
        <f t="shared" si="60"/>
        <v>0</v>
      </c>
      <c r="AT94" s="134">
        <f t="shared" si="61"/>
        <v>0</v>
      </c>
      <c r="AU94" s="134">
        <f t="shared" si="62"/>
        <v>0</v>
      </c>
      <c r="AV94" s="136">
        <f t="shared" si="47"/>
        <v>0</v>
      </c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78"/>
      <c r="BI94" s="178"/>
      <c r="BJ94" s="147"/>
    </row>
    <row r="95" spans="1:62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/>
      <c r="K95" s="134"/>
      <c r="L95" s="150"/>
      <c r="M95" s="134"/>
      <c r="N95" s="152"/>
      <c r="O95" s="134"/>
      <c r="P95" s="159"/>
      <c r="Q95" s="134"/>
      <c r="R95" s="134"/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4"/>
      <c r="AG95" s="150"/>
      <c r="AH95" s="134"/>
      <c r="AI95" s="152"/>
      <c r="AJ95" s="134"/>
      <c r="AK95" s="221"/>
      <c r="AL95" s="134"/>
      <c r="AM95" s="134"/>
      <c r="AN95" s="134"/>
      <c r="AO95" s="140"/>
      <c r="AP95" s="124" t="s">
        <v>108</v>
      </c>
      <c r="AQ95" s="135">
        <f t="shared" si="54"/>
        <v>0</v>
      </c>
      <c r="AR95" s="134">
        <f t="shared" si="59"/>
        <v>0</v>
      </c>
      <c r="AS95" s="134">
        <f t="shared" si="60"/>
        <v>0</v>
      </c>
      <c r="AT95" s="134">
        <f t="shared" si="61"/>
        <v>0</v>
      </c>
      <c r="AU95" s="134">
        <f t="shared" si="62"/>
        <v>0</v>
      </c>
      <c r="AV95" s="136">
        <f t="shared" si="47"/>
        <v>0</v>
      </c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75"/>
      <c r="BI95" s="175"/>
      <c r="BJ95" s="134"/>
    </row>
    <row r="96" spans="1:62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/>
      <c r="U96" s="152"/>
      <c r="V96" s="134"/>
      <c r="W96" s="159"/>
      <c r="X96" s="134"/>
      <c r="Y96" s="134"/>
      <c r="Z96" s="150"/>
      <c r="AA96" s="134"/>
      <c r="AB96" s="152"/>
      <c r="AC96" s="134"/>
      <c r="AD96" s="159"/>
      <c r="AE96" s="134"/>
      <c r="AF96" s="134"/>
      <c r="AG96" s="150"/>
      <c r="AH96" s="134"/>
      <c r="AI96" s="152"/>
      <c r="AJ96" s="134"/>
      <c r="AK96" s="221"/>
      <c r="AL96" s="134"/>
      <c r="AM96" s="134"/>
      <c r="AN96" s="134"/>
      <c r="AO96" s="140"/>
      <c r="AP96" s="124" t="s">
        <v>172</v>
      </c>
      <c r="AQ96" s="135">
        <f t="shared" si="54"/>
        <v>0</v>
      </c>
      <c r="AR96" s="134">
        <f t="shared" si="59"/>
        <v>0</v>
      </c>
      <c r="AS96" s="134">
        <f t="shared" si="60"/>
        <v>0</v>
      </c>
      <c r="AT96" s="134">
        <f t="shared" si="61"/>
        <v>0</v>
      </c>
      <c r="AU96" s="134">
        <f t="shared" si="62"/>
        <v>0</v>
      </c>
      <c r="AV96" s="136">
        <f t="shared" si="47"/>
        <v>0</v>
      </c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75"/>
      <c r="BI96" s="175"/>
      <c r="BJ96" s="134"/>
    </row>
    <row r="97" spans="1:62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4"/>
      <c r="AG97" s="150"/>
      <c r="AH97" s="134"/>
      <c r="AI97" s="152"/>
      <c r="AJ97" s="134"/>
      <c r="AK97" s="221"/>
      <c r="AL97" s="134"/>
      <c r="AM97" s="134"/>
      <c r="AN97" s="134"/>
      <c r="AO97" s="140"/>
      <c r="AP97" s="124" t="s">
        <v>173</v>
      </c>
      <c r="AQ97" s="135">
        <f t="shared" si="54"/>
        <v>0</v>
      </c>
      <c r="AR97" s="134">
        <f t="shared" si="59"/>
        <v>0</v>
      </c>
      <c r="AS97" s="134">
        <f t="shared" si="60"/>
        <v>0</v>
      </c>
      <c r="AT97" s="134">
        <f t="shared" si="61"/>
        <v>0</v>
      </c>
      <c r="AU97" s="134">
        <f t="shared" si="62"/>
        <v>0</v>
      </c>
      <c r="AV97" s="136">
        <f t="shared" si="47"/>
        <v>0</v>
      </c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75"/>
      <c r="BI97" s="175"/>
      <c r="BJ97" s="134"/>
    </row>
    <row r="98" spans="1:62" ht="15" x14ac:dyDescent="0.25">
      <c r="A98" s="140"/>
      <c r="B98" s="141" t="s">
        <v>174</v>
      </c>
      <c r="C98" s="150"/>
      <c r="D98" s="150"/>
      <c r="E98" s="150"/>
      <c r="F98" s="134"/>
      <c r="G98" s="152"/>
      <c r="H98" s="134"/>
      <c r="I98" s="159"/>
      <c r="J98" s="134"/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59"/>
      <c r="AE98" s="134"/>
      <c r="AF98" s="134"/>
      <c r="AG98" s="150"/>
      <c r="AH98" s="134"/>
      <c r="AI98" s="152"/>
      <c r="AJ98" s="134"/>
      <c r="AK98" s="221"/>
      <c r="AL98" s="134"/>
      <c r="AM98" s="134"/>
      <c r="AN98" s="134"/>
      <c r="AO98" s="140"/>
      <c r="AP98" s="124" t="s">
        <v>174</v>
      </c>
      <c r="AQ98" s="135">
        <f t="shared" si="54"/>
        <v>0</v>
      </c>
      <c r="AR98" s="134">
        <f t="shared" si="59"/>
        <v>0</v>
      </c>
      <c r="AS98" s="134">
        <f t="shared" si="60"/>
        <v>0</v>
      </c>
      <c r="AT98" s="134">
        <f t="shared" si="61"/>
        <v>0</v>
      </c>
      <c r="AU98" s="134">
        <f t="shared" si="62"/>
        <v>0</v>
      </c>
      <c r="AV98" s="136">
        <f t="shared" si="47"/>
        <v>0</v>
      </c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75"/>
      <c r="BI98" s="175"/>
      <c r="BJ98" s="134"/>
    </row>
    <row r="99" spans="1:62" ht="15" x14ac:dyDescent="0.25">
      <c r="A99" s="153"/>
      <c r="B99" s="154" t="s">
        <v>175</v>
      </c>
      <c r="C99" s="155"/>
      <c r="D99" s="155"/>
      <c r="E99" s="155"/>
      <c r="F99" s="134"/>
      <c r="G99" s="155"/>
      <c r="H99" s="155"/>
      <c r="I99" s="159"/>
      <c r="J99" s="155"/>
      <c r="K99" s="155"/>
      <c r="L99" s="155"/>
      <c r="M99" s="134"/>
      <c r="N99" s="155"/>
      <c r="O99" s="155"/>
      <c r="P99" s="159"/>
      <c r="Q99" s="155"/>
      <c r="R99" s="155"/>
      <c r="S99" s="155"/>
      <c r="T99" s="134"/>
      <c r="U99" s="155"/>
      <c r="V99" s="155"/>
      <c r="W99" s="159"/>
      <c r="X99" s="155"/>
      <c r="Y99" s="155"/>
      <c r="Z99" s="155"/>
      <c r="AA99" s="134"/>
      <c r="AB99" s="155"/>
      <c r="AC99" s="155"/>
      <c r="AD99" s="159"/>
      <c r="AE99" s="155"/>
      <c r="AF99" s="155"/>
      <c r="AG99" s="155"/>
      <c r="AH99" s="134"/>
      <c r="AI99" s="155"/>
      <c r="AJ99" s="155"/>
      <c r="AK99" s="221">
        <f>SUM(E99:AI99)</f>
        <v>0</v>
      </c>
      <c r="AL99" s="155"/>
      <c r="AM99" s="155"/>
      <c r="AN99" s="155"/>
      <c r="AO99" s="153"/>
      <c r="AP99" s="134" t="s">
        <v>176</v>
      </c>
      <c r="AQ99" s="134">
        <f>SUM(AQ93:AQ98)-AQ92</f>
        <v>2.5</v>
      </c>
      <c r="AR99" s="134">
        <f>SUM(AR93:AR98)-AR92</f>
        <v>3</v>
      </c>
      <c r="AS99" s="134">
        <f>SUM(AS93:AS98)-AS92</f>
        <v>3.5</v>
      </c>
      <c r="AT99" s="134">
        <f>SUM(AT93:AT98)-AT92</f>
        <v>5</v>
      </c>
      <c r="AU99" s="134">
        <f>SUM(AU93:AU98)-AU92</f>
        <v>3.5</v>
      </c>
      <c r="AV99" s="136">
        <f t="shared" si="47"/>
        <v>17.5</v>
      </c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81"/>
      <c r="BI99" s="181"/>
      <c r="BJ99" s="155"/>
    </row>
    <row r="100" spans="1:62" ht="15" x14ac:dyDescent="0.25">
      <c r="A100" s="71"/>
      <c r="B100" s="131" t="s">
        <v>166</v>
      </c>
      <c r="C100" s="95">
        <v>5</v>
      </c>
      <c r="D100" s="95">
        <v>5</v>
      </c>
      <c r="E100" s="95">
        <v>5</v>
      </c>
      <c r="F100" s="95">
        <v>6</v>
      </c>
      <c r="G100" s="95">
        <v>6</v>
      </c>
      <c r="H100" s="95">
        <v>3</v>
      </c>
      <c r="I100" s="173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73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73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73"/>
      <c r="AE100" s="95">
        <v>5</v>
      </c>
      <c r="AF100" s="95">
        <v>5</v>
      </c>
      <c r="AG100" s="95">
        <v>5</v>
      </c>
      <c r="AH100" s="95"/>
      <c r="AI100" s="95"/>
      <c r="AJ100" s="95"/>
      <c r="AK100" s="221">
        <f>SUM(C100:AG100)</f>
        <v>135</v>
      </c>
      <c r="AL100" s="134"/>
      <c r="AM100" s="134"/>
      <c r="AN100" s="134"/>
      <c r="AO100" s="71"/>
      <c r="AP100" s="135" t="s">
        <v>167</v>
      </c>
      <c r="AQ100" s="135">
        <f t="shared" ref="AQ100:AQ106" si="63">SUM(C100:H100)</f>
        <v>30</v>
      </c>
      <c r="AR100" s="135">
        <f t="shared" ref="AR100:AR106" si="64">SUM(J100:O100)</f>
        <v>30</v>
      </c>
      <c r="AS100" s="135">
        <f t="shared" ref="AS100:AS106" si="65">SUM(Q100:V100)</f>
        <v>30</v>
      </c>
      <c r="AT100" s="135">
        <f t="shared" ref="AT100:AT106" si="66">SUM(X100:AC100)</f>
        <v>30</v>
      </c>
      <c r="AU100" s="135">
        <f>SUM(AE100:AG100)</f>
        <v>15</v>
      </c>
      <c r="AV100" s="136">
        <f t="shared" ref="AV100:AV131" si="67">SUM(AQ100:AU100)</f>
        <v>135</v>
      </c>
      <c r="AW100" s="137">
        <f>AV100-SUM(AV102:AV106)</f>
        <v>135</v>
      </c>
      <c r="AX100" s="137">
        <f>AV107</f>
        <v>6.5</v>
      </c>
      <c r="AY100" s="138">
        <f>AW100+AX100</f>
        <v>141.5</v>
      </c>
      <c r="AZ100" s="138">
        <f>AV106</f>
        <v>0</v>
      </c>
      <c r="BA100" s="138">
        <f>AV104</f>
        <v>0</v>
      </c>
      <c r="BB100" s="138">
        <f>AV105</f>
        <v>0</v>
      </c>
      <c r="BC100" s="138">
        <f>AV103</f>
        <v>0</v>
      </c>
      <c r="BD100" s="138">
        <f>AV102</f>
        <v>0</v>
      </c>
      <c r="BE100" s="158" t="str">
        <f>AM101</f>
        <v>no</v>
      </c>
      <c r="BF100" s="134">
        <v>1.2</v>
      </c>
      <c r="BG100" s="134">
        <f>BF100*AX100</f>
        <v>7.8</v>
      </c>
      <c r="BH100" s="174">
        <f>BG100</f>
        <v>7.8</v>
      </c>
      <c r="BI100" s="174">
        <v>44.24</v>
      </c>
      <c r="BJ100" s="138"/>
    </row>
    <row r="101" spans="1:62" ht="15" x14ac:dyDescent="0.25">
      <c r="A101" s="140"/>
      <c r="B101" s="141" t="s">
        <v>168</v>
      </c>
      <c r="C101" s="134">
        <v>6</v>
      </c>
      <c r="D101" s="134">
        <v>5.5</v>
      </c>
      <c r="E101" s="134">
        <v>6.5</v>
      </c>
      <c r="F101" s="134">
        <v>7.5</v>
      </c>
      <c r="G101" s="134">
        <v>4.5</v>
      </c>
      <c r="H101" s="134">
        <v>3</v>
      </c>
      <c r="I101" s="159"/>
      <c r="J101" s="134">
        <v>6.5</v>
      </c>
      <c r="K101" s="134">
        <v>6</v>
      </c>
      <c r="L101" s="134">
        <v>5</v>
      </c>
      <c r="M101" s="134">
        <v>5.5</v>
      </c>
      <c r="N101" s="134">
        <v>5</v>
      </c>
      <c r="O101" s="134">
        <v>3</v>
      </c>
      <c r="P101" s="159"/>
      <c r="Q101" s="134">
        <v>7.5</v>
      </c>
      <c r="R101" s="134">
        <v>7.5</v>
      </c>
      <c r="S101" s="134">
        <v>7</v>
      </c>
      <c r="T101" s="134">
        <v>5</v>
      </c>
      <c r="U101" s="134">
        <v>5</v>
      </c>
      <c r="V101" s="134">
        <v>1</v>
      </c>
      <c r="W101" s="159"/>
      <c r="X101" s="134">
        <v>5</v>
      </c>
      <c r="Y101" s="134">
        <v>5</v>
      </c>
      <c r="Z101" s="134">
        <v>4.5</v>
      </c>
      <c r="AA101" s="134">
        <v>5.5</v>
      </c>
      <c r="AB101" s="134">
        <v>5</v>
      </c>
      <c r="AC101" s="134">
        <v>3</v>
      </c>
      <c r="AD101" s="159"/>
      <c r="AE101" s="134">
        <v>5</v>
      </c>
      <c r="AF101" s="134">
        <v>6</v>
      </c>
      <c r="AG101" s="134">
        <v>5.5</v>
      </c>
      <c r="AH101" s="134"/>
      <c r="AI101" s="134"/>
      <c r="AJ101" s="134"/>
      <c r="AK101" s="221">
        <f>SUM(F101:AI101)</f>
        <v>123.5</v>
      </c>
      <c r="AL101" s="134">
        <f>COUNT(C101:AG101)</f>
        <v>27</v>
      </c>
      <c r="AM101" s="159" t="s">
        <v>202</v>
      </c>
      <c r="AN101" s="134"/>
      <c r="AO101" s="140"/>
      <c r="AP101" s="134" t="s">
        <v>169</v>
      </c>
      <c r="AQ101" s="135">
        <f t="shared" si="63"/>
        <v>33</v>
      </c>
      <c r="AR101" s="134">
        <f t="shared" si="64"/>
        <v>31</v>
      </c>
      <c r="AS101" s="134">
        <f t="shared" si="65"/>
        <v>33</v>
      </c>
      <c r="AT101" s="134">
        <f t="shared" si="66"/>
        <v>28</v>
      </c>
      <c r="AU101" s="134">
        <f t="shared" ref="AU101:AU106" si="68">SUM(AE101:AJ101)</f>
        <v>16.5</v>
      </c>
      <c r="AV101" s="136">
        <f t="shared" si="67"/>
        <v>141.5</v>
      </c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75"/>
      <c r="BI101" s="175"/>
      <c r="BJ101" s="134" t="s">
        <v>253</v>
      </c>
    </row>
    <row r="102" spans="1:62" ht="15" x14ac:dyDescent="0.25">
      <c r="A102" s="222" t="s">
        <v>208</v>
      </c>
      <c r="B102" s="141" t="s">
        <v>109</v>
      </c>
      <c r="C102" s="147"/>
      <c r="D102" s="147"/>
      <c r="E102" s="147"/>
      <c r="F102" s="147"/>
      <c r="G102" s="147"/>
      <c r="H102" s="147"/>
      <c r="I102" s="176"/>
      <c r="J102" s="147"/>
      <c r="K102" s="147"/>
      <c r="L102" s="147"/>
      <c r="M102" s="147"/>
      <c r="N102" s="147"/>
      <c r="O102" s="147"/>
      <c r="P102" s="176"/>
      <c r="Q102" s="147"/>
      <c r="R102" s="147"/>
      <c r="S102" s="147"/>
      <c r="T102" s="147"/>
      <c r="U102" s="147"/>
      <c r="V102" s="147"/>
      <c r="W102" s="176"/>
      <c r="X102" s="147"/>
      <c r="Y102" s="147"/>
      <c r="Z102" s="147"/>
      <c r="AA102" s="147"/>
      <c r="AB102" s="147"/>
      <c r="AC102" s="147"/>
      <c r="AD102" s="176"/>
      <c r="AE102" s="147"/>
      <c r="AF102" s="147"/>
      <c r="AG102" s="147"/>
      <c r="AH102" s="147"/>
      <c r="AI102" s="147"/>
      <c r="AJ102" s="147"/>
      <c r="AK102" s="221"/>
      <c r="AL102" s="147"/>
      <c r="AM102" s="147"/>
      <c r="AN102" s="147"/>
      <c r="AO102" s="140" t="s">
        <v>208</v>
      </c>
      <c r="AP102" s="134" t="s">
        <v>109</v>
      </c>
      <c r="AQ102" s="135">
        <f t="shared" si="63"/>
        <v>0</v>
      </c>
      <c r="AR102" s="134">
        <f t="shared" si="64"/>
        <v>0</v>
      </c>
      <c r="AS102" s="134">
        <f t="shared" si="65"/>
        <v>0</v>
      </c>
      <c r="AT102" s="134">
        <f t="shared" si="66"/>
        <v>0</v>
      </c>
      <c r="AU102" s="134">
        <f t="shared" si="68"/>
        <v>0</v>
      </c>
      <c r="AV102" s="136">
        <f t="shared" si="67"/>
        <v>0</v>
      </c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78"/>
      <c r="BI102" s="178"/>
      <c r="BJ102" s="134" t="s">
        <v>220</v>
      </c>
    </row>
    <row r="103" spans="1:62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34"/>
      <c r="K103" s="134"/>
      <c r="L103" s="150"/>
      <c r="M103" s="134"/>
      <c r="N103" s="152"/>
      <c r="O103" s="134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/>
      <c r="AF103" s="134"/>
      <c r="AG103" s="150"/>
      <c r="AH103" s="134"/>
      <c r="AI103" s="152"/>
      <c r="AJ103" s="134"/>
      <c r="AK103" s="221"/>
      <c r="AL103" s="134"/>
      <c r="AM103" s="134"/>
      <c r="AN103" s="134"/>
      <c r="AO103" s="140"/>
      <c r="AP103" s="124" t="s">
        <v>108</v>
      </c>
      <c r="AQ103" s="135">
        <f t="shared" si="63"/>
        <v>0</v>
      </c>
      <c r="AR103" s="134">
        <f t="shared" si="64"/>
        <v>0</v>
      </c>
      <c r="AS103" s="134">
        <f t="shared" si="65"/>
        <v>0</v>
      </c>
      <c r="AT103" s="134">
        <f t="shared" si="66"/>
        <v>0</v>
      </c>
      <c r="AU103" s="134">
        <f t="shared" si="68"/>
        <v>0</v>
      </c>
      <c r="AV103" s="136">
        <f t="shared" si="67"/>
        <v>0</v>
      </c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75"/>
      <c r="BI103" s="175"/>
      <c r="BJ103" s="134"/>
    </row>
    <row r="104" spans="1:62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34"/>
      <c r="K104" s="134"/>
      <c r="L104" s="150"/>
      <c r="M104" s="134"/>
      <c r="N104" s="152"/>
      <c r="O104" s="134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4"/>
      <c r="AG104" s="150"/>
      <c r="AH104" s="134"/>
      <c r="AI104" s="152"/>
      <c r="AJ104" s="134"/>
      <c r="AK104" s="221"/>
      <c r="AL104" s="134"/>
      <c r="AM104" s="134"/>
      <c r="AN104" s="134"/>
      <c r="AO104" s="140"/>
      <c r="AP104" s="124" t="s">
        <v>172</v>
      </c>
      <c r="AQ104" s="135">
        <f t="shared" si="63"/>
        <v>0</v>
      </c>
      <c r="AR104" s="134">
        <f t="shared" si="64"/>
        <v>0</v>
      </c>
      <c r="AS104" s="134">
        <f t="shared" si="65"/>
        <v>0</v>
      </c>
      <c r="AT104" s="134">
        <f t="shared" si="66"/>
        <v>0</v>
      </c>
      <c r="AU104" s="134">
        <f t="shared" si="68"/>
        <v>0</v>
      </c>
      <c r="AV104" s="136">
        <f t="shared" si="67"/>
        <v>0</v>
      </c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75"/>
      <c r="BI104" s="175"/>
      <c r="BJ104" s="134"/>
    </row>
    <row r="105" spans="1:62" ht="15" x14ac:dyDescent="0.25">
      <c r="A105" s="140"/>
      <c r="B105" s="141" t="s">
        <v>161</v>
      </c>
      <c r="C105" s="150"/>
      <c r="D105" s="150"/>
      <c r="E105" s="150"/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4"/>
      <c r="AG105" s="150"/>
      <c r="AH105" s="134"/>
      <c r="AI105" s="152"/>
      <c r="AJ105" s="134"/>
      <c r="AK105" s="221"/>
      <c r="AL105" s="134"/>
      <c r="AM105" s="134"/>
      <c r="AN105" s="134"/>
      <c r="AO105" s="140"/>
      <c r="AP105" s="124" t="s">
        <v>173</v>
      </c>
      <c r="AQ105" s="135">
        <f t="shared" si="63"/>
        <v>0</v>
      </c>
      <c r="AR105" s="134">
        <f t="shared" si="64"/>
        <v>0</v>
      </c>
      <c r="AS105" s="134">
        <f t="shared" si="65"/>
        <v>0</v>
      </c>
      <c r="AT105" s="134">
        <f t="shared" si="66"/>
        <v>0</v>
      </c>
      <c r="AU105" s="134">
        <f t="shared" si="68"/>
        <v>0</v>
      </c>
      <c r="AV105" s="136">
        <f t="shared" si="67"/>
        <v>0</v>
      </c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75"/>
      <c r="BI105" s="175"/>
      <c r="BJ105" s="134"/>
    </row>
    <row r="106" spans="1:62" ht="15" x14ac:dyDescent="0.25">
      <c r="A106" s="140"/>
      <c r="B106" s="141" t="s">
        <v>174</v>
      </c>
      <c r="C106" s="150"/>
      <c r="D106" s="150"/>
      <c r="E106" s="150"/>
      <c r="F106" s="134"/>
      <c r="G106" s="152"/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4"/>
      <c r="AG106" s="150"/>
      <c r="AH106" s="134"/>
      <c r="AI106" s="152"/>
      <c r="AJ106" s="134"/>
      <c r="AK106" s="221"/>
      <c r="AL106" s="134"/>
      <c r="AM106" s="134"/>
      <c r="AN106" s="134"/>
      <c r="AO106" s="140"/>
      <c r="AP106" s="124" t="s">
        <v>174</v>
      </c>
      <c r="AQ106" s="135">
        <f t="shared" si="63"/>
        <v>0</v>
      </c>
      <c r="AR106" s="134">
        <f t="shared" si="64"/>
        <v>0</v>
      </c>
      <c r="AS106" s="134">
        <f t="shared" si="65"/>
        <v>0</v>
      </c>
      <c r="AT106" s="134">
        <f t="shared" si="66"/>
        <v>0</v>
      </c>
      <c r="AU106" s="134">
        <f t="shared" si="68"/>
        <v>0</v>
      </c>
      <c r="AV106" s="136">
        <f t="shared" si="67"/>
        <v>0</v>
      </c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75"/>
      <c r="BI106" s="175"/>
      <c r="BJ106" s="134"/>
    </row>
    <row r="107" spans="1:62" ht="15" x14ac:dyDescent="0.25">
      <c r="A107" s="153"/>
      <c r="B107" s="154" t="s">
        <v>175</v>
      </c>
      <c r="C107" s="155"/>
      <c r="D107" s="155"/>
      <c r="E107" s="155"/>
      <c r="F107" s="155"/>
      <c r="G107" s="155"/>
      <c r="H107" s="155"/>
      <c r="I107" s="159"/>
      <c r="J107" s="155"/>
      <c r="K107" s="155"/>
      <c r="L107" s="155"/>
      <c r="M107" s="155"/>
      <c r="N107" s="155"/>
      <c r="O107" s="155"/>
      <c r="P107" s="159"/>
      <c r="Q107" s="155"/>
      <c r="R107" s="155"/>
      <c r="S107" s="155"/>
      <c r="T107" s="134"/>
      <c r="U107" s="155"/>
      <c r="V107" s="155"/>
      <c r="W107" s="159"/>
      <c r="X107" s="155"/>
      <c r="Y107" s="155"/>
      <c r="Z107" s="155"/>
      <c r="AA107" s="155"/>
      <c r="AB107" s="155"/>
      <c r="AC107" s="155"/>
      <c r="AD107" s="159"/>
      <c r="AE107" s="155"/>
      <c r="AF107" s="155"/>
      <c r="AG107" s="155"/>
      <c r="AH107" s="134"/>
      <c r="AI107" s="155"/>
      <c r="AJ107" s="155"/>
      <c r="AK107" s="221">
        <f>SUM(E107:AI107)</f>
        <v>0</v>
      </c>
      <c r="AL107" s="155"/>
      <c r="AM107" s="155"/>
      <c r="AN107" s="155"/>
      <c r="AO107" s="153"/>
      <c r="AP107" s="134" t="s">
        <v>176</v>
      </c>
      <c r="AQ107" s="134">
        <f>SUM(AQ101:AQ106)-AQ100</f>
        <v>3</v>
      </c>
      <c r="AR107" s="134">
        <f>SUM(AR101:AR106)-AR100</f>
        <v>1</v>
      </c>
      <c r="AS107" s="134">
        <f>SUM(AS101:AS106)-AS100</f>
        <v>3</v>
      </c>
      <c r="AT107" s="134">
        <f>SUM(AT101:AT106)-AT100</f>
        <v>-2</v>
      </c>
      <c r="AU107" s="134">
        <f>SUM(AU101:AU106)-AU100</f>
        <v>1.5</v>
      </c>
      <c r="AV107" s="136">
        <f t="shared" si="67"/>
        <v>6.5</v>
      </c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81"/>
      <c r="BI107" s="181"/>
      <c r="BJ107" s="155"/>
    </row>
    <row r="108" spans="1:62" ht="15" x14ac:dyDescent="0.25">
      <c r="A108" s="71"/>
      <c r="B108" s="131" t="s">
        <v>166</v>
      </c>
      <c r="C108" s="95">
        <v>5</v>
      </c>
      <c r="D108" s="95">
        <v>5</v>
      </c>
      <c r="E108" s="95">
        <v>5</v>
      </c>
      <c r="F108" s="95">
        <v>6</v>
      </c>
      <c r="G108" s="95">
        <v>6</v>
      </c>
      <c r="H108" s="95">
        <v>3</v>
      </c>
      <c r="I108" s="173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73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73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73"/>
      <c r="AE108" s="95">
        <v>5</v>
      </c>
      <c r="AF108" s="95">
        <v>5</v>
      </c>
      <c r="AG108" s="95">
        <v>5</v>
      </c>
      <c r="AH108" s="95"/>
      <c r="AI108" s="95"/>
      <c r="AJ108" s="95"/>
      <c r="AK108" s="221">
        <f>SUM(C108:AG108)</f>
        <v>135</v>
      </c>
      <c r="AL108" s="134"/>
      <c r="AM108" s="134"/>
      <c r="AN108" s="134"/>
      <c r="AO108" s="71"/>
      <c r="AP108" s="135" t="s">
        <v>167</v>
      </c>
      <c r="AQ108" s="135">
        <f t="shared" ref="AQ108:AQ114" si="69">SUM(C108:H108)</f>
        <v>30</v>
      </c>
      <c r="AR108" s="135">
        <f t="shared" ref="AR108:AR114" si="70">SUM(J108:O108)</f>
        <v>30</v>
      </c>
      <c r="AS108" s="135">
        <f t="shared" ref="AS108:AS114" si="71">SUM(Q108:V108)</f>
        <v>30</v>
      </c>
      <c r="AT108" s="135">
        <f t="shared" ref="AT108:AT114" si="72">SUM(X108:AC108)</f>
        <v>30</v>
      </c>
      <c r="AU108" s="135">
        <f>SUM(AE108:AG108)</f>
        <v>15</v>
      </c>
      <c r="AV108" s="136">
        <f t="shared" si="67"/>
        <v>135</v>
      </c>
      <c r="AW108" s="137">
        <f>AV108-SUM(AV110:AV114)</f>
        <v>135</v>
      </c>
      <c r="AX108" s="137">
        <f>AV115</f>
        <v>25.5</v>
      </c>
      <c r="AY108" s="138">
        <f>AW108+AX108</f>
        <v>160.5</v>
      </c>
      <c r="AZ108" s="138">
        <f>AV114</f>
        <v>0</v>
      </c>
      <c r="BA108" s="138">
        <f>AV112</f>
        <v>0</v>
      </c>
      <c r="BB108" s="138">
        <f>AV113</f>
        <v>0</v>
      </c>
      <c r="BC108" s="138">
        <f>AV111</f>
        <v>0</v>
      </c>
      <c r="BD108" s="138">
        <f>AV110</f>
        <v>0</v>
      </c>
      <c r="BE108" s="158" t="str">
        <f>AM109</f>
        <v>no</v>
      </c>
      <c r="BF108" s="134">
        <v>1.2</v>
      </c>
      <c r="BG108" s="134">
        <f>BF108*AX108</f>
        <v>30.599999999999998</v>
      </c>
      <c r="BH108" s="174">
        <f>BG108</f>
        <v>30.599999999999998</v>
      </c>
      <c r="BI108" s="174"/>
      <c r="BJ108" s="138"/>
    </row>
    <row r="109" spans="1:62" ht="15" x14ac:dyDescent="0.25">
      <c r="A109" s="140"/>
      <c r="B109" s="141" t="s">
        <v>168</v>
      </c>
      <c r="C109" s="134">
        <v>6</v>
      </c>
      <c r="D109" s="134">
        <v>6.5</v>
      </c>
      <c r="E109" s="134">
        <v>5.5</v>
      </c>
      <c r="F109" s="134">
        <v>6.5</v>
      </c>
      <c r="G109" s="134">
        <v>7</v>
      </c>
      <c r="H109" s="134">
        <v>3.5</v>
      </c>
      <c r="I109" s="159"/>
      <c r="J109" s="134">
        <v>6.5</v>
      </c>
      <c r="K109" s="134">
        <v>6.5</v>
      </c>
      <c r="L109" s="134">
        <v>6</v>
      </c>
      <c r="M109" s="134">
        <v>7</v>
      </c>
      <c r="N109" s="134">
        <v>7</v>
      </c>
      <c r="O109" s="134">
        <v>4</v>
      </c>
      <c r="P109" s="159"/>
      <c r="Q109" s="134">
        <v>5.5</v>
      </c>
      <c r="R109" s="134">
        <v>6.5</v>
      </c>
      <c r="S109" s="134">
        <v>6</v>
      </c>
      <c r="T109" s="134">
        <v>7</v>
      </c>
      <c r="U109" s="134">
        <v>7</v>
      </c>
      <c r="V109" s="134">
        <v>3.5</v>
      </c>
      <c r="W109" s="159"/>
      <c r="X109" s="134">
        <v>6</v>
      </c>
      <c r="Y109" s="134">
        <v>7</v>
      </c>
      <c r="Z109" s="134">
        <v>5.5</v>
      </c>
      <c r="AA109" s="134">
        <v>6.5</v>
      </c>
      <c r="AB109" s="134">
        <v>6.5</v>
      </c>
      <c r="AC109" s="134">
        <v>3.5</v>
      </c>
      <c r="AD109" s="159"/>
      <c r="AE109" s="134">
        <v>5.5</v>
      </c>
      <c r="AF109" s="134">
        <v>6.5</v>
      </c>
      <c r="AG109" s="134">
        <v>6</v>
      </c>
      <c r="AH109" s="134"/>
      <c r="AI109" s="134"/>
      <c r="AJ109" s="134"/>
      <c r="AK109" s="221">
        <f>SUM(F109:AI109)</f>
        <v>142.5</v>
      </c>
      <c r="AL109" s="134">
        <f>COUNT(C109:AG109)</f>
        <v>27</v>
      </c>
      <c r="AM109" s="159" t="s">
        <v>202</v>
      </c>
      <c r="AN109" s="134"/>
      <c r="AO109" s="140"/>
      <c r="AP109" s="134" t="s">
        <v>169</v>
      </c>
      <c r="AQ109" s="135">
        <f t="shared" si="69"/>
        <v>35</v>
      </c>
      <c r="AR109" s="134">
        <f t="shared" si="70"/>
        <v>37</v>
      </c>
      <c r="AS109" s="134">
        <f t="shared" si="71"/>
        <v>35.5</v>
      </c>
      <c r="AT109" s="134">
        <f t="shared" si="72"/>
        <v>35</v>
      </c>
      <c r="AU109" s="134">
        <f t="shared" ref="AU109:AU114" si="73">SUM(AE109:AJ109)</f>
        <v>18</v>
      </c>
      <c r="AV109" s="136">
        <f t="shared" si="67"/>
        <v>160.5</v>
      </c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75"/>
      <c r="BI109" s="175"/>
      <c r="BJ109" s="134" t="s">
        <v>253</v>
      </c>
    </row>
    <row r="110" spans="1:62" ht="15" x14ac:dyDescent="0.25">
      <c r="A110" s="233" t="s">
        <v>221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47"/>
      <c r="AG110" s="147"/>
      <c r="AH110" s="147"/>
      <c r="AI110" s="147"/>
      <c r="AJ110" s="147"/>
      <c r="AK110" s="221"/>
      <c r="AL110" s="147"/>
      <c r="AM110" s="147"/>
      <c r="AN110" s="147"/>
      <c r="AO110" s="161" t="s">
        <v>221</v>
      </c>
      <c r="AP110" s="134" t="s">
        <v>109</v>
      </c>
      <c r="AQ110" s="135">
        <f t="shared" si="69"/>
        <v>0</v>
      </c>
      <c r="AR110" s="134">
        <f t="shared" si="70"/>
        <v>0</v>
      </c>
      <c r="AS110" s="134">
        <f t="shared" si="71"/>
        <v>0</v>
      </c>
      <c r="AT110" s="134">
        <f t="shared" si="72"/>
        <v>0</v>
      </c>
      <c r="AU110" s="134">
        <f t="shared" si="73"/>
        <v>0</v>
      </c>
      <c r="AV110" s="136">
        <f t="shared" si="67"/>
        <v>0</v>
      </c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G110" s="147"/>
      <c r="BH110" s="178"/>
      <c r="BI110" s="178"/>
      <c r="BJ110" s="147"/>
    </row>
    <row r="111" spans="1:62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4"/>
      <c r="AG111" s="150"/>
      <c r="AH111" s="134"/>
      <c r="AI111" s="152"/>
      <c r="AJ111" s="134"/>
      <c r="AK111" s="221"/>
      <c r="AL111" s="134"/>
      <c r="AM111" s="134"/>
      <c r="AN111" s="134"/>
      <c r="AO111" s="140"/>
      <c r="AP111" s="124" t="s">
        <v>108</v>
      </c>
      <c r="AQ111" s="135">
        <f t="shared" si="69"/>
        <v>0</v>
      </c>
      <c r="AR111" s="134">
        <f t="shared" si="70"/>
        <v>0</v>
      </c>
      <c r="AS111" s="134">
        <f t="shared" si="71"/>
        <v>0</v>
      </c>
      <c r="AT111" s="134">
        <f t="shared" si="72"/>
        <v>0</v>
      </c>
      <c r="AU111" s="134">
        <f t="shared" si="73"/>
        <v>0</v>
      </c>
      <c r="AV111" s="136">
        <f t="shared" si="67"/>
        <v>0</v>
      </c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75"/>
      <c r="BI111" s="175"/>
      <c r="BJ111" s="134"/>
    </row>
    <row r="112" spans="1:62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4"/>
      <c r="AG112" s="150"/>
      <c r="AH112" s="134"/>
      <c r="AI112" s="152"/>
      <c r="AJ112" s="134"/>
      <c r="AK112" s="221"/>
      <c r="AL112" s="134"/>
      <c r="AM112" s="134"/>
      <c r="AN112" s="134"/>
      <c r="AO112" s="140"/>
      <c r="AP112" s="124" t="s">
        <v>172</v>
      </c>
      <c r="AQ112" s="135">
        <f t="shared" si="69"/>
        <v>0</v>
      </c>
      <c r="AR112" s="134">
        <f t="shared" si="70"/>
        <v>0</v>
      </c>
      <c r="AS112" s="134">
        <f t="shared" si="71"/>
        <v>0</v>
      </c>
      <c r="AT112" s="134">
        <f t="shared" si="72"/>
        <v>0</v>
      </c>
      <c r="AU112" s="134">
        <f t="shared" si="73"/>
        <v>0</v>
      </c>
      <c r="AV112" s="136">
        <f t="shared" si="67"/>
        <v>0</v>
      </c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75"/>
      <c r="BI112" s="175"/>
      <c r="BJ112" s="134"/>
    </row>
    <row r="113" spans="1:62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4"/>
      <c r="AG113" s="150"/>
      <c r="AH113" s="134"/>
      <c r="AI113" s="152"/>
      <c r="AJ113" s="134"/>
      <c r="AK113" s="221"/>
      <c r="AL113" s="134"/>
      <c r="AM113" s="134"/>
      <c r="AN113" s="134"/>
      <c r="AO113" s="140"/>
      <c r="AP113" s="124" t="s">
        <v>173</v>
      </c>
      <c r="AQ113" s="135">
        <f t="shared" si="69"/>
        <v>0</v>
      </c>
      <c r="AR113" s="134">
        <f t="shared" si="70"/>
        <v>0</v>
      </c>
      <c r="AS113" s="134">
        <f t="shared" si="71"/>
        <v>0</v>
      </c>
      <c r="AT113" s="134">
        <f t="shared" si="72"/>
        <v>0</v>
      </c>
      <c r="AU113" s="134">
        <f t="shared" si="73"/>
        <v>0</v>
      </c>
      <c r="AV113" s="136">
        <f t="shared" si="67"/>
        <v>0</v>
      </c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75"/>
      <c r="BI113" s="175"/>
      <c r="BJ113" s="134"/>
    </row>
    <row r="114" spans="1:62" ht="15" x14ac:dyDescent="0.25">
      <c r="A114" s="140"/>
      <c r="B114" s="141" t="s">
        <v>174</v>
      </c>
      <c r="C114" s="150"/>
      <c r="D114" s="150"/>
      <c r="E114" s="150"/>
      <c r="F114" s="134"/>
      <c r="G114" s="152"/>
      <c r="H114" s="134"/>
      <c r="I114" s="159"/>
      <c r="J114" s="134"/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59"/>
      <c r="AE114" s="134"/>
      <c r="AF114" s="134"/>
      <c r="AG114" s="150"/>
      <c r="AH114" s="134"/>
      <c r="AI114" s="152"/>
      <c r="AJ114" s="134"/>
      <c r="AK114" s="221"/>
      <c r="AL114" s="134"/>
      <c r="AM114" s="134"/>
      <c r="AN114" s="134"/>
      <c r="AO114" s="140"/>
      <c r="AP114" s="124" t="s">
        <v>174</v>
      </c>
      <c r="AQ114" s="135">
        <f t="shared" si="69"/>
        <v>0</v>
      </c>
      <c r="AR114" s="134">
        <f t="shared" si="70"/>
        <v>0</v>
      </c>
      <c r="AS114" s="134">
        <f t="shared" si="71"/>
        <v>0</v>
      </c>
      <c r="AT114" s="134">
        <f t="shared" si="72"/>
        <v>0</v>
      </c>
      <c r="AU114" s="134">
        <f t="shared" si="73"/>
        <v>0</v>
      </c>
      <c r="AV114" s="136">
        <f t="shared" si="67"/>
        <v>0</v>
      </c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75"/>
      <c r="BI114" s="175"/>
      <c r="BJ114" s="134"/>
    </row>
    <row r="115" spans="1:62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/>
      <c r="K115" s="155"/>
      <c r="L115" s="155"/>
      <c r="M115" s="134"/>
      <c r="N115" s="155"/>
      <c r="O115" s="155"/>
      <c r="P115" s="159"/>
      <c r="Q115" s="155"/>
      <c r="R115" s="155"/>
      <c r="S115" s="155"/>
      <c r="T115" s="134"/>
      <c r="U115" s="155"/>
      <c r="V115" s="155"/>
      <c r="W115" s="159"/>
      <c r="X115" s="155"/>
      <c r="Y115" s="155"/>
      <c r="Z115" s="155"/>
      <c r="AA115" s="134"/>
      <c r="AB115" s="155"/>
      <c r="AC115" s="155"/>
      <c r="AD115" s="159"/>
      <c r="AE115" s="155"/>
      <c r="AF115" s="155"/>
      <c r="AG115" s="155"/>
      <c r="AH115" s="134"/>
      <c r="AI115" s="155"/>
      <c r="AJ115" s="155"/>
      <c r="AK115" s="221">
        <f>SUM(E115:AI115)</f>
        <v>0</v>
      </c>
      <c r="AL115" s="155"/>
      <c r="AM115" s="155"/>
      <c r="AN115" s="155"/>
      <c r="AO115" s="153"/>
      <c r="AP115" s="134" t="s">
        <v>176</v>
      </c>
      <c r="AQ115" s="134">
        <f>SUM(AQ109:AQ114)-AQ108</f>
        <v>5</v>
      </c>
      <c r="AR115" s="134">
        <f>SUM(AR109:AR114)-AR108</f>
        <v>7</v>
      </c>
      <c r="AS115" s="134">
        <f>SUM(AS109:AS114)-AS108</f>
        <v>5.5</v>
      </c>
      <c r="AT115" s="134">
        <f>SUM(AT109:AT114)-AT108</f>
        <v>5</v>
      </c>
      <c r="AU115" s="134">
        <f>SUM(AU109:AU114)-AU108</f>
        <v>3</v>
      </c>
      <c r="AV115" s="136">
        <f t="shared" si="67"/>
        <v>25.5</v>
      </c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155"/>
      <c r="BG115" s="155"/>
      <c r="BH115" s="181"/>
      <c r="BI115" s="181"/>
      <c r="BJ115" s="155"/>
    </row>
    <row r="116" spans="1:62" ht="15" x14ac:dyDescent="0.25">
      <c r="A116" s="71"/>
      <c r="B116" s="131" t="s">
        <v>166</v>
      </c>
      <c r="C116" s="95">
        <v>5</v>
      </c>
      <c r="D116" s="95">
        <v>5</v>
      </c>
      <c r="E116" s="95">
        <v>5</v>
      </c>
      <c r="F116" s="95">
        <v>6</v>
      </c>
      <c r="G116" s="95">
        <v>6</v>
      </c>
      <c r="H116" s="95">
        <v>3</v>
      </c>
      <c r="I116" s="173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73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73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73"/>
      <c r="AE116" s="95">
        <v>5</v>
      </c>
      <c r="AF116" s="95">
        <v>5</v>
      </c>
      <c r="AG116" s="95">
        <v>5</v>
      </c>
      <c r="AH116" s="95"/>
      <c r="AI116" s="95"/>
      <c r="AJ116" s="95"/>
      <c r="AK116" s="221">
        <f>SUM(F116:AI116)</f>
        <v>120</v>
      </c>
      <c r="AL116" s="134"/>
      <c r="AM116" s="134"/>
      <c r="AN116" s="134"/>
      <c r="AO116" s="71"/>
      <c r="AP116" s="135" t="s">
        <v>167</v>
      </c>
      <c r="AQ116" s="135">
        <f t="shared" ref="AQ116:AQ122" si="74">SUM(C116:H116)</f>
        <v>30</v>
      </c>
      <c r="AR116" s="135">
        <f t="shared" ref="AR116:AR122" si="75">SUM(J116:O116)</f>
        <v>30</v>
      </c>
      <c r="AS116" s="135">
        <f t="shared" ref="AS116:AS122" si="76">SUM(Q116:V116)</f>
        <v>30</v>
      </c>
      <c r="AT116" s="135">
        <f t="shared" ref="AT116:AT122" si="77">SUM(X116:AC116)</f>
        <v>30</v>
      </c>
      <c r="AU116" s="135">
        <f>SUM(AE116:AG116)</f>
        <v>15</v>
      </c>
      <c r="AV116" s="136">
        <f t="shared" si="67"/>
        <v>135</v>
      </c>
      <c r="AW116" s="137">
        <f>AV116-SUM(AV118:AV122)</f>
        <v>135</v>
      </c>
      <c r="AX116" s="137">
        <f>AV123</f>
        <v>20.5</v>
      </c>
      <c r="AY116" s="138">
        <f>AW116+AX116</f>
        <v>155.5</v>
      </c>
      <c r="AZ116" s="138">
        <f>AV122</f>
        <v>0</v>
      </c>
      <c r="BA116" s="138">
        <f>AV120</f>
        <v>0</v>
      </c>
      <c r="BB116" s="138">
        <f>AV121</f>
        <v>0</v>
      </c>
      <c r="BC116" s="138">
        <f>AV119</f>
        <v>0</v>
      </c>
      <c r="BD116" s="138">
        <f>AV118</f>
        <v>0</v>
      </c>
      <c r="BE116" s="158" t="str">
        <f>AM117</f>
        <v>no</v>
      </c>
      <c r="BF116" s="134">
        <v>1.2</v>
      </c>
      <c r="BG116" s="134">
        <f>BF116*AX116</f>
        <v>24.599999999999998</v>
      </c>
      <c r="BH116" s="174">
        <f>BG116</f>
        <v>24.599999999999998</v>
      </c>
      <c r="BI116" s="174"/>
      <c r="BJ116" s="138"/>
    </row>
    <row r="117" spans="1:62" ht="15" x14ac:dyDescent="0.25">
      <c r="A117" s="140"/>
      <c r="B117" s="141" t="s">
        <v>168</v>
      </c>
      <c r="C117" s="134">
        <v>6</v>
      </c>
      <c r="D117" s="134">
        <v>5</v>
      </c>
      <c r="E117" s="134">
        <v>6.5</v>
      </c>
      <c r="F117" s="134">
        <v>6</v>
      </c>
      <c r="G117" s="134">
        <v>6.5</v>
      </c>
      <c r="H117" s="134">
        <v>2.5</v>
      </c>
      <c r="I117" s="159"/>
      <c r="J117" s="134">
        <v>7</v>
      </c>
      <c r="K117" s="134">
        <v>5</v>
      </c>
      <c r="L117" s="134">
        <v>6</v>
      </c>
      <c r="M117" s="134">
        <v>6.5</v>
      </c>
      <c r="N117" s="134">
        <v>6</v>
      </c>
      <c r="O117" s="134">
        <v>3</v>
      </c>
      <c r="P117" s="159"/>
      <c r="Q117" s="134">
        <v>7</v>
      </c>
      <c r="R117" s="134">
        <v>6</v>
      </c>
      <c r="S117" s="134">
        <v>6</v>
      </c>
      <c r="T117" s="134">
        <v>6</v>
      </c>
      <c r="U117" s="134">
        <v>6.5</v>
      </c>
      <c r="V117" s="134">
        <v>4</v>
      </c>
      <c r="W117" s="159"/>
      <c r="X117" s="134">
        <v>6.5</v>
      </c>
      <c r="Y117" s="134">
        <v>6</v>
      </c>
      <c r="Z117" s="134">
        <v>6.5</v>
      </c>
      <c r="AA117" s="134">
        <v>6.5</v>
      </c>
      <c r="AB117" s="134">
        <v>6.5</v>
      </c>
      <c r="AC117" s="134">
        <v>3.5</v>
      </c>
      <c r="AD117" s="159"/>
      <c r="AE117" s="134">
        <v>7</v>
      </c>
      <c r="AF117" s="134">
        <v>5.5</v>
      </c>
      <c r="AG117" s="134">
        <v>6</v>
      </c>
      <c r="AH117" s="134"/>
      <c r="AI117" s="134"/>
      <c r="AJ117" s="134"/>
      <c r="AK117" s="221">
        <f>SUM(F117:AI117)</f>
        <v>138</v>
      </c>
      <c r="AL117" s="134">
        <f>COUNT(C117:AI117)</f>
        <v>27</v>
      </c>
      <c r="AM117" s="159" t="s">
        <v>202</v>
      </c>
      <c r="AN117" s="134"/>
      <c r="AO117" s="140"/>
      <c r="AP117" s="134" t="s">
        <v>169</v>
      </c>
      <c r="AQ117" s="135">
        <f t="shared" si="74"/>
        <v>32.5</v>
      </c>
      <c r="AR117" s="134">
        <f t="shared" si="75"/>
        <v>33.5</v>
      </c>
      <c r="AS117" s="134">
        <f t="shared" si="76"/>
        <v>35.5</v>
      </c>
      <c r="AT117" s="134">
        <f t="shared" si="77"/>
        <v>35.5</v>
      </c>
      <c r="AU117" s="134">
        <f t="shared" ref="AU117:AU122" si="78">SUM(AE117:AJ117)</f>
        <v>18.5</v>
      </c>
      <c r="AV117" s="136">
        <f t="shared" si="67"/>
        <v>155.5</v>
      </c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75"/>
      <c r="BI117" s="175"/>
      <c r="BJ117" s="134" t="s">
        <v>253</v>
      </c>
    </row>
    <row r="118" spans="1:62" ht="15" x14ac:dyDescent="0.25">
      <c r="A118" s="233" t="s">
        <v>222</v>
      </c>
      <c r="B118" s="141" t="s">
        <v>109</v>
      </c>
      <c r="C118" s="147"/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47"/>
      <c r="AG118" s="147"/>
      <c r="AH118" s="147"/>
      <c r="AI118" s="147"/>
      <c r="AJ118" s="147"/>
      <c r="AK118" s="221"/>
      <c r="AL118" s="147"/>
      <c r="AM118" s="147"/>
      <c r="AN118" s="147"/>
      <c r="AO118" s="161" t="s">
        <v>210</v>
      </c>
      <c r="AP118" s="134" t="s">
        <v>109</v>
      </c>
      <c r="AQ118" s="135">
        <f t="shared" si="74"/>
        <v>0</v>
      </c>
      <c r="AR118" s="134">
        <f t="shared" si="75"/>
        <v>0</v>
      </c>
      <c r="AS118" s="134">
        <f t="shared" si="76"/>
        <v>0</v>
      </c>
      <c r="AT118" s="134">
        <f t="shared" si="77"/>
        <v>0</v>
      </c>
      <c r="AU118" s="134">
        <f t="shared" si="78"/>
        <v>0</v>
      </c>
      <c r="AV118" s="136">
        <f t="shared" si="67"/>
        <v>0</v>
      </c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78"/>
      <c r="BI118" s="178"/>
      <c r="BJ118" s="147"/>
    </row>
    <row r="119" spans="1:62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/>
      <c r="AA119" s="134"/>
      <c r="AB119" s="152"/>
      <c r="AC119" s="134"/>
      <c r="AD119" s="159"/>
      <c r="AE119" s="134"/>
      <c r="AF119" s="134"/>
      <c r="AG119" s="150"/>
      <c r="AH119" s="134"/>
      <c r="AI119" s="152"/>
      <c r="AJ119" s="134"/>
      <c r="AK119" s="221"/>
      <c r="AL119" s="134"/>
      <c r="AM119" s="134"/>
      <c r="AN119" s="134"/>
      <c r="AO119" s="140"/>
      <c r="AP119" s="124" t="s">
        <v>108</v>
      </c>
      <c r="AQ119" s="135">
        <f t="shared" si="74"/>
        <v>0</v>
      </c>
      <c r="AR119" s="134">
        <f t="shared" si="75"/>
        <v>0</v>
      </c>
      <c r="AS119" s="134">
        <f t="shared" si="76"/>
        <v>0</v>
      </c>
      <c r="AT119" s="134">
        <f t="shared" si="77"/>
        <v>0</v>
      </c>
      <c r="AU119" s="134">
        <f t="shared" si="78"/>
        <v>0</v>
      </c>
      <c r="AV119" s="136">
        <f t="shared" si="67"/>
        <v>0</v>
      </c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75"/>
      <c r="BI119" s="175"/>
      <c r="BJ119" s="134"/>
    </row>
    <row r="120" spans="1:62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4"/>
      <c r="AG120" s="150"/>
      <c r="AH120" s="134"/>
      <c r="AI120" s="152"/>
      <c r="AJ120" s="134"/>
      <c r="AK120" s="221"/>
      <c r="AL120" s="134"/>
      <c r="AM120" s="134"/>
      <c r="AN120" s="134"/>
      <c r="AO120" s="140"/>
      <c r="AP120" s="124" t="s">
        <v>172</v>
      </c>
      <c r="AQ120" s="135">
        <f t="shared" si="74"/>
        <v>0</v>
      </c>
      <c r="AR120" s="134">
        <f t="shared" si="75"/>
        <v>0</v>
      </c>
      <c r="AS120" s="134">
        <f t="shared" si="76"/>
        <v>0</v>
      </c>
      <c r="AT120" s="134">
        <f t="shared" si="77"/>
        <v>0</v>
      </c>
      <c r="AU120" s="134">
        <f t="shared" si="78"/>
        <v>0</v>
      </c>
      <c r="AV120" s="136">
        <f t="shared" si="67"/>
        <v>0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75"/>
      <c r="BI120" s="175"/>
      <c r="BJ120" s="134"/>
    </row>
    <row r="121" spans="1:62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4"/>
      <c r="AG121" s="150"/>
      <c r="AH121" s="134"/>
      <c r="AI121" s="152"/>
      <c r="AJ121" s="134"/>
      <c r="AK121" s="221"/>
      <c r="AL121" s="134"/>
      <c r="AM121" s="134"/>
      <c r="AN121" s="134"/>
      <c r="AO121" s="140"/>
      <c r="AP121" s="124" t="s">
        <v>173</v>
      </c>
      <c r="AQ121" s="135">
        <f t="shared" si="74"/>
        <v>0</v>
      </c>
      <c r="AR121" s="134">
        <f t="shared" si="75"/>
        <v>0</v>
      </c>
      <c r="AS121" s="134">
        <f t="shared" si="76"/>
        <v>0</v>
      </c>
      <c r="AT121" s="134">
        <f t="shared" si="77"/>
        <v>0</v>
      </c>
      <c r="AU121" s="134">
        <f t="shared" si="78"/>
        <v>0</v>
      </c>
      <c r="AV121" s="136">
        <f t="shared" si="67"/>
        <v>0</v>
      </c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75"/>
      <c r="BI121" s="175"/>
      <c r="BJ121" s="134"/>
    </row>
    <row r="122" spans="1:62" ht="15" x14ac:dyDescent="0.25">
      <c r="A122" s="140"/>
      <c r="B122" s="141" t="s">
        <v>174</v>
      </c>
      <c r="C122" s="150"/>
      <c r="D122" s="150"/>
      <c r="E122" s="150"/>
      <c r="F122" s="134"/>
      <c r="G122" s="152"/>
      <c r="H122" s="134"/>
      <c r="I122" s="159"/>
      <c r="J122" s="134"/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59"/>
      <c r="AE122" s="134"/>
      <c r="AF122" s="134"/>
      <c r="AG122" s="150"/>
      <c r="AH122" s="134"/>
      <c r="AI122" s="152"/>
      <c r="AJ122" s="134"/>
      <c r="AK122" s="221"/>
      <c r="AL122" s="134"/>
      <c r="AM122" s="134"/>
      <c r="AN122" s="134"/>
      <c r="AO122" s="140"/>
      <c r="AP122" s="124" t="s">
        <v>174</v>
      </c>
      <c r="AQ122" s="135">
        <f t="shared" si="74"/>
        <v>0</v>
      </c>
      <c r="AR122" s="134">
        <f t="shared" si="75"/>
        <v>0</v>
      </c>
      <c r="AS122" s="134">
        <f t="shared" si="76"/>
        <v>0</v>
      </c>
      <c r="AT122" s="134">
        <f t="shared" si="77"/>
        <v>0</v>
      </c>
      <c r="AU122" s="134">
        <f t="shared" si="78"/>
        <v>0</v>
      </c>
      <c r="AV122" s="136">
        <f t="shared" si="67"/>
        <v>0</v>
      </c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75"/>
      <c r="BI122" s="175"/>
      <c r="BJ122" s="134"/>
    </row>
    <row r="123" spans="1:62" ht="15" x14ac:dyDescent="0.25">
      <c r="A123" s="153"/>
      <c r="B123" s="154" t="s">
        <v>175</v>
      </c>
      <c r="C123" s="155"/>
      <c r="D123" s="155"/>
      <c r="E123" s="155"/>
      <c r="F123" s="134"/>
      <c r="G123" s="155"/>
      <c r="H123" s="155"/>
      <c r="I123" s="159"/>
      <c r="J123" s="155"/>
      <c r="K123" s="155"/>
      <c r="L123" s="155"/>
      <c r="M123" s="134"/>
      <c r="N123" s="155"/>
      <c r="O123" s="155"/>
      <c r="P123" s="159"/>
      <c r="Q123" s="155"/>
      <c r="R123" s="155"/>
      <c r="S123" s="155"/>
      <c r="T123" s="134"/>
      <c r="U123" s="155"/>
      <c r="V123" s="155"/>
      <c r="W123" s="159"/>
      <c r="X123" s="155"/>
      <c r="Y123" s="155"/>
      <c r="Z123" s="155"/>
      <c r="AA123" s="134"/>
      <c r="AB123" s="155"/>
      <c r="AC123" s="155"/>
      <c r="AD123" s="159"/>
      <c r="AE123" s="155"/>
      <c r="AF123" s="155"/>
      <c r="AG123" s="155"/>
      <c r="AH123" s="134"/>
      <c r="AI123" s="155"/>
      <c r="AJ123" s="155"/>
      <c r="AK123" s="221">
        <f>SUM(E123:AI123)</f>
        <v>0</v>
      </c>
      <c r="AL123" s="155"/>
      <c r="AM123" s="155"/>
      <c r="AN123" s="155"/>
      <c r="AO123" s="153"/>
      <c r="AP123" s="134" t="s">
        <v>176</v>
      </c>
      <c r="AQ123" s="134">
        <f>SUM(AQ117:AQ122)-AQ116</f>
        <v>2.5</v>
      </c>
      <c r="AR123" s="134">
        <f>SUM(AR117:AR122)-AR116</f>
        <v>3.5</v>
      </c>
      <c r="AS123" s="134">
        <f>SUM(AS117:AS122)-AS116</f>
        <v>5.5</v>
      </c>
      <c r="AT123" s="134">
        <f>SUM(AT117:AT122)-AT116</f>
        <v>5.5</v>
      </c>
      <c r="AU123" s="134">
        <f>SUM(AU117:AU122)-AU116</f>
        <v>3.5</v>
      </c>
      <c r="AV123" s="136">
        <f t="shared" si="67"/>
        <v>20.5</v>
      </c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81"/>
      <c r="BI123" s="181"/>
      <c r="BJ123" s="155"/>
    </row>
    <row r="124" spans="1:62" ht="15" x14ac:dyDescent="0.25">
      <c r="A124" s="71"/>
      <c r="B124" s="131" t="s">
        <v>166</v>
      </c>
      <c r="C124" s="95">
        <v>5</v>
      </c>
      <c r="D124" s="95">
        <v>5</v>
      </c>
      <c r="E124" s="95">
        <v>5</v>
      </c>
      <c r="F124" s="95">
        <v>6</v>
      </c>
      <c r="G124" s="95">
        <v>6</v>
      </c>
      <c r="H124" s="95">
        <v>3</v>
      </c>
      <c r="I124" s="173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73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73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73"/>
      <c r="AE124" s="95">
        <v>5</v>
      </c>
      <c r="AF124" s="95">
        <v>5</v>
      </c>
      <c r="AG124" s="95">
        <v>5</v>
      </c>
      <c r="AH124" s="95"/>
      <c r="AI124" s="95"/>
      <c r="AJ124" s="95"/>
      <c r="AK124" s="221">
        <f>SUM(F124:AI124)</f>
        <v>120</v>
      </c>
      <c r="AL124" s="134"/>
      <c r="AM124" s="134"/>
      <c r="AN124" s="134"/>
      <c r="AO124" s="71"/>
      <c r="AP124" s="135" t="s">
        <v>167</v>
      </c>
      <c r="AQ124" s="135">
        <f t="shared" ref="AQ124:AQ130" si="79">SUM(C124:H124)</f>
        <v>30</v>
      </c>
      <c r="AR124" s="135">
        <f t="shared" ref="AR124:AR130" si="80">SUM(J124:O124)</f>
        <v>30</v>
      </c>
      <c r="AS124" s="135">
        <f t="shared" ref="AS124:AS130" si="81">SUM(Q124:V124)</f>
        <v>30</v>
      </c>
      <c r="AT124" s="135">
        <f t="shared" ref="AT124:AT130" si="82">SUM(X124:AC124)</f>
        <v>30</v>
      </c>
      <c r="AU124" s="135">
        <f>SUM(AE124:AG124)</f>
        <v>15</v>
      </c>
      <c r="AV124" s="136">
        <f t="shared" si="67"/>
        <v>135</v>
      </c>
      <c r="AW124" s="137">
        <f>AV124-SUM(AV126:AV130)</f>
        <v>135</v>
      </c>
      <c r="AX124" s="137">
        <f>AV131</f>
        <v>22</v>
      </c>
      <c r="AY124" s="138">
        <f>AW124+AX124</f>
        <v>157</v>
      </c>
      <c r="AZ124" s="138">
        <f>AV130</f>
        <v>0</v>
      </c>
      <c r="BA124" s="138">
        <f>AV128</f>
        <v>0</v>
      </c>
      <c r="BB124" s="138">
        <f>AV129</f>
        <v>0</v>
      </c>
      <c r="BC124" s="138">
        <f>AV127</f>
        <v>0</v>
      </c>
      <c r="BD124" s="138">
        <f>AV126</f>
        <v>0</v>
      </c>
      <c r="BE124" s="158" t="str">
        <f>AM125</f>
        <v>no</v>
      </c>
      <c r="BF124" s="134">
        <v>1.1000000000000001</v>
      </c>
      <c r="BG124" s="134">
        <f>BF124*AX124</f>
        <v>24.200000000000003</v>
      </c>
      <c r="BH124" s="174">
        <f>BG124</f>
        <v>24.200000000000003</v>
      </c>
      <c r="BI124" s="174"/>
      <c r="BJ124" s="138"/>
    </row>
    <row r="125" spans="1:62" ht="15" x14ac:dyDescent="0.25">
      <c r="A125" s="140"/>
      <c r="B125" s="141" t="s">
        <v>168</v>
      </c>
      <c r="C125" s="134">
        <v>7.5</v>
      </c>
      <c r="D125" s="134">
        <v>5</v>
      </c>
      <c r="E125" s="134">
        <v>6</v>
      </c>
      <c r="F125" s="134">
        <v>6.5</v>
      </c>
      <c r="G125" s="134">
        <v>6</v>
      </c>
      <c r="H125" s="134">
        <v>3</v>
      </c>
      <c r="I125" s="159"/>
      <c r="J125" s="134">
        <v>7.5</v>
      </c>
      <c r="K125" s="134">
        <v>5</v>
      </c>
      <c r="L125" s="134">
        <v>6.5</v>
      </c>
      <c r="M125" s="134">
        <v>6.5</v>
      </c>
      <c r="N125" s="134">
        <v>5.5</v>
      </c>
      <c r="O125" s="134">
        <v>2.5</v>
      </c>
      <c r="P125" s="159"/>
      <c r="Q125" s="134">
        <v>7</v>
      </c>
      <c r="R125" s="134">
        <v>5.5</v>
      </c>
      <c r="S125" s="134">
        <v>6.5</v>
      </c>
      <c r="T125" s="134">
        <v>6.5</v>
      </c>
      <c r="U125" s="134">
        <v>5</v>
      </c>
      <c r="V125" s="134">
        <v>4</v>
      </c>
      <c r="W125" s="159"/>
      <c r="X125" s="134">
        <v>7.5</v>
      </c>
      <c r="Y125" s="134">
        <v>5.5</v>
      </c>
      <c r="Z125" s="134">
        <v>7</v>
      </c>
      <c r="AA125" s="134">
        <v>6.5</v>
      </c>
      <c r="AB125" s="134">
        <v>6.5</v>
      </c>
      <c r="AC125" s="134">
        <v>3</v>
      </c>
      <c r="AD125" s="159"/>
      <c r="AE125" s="134">
        <v>7.5</v>
      </c>
      <c r="AF125" s="134">
        <v>5.5</v>
      </c>
      <c r="AG125" s="134">
        <v>6</v>
      </c>
      <c r="AH125" s="134"/>
      <c r="AI125" s="134"/>
      <c r="AJ125" s="134"/>
      <c r="AK125" s="221">
        <f>SUM(F125:AI125)</f>
        <v>138.5</v>
      </c>
      <c r="AL125" s="134">
        <f>COUNT(C125:AI125)</f>
        <v>27</v>
      </c>
      <c r="AM125" s="159" t="s">
        <v>202</v>
      </c>
      <c r="AN125" s="134"/>
      <c r="AO125" s="140"/>
      <c r="AP125" s="134" t="s">
        <v>169</v>
      </c>
      <c r="AQ125" s="135">
        <f t="shared" si="79"/>
        <v>34</v>
      </c>
      <c r="AR125" s="134">
        <f t="shared" si="80"/>
        <v>33.5</v>
      </c>
      <c r="AS125" s="134">
        <f t="shared" si="81"/>
        <v>34.5</v>
      </c>
      <c r="AT125" s="134">
        <f t="shared" si="82"/>
        <v>36</v>
      </c>
      <c r="AU125" s="134">
        <f t="shared" ref="AU125:AU130" si="83">SUM(AE125:AJ125)</f>
        <v>19</v>
      </c>
      <c r="AV125" s="136">
        <f t="shared" si="67"/>
        <v>157</v>
      </c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75"/>
      <c r="BI125" s="175"/>
      <c r="BJ125" s="134" t="s">
        <v>253</v>
      </c>
    </row>
    <row r="126" spans="1:62" ht="15" x14ac:dyDescent="0.25">
      <c r="A126" s="233" t="s">
        <v>260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47"/>
      <c r="AG126" s="147"/>
      <c r="AH126" s="147"/>
      <c r="AI126" s="147"/>
      <c r="AJ126" s="147"/>
      <c r="AK126" s="221"/>
      <c r="AL126" s="147"/>
      <c r="AM126" s="147"/>
      <c r="AN126" s="147"/>
      <c r="AO126" s="161" t="s">
        <v>215</v>
      </c>
      <c r="AP126" s="134" t="s">
        <v>109</v>
      </c>
      <c r="AQ126" s="135">
        <f t="shared" si="79"/>
        <v>0</v>
      </c>
      <c r="AR126" s="134">
        <f t="shared" si="80"/>
        <v>0</v>
      </c>
      <c r="AS126" s="134">
        <f t="shared" si="81"/>
        <v>0</v>
      </c>
      <c r="AT126" s="134">
        <f t="shared" si="82"/>
        <v>0</v>
      </c>
      <c r="AU126" s="134">
        <f t="shared" si="83"/>
        <v>0</v>
      </c>
      <c r="AV126" s="136">
        <f t="shared" si="67"/>
        <v>0</v>
      </c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G126" s="147"/>
      <c r="BH126" s="178"/>
      <c r="BI126" s="178"/>
      <c r="BJ126" s="147"/>
    </row>
    <row r="127" spans="1:62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4"/>
      <c r="AG127" s="150"/>
      <c r="AH127" s="134"/>
      <c r="AI127" s="152"/>
      <c r="AJ127" s="134"/>
      <c r="AK127" s="221"/>
      <c r="AL127" s="134"/>
      <c r="AM127" s="134"/>
      <c r="AN127" s="134"/>
      <c r="AO127" s="140"/>
      <c r="AP127" s="124" t="s">
        <v>108</v>
      </c>
      <c r="AQ127" s="135">
        <f t="shared" si="79"/>
        <v>0</v>
      </c>
      <c r="AR127" s="134">
        <f t="shared" si="80"/>
        <v>0</v>
      </c>
      <c r="AS127" s="134">
        <f t="shared" si="81"/>
        <v>0</v>
      </c>
      <c r="AT127" s="134">
        <f t="shared" si="82"/>
        <v>0</v>
      </c>
      <c r="AU127" s="134">
        <f t="shared" si="83"/>
        <v>0</v>
      </c>
      <c r="AV127" s="136">
        <f t="shared" si="67"/>
        <v>0</v>
      </c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75"/>
      <c r="BI127" s="175"/>
      <c r="BJ127" s="134"/>
    </row>
    <row r="128" spans="1:62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4"/>
      <c r="AG128" s="150"/>
      <c r="AH128" s="134"/>
      <c r="AI128" s="152"/>
      <c r="AJ128" s="134"/>
      <c r="AK128" s="221"/>
      <c r="AL128" s="134"/>
      <c r="AM128" s="134"/>
      <c r="AN128" s="134"/>
      <c r="AO128" s="140"/>
      <c r="AP128" s="124" t="s">
        <v>172</v>
      </c>
      <c r="AQ128" s="135">
        <f t="shared" si="79"/>
        <v>0</v>
      </c>
      <c r="AR128" s="134">
        <f t="shared" si="80"/>
        <v>0</v>
      </c>
      <c r="AS128" s="134">
        <f t="shared" si="81"/>
        <v>0</v>
      </c>
      <c r="AT128" s="134">
        <f t="shared" si="82"/>
        <v>0</v>
      </c>
      <c r="AU128" s="134">
        <f t="shared" si="83"/>
        <v>0</v>
      </c>
      <c r="AV128" s="136">
        <f t="shared" si="67"/>
        <v>0</v>
      </c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75"/>
      <c r="BI128" s="175"/>
      <c r="BJ128" s="134"/>
    </row>
    <row r="129" spans="1:62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4"/>
      <c r="AG129" s="150"/>
      <c r="AH129" s="134"/>
      <c r="AI129" s="152"/>
      <c r="AJ129" s="134"/>
      <c r="AK129" s="221"/>
      <c r="AL129" s="134"/>
      <c r="AM129" s="134"/>
      <c r="AN129" s="134"/>
      <c r="AO129" s="140"/>
      <c r="AP129" s="124" t="s">
        <v>173</v>
      </c>
      <c r="AQ129" s="135">
        <f t="shared" si="79"/>
        <v>0</v>
      </c>
      <c r="AR129" s="134">
        <f t="shared" si="80"/>
        <v>0</v>
      </c>
      <c r="AS129" s="134">
        <f t="shared" si="81"/>
        <v>0</v>
      </c>
      <c r="AT129" s="134">
        <f t="shared" si="82"/>
        <v>0</v>
      </c>
      <c r="AU129" s="134">
        <f t="shared" si="83"/>
        <v>0</v>
      </c>
      <c r="AV129" s="136">
        <f t="shared" si="67"/>
        <v>0</v>
      </c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75"/>
      <c r="BI129" s="175"/>
      <c r="BJ129" s="134"/>
    </row>
    <row r="130" spans="1:62" ht="15" x14ac:dyDescent="0.25">
      <c r="A130" s="140"/>
      <c r="B130" s="141" t="s">
        <v>174</v>
      </c>
      <c r="C130" s="150"/>
      <c r="D130" s="150"/>
      <c r="E130" s="150"/>
      <c r="F130" s="134"/>
      <c r="G130" s="152"/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4"/>
      <c r="AG130" s="150"/>
      <c r="AH130" s="134"/>
      <c r="AI130" s="152"/>
      <c r="AJ130" s="134"/>
      <c r="AK130" s="221"/>
      <c r="AL130" s="134"/>
      <c r="AM130" s="134"/>
      <c r="AN130" s="134"/>
      <c r="AO130" s="140"/>
      <c r="AP130" s="124" t="s">
        <v>174</v>
      </c>
      <c r="AQ130" s="135">
        <f t="shared" si="79"/>
        <v>0</v>
      </c>
      <c r="AR130" s="134">
        <f t="shared" si="80"/>
        <v>0</v>
      </c>
      <c r="AS130" s="134">
        <f t="shared" si="81"/>
        <v>0</v>
      </c>
      <c r="AT130" s="134">
        <f t="shared" si="82"/>
        <v>0</v>
      </c>
      <c r="AU130" s="134">
        <f t="shared" si="83"/>
        <v>0</v>
      </c>
      <c r="AV130" s="136">
        <f t="shared" si="67"/>
        <v>0</v>
      </c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75"/>
      <c r="BI130" s="175"/>
      <c r="BJ130" s="134"/>
    </row>
    <row r="131" spans="1:62" ht="15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55"/>
      <c r="AG131" s="155"/>
      <c r="AH131" s="134"/>
      <c r="AI131" s="155"/>
      <c r="AJ131" s="155"/>
      <c r="AK131" s="221">
        <f>SUM(E131:AI131)</f>
        <v>0</v>
      </c>
      <c r="AL131" s="155"/>
      <c r="AM131" s="155"/>
      <c r="AN131" s="155"/>
      <c r="AO131" s="153"/>
      <c r="AP131" s="134" t="s">
        <v>176</v>
      </c>
      <c r="AQ131" s="134">
        <f>SUM(AQ125:AQ130)-AQ124</f>
        <v>4</v>
      </c>
      <c r="AR131" s="134">
        <f>SUM(AR125:AR130)-AR124</f>
        <v>3.5</v>
      </c>
      <c r="AS131" s="134">
        <f>SUM(AS125:AS130)-AS124</f>
        <v>4.5</v>
      </c>
      <c r="AT131" s="134">
        <f>SUM(AT125:AT130)-AT124</f>
        <v>6</v>
      </c>
      <c r="AU131" s="134">
        <f>SUM(AU125:AU130)-AU124</f>
        <v>4</v>
      </c>
      <c r="AV131" s="136">
        <f t="shared" si="67"/>
        <v>22</v>
      </c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81"/>
      <c r="BI131" s="181"/>
      <c r="BJ131" s="155"/>
    </row>
    <row r="132" spans="1:62" ht="15" x14ac:dyDescent="0.25">
      <c r="A132" s="71"/>
      <c r="B132" s="131" t="s">
        <v>166</v>
      </c>
      <c r="C132" s="95">
        <v>5</v>
      </c>
      <c r="D132" s="95">
        <v>5</v>
      </c>
      <c r="E132" s="95">
        <v>5</v>
      </c>
      <c r="F132" s="95">
        <v>6</v>
      </c>
      <c r="G132" s="95">
        <v>6</v>
      </c>
      <c r="H132" s="95">
        <v>3</v>
      </c>
      <c r="I132" s="173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73"/>
      <c r="Q132" s="95">
        <v>5</v>
      </c>
      <c r="R132" s="95">
        <v>5</v>
      </c>
      <c r="S132" s="95">
        <v>5</v>
      </c>
      <c r="T132" s="95">
        <v>6</v>
      </c>
      <c r="U132" s="95">
        <v>6</v>
      </c>
      <c r="V132" s="95">
        <v>3</v>
      </c>
      <c r="W132" s="173"/>
      <c r="X132" s="95">
        <v>5</v>
      </c>
      <c r="Y132" s="95">
        <v>5</v>
      </c>
      <c r="Z132" s="95">
        <v>5</v>
      </c>
      <c r="AA132" s="95">
        <v>6</v>
      </c>
      <c r="AB132" s="95">
        <v>6</v>
      </c>
      <c r="AC132" s="95">
        <v>3</v>
      </c>
      <c r="AD132" s="173"/>
      <c r="AE132" s="95">
        <v>5</v>
      </c>
      <c r="AF132" s="95">
        <v>5</v>
      </c>
      <c r="AG132" s="95">
        <v>5</v>
      </c>
      <c r="AH132" s="95"/>
      <c r="AI132" s="95"/>
      <c r="AJ132" s="95"/>
      <c r="AK132" s="221">
        <f>SUM(F132:AI132)</f>
        <v>120</v>
      </c>
      <c r="AL132" s="134"/>
      <c r="AM132" s="134"/>
      <c r="AN132" s="134"/>
      <c r="AO132" s="71"/>
      <c r="AP132" s="135" t="s">
        <v>167</v>
      </c>
      <c r="AQ132" s="135">
        <f t="shared" ref="AQ132:AQ138" si="84">SUM(C132:H132)</f>
        <v>30</v>
      </c>
      <c r="AR132" s="135">
        <f t="shared" ref="AR132:AR138" si="85">SUM(J132:O132)</f>
        <v>30</v>
      </c>
      <c r="AS132" s="135">
        <f t="shared" ref="AS132:AS138" si="86">SUM(Q132:V132)</f>
        <v>30</v>
      </c>
      <c r="AT132" s="135">
        <f t="shared" ref="AT132:AT138" si="87">SUM(X132:AC132)</f>
        <v>30</v>
      </c>
      <c r="AU132" s="135">
        <f>SUM(AE132:AG132)</f>
        <v>15</v>
      </c>
      <c r="AV132" s="136">
        <f t="shared" ref="AV132:AV147" si="88">SUM(AQ132:AU132)</f>
        <v>135</v>
      </c>
      <c r="AW132" s="137">
        <f>AV132-SUM(AV134:AV138)</f>
        <v>135</v>
      </c>
      <c r="AX132" s="137">
        <f>AV139</f>
        <v>1</v>
      </c>
      <c r="AY132" s="138">
        <f>AW132+AX132</f>
        <v>136</v>
      </c>
      <c r="AZ132" s="138">
        <f>AV138</f>
        <v>0</v>
      </c>
      <c r="BA132" s="138">
        <f>AV136</f>
        <v>0</v>
      </c>
      <c r="BB132" s="138">
        <f>AV137</f>
        <v>0</v>
      </c>
      <c r="BC132" s="138">
        <f>AV135</f>
        <v>0</v>
      </c>
      <c r="BD132" s="138">
        <f>AV134</f>
        <v>0</v>
      </c>
      <c r="BE132" s="158" t="str">
        <f>AM133</f>
        <v>no</v>
      </c>
      <c r="BF132" s="134">
        <v>1.1000000000000001</v>
      </c>
      <c r="BG132" s="134">
        <f>BF132*AX132</f>
        <v>1.1000000000000001</v>
      </c>
      <c r="BH132" s="174">
        <f>BG132</f>
        <v>1.1000000000000001</v>
      </c>
      <c r="BI132" s="174">
        <v>12.81</v>
      </c>
      <c r="BJ132" s="138"/>
    </row>
    <row r="133" spans="1:62" ht="15" x14ac:dyDescent="0.25">
      <c r="A133" s="140"/>
      <c r="B133" s="141" t="s">
        <v>168</v>
      </c>
      <c r="C133" s="134">
        <v>4.5</v>
      </c>
      <c r="D133" s="134">
        <v>5</v>
      </c>
      <c r="E133" s="134">
        <v>5</v>
      </c>
      <c r="F133" s="134">
        <v>6</v>
      </c>
      <c r="G133" s="134">
        <v>5.5</v>
      </c>
      <c r="H133" s="134">
        <v>2.5</v>
      </c>
      <c r="I133" s="159"/>
      <c r="J133" s="134">
        <v>5.5</v>
      </c>
      <c r="K133" s="134">
        <v>6</v>
      </c>
      <c r="L133" s="134">
        <v>6</v>
      </c>
      <c r="M133" s="134">
        <v>5.5</v>
      </c>
      <c r="N133" s="134">
        <v>6</v>
      </c>
      <c r="O133" s="134">
        <v>2.5</v>
      </c>
      <c r="P133" s="159"/>
      <c r="Q133" s="134">
        <v>5</v>
      </c>
      <c r="R133" s="134">
        <v>5.5</v>
      </c>
      <c r="S133" s="134">
        <v>5</v>
      </c>
      <c r="T133" s="134">
        <v>5.5</v>
      </c>
      <c r="U133" s="134">
        <v>5.5</v>
      </c>
      <c r="V133" s="134">
        <v>3</v>
      </c>
      <c r="W133" s="159"/>
      <c r="X133" s="134">
        <v>6</v>
      </c>
      <c r="Y133" s="134">
        <v>6</v>
      </c>
      <c r="Z133" s="134">
        <v>5.5</v>
      </c>
      <c r="AA133" s="134">
        <v>5.5</v>
      </c>
      <c r="AB133" s="134">
        <v>5.5</v>
      </c>
      <c r="AC133" s="134">
        <v>2.5</v>
      </c>
      <c r="AD133" s="159"/>
      <c r="AE133" s="134">
        <v>4.5</v>
      </c>
      <c r="AF133" s="134">
        <v>5.5</v>
      </c>
      <c r="AG133" s="134">
        <v>5.5</v>
      </c>
      <c r="AH133" s="134"/>
      <c r="AI133" s="134"/>
      <c r="AJ133" s="134"/>
      <c r="AK133" s="221">
        <f>SUM(F133:AI133)</f>
        <v>121.5</v>
      </c>
      <c r="AL133" s="134">
        <f>COUNT(C133:AI133)</f>
        <v>27</v>
      </c>
      <c r="AM133" s="159" t="s">
        <v>202</v>
      </c>
      <c r="AN133" s="134"/>
      <c r="AO133" s="140"/>
      <c r="AP133" s="134" t="s">
        <v>169</v>
      </c>
      <c r="AQ133" s="135">
        <f t="shared" si="84"/>
        <v>28.5</v>
      </c>
      <c r="AR133" s="134">
        <f t="shared" si="85"/>
        <v>31.5</v>
      </c>
      <c r="AS133" s="134">
        <f t="shared" si="86"/>
        <v>29.5</v>
      </c>
      <c r="AT133" s="134">
        <f t="shared" si="87"/>
        <v>31</v>
      </c>
      <c r="AU133" s="134">
        <f t="shared" ref="AU133:AU138" si="89">SUM(AE133:AJ133)</f>
        <v>15.5</v>
      </c>
      <c r="AV133" s="136">
        <f t="shared" si="88"/>
        <v>136</v>
      </c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75"/>
      <c r="BI133" s="175"/>
      <c r="BJ133" s="134" t="s">
        <v>253</v>
      </c>
    </row>
    <row r="134" spans="1:62" ht="15" x14ac:dyDescent="0.25">
      <c r="A134" s="233" t="s">
        <v>225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/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47"/>
      <c r="AG134" s="147"/>
      <c r="AH134" s="147"/>
      <c r="AI134" s="147"/>
      <c r="AJ134" s="147"/>
      <c r="AK134" s="221"/>
      <c r="AL134" s="147"/>
      <c r="AM134" s="147"/>
      <c r="AN134" s="147"/>
      <c r="AO134" s="161" t="s">
        <v>226</v>
      </c>
      <c r="AP134" s="134" t="s">
        <v>109</v>
      </c>
      <c r="AQ134" s="135">
        <f t="shared" si="84"/>
        <v>0</v>
      </c>
      <c r="AR134" s="134">
        <f t="shared" si="85"/>
        <v>0</v>
      </c>
      <c r="AS134" s="134">
        <f t="shared" si="86"/>
        <v>0</v>
      </c>
      <c r="AT134" s="134">
        <f t="shared" si="87"/>
        <v>0</v>
      </c>
      <c r="AU134" s="134">
        <f t="shared" si="89"/>
        <v>0</v>
      </c>
      <c r="AV134" s="136">
        <f t="shared" si="88"/>
        <v>0</v>
      </c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G134" s="147"/>
      <c r="BH134" s="178"/>
      <c r="BI134" s="178"/>
      <c r="BJ134" s="234" t="s">
        <v>261</v>
      </c>
    </row>
    <row r="135" spans="1:62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4"/>
      <c r="AG135" s="150"/>
      <c r="AH135" s="134"/>
      <c r="AI135" s="152"/>
      <c r="AJ135" s="134"/>
      <c r="AK135" s="221"/>
      <c r="AL135" s="134"/>
      <c r="AM135" s="134"/>
      <c r="AN135" s="134"/>
      <c r="AO135" s="140"/>
      <c r="AP135" s="124" t="s">
        <v>108</v>
      </c>
      <c r="AQ135" s="135">
        <f t="shared" si="84"/>
        <v>0</v>
      </c>
      <c r="AR135" s="134">
        <f t="shared" si="85"/>
        <v>0</v>
      </c>
      <c r="AS135" s="134">
        <f t="shared" si="86"/>
        <v>0</v>
      </c>
      <c r="AT135" s="134">
        <f t="shared" si="87"/>
        <v>0</v>
      </c>
      <c r="AU135" s="134">
        <f t="shared" si="89"/>
        <v>0</v>
      </c>
      <c r="AV135" s="136">
        <f t="shared" si="88"/>
        <v>0</v>
      </c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75"/>
      <c r="BI135" s="175"/>
      <c r="BJ135" s="134"/>
    </row>
    <row r="136" spans="1:62" ht="15" x14ac:dyDescent="0.25">
      <c r="A136" s="140"/>
      <c r="B136" s="141" t="s">
        <v>160</v>
      </c>
      <c r="C136" s="150"/>
      <c r="D136" s="150"/>
      <c r="E136" s="150"/>
      <c r="F136" s="134"/>
      <c r="G136" s="152"/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/>
      <c r="T136" s="134"/>
      <c r="U136" s="152"/>
      <c r="V136" s="134"/>
      <c r="W136" s="159"/>
      <c r="X136" s="134"/>
      <c r="Y136" s="134"/>
      <c r="Z136" s="150"/>
      <c r="AA136" s="134"/>
      <c r="AB136" s="152"/>
      <c r="AC136" s="134"/>
      <c r="AD136" s="159"/>
      <c r="AE136" s="134"/>
      <c r="AF136" s="134"/>
      <c r="AG136" s="150"/>
      <c r="AH136" s="134"/>
      <c r="AI136" s="152"/>
      <c r="AJ136" s="134"/>
      <c r="AK136" s="221"/>
      <c r="AL136" s="134"/>
      <c r="AM136" s="134"/>
      <c r="AN136" s="134"/>
      <c r="AO136" s="140"/>
      <c r="AP136" s="124" t="s">
        <v>172</v>
      </c>
      <c r="AQ136" s="135">
        <f t="shared" si="84"/>
        <v>0</v>
      </c>
      <c r="AR136" s="134">
        <f t="shared" si="85"/>
        <v>0</v>
      </c>
      <c r="AS136" s="134">
        <f t="shared" si="86"/>
        <v>0</v>
      </c>
      <c r="AT136" s="134">
        <f t="shared" si="87"/>
        <v>0</v>
      </c>
      <c r="AU136" s="134">
        <f t="shared" si="89"/>
        <v>0</v>
      </c>
      <c r="AV136" s="136">
        <f t="shared" si="88"/>
        <v>0</v>
      </c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75"/>
      <c r="BI136" s="175"/>
      <c r="BJ136" s="134"/>
    </row>
    <row r="137" spans="1:62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4"/>
      <c r="AG137" s="150"/>
      <c r="AH137" s="134"/>
      <c r="AI137" s="152"/>
      <c r="AJ137" s="134"/>
      <c r="AK137" s="221"/>
      <c r="AL137" s="134"/>
      <c r="AM137" s="134"/>
      <c r="AN137" s="134"/>
      <c r="AO137" s="140"/>
      <c r="AP137" s="124" t="s">
        <v>173</v>
      </c>
      <c r="AQ137" s="135">
        <f t="shared" si="84"/>
        <v>0</v>
      </c>
      <c r="AR137" s="134">
        <f t="shared" si="85"/>
        <v>0</v>
      </c>
      <c r="AS137" s="134">
        <f t="shared" si="86"/>
        <v>0</v>
      </c>
      <c r="AT137" s="134">
        <f t="shared" si="87"/>
        <v>0</v>
      </c>
      <c r="AU137" s="134">
        <f t="shared" si="89"/>
        <v>0</v>
      </c>
      <c r="AV137" s="136">
        <f t="shared" si="88"/>
        <v>0</v>
      </c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75"/>
      <c r="BI137" s="175"/>
      <c r="BJ137" s="134"/>
    </row>
    <row r="138" spans="1:62" ht="15" x14ac:dyDescent="0.25">
      <c r="A138" s="140"/>
      <c r="B138" s="141" t="s">
        <v>174</v>
      </c>
      <c r="C138" s="150"/>
      <c r="D138" s="150"/>
      <c r="E138" s="150"/>
      <c r="F138" s="134"/>
      <c r="G138" s="152"/>
      <c r="H138" s="134"/>
      <c r="I138" s="159"/>
      <c r="J138" s="134"/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59"/>
      <c r="AE138" s="134"/>
      <c r="AF138" s="134"/>
      <c r="AG138" s="150"/>
      <c r="AH138" s="134"/>
      <c r="AI138" s="152"/>
      <c r="AJ138" s="134"/>
      <c r="AK138" s="221"/>
      <c r="AL138" s="134"/>
      <c r="AM138" s="134"/>
      <c r="AN138" s="134"/>
      <c r="AO138" s="140"/>
      <c r="AP138" s="124" t="s">
        <v>174</v>
      </c>
      <c r="AQ138" s="135">
        <f t="shared" si="84"/>
        <v>0</v>
      </c>
      <c r="AR138" s="134">
        <f t="shared" si="85"/>
        <v>0</v>
      </c>
      <c r="AS138" s="134">
        <f t="shared" si="86"/>
        <v>0</v>
      </c>
      <c r="AT138" s="134">
        <f t="shared" si="87"/>
        <v>0</v>
      </c>
      <c r="AU138" s="134">
        <f t="shared" si="89"/>
        <v>0</v>
      </c>
      <c r="AV138" s="136">
        <f t="shared" si="88"/>
        <v>0</v>
      </c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75"/>
      <c r="BI138" s="175"/>
      <c r="BJ138" s="134"/>
    </row>
    <row r="139" spans="1:62" ht="15" x14ac:dyDescent="0.25">
      <c r="A139" s="153"/>
      <c r="B139" s="154" t="s">
        <v>175</v>
      </c>
      <c r="C139" s="155"/>
      <c r="D139" s="155"/>
      <c r="E139" s="155"/>
      <c r="F139" s="134"/>
      <c r="G139" s="155"/>
      <c r="H139" s="155"/>
      <c r="I139" s="159"/>
      <c r="J139" s="155"/>
      <c r="K139" s="155"/>
      <c r="L139" s="155"/>
      <c r="M139" s="134"/>
      <c r="N139" s="155"/>
      <c r="O139" s="155"/>
      <c r="P139" s="159"/>
      <c r="Q139" s="155"/>
      <c r="R139" s="155"/>
      <c r="S139" s="155"/>
      <c r="T139" s="134"/>
      <c r="U139" s="155"/>
      <c r="V139" s="155"/>
      <c r="W139" s="159"/>
      <c r="X139" s="155"/>
      <c r="Y139" s="155"/>
      <c r="Z139" s="155"/>
      <c r="AA139" s="134"/>
      <c r="AB139" s="155"/>
      <c r="AC139" s="155"/>
      <c r="AD139" s="159"/>
      <c r="AE139" s="155"/>
      <c r="AF139" s="155"/>
      <c r="AG139" s="155"/>
      <c r="AH139" s="134"/>
      <c r="AI139" s="155"/>
      <c r="AJ139" s="155"/>
      <c r="AK139" s="221">
        <f>SUM(E139:AI139)</f>
        <v>0</v>
      </c>
      <c r="AL139" s="155"/>
      <c r="AM139" s="155"/>
      <c r="AN139" s="155"/>
      <c r="AO139" s="153"/>
      <c r="AP139" s="134" t="s">
        <v>176</v>
      </c>
      <c r="AQ139" s="134">
        <f>SUM(AQ133:AQ138)-AQ132</f>
        <v>-1.5</v>
      </c>
      <c r="AR139" s="134">
        <f>SUM(AR133:AR138)-AR132</f>
        <v>1.5</v>
      </c>
      <c r="AS139" s="134">
        <f>SUM(AS133:AS138)-AS132</f>
        <v>-0.5</v>
      </c>
      <c r="AT139" s="134">
        <f>SUM(AT133:AT138)-AT132</f>
        <v>1</v>
      </c>
      <c r="AU139" s="134">
        <f>SUM(AU133:AU138)-AU132</f>
        <v>0.5</v>
      </c>
      <c r="AV139" s="136">
        <f t="shared" si="88"/>
        <v>1</v>
      </c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81"/>
      <c r="BI139" s="181"/>
      <c r="BJ139" s="155"/>
    </row>
    <row r="140" spans="1:62" ht="15" x14ac:dyDescent="0.25">
      <c r="A140" s="71"/>
      <c r="B140" s="131" t="s">
        <v>166</v>
      </c>
      <c r="C140" s="235"/>
      <c r="D140" s="235"/>
      <c r="E140" s="235"/>
      <c r="F140" s="235"/>
      <c r="G140" s="235"/>
      <c r="H140" s="235"/>
      <c r="I140" s="173"/>
      <c r="J140" s="236"/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73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73"/>
      <c r="X140" s="95">
        <v>5</v>
      </c>
      <c r="Y140" s="95">
        <v>5</v>
      </c>
      <c r="Z140" s="95">
        <v>5</v>
      </c>
      <c r="AA140" s="237">
        <v>6</v>
      </c>
      <c r="AB140" s="238" t="s">
        <v>262</v>
      </c>
      <c r="AC140" s="95"/>
      <c r="AD140" s="173"/>
      <c r="AE140" s="95"/>
      <c r="AF140" s="95"/>
      <c r="AG140" s="95"/>
      <c r="AH140" s="95"/>
      <c r="AI140" s="95"/>
      <c r="AJ140" s="95"/>
      <c r="AK140" s="221">
        <f>SUM(F140:AI140)</f>
        <v>76</v>
      </c>
      <c r="AL140" s="134"/>
      <c r="AM140" s="134"/>
      <c r="AN140" s="134"/>
      <c r="AO140" s="71"/>
      <c r="AP140" s="135" t="s">
        <v>167</v>
      </c>
      <c r="AQ140" s="135">
        <f t="shared" ref="AQ140:AQ146" si="90">SUM(C140:H140)</f>
        <v>0</v>
      </c>
      <c r="AR140" s="135">
        <f t="shared" ref="AR140:AR146" si="91">SUM(J140:O140)</f>
        <v>25</v>
      </c>
      <c r="AS140" s="135">
        <f t="shared" ref="AS140:AS146" si="92">SUM(Q140:V140)</f>
        <v>30</v>
      </c>
      <c r="AT140" s="135">
        <f t="shared" ref="AT140:AT146" si="93">SUM(X140:AC140)</f>
        <v>21</v>
      </c>
      <c r="AU140" s="239">
        <f>SUM(AE140:AG140)</f>
        <v>0</v>
      </c>
      <c r="AV140" s="136">
        <f t="shared" si="88"/>
        <v>76</v>
      </c>
      <c r="AW140" s="137">
        <f>AV140-SUM(AV142:AV146)</f>
        <v>70</v>
      </c>
      <c r="AX140" s="137">
        <f>AV147</f>
        <v>1</v>
      </c>
      <c r="AY140" s="138">
        <f>AW140+AX140</f>
        <v>71</v>
      </c>
      <c r="AZ140" s="138">
        <f>AV146</f>
        <v>0</v>
      </c>
      <c r="BA140" s="138">
        <f>AV144</f>
        <v>0</v>
      </c>
      <c r="BB140" s="138">
        <f>AV145</f>
        <v>0</v>
      </c>
      <c r="BC140" s="138">
        <f>AV143</f>
        <v>6</v>
      </c>
      <c r="BD140" s="138">
        <f>AV142</f>
        <v>0</v>
      </c>
      <c r="BE140" s="158" t="str">
        <f>AM141</f>
        <v>no</v>
      </c>
      <c r="BF140" s="134">
        <v>1.1000000000000001</v>
      </c>
      <c r="BG140" s="134">
        <f>BF140*AX140</f>
        <v>1.1000000000000001</v>
      </c>
      <c r="BH140" s="174">
        <f>BG140</f>
        <v>1.1000000000000001</v>
      </c>
      <c r="BI140" s="174"/>
      <c r="BJ140" s="138"/>
    </row>
    <row r="141" spans="1:62" ht="15" x14ac:dyDescent="0.25">
      <c r="A141" s="140"/>
      <c r="B141" s="141" t="s">
        <v>168</v>
      </c>
      <c r="C141" s="134"/>
      <c r="D141" s="134"/>
      <c r="E141" s="134"/>
      <c r="F141" s="134"/>
      <c r="G141" s="134"/>
      <c r="H141" s="134"/>
      <c r="I141" s="159"/>
      <c r="J141" s="134"/>
      <c r="K141" s="134">
        <v>5.5</v>
      </c>
      <c r="L141" s="134">
        <v>4.5</v>
      </c>
      <c r="M141" s="134">
        <v>5.5</v>
      </c>
      <c r="N141" s="134">
        <v>5</v>
      </c>
      <c r="O141" s="134">
        <v>2</v>
      </c>
      <c r="P141" s="159"/>
      <c r="Q141" s="134">
        <v>7.5</v>
      </c>
      <c r="R141" s="134">
        <v>7.5</v>
      </c>
      <c r="S141" s="134">
        <v>7.5</v>
      </c>
      <c r="T141" s="134">
        <v>5</v>
      </c>
      <c r="U141" s="134">
        <v>5.5</v>
      </c>
      <c r="V141" s="134">
        <v>1</v>
      </c>
      <c r="W141" s="159"/>
      <c r="X141" s="134">
        <v>5</v>
      </c>
      <c r="Y141" s="134">
        <v>4.5</v>
      </c>
      <c r="Z141" s="134">
        <v>5</v>
      </c>
      <c r="AA141" s="134"/>
      <c r="AB141" s="134"/>
      <c r="AC141" s="134"/>
      <c r="AD141" s="159"/>
      <c r="AE141" s="134"/>
      <c r="AF141" s="134"/>
      <c r="AG141" s="134"/>
      <c r="AH141" s="134"/>
      <c r="AI141" s="134"/>
      <c r="AJ141" s="134"/>
      <c r="AK141" s="221">
        <f>SUM(F141:AI141)</f>
        <v>71</v>
      </c>
      <c r="AL141" s="134">
        <f>COUNT(C141:AI141)</f>
        <v>14</v>
      </c>
      <c r="AM141" s="159" t="s">
        <v>202</v>
      </c>
      <c r="AN141" s="134"/>
      <c r="AO141" s="140"/>
      <c r="AP141" s="134" t="s">
        <v>169</v>
      </c>
      <c r="AQ141" s="135">
        <f t="shared" si="90"/>
        <v>0</v>
      </c>
      <c r="AR141" s="135">
        <f t="shared" si="91"/>
        <v>22.5</v>
      </c>
      <c r="AS141" s="134">
        <f t="shared" si="92"/>
        <v>34</v>
      </c>
      <c r="AT141" s="134">
        <f t="shared" si="93"/>
        <v>14.5</v>
      </c>
      <c r="AU141" s="134">
        <f t="shared" ref="AU141:AU146" si="94">SUM(AE141:AJ141)</f>
        <v>0</v>
      </c>
      <c r="AV141" s="136">
        <f t="shared" si="88"/>
        <v>71</v>
      </c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75"/>
      <c r="BI141" s="175"/>
      <c r="BJ141" s="134" t="s">
        <v>253</v>
      </c>
    </row>
    <row r="142" spans="1:62" ht="15" x14ac:dyDescent="0.25">
      <c r="A142" s="233" t="s">
        <v>263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47"/>
      <c r="AG142" s="147"/>
      <c r="AH142" s="147"/>
      <c r="AI142" s="147"/>
      <c r="AJ142" s="147"/>
      <c r="AK142" s="221"/>
      <c r="AL142" s="147"/>
      <c r="AM142" s="147"/>
      <c r="AN142" s="147"/>
      <c r="AO142" s="161" t="s">
        <v>264</v>
      </c>
      <c r="AP142" s="134" t="s">
        <v>109</v>
      </c>
      <c r="AQ142" s="135">
        <f t="shared" si="90"/>
        <v>0</v>
      </c>
      <c r="AR142" s="135">
        <f t="shared" si="91"/>
        <v>0</v>
      </c>
      <c r="AS142" s="134">
        <f t="shared" si="92"/>
        <v>0</v>
      </c>
      <c r="AT142" s="134">
        <f t="shared" si="93"/>
        <v>0</v>
      </c>
      <c r="AU142" s="134">
        <f t="shared" si="94"/>
        <v>0</v>
      </c>
      <c r="AV142" s="136">
        <f t="shared" si="88"/>
        <v>0</v>
      </c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G142" s="147"/>
      <c r="BH142" s="178"/>
      <c r="BI142" s="178"/>
      <c r="BJ142" s="234" t="s">
        <v>265</v>
      </c>
    </row>
    <row r="143" spans="1:62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/>
      <c r="K143" s="134"/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>
        <v>6</v>
      </c>
      <c r="AB143" s="152"/>
      <c r="AC143" s="134"/>
      <c r="AD143" s="159"/>
      <c r="AE143" s="134"/>
      <c r="AF143" s="134"/>
      <c r="AG143" s="150"/>
      <c r="AH143" s="134"/>
      <c r="AI143" s="152"/>
      <c r="AJ143" s="134"/>
      <c r="AK143" s="221"/>
      <c r="AL143" s="134"/>
      <c r="AM143" s="134"/>
      <c r="AN143" s="134"/>
      <c r="AO143" s="140"/>
      <c r="AP143" s="124" t="s">
        <v>108</v>
      </c>
      <c r="AQ143" s="135">
        <f t="shared" si="90"/>
        <v>0</v>
      </c>
      <c r="AR143" s="135">
        <f t="shared" si="91"/>
        <v>0</v>
      </c>
      <c r="AS143" s="134">
        <f t="shared" si="92"/>
        <v>0</v>
      </c>
      <c r="AT143" s="134">
        <f t="shared" si="93"/>
        <v>6</v>
      </c>
      <c r="AU143" s="134">
        <f t="shared" si="94"/>
        <v>0</v>
      </c>
      <c r="AV143" s="136">
        <f t="shared" si="88"/>
        <v>6</v>
      </c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75"/>
      <c r="BI143" s="175"/>
      <c r="BJ143" s="134"/>
    </row>
    <row r="144" spans="1:62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4"/>
      <c r="AG144" s="150"/>
      <c r="AH144" s="134"/>
      <c r="AI144" s="152"/>
      <c r="AJ144" s="134"/>
      <c r="AK144" s="221"/>
      <c r="AL144" s="134"/>
      <c r="AM144" s="134"/>
      <c r="AN144" s="134"/>
      <c r="AO144" s="140"/>
      <c r="AP144" s="124" t="s">
        <v>172</v>
      </c>
      <c r="AQ144" s="135">
        <f t="shared" si="90"/>
        <v>0</v>
      </c>
      <c r="AR144" s="135">
        <f t="shared" si="91"/>
        <v>0</v>
      </c>
      <c r="AS144" s="134">
        <f t="shared" si="92"/>
        <v>0</v>
      </c>
      <c r="AT144" s="134">
        <f t="shared" si="93"/>
        <v>0</v>
      </c>
      <c r="AU144" s="134">
        <f t="shared" si="94"/>
        <v>0</v>
      </c>
      <c r="AV144" s="136">
        <f t="shared" si="88"/>
        <v>0</v>
      </c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75"/>
      <c r="BI144" s="175"/>
      <c r="BJ144" s="134"/>
    </row>
    <row r="145" spans="1:62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4"/>
      <c r="AG145" s="150"/>
      <c r="AH145" s="134"/>
      <c r="AI145" s="152"/>
      <c r="AJ145" s="134"/>
      <c r="AK145" s="221"/>
      <c r="AL145" s="134"/>
      <c r="AM145" s="134"/>
      <c r="AN145" s="134"/>
      <c r="AO145" s="140"/>
      <c r="AP145" s="124" t="s">
        <v>173</v>
      </c>
      <c r="AQ145" s="135">
        <f t="shared" si="90"/>
        <v>0</v>
      </c>
      <c r="AR145" s="135">
        <f t="shared" si="91"/>
        <v>0</v>
      </c>
      <c r="AS145" s="134">
        <f t="shared" si="92"/>
        <v>0</v>
      </c>
      <c r="AT145" s="134">
        <f t="shared" si="93"/>
        <v>0</v>
      </c>
      <c r="AU145" s="134">
        <f t="shared" si="94"/>
        <v>0</v>
      </c>
      <c r="AV145" s="136">
        <f t="shared" si="88"/>
        <v>0</v>
      </c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75"/>
      <c r="BI145" s="175"/>
      <c r="BJ145" s="134"/>
    </row>
    <row r="146" spans="1:62" ht="15" x14ac:dyDescent="0.25">
      <c r="A146" s="140"/>
      <c r="B146" s="141" t="s">
        <v>174</v>
      </c>
      <c r="C146" s="150"/>
      <c r="D146" s="150"/>
      <c r="E146" s="150"/>
      <c r="F146" s="134"/>
      <c r="G146" s="152"/>
      <c r="H146" s="134"/>
      <c r="I146" s="159"/>
      <c r="J146" s="134"/>
      <c r="K146" s="134"/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/>
      <c r="AC146" s="134"/>
      <c r="AD146" s="159"/>
      <c r="AE146" s="134"/>
      <c r="AF146" s="134"/>
      <c r="AG146" s="150"/>
      <c r="AH146" s="134"/>
      <c r="AI146" s="152"/>
      <c r="AJ146" s="134"/>
      <c r="AK146" s="221"/>
      <c r="AL146" s="134"/>
      <c r="AM146" s="134"/>
      <c r="AN146" s="134"/>
      <c r="AO146" s="140"/>
      <c r="AP146" s="124" t="s">
        <v>174</v>
      </c>
      <c r="AQ146" s="135">
        <f t="shared" si="90"/>
        <v>0</v>
      </c>
      <c r="AR146" s="135">
        <f t="shared" si="91"/>
        <v>0</v>
      </c>
      <c r="AS146" s="134">
        <f t="shared" si="92"/>
        <v>0</v>
      </c>
      <c r="AT146" s="134">
        <f t="shared" si="93"/>
        <v>0</v>
      </c>
      <c r="AU146" s="134">
        <f t="shared" si="94"/>
        <v>0</v>
      </c>
      <c r="AV146" s="136">
        <f t="shared" si="88"/>
        <v>0</v>
      </c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75"/>
      <c r="BI146" s="175"/>
      <c r="BJ146" s="134"/>
    </row>
    <row r="147" spans="1:62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/>
      <c r="I147" s="159"/>
      <c r="J147" s="155"/>
      <c r="K147" s="155"/>
      <c r="L147" s="155"/>
      <c r="M147" s="134"/>
      <c r="N147" s="155"/>
      <c r="O147" s="155"/>
      <c r="P147" s="159"/>
      <c r="Q147" s="155"/>
      <c r="R147" s="155"/>
      <c r="S147" s="155"/>
      <c r="T147" s="134"/>
      <c r="U147" s="155"/>
      <c r="V147" s="155"/>
      <c r="W147" s="159"/>
      <c r="X147" s="155"/>
      <c r="Y147" s="155"/>
      <c r="Z147" s="155"/>
      <c r="AA147" s="134"/>
      <c r="AB147" s="155"/>
      <c r="AC147" s="155"/>
      <c r="AD147" s="159"/>
      <c r="AE147" s="155"/>
      <c r="AF147" s="155"/>
      <c r="AG147" s="155"/>
      <c r="AH147" s="134"/>
      <c r="AI147" s="155"/>
      <c r="AJ147" s="155"/>
      <c r="AK147" s="221">
        <f>SUM(E147:AI147)</f>
        <v>0</v>
      </c>
      <c r="AL147" s="155"/>
      <c r="AM147" s="155"/>
      <c r="AN147" s="155"/>
      <c r="AO147" s="153"/>
      <c r="AP147" s="134" t="s">
        <v>176</v>
      </c>
      <c r="AQ147" s="134">
        <f>SUM(AQ141:AQ146)-AQ140</f>
        <v>0</v>
      </c>
      <c r="AR147" s="134">
        <f>SUM(AR141:AR146)-AR140</f>
        <v>-2.5</v>
      </c>
      <c r="AS147" s="134">
        <f>SUM(AS141:AS146)-AS140</f>
        <v>4</v>
      </c>
      <c r="AT147" s="134">
        <f>SUM(AT141:AT146)-AT140</f>
        <v>-0.5</v>
      </c>
      <c r="AU147" s="134">
        <f>SUM(AU141:AU146)-AU140</f>
        <v>0</v>
      </c>
      <c r="AV147" s="136">
        <f t="shared" si="88"/>
        <v>1</v>
      </c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81"/>
      <c r="BI147" s="181"/>
      <c r="BJ147" s="155"/>
    </row>
    <row r="150" spans="1:62" x14ac:dyDescent="0.2">
      <c r="A150" s="100" t="s">
        <v>81</v>
      </c>
      <c r="C150">
        <f>1520+260</f>
        <v>1780</v>
      </c>
    </row>
    <row r="151" spans="1:62" x14ac:dyDescent="0.2">
      <c r="A151" s="100" t="s">
        <v>83</v>
      </c>
      <c r="C151">
        <v>1220</v>
      </c>
    </row>
  </sheetData>
  <mergeCells count="6">
    <mergeCell ref="E1:AI1"/>
    <mergeCell ref="AW2:BJ2"/>
    <mergeCell ref="J85:O85"/>
    <mergeCell ref="Q85:V85"/>
    <mergeCell ref="X85:AC85"/>
    <mergeCell ref="AE85:AJ85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O1" xr:uid="{00000000-0002-0000-06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O3" xr:uid="{00000000-0002-0000-06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J3" xr:uid="{00000000-0002-0000-06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K3" xr:uid="{00000000-0002-0000-0600-000003000000}">
      <formula1>0</formula1>
      <formula2>0</formula2>
    </dataValidation>
  </dataValidations>
  <pageMargins left="0" right="0" top="0.39374999999999999" bottom="0.39374999999999999" header="0" footer="0"/>
  <pageSetup paperSize="8" fitToHeight="0" pageOrder="overThenDown" orientation="landscape" useFirstPageNumber="1" horizontalDpi="300" verticalDpi="300"/>
  <headerFooter>
    <oddHeader>&amp;C&amp;A</oddHeader>
    <oddFooter>&amp;CPagina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E181E"/>
    <pageSetUpPr fitToPage="1"/>
  </sheetPr>
  <dimension ref="A1:BJ155"/>
  <sheetViews>
    <sheetView tabSelected="1" topLeftCell="Y1" zoomScale="80" zoomScaleNormal="80" workbookViewId="0">
      <pane ySplit="3" topLeftCell="A4" activePane="bottomLeft" state="frozen"/>
      <selection pane="bottomLeft" activeCell="BA150" sqref="BA150"/>
    </sheetView>
  </sheetViews>
  <sheetFormatPr defaultRowHeight="14.25" x14ac:dyDescent="0.2"/>
  <cols>
    <col min="1" max="1" width="23.625" customWidth="1"/>
    <col min="2" max="2" width="14.125" customWidth="1"/>
    <col min="3" max="23" width="4.75" customWidth="1"/>
    <col min="24" max="24" width="5.375" customWidth="1"/>
    <col min="25" max="36" width="4.75" customWidth="1"/>
    <col min="37" max="38" width="7.25" customWidth="1"/>
    <col min="39" max="39" width="8.75" customWidth="1"/>
    <col min="40" max="40" width="2.875" customWidth="1"/>
    <col min="41" max="41" width="17.75" customWidth="1"/>
    <col min="42" max="42" width="10.75" customWidth="1"/>
    <col min="43" max="47" width="6.125" customWidth="1"/>
    <col min="48" max="48" width="10.75" customWidth="1"/>
    <col min="49" max="51" width="8.375" customWidth="1"/>
    <col min="52" max="52" width="4.25" customWidth="1"/>
    <col min="53" max="59" width="8.375" customWidth="1"/>
    <col min="60" max="60" width="7.375" customWidth="1"/>
    <col min="61" max="61" width="7.5" customWidth="1"/>
    <col min="62" max="62" width="35.75" customWidth="1"/>
    <col min="63" max="1025" width="8.625" customWidth="1"/>
  </cols>
  <sheetData>
    <row r="1" spans="1:62" ht="23.25" x14ac:dyDescent="0.35">
      <c r="A1" s="164"/>
      <c r="B1" s="164"/>
      <c r="C1" s="164"/>
      <c r="D1" s="164"/>
      <c r="E1" s="327" t="s">
        <v>231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164"/>
      <c r="AO1" s="164"/>
      <c r="BH1" s="109"/>
      <c r="BI1" s="109"/>
    </row>
    <row r="2" spans="1:62" ht="15" x14ac:dyDescent="0.2">
      <c r="A2" s="166"/>
      <c r="B2" s="166"/>
      <c r="C2" s="166"/>
      <c r="D2" s="166"/>
      <c r="E2" s="167"/>
      <c r="F2" s="167" t="s">
        <v>3</v>
      </c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 t="s">
        <v>1</v>
      </c>
      <c r="AG2" s="167" t="s">
        <v>114</v>
      </c>
      <c r="AH2" s="167" t="s">
        <v>3</v>
      </c>
      <c r="AI2" s="217" t="s">
        <v>4</v>
      </c>
      <c r="AJ2" s="167"/>
      <c r="AK2" s="167"/>
      <c r="AL2" s="167"/>
      <c r="AO2" s="166"/>
      <c r="AW2" s="325" t="s">
        <v>115</v>
      </c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</row>
    <row r="3" spans="1:62" ht="30" x14ac:dyDescent="0.2">
      <c r="A3" s="168"/>
      <c r="B3" s="168"/>
      <c r="C3" s="169"/>
      <c r="D3" s="169"/>
      <c r="E3" s="169"/>
      <c r="F3" s="169">
        <v>1</v>
      </c>
      <c r="G3" s="169">
        <f t="shared" ref="G3:AI3" si="0">F3+1</f>
        <v>2</v>
      </c>
      <c r="H3" s="169">
        <f t="shared" si="0"/>
        <v>3</v>
      </c>
      <c r="I3" s="169">
        <f t="shared" si="0"/>
        <v>4</v>
      </c>
      <c r="J3" s="169">
        <f t="shared" si="0"/>
        <v>5</v>
      </c>
      <c r="K3" s="169">
        <f t="shared" si="0"/>
        <v>6</v>
      </c>
      <c r="L3" s="169">
        <f t="shared" si="0"/>
        <v>7</v>
      </c>
      <c r="M3" s="169">
        <f t="shared" si="0"/>
        <v>8</v>
      </c>
      <c r="N3" s="169">
        <f t="shared" si="0"/>
        <v>9</v>
      </c>
      <c r="O3" s="169">
        <f t="shared" si="0"/>
        <v>10</v>
      </c>
      <c r="P3" s="169">
        <f t="shared" si="0"/>
        <v>11</v>
      </c>
      <c r="Q3" s="169">
        <f t="shared" si="0"/>
        <v>12</v>
      </c>
      <c r="R3" s="169">
        <f t="shared" si="0"/>
        <v>13</v>
      </c>
      <c r="S3" s="169">
        <f t="shared" si="0"/>
        <v>14</v>
      </c>
      <c r="T3" s="169">
        <f t="shared" si="0"/>
        <v>15</v>
      </c>
      <c r="U3" s="169">
        <f t="shared" si="0"/>
        <v>16</v>
      </c>
      <c r="V3" s="169">
        <f t="shared" si="0"/>
        <v>17</v>
      </c>
      <c r="W3" s="169">
        <f t="shared" si="0"/>
        <v>18</v>
      </c>
      <c r="X3" s="169">
        <f t="shared" si="0"/>
        <v>19</v>
      </c>
      <c r="Y3" s="169">
        <f t="shared" si="0"/>
        <v>20</v>
      </c>
      <c r="Z3" s="169">
        <f t="shared" si="0"/>
        <v>21</v>
      </c>
      <c r="AA3" s="169">
        <f t="shared" si="0"/>
        <v>22</v>
      </c>
      <c r="AB3" s="169">
        <f t="shared" si="0"/>
        <v>23</v>
      </c>
      <c r="AC3" s="169">
        <f t="shared" si="0"/>
        <v>24</v>
      </c>
      <c r="AD3" s="169">
        <f t="shared" si="0"/>
        <v>25</v>
      </c>
      <c r="AE3" s="169">
        <f t="shared" si="0"/>
        <v>26</v>
      </c>
      <c r="AF3" s="169">
        <f t="shared" si="0"/>
        <v>27</v>
      </c>
      <c r="AG3" s="169">
        <f t="shared" si="0"/>
        <v>28</v>
      </c>
      <c r="AH3" s="169">
        <f t="shared" si="0"/>
        <v>29</v>
      </c>
      <c r="AI3" s="169">
        <f t="shared" si="0"/>
        <v>30</v>
      </c>
      <c r="AJ3" s="169"/>
      <c r="AK3" s="170" t="s">
        <v>148</v>
      </c>
      <c r="AL3" s="124" t="s">
        <v>149</v>
      </c>
      <c r="AM3" s="122" t="s">
        <v>150</v>
      </c>
      <c r="AN3" s="122"/>
      <c r="AO3" s="168" t="s">
        <v>116</v>
      </c>
      <c r="AP3" s="125"/>
      <c r="AQ3" s="126" t="s">
        <v>151</v>
      </c>
      <c r="AR3" s="126" t="s">
        <v>152</v>
      </c>
      <c r="AS3" s="126" t="s">
        <v>153</v>
      </c>
      <c r="AT3" s="126" t="s">
        <v>154</v>
      </c>
      <c r="AU3" s="126" t="s">
        <v>155</v>
      </c>
      <c r="AV3" s="122" t="s">
        <v>148</v>
      </c>
      <c r="AW3" s="127" t="s">
        <v>156</v>
      </c>
      <c r="AX3" s="127" t="s">
        <v>157</v>
      </c>
      <c r="AY3" s="128" t="s">
        <v>158</v>
      </c>
      <c r="AZ3" s="128" t="s">
        <v>159</v>
      </c>
      <c r="BA3" s="128" t="s">
        <v>160</v>
      </c>
      <c r="BB3" s="128" t="s">
        <v>161</v>
      </c>
      <c r="BC3" s="128" t="s">
        <v>108</v>
      </c>
      <c r="BD3" s="128" t="s">
        <v>109</v>
      </c>
      <c r="BE3" s="129" t="s">
        <v>150</v>
      </c>
      <c r="BF3" s="129"/>
      <c r="BG3" s="129" t="s">
        <v>162</v>
      </c>
      <c r="BH3" s="172" t="s">
        <v>163</v>
      </c>
      <c r="BI3" s="172" t="s">
        <v>164</v>
      </c>
      <c r="BJ3" s="128" t="s">
        <v>165</v>
      </c>
    </row>
    <row r="4" spans="1:62" ht="15" x14ac:dyDescent="0.25">
      <c r="A4" s="71"/>
      <c r="B4" s="131" t="s">
        <v>166</v>
      </c>
      <c r="C4" s="95"/>
      <c r="D4" s="95"/>
      <c r="E4" s="95"/>
      <c r="F4" s="95">
        <v>6</v>
      </c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95">
        <v>5.5</v>
      </c>
      <c r="AG4" s="95">
        <v>6</v>
      </c>
      <c r="AH4" s="95">
        <v>6</v>
      </c>
      <c r="AI4" s="95">
        <v>6</v>
      </c>
      <c r="AJ4" s="95"/>
      <c r="AK4" s="133">
        <f>SUM(F4:AI4)</f>
        <v>136</v>
      </c>
      <c r="AL4" s="134"/>
      <c r="AM4" s="134"/>
      <c r="AN4" s="134"/>
      <c r="AO4" s="71"/>
      <c r="AP4" s="135" t="s">
        <v>167</v>
      </c>
      <c r="AQ4" s="135">
        <f t="shared" ref="AQ4:AQ10" si="1">SUM(C4:H4)</f>
        <v>15</v>
      </c>
      <c r="AR4" s="135">
        <f t="shared" ref="AR4:AR10" si="2">SUM(J4:O4)</f>
        <v>31</v>
      </c>
      <c r="AS4" s="135">
        <f t="shared" ref="AS4:AS10" si="3">SUM(Q4:V4)</f>
        <v>31</v>
      </c>
      <c r="AT4" s="135">
        <f t="shared" ref="AT4:AT10" si="4">SUM(X4:AC4)</f>
        <v>31</v>
      </c>
      <c r="AU4" s="135">
        <f t="shared" ref="AU4:AU10" si="5">SUM(AE4:AJ4)</f>
        <v>28</v>
      </c>
      <c r="AV4" s="136">
        <f t="shared" ref="AV4:AV35" si="6">SUM(AQ4:AU4)</f>
        <v>136</v>
      </c>
      <c r="AW4" s="137">
        <f>AV4-SUM(AV6:AV10)</f>
        <v>43</v>
      </c>
      <c r="AX4" s="137">
        <f>AV11</f>
        <v>5</v>
      </c>
      <c r="AY4" s="138">
        <f>AW4+AX4</f>
        <v>48</v>
      </c>
      <c r="AZ4" s="138">
        <f>AV10</f>
        <v>4.5</v>
      </c>
      <c r="BA4" s="138">
        <f>AV8</f>
        <v>17.5</v>
      </c>
      <c r="BB4" s="138">
        <f>AV9</f>
        <v>68</v>
      </c>
      <c r="BC4" s="138">
        <f>AV7</f>
        <v>0</v>
      </c>
      <c r="BD4" s="138">
        <f>AV6</f>
        <v>3</v>
      </c>
      <c r="BE4" s="134">
        <f>AM5</f>
        <v>31.5</v>
      </c>
      <c r="BF4" s="134">
        <v>1.3</v>
      </c>
      <c r="BG4" s="134">
        <f>BF4*AX4</f>
        <v>6.5</v>
      </c>
      <c r="BH4" s="174">
        <f>BE4+BG4</f>
        <v>38</v>
      </c>
      <c r="BI4" s="174"/>
      <c r="BJ4" s="138"/>
    </row>
    <row r="5" spans="1:62" ht="15" x14ac:dyDescent="0.25">
      <c r="A5" s="140"/>
      <c r="B5" s="141" t="s">
        <v>168</v>
      </c>
      <c r="C5" s="134"/>
      <c r="D5" s="134"/>
      <c r="E5" s="134"/>
      <c r="F5" s="134">
        <v>6.5</v>
      </c>
      <c r="G5" s="134">
        <v>7</v>
      </c>
      <c r="H5" s="134">
        <v>2.5</v>
      </c>
      <c r="I5" s="142"/>
      <c r="J5" s="142"/>
      <c r="K5" s="134">
        <v>6.5</v>
      </c>
      <c r="L5" s="134">
        <v>7</v>
      </c>
      <c r="M5" s="134">
        <v>7</v>
      </c>
      <c r="N5" s="134">
        <v>6.5</v>
      </c>
      <c r="O5" s="134">
        <v>3.5</v>
      </c>
      <c r="P5" s="159"/>
      <c r="Q5" s="134">
        <v>1.5</v>
      </c>
      <c r="R5" s="321"/>
      <c r="S5" s="321"/>
      <c r="T5" s="321"/>
      <c r="U5" s="321"/>
      <c r="V5" s="321"/>
      <c r="W5" s="159"/>
      <c r="X5" s="321"/>
      <c r="Y5" s="321"/>
      <c r="Z5" s="321"/>
      <c r="AA5" s="321"/>
      <c r="AB5" s="321"/>
      <c r="AC5" s="321"/>
      <c r="AD5" s="142"/>
      <c r="AE5" s="321"/>
      <c r="AF5" s="321"/>
      <c r="AG5" s="321"/>
      <c r="AH5" s="321"/>
      <c r="AI5" s="321"/>
      <c r="AJ5" s="134"/>
      <c r="AK5" s="133">
        <f>SUM(F5:AI5)</f>
        <v>48</v>
      </c>
      <c r="AL5" s="134">
        <f>COUNT(F5:AI5)</f>
        <v>9</v>
      </c>
      <c r="AM5" s="134">
        <f>AL5*3.5</f>
        <v>31.5</v>
      </c>
      <c r="AN5" s="134"/>
      <c r="AO5" s="140"/>
      <c r="AP5" s="134" t="s">
        <v>169</v>
      </c>
      <c r="AQ5" s="134">
        <f t="shared" si="1"/>
        <v>16</v>
      </c>
      <c r="AR5" s="134">
        <f t="shared" si="2"/>
        <v>30.5</v>
      </c>
      <c r="AS5" s="134">
        <f t="shared" si="3"/>
        <v>1.5</v>
      </c>
      <c r="AT5" s="134">
        <f t="shared" si="4"/>
        <v>0</v>
      </c>
      <c r="AU5" s="134">
        <f t="shared" si="5"/>
        <v>0</v>
      </c>
      <c r="AV5" s="136">
        <f t="shared" si="6"/>
        <v>48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75"/>
      <c r="BI5" s="175"/>
      <c r="BJ5" s="134"/>
    </row>
    <row r="6" spans="1:62" ht="15" x14ac:dyDescent="0.25">
      <c r="A6" s="140" t="s">
        <v>171</v>
      </c>
      <c r="B6" s="141" t="s">
        <v>109</v>
      </c>
      <c r="C6" s="147"/>
      <c r="D6" s="147"/>
      <c r="E6" s="147"/>
      <c r="F6" s="147"/>
      <c r="G6" s="147"/>
      <c r="H6" s="147"/>
      <c r="I6" s="176"/>
      <c r="J6" s="147"/>
      <c r="K6" s="147"/>
      <c r="L6" s="147"/>
      <c r="M6" s="147"/>
      <c r="N6" s="147"/>
      <c r="O6" s="147"/>
      <c r="P6" s="176"/>
      <c r="Q6" s="134">
        <v>3</v>
      </c>
      <c r="R6" s="134"/>
      <c r="S6" s="134"/>
      <c r="T6" s="134"/>
      <c r="U6" s="134"/>
      <c r="V6" s="134"/>
      <c r="W6" s="176"/>
      <c r="X6" s="147"/>
      <c r="Y6" s="147"/>
      <c r="Z6" s="147"/>
      <c r="AA6" s="147"/>
      <c r="AB6" s="147"/>
      <c r="AC6" s="147"/>
      <c r="AD6" s="176"/>
      <c r="AE6" s="147"/>
      <c r="AF6" s="147"/>
      <c r="AG6" s="147"/>
      <c r="AH6" s="147"/>
      <c r="AI6" s="147"/>
      <c r="AJ6" s="147"/>
      <c r="AK6" s="133"/>
      <c r="AL6" s="134"/>
      <c r="AM6" s="147"/>
      <c r="AN6" s="147"/>
      <c r="AO6" s="140" t="s">
        <v>171</v>
      </c>
      <c r="AP6" s="134" t="s">
        <v>109</v>
      </c>
      <c r="AQ6" s="134">
        <f t="shared" si="1"/>
        <v>0</v>
      </c>
      <c r="AR6" s="134">
        <f t="shared" si="2"/>
        <v>0</v>
      </c>
      <c r="AS6" s="134">
        <f t="shared" si="3"/>
        <v>3</v>
      </c>
      <c r="AT6" s="134">
        <f t="shared" si="4"/>
        <v>0</v>
      </c>
      <c r="AU6" s="134">
        <f t="shared" si="5"/>
        <v>0</v>
      </c>
      <c r="AV6" s="136">
        <f t="shared" si="6"/>
        <v>3</v>
      </c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78"/>
      <c r="BI6" s="178"/>
      <c r="BJ6" s="147"/>
    </row>
    <row r="7" spans="1:62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34"/>
      <c r="Y7" s="134"/>
      <c r="Z7" s="150"/>
      <c r="AA7" s="134"/>
      <c r="AB7" s="152"/>
      <c r="AC7" s="134"/>
      <c r="AD7" s="159"/>
      <c r="AE7" s="134"/>
      <c r="AF7" s="134"/>
      <c r="AG7" s="150"/>
      <c r="AH7" s="134"/>
      <c r="AI7" s="152"/>
      <c r="AJ7" s="134"/>
      <c r="AK7" s="133"/>
      <c r="AL7" s="134"/>
      <c r="AM7" s="134"/>
      <c r="AN7" s="134"/>
      <c r="AO7" s="140"/>
      <c r="AP7" s="124" t="s">
        <v>108</v>
      </c>
      <c r="AQ7" s="134">
        <f t="shared" si="1"/>
        <v>0</v>
      </c>
      <c r="AR7" s="134">
        <f t="shared" si="2"/>
        <v>0</v>
      </c>
      <c r="AS7" s="134">
        <f t="shared" si="3"/>
        <v>0</v>
      </c>
      <c r="AT7" s="134">
        <f t="shared" si="4"/>
        <v>0</v>
      </c>
      <c r="AU7" s="134">
        <f t="shared" si="5"/>
        <v>0</v>
      </c>
      <c r="AV7" s="136">
        <f t="shared" si="6"/>
        <v>0</v>
      </c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75"/>
      <c r="BI7" s="175"/>
      <c r="BJ7" s="134"/>
    </row>
    <row r="8" spans="1:62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/>
      <c r="K8" s="134"/>
      <c r="L8" s="150"/>
      <c r="M8" s="134"/>
      <c r="N8" s="152"/>
      <c r="O8" s="134"/>
      <c r="P8" s="159"/>
      <c r="Q8" s="134"/>
      <c r="R8" s="134">
        <v>5.5</v>
      </c>
      <c r="S8" s="150">
        <v>6</v>
      </c>
      <c r="T8" s="134">
        <v>6</v>
      </c>
      <c r="U8" s="152"/>
      <c r="V8" s="134"/>
      <c r="W8" s="159"/>
      <c r="X8" s="134"/>
      <c r="Y8" s="134"/>
      <c r="Z8" s="150"/>
      <c r="AA8" s="134"/>
      <c r="AB8" s="152"/>
      <c r="AC8" s="134"/>
      <c r="AD8" s="159"/>
      <c r="AE8" s="134"/>
      <c r="AF8" s="134"/>
      <c r="AG8" s="150"/>
      <c r="AH8" s="134"/>
      <c r="AI8" s="152"/>
      <c r="AJ8" s="134"/>
      <c r="AK8" s="133"/>
      <c r="AL8" s="134"/>
      <c r="AM8" s="134"/>
      <c r="AN8" s="134"/>
      <c r="AO8" s="140"/>
      <c r="AP8" s="124" t="s">
        <v>172</v>
      </c>
      <c r="AQ8" s="134">
        <f t="shared" si="1"/>
        <v>0</v>
      </c>
      <c r="AR8" s="134">
        <f t="shared" si="2"/>
        <v>0</v>
      </c>
      <c r="AS8" s="134">
        <f t="shared" si="3"/>
        <v>17.5</v>
      </c>
      <c r="AT8" s="134">
        <f t="shared" si="4"/>
        <v>0</v>
      </c>
      <c r="AU8" s="134">
        <f t="shared" si="5"/>
        <v>0</v>
      </c>
      <c r="AV8" s="136">
        <f t="shared" si="6"/>
        <v>17.5</v>
      </c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75"/>
      <c r="BI8" s="175"/>
      <c r="BJ8" s="134"/>
    </row>
    <row r="9" spans="1:62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>
        <v>6</v>
      </c>
      <c r="V9" s="134">
        <v>3</v>
      </c>
      <c r="W9" s="159"/>
      <c r="X9" s="134">
        <v>4.5</v>
      </c>
      <c r="Y9" s="134">
        <v>5.5</v>
      </c>
      <c r="Z9" s="150">
        <v>6</v>
      </c>
      <c r="AA9" s="134">
        <v>6</v>
      </c>
      <c r="AB9" s="152">
        <v>6</v>
      </c>
      <c r="AC9" s="134">
        <v>3</v>
      </c>
      <c r="AD9" s="159"/>
      <c r="AE9" s="134">
        <v>4.5</v>
      </c>
      <c r="AF9" s="134">
        <v>5.5</v>
      </c>
      <c r="AG9" s="150">
        <v>6</v>
      </c>
      <c r="AH9" s="134">
        <v>6</v>
      </c>
      <c r="AI9" s="152">
        <v>6</v>
      </c>
      <c r="AJ9" s="134"/>
      <c r="AK9" s="133"/>
      <c r="AL9" s="134"/>
      <c r="AM9" s="134"/>
      <c r="AN9" s="134"/>
      <c r="AO9" s="140"/>
      <c r="AP9" s="124" t="s">
        <v>173</v>
      </c>
      <c r="AQ9" s="134">
        <f t="shared" si="1"/>
        <v>0</v>
      </c>
      <c r="AR9" s="134">
        <f t="shared" si="2"/>
        <v>0</v>
      </c>
      <c r="AS9" s="134">
        <f t="shared" si="3"/>
        <v>9</v>
      </c>
      <c r="AT9" s="134">
        <f t="shared" si="4"/>
        <v>31</v>
      </c>
      <c r="AU9" s="134">
        <f t="shared" si="5"/>
        <v>28</v>
      </c>
      <c r="AV9" s="136">
        <f t="shared" si="6"/>
        <v>68</v>
      </c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75"/>
      <c r="BI9" s="175"/>
      <c r="BJ9" s="134"/>
    </row>
    <row r="10" spans="1:62" ht="15" x14ac:dyDescent="0.25">
      <c r="A10" s="140"/>
      <c r="B10" s="141" t="s">
        <v>174</v>
      </c>
      <c r="C10" s="150"/>
      <c r="D10" s="150"/>
      <c r="E10" s="150"/>
      <c r="F10" s="134"/>
      <c r="G10" s="152"/>
      <c r="H10" s="134"/>
      <c r="I10" s="159"/>
      <c r="J10" s="134">
        <v>4.5</v>
      </c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59"/>
      <c r="AE10" s="134"/>
      <c r="AF10" s="134"/>
      <c r="AG10" s="150"/>
      <c r="AH10" s="134"/>
      <c r="AI10" s="152"/>
      <c r="AJ10" s="134"/>
      <c r="AK10" s="133"/>
      <c r="AL10" s="134"/>
      <c r="AM10" s="134"/>
      <c r="AN10" s="134"/>
      <c r="AO10" s="140"/>
      <c r="AP10" s="124" t="s">
        <v>174</v>
      </c>
      <c r="AQ10" s="134">
        <f t="shared" si="1"/>
        <v>0</v>
      </c>
      <c r="AR10" s="134">
        <f t="shared" si="2"/>
        <v>4.5</v>
      </c>
      <c r="AS10" s="134">
        <f t="shared" si="3"/>
        <v>0</v>
      </c>
      <c r="AT10" s="134">
        <f t="shared" si="4"/>
        <v>0</v>
      </c>
      <c r="AU10" s="134">
        <f t="shared" si="5"/>
        <v>0</v>
      </c>
      <c r="AV10" s="136">
        <f t="shared" si="6"/>
        <v>4.5</v>
      </c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75"/>
      <c r="BI10" s="175"/>
      <c r="BJ10" s="134"/>
    </row>
    <row r="11" spans="1:62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34"/>
      <c r="R11" s="134"/>
      <c r="S11" s="134"/>
      <c r="T11" s="134"/>
      <c r="U11" s="134"/>
      <c r="V11" s="134"/>
      <c r="W11" s="159"/>
      <c r="X11" s="155"/>
      <c r="Y11" s="155"/>
      <c r="Z11" s="155"/>
      <c r="AA11" s="134"/>
      <c r="AB11" s="155"/>
      <c r="AC11" s="155"/>
      <c r="AD11" s="159"/>
      <c r="AE11" s="155"/>
      <c r="AF11" s="155"/>
      <c r="AG11" s="155"/>
      <c r="AH11" s="134"/>
      <c r="AI11" s="155"/>
      <c r="AJ11" s="155"/>
      <c r="AK11" s="133">
        <f>SUM(E11:AI11)</f>
        <v>0</v>
      </c>
      <c r="AL11" s="155"/>
      <c r="AM11" s="155"/>
      <c r="AN11" s="155"/>
      <c r="AO11" s="153"/>
      <c r="AP11" s="134" t="s">
        <v>176</v>
      </c>
      <c r="AQ11" s="134">
        <f>SUM(AQ5:AQ10)-AQ4</f>
        <v>1</v>
      </c>
      <c r="AR11" s="134">
        <f>SUM(AR5:AR10)-AR4</f>
        <v>4</v>
      </c>
      <c r="AS11" s="134">
        <f>SUM(AS5:AS10)-AS4</f>
        <v>0</v>
      </c>
      <c r="AT11" s="134">
        <f>SUM(AT5:AT10)-AT4</f>
        <v>0</v>
      </c>
      <c r="AU11" s="134">
        <f>SUM(AU5:AU10)-AU4</f>
        <v>0</v>
      </c>
      <c r="AV11" s="136">
        <f t="shared" si="6"/>
        <v>5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81"/>
      <c r="BI11" s="181"/>
      <c r="BJ11" s="155"/>
    </row>
    <row r="12" spans="1:62" ht="15" x14ac:dyDescent="0.25">
      <c r="A12" s="71"/>
      <c r="B12" s="131" t="s">
        <v>166</v>
      </c>
      <c r="C12" s="95"/>
      <c r="D12" s="95"/>
      <c r="E12" s="95"/>
      <c r="F12" s="95">
        <v>5.5</v>
      </c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95">
        <v>5.5</v>
      </c>
      <c r="AG12" s="95">
        <v>6</v>
      </c>
      <c r="AH12" s="95">
        <v>5.5</v>
      </c>
      <c r="AI12" s="95">
        <v>6</v>
      </c>
      <c r="AJ12" s="95"/>
      <c r="AK12" s="133">
        <f>SUM(F12:AI12)</f>
        <v>135.5</v>
      </c>
      <c r="AL12" s="134"/>
      <c r="AM12" s="134"/>
      <c r="AN12" s="134"/>
      <c r="AO12" s="71"/>
      <c r="AP12" s="135" t="s">
        <v>167</v>
      </c>
      <c r="AQ12" s="135">
        <f t="shared" ref="AQ12:AQ18" si="7">SUM(C12:H12)</f>
        <v>14.5</v>
      </c>
      <c r="AR12" s="135">
        <f t="shared" ref="AR12:AR18" si="8">SUM(J12:O12)</f>
        <v>31</v>
      </c>
      <c r="AS12" s="135">
        <f t="shared" ref="AS12:AS18" si="9">SUM(Q12:V12)</f>
        <v>31</v>
      </c>
      <c r="AT12" s="135">
        <f t="shared" ref="AT12:AT18" si="10">SUM(X12:AC12)</f>
        <v>31</v>
      </c>
      <c r="AU12" s="135">
        <f t="shared" ref="AU12:AU18" si="11">SUM(AE12:AJ12)</f>
        <v>28</v>
      </c>
      <c r="AV12" s="136">
        <f t="shared" si="6"/>
        <v>135.5</v>
      </c>
      <c r="AW12" s="137">
        <f>AV12-SUM(AV14:AV18)</f>
        <v>130.5</v>
      </c>
      <c r="AX12" s="137">
        <f>AV19</f>
        <v>16</v>
      </c>
      <c r="AY12" s="138">
        <f>AW12+AX12</f>
        <v>146.5</v>
      </c>
      <c r="AZ12" s="138">
        <f>AV18</f>
        <v>5</v>
      </c>
      <c r="BA12" s="138">
        <f>AV16</f>
        <v>0</v>
      </c>
      <c r="BB12" s="138">
        <f>AV17</f>
        <v>0</v>
      </c>
      <c r="BC12" s="138">
        <f>AV15</f>
        <v>0</v>
      </c>
      <c r="BD12" s="138">
        <f>AV14</f>
        <v>0</v>
      </c>
      <c r="BE12" s="134">
        <f>AM13</f>
        <v>87.5</v>
      </c>
      <c r="BF12" s="134">
        <v>1.3</v>
      </c>
      <c r="BG12" s="134">
        <f>BF12*AX12</f>
        <v>20.8</v>
      </c>
      <c r="BH12" s="174">
        <f>BE12+BG12</f>
        <v>108.3</v>
      </c>
      <c r="BI12" s="174"/>
      <c r="BJ12" s="138"/>
    </row>
    <row r="13" spans="1:62" ht="15" x14ac:dyDescent="0.25">
      <c r="A13" s="140"/>
      <c r="B13" s="141" t="s">
        <v>168</v>
      </c>
      <c r="C13" s="134"/>
      <c r="D13" s="134"/>
      <c r="E13" s="134"/>
      <c r="F13" s="134">
        <v>6.5</v>
      </c>
      <c r="G13" s="134">
        <v>6</v>
      </c>
      <c r="H13" s="134">
        <v>4.5</v>
      </c>
      <c r="I13" s="159"/>
      <c r="J13" s="142"/>
      <c r="K13" s="134">
        <v>6</v>
      </c>
      <c r="L13" s="134">
        <v>5</v>
      </c>
      <c r="M13" s="134">
        <v>6</v>
      </c>
      <c r="N13" s="134">
        <v>5.5</v>
      </c>
      <c r="O13" s="134">
        <v>3.5</v>
      </c>
      <c r="P13" s="159"/>
      <c r="Q13" s="134">
        <v>5.5</v>
      </c>
      <c r="R13" s="134">
        <v>7</v>
      </c>
      <c r="S13" s="134">
        <v>6</v>
      </c>
      <c r="T13" s="134">
        <v>7</v>
      </c>
      <c r="U13" s="134">
        <v>7</v>
      </c>
      <c r="V13" s="134">
        <v>3.5</v>
      </c>
      <c r="W13" s="159"/>
      <c r="X13" s="134">
        <v>6</v>
      </c>
      <c r="Y13" s="134">
        <v>6.5</v>
      </c>
      <c r="Z13" s="134">
        <v>6</v>
      </c>
      <c r="AA13" s="134">
        <v>6.5</v>
      </c>
      <c r="AB13" s="134">
        <v>7</v>
      </c>
      <c r="AC13" s="134">
        <v>3</v>
      </c>
      <c r="AD13" s="159"/>
      <c r="AE13" s="134">
        <v>5.5</v>
      </c>
      <c r="AF13" s="134">
        <v>7</v>
      </c>
      <c r="AG13" s="134">
        <v>6</v>
      </c>
      <c r="AH13" s="134">
        <v>7</v>
      </c>
      <c r="AI13" s="134">
        <v>7</v>
      </c>
      <c r="AJ13" s="134"/>
      <c r="AK13" s="133">
        <f>SUM(F13:AI13)</f>
        <v>146.5</v>
      </c>
      <c r="AL13" s="134">
        <f>COUNT(F13:AI13)</f>
        <v>25</v>
      </c>
      <c r="AM13" s="134">
        <f>AL13*3.5</f>
        <v>87.5</v>
      </c>
      <c r="AN13" s="134"/>
      <c r="AO13" s="140"/>
      <c r="AP13" s="134" t="s">
        <v>169</v>
      </c>
      <c r="AQ13" s="134">
        <f t="shared" si="7"/>
        <v>17</v>
      </c>
      <c r="AR13" s="134">
        <f t="shared" si="8"/>
        <v>26</v>
      </c>
      <c r="AS13" s="134">
        <f t="shared" si="9"/>
        <v>36</v>
      </c>
      <c r="AT13" s="134">
        <f t="shared" si="10"/>
        <v>35</v>
      </c>
      <c r="AU13" s="134">
        <f t="shared" si="11"/>
        <v>32.5</v>
      </c>
      <c r="AV13" s="136">
        <f t="shared" si="6"/>
        <v>146.5</v>
      </c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75"/>
      <c r="BI13" s="175"/>
      <c r="BJ13" s="134"/>
    </row>
    <row r="14" spans="1:62" ht="15" x14ac:dyDescent="0.25">
      <c r="A14" s="140" t="s">
        <v>178</v>
      </c>
      <c r="B14" s="141" t="s">
        <v>109</v>
      </c>
      <c r="C14" s="147"/>
      <c r="D14" s="147"/>
      <c r="E14" s="147"/>
      <c r="F14" s="147"/>
      <c r="G14" s="147"/>
      <c r="H14" s="147"/>
      <c r="I14" s="176"/>
      <c r="J14" s="147"/>
      <c r="K14" s="147"/>
      <c r="L14" s="147"/>
      <c r="M14" s="147"/>
      <c r="N14" s="147"/>
      <c r="O14" s="147"/>
      <c r="P14" s="176"/>
      <c r="Q14" s="147"/>
      <c r="R14" s="147"/>
      <c r="S14" s="147"/>
      <c r="T14" s="147"/>
      <c r="U14" s="147"/>
      <c r="V14" s="147"/>
      <c r="W14" s="176"/>
      <c r="X14" s="147"/>
      <c r="Y14" s="147"/>
      <c r="Z14" s="147"/>
      <c r="AA14" s="147"/>
      <c r="AB14" s="147"/>
      <c r="AC14" s="147"/>
      <c r="AD14" s="176"/>
      <c r="AE14" s="147"/>
      <c r="AF14" s="147"/>
      <c r="AG14" s="147"/>
      <c r="AH14" s="147"/>
      <c r="AI14" s="147"/>
      <c r="AJ14" s="147"/>
      <c r="AK14" s="133"/>
      <c r="AL14" s="134">
        <f>COUNT(E13:AH13)</f>
        <v>24</v>
      </c>
      <c r="AM14" s="147"/>
      <c r="AN14" s="147"/>
      <c r="AO14" s="140" t="s">
        <v>178</v>
      </c>
      <c r="AP14" s="134" t="s">
        <v>109</v>
      </c>
      <c r="AQ14" s="134">
        <f t="shared" si="7"/>
        <v>0</v>
      </c>
      <c r="AR14" s="134">
        <f t="shared" si="8"/>
        <v>0</v>
      </c>
      <c r="AS14" s="134">
        <f t="shared" si="9"/>
        <v>0</v>
      </c>
      <c r="AT14" s="134">
        <f t="shared" si="10"/>
        <v>0</v>
      </c>
      <c r="AU14" s="134">
        <f t="shared" si="11"/>
        <v>0</v>
      </c>
      <c r="AV14" s="136">
        <f t="shared" si="6"/>
        <v>0</v>
      </c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78"/>
      <c r="BI14" s="178"/>
      <c r="BJ14" s="147"/>
    </row>
    <row r="15" spans="1:62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34"/>
      <c r="AF15" s="134"/>
      <c r="AG15" s="150"/>
      <c r="AH15" s="134"/>
      <c r="AI15" s="152"/>
      <c r="AJ15" s="134"/>
      <c r="AK15" s="133"/>
      <c r="AL15" s="134"/>
      <c r="AM15" s="134"/>
      <c r="AN15" s="134"/>
      <c r="AO15" s="140"/>
      <c r="AP15" s="124" t="s">
        <v>108</v>
      </c>
      <c r="AQ15" s="134">
        <f t="shared" si="7"/>
        <v>0</v>
      </c>
      <c r="AR15" s="134">
        <f t="shared" si="8"/>
        <v>0</v>
      </c>
      <c r="AS15" s="134">
        <f t="shared" si="9"/>
        <v>0</v>
      </c>
      <c r="AT15" s="134">
        <f t="shared" si="10"/>
        <v>0</v>
      </c>
      <c r="AU15" s="134">
        <f t="shared" si="11"/>
        <v>0</v>
      </c>
      <c r="AV15" s="136">
        <f t="shared" si="6"/>
        <v>0</v>
      </c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75"/>
      <c r="BI15" s="175"/>
      <c r="BJ15" s="134"/>
    </row>
    <row r="16" spans="1:62" ht="15" x14ac:dyDescent="0.25">
      <c r="A16" s="140"/>
      <c r="B16" s="141" t="s">
        <v>160</v>
      </c>
      <c r="C16" s="150"/>
      <c r="D16" s="150"/>
      <c r="E16" s="150"/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34"/>
      <c r="AF16" s="134"/>
      <c r="AG16" s="150"/>
      <c r="AH16" s="134"/>
      <c r="AI16" s="152"/>
      <c r="AJ16" s="134"/>
      <c r="AK16" s="133"/>
      <c r="AL16" s="134"/>
      <c r="AM16" s="134"/>
      <c r="AN16" s="134"/>
      <c r="AO16" s="140"/>
      <c r="AP16" s="124" t="s">
        <v>172</v>
      </c>
      <c r="AQ16" s="134">
        <f t="shared" si="7"/>
        <v>0</v>
      </c>
      <c r="AR16" s="134">
        <f t="shared" si="8"/>
        <v>0</v>
      </c>
      <c r="AS16" s="134">
        <f t="shared" si="9"/>
        <v>0</v>
      </c>
      <c r="AT16" s="134">
        <f t="shared" si="10"/>
        <v>0</v>
      </c>
      <c r="AU16" s="134">
        <f t="shared" si="11"/>
        <v>0</v>
      </c>
      <c r="AV16" s="136">
        <f t="shared" si="6"/>
        <v>0</v>
      </c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75"/>
      <c r="BI16" s="175"/>
      <c r="BJ16" s="134"/>
    </row>
    <row r="17" spans="1:62" ht="15" x14ac:dyDescent="0.25">
      <c r="A17" s="140"/>
      <c r="B17" s="141" t="s">
        <v>161</v>
      </c>
      <c r="C17" s="150"/>
      <c r="D17" s="150"/>
      <c r="E17" s="150"/>
      <c r="F17" s="134"/>
      <c r="G17" s="152"/>
      <c r="H17" s="134"/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34"/>
      <c r="AF17" s="134"/>
      <c r="AG17" s="150"/>
      <c r="AH17" s="134"/>
      <c r="AI17" s="152"/>
      <c r="AJ17" s="134"/>
      <c r="AK17" s="133"/>
      <c r="AL17" s="134"/>
      <c r="AM17" s="134"/>
      <c r="AN17" s="134"/>
      <c r="AO17" s="140"/>
      <c r="AP17" s="124" t="s">
        <v>173</v>
      </c>
      <c r="AQ17" s="134">
        <f t="shared" si="7"/>
        <v>0</v>
      </c>
      <c r="AR17" s="134">
        <f t="shared" si="8"/>
        <v>0</v>
      </c>
      <c r="AS17" s="134">
        <f t="shared" si="9"/>
        <v>0</v>
      </c>
      <c r="AT17" s="134">
        <f t="shared" si="10"/>
        <v>0</v>
      </c>
      <c r="AU17" s="134">
        <f t="shared" si="11"/>
        <v>0</v>
      </c>
      <c r="AV17" s="136">
        <f t="shared" si="6"/>
        <v>0</v>
      </c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75"/>
      <c r="BI17" s="175"/>
      <c r="BJ17" s="134"/>
    </row>
    <row r="18" spans="1:62" ht="15" x14ac:dyDescent="0.25">
      <c r="A18" s="140"/>
      <c r="B18" s="141" t="s">
        <v>174</v>
      </c>
      <c r="C18" s="150"/>
      <c r="D18" s="150"/>
      <c r="E18" s="150"/>
      <c r="F18" s="134"/>
      <c r="G18" s="152"/>
      <c r="H18" s="134"/>
      <c r="I18" s="159"/>
      <c r="J18" s="134">
        <v>5</v>
      </c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59"/>
      <c r="AE18" s="134"/>
      <c r="AF18" s="134"/>
      <c r="AG18" s="150"/>
      <c r="AH18" s="134"/>
      <c r="AI18" s="152"/>
      <c r="AJ18" s="134"/>
      <c r="AK18" s="133"/>
      <c r="AL18" s="134"/>
      <c r="AM18" s="134"/>
      <c r="AN18" s="134"/>
      <c r="AO18" s="140"/>
      <c r="AP18" s="124" t="s">
        <v>174</v>
      </c>
      <c r="AQ18" s="134">
        <f t="shared" si="7"/>
        <v>0</v>
      </c>
      <c r="AR18" s="134">
        <f t="shared" si="8"/>
        <v>5</v>
      </c>
      <c r="AS18" s="134">
        <f t="shared" si="9"/>
        <v>0</v>
      </c>
      <c r="AT18" s="134">
        <f t="shared" si="10"/>
        <v>0</v>
      </c>
      <c r="AU18" s="134">
        <f t="shared" si="11"/>
        <v>0</v>
      </c>
      <c r="AV18" s="136">
        <f t="shared" si="6"/>
        <v>5</v>
      </c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75"/>
      <c r="BI18" s="175"/>
      <c r="BJ18" s="134"/>
    </row>
    <row r="19" spans="1:62" ht="15" x14ac:dyDescent="0.25">
      <c r="A19" s="153"/>
      <c r="B19" s="154" t="s">
        <v>175</v>
      </c>
      <c r="C19" s="155"/>
      <c r="D19" s="155"/>
      <c r="E19" s="155"/>
      <c r="F19" s="134"/>
      <c r="G19" s="155"/>
      <c r="H19" s="155"/>
      <c r="I19" s="159"/>
      <c r="J19" s="155"/>
      <c r="K19" s="155"/>
      <c r="L19" s="155"/>
      <c r="M19" s="134"/>
      <c r="N19" s="155"/>
      <c r="O19" s="155"/>
      <c r="P19" s="159"/>
      <c r="Q19" s="155"/>
      <c r="R19" s="155"/>
      <c r="S19" s="155"/>
      <c r="T19" s="134"/>
      <c r="U19" s="155"/>
      <c r="V19" s="155"/>
      <c r="W19" s="159"/>
      <c r="X19" s="155"/>
      <c r="Y19" s="155"/>
      <c r="Z19" s="155"/>
      <c r="AA19" s="134"/>
      <c r="AB19" s="155"/>
      <c r="AC19" s="155"/>
      <c r="AD19" s="159"/>
      <c r="AE19" s="155"/>
      <c r="AF19" s="155"/>
      <c r="AG19" s="155"/>
      <c r="AH19" s="134"/>
      <c r="AI19" s="155"/>
      <c r="AJ19" s="155"/>
      <c r="AK19" s="133">
        <f>SUM(E19:AI19)</f>
        <v>0</v>
      </c>
      <c r="AL19" s="155"/>
      <c r="AM19" s="155"/>
      <c r="AN19" s="155"/>
      <c r="AO19" s="153"/>
      <c r="AP19" s="134" t="s">
        <v>176</v>
      </c>
      <c r="AQ19" s="134">
        <f>SUM(AQ13:AQ18)-AQ12</f>
        <v>2.5</v>
      </c>
      <c r="AR19" s="134">
        <f>SUM(AR13:AR18)-AR12</f>
        <v>0</v>
      </c>
      <c r="AS19" s="134">
        <f>SUM(AS13:AS18)-AS12</f>
        <v>5</v>
      </c>
      <c r="AT19" s="134">
        <f>SUM(AT13:AT18)-AT12</f>
        <v>4</v>
      </c>
      <c r="AU19" s="134">
        <f>SUM(AU13:AU18)-AU12</f>
        <v>4.5</v>
      </c>
      <c r="AV19" s="136">
        <f t="shared" si="6"/>
        <v>16</v>
      </c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81"/>
      <c r="BI19" s="181"/>
      <c r="BJ19" s="155"/>
    </row>
    <row r="20" spans="1:62" ht="15" x14ac:dyDescent="0.25">
      <c r="A20" s="71"/>
      <c r="B20" s="131" t="s">
        <v>166</v>
      </c>
      <c r="C20" s="95"/>
      <c r="D20" s="95"/>
      <c r="E20" s="95"/>
      <c r="F20" s="95">
        <v>6</v>
      </c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95">
        <v>6</v>
      </c>
      <c r="AG20" s="95">
        <v>5.5</v>
      </c>
      <c r="AH20" s="95">
        <v>6</v>
      </c>
      <c r="AI20" s="95">
        <v>6</v>
      </c>
      <c r="AJ20" s="95"/>
      <c r="AK20" s="133">
        <f>SUM(F20:AI20)</f>
        <v>136</v>
      </c>
      <c r="AL20" s="134"/>
      <c r="AM20" s="134"/>
      <c r="AN20" s="134"/>
      <c r="AO20" s="71"/>
      <c r="AP20" s="135" t="s">
        <v>167</v>
      </c>
      <c r="AQ20" s="135">
        <f t="shared" ref="AQ20:AQ26" si="12">SUM(C20:H20)</f>
        <v>14</v>
      </c>
      <c r="AR20" s="135">
        <f t="shared" ref="AR20:AR26" si="13">SUM(J20:O20)</f>
        <v>31</v>
      </c>
      <c r="AS20" s="135">
        <f t="shared" ref="AS20:AS26" si="14">SUM(Q20:V20)</f>
        <v>31</v>
      </c>
      <c r="AT20" s="135">
        <f t="shared" ref="AT20:AT26" si="15">SUM(X20:AC20)</f>
        <v>31</v>
      </c>
      <c r="AU20" s="135">
        <f t="shared" ref="AU20:AU26" si="16">SUM(AE20:AJ20)</f>
        <v>29</v>
      </c>
      <c r="AV20" s="136">
        <f t="shared" si="6"/>
        <v>136</v>
      </c>
      <c r="AW20" s="137">
        <f>AV20-SUM(AV22:AV26)</f>
        <v>130.5</v>
      </c>
      <c r="AX20" s="137">
        <f>AV27</f>
        <v>5.5</v>
      </c>
      <c r="AY20" s="138">
        <f>AW20+AX20</f>
        <v>136</v>
      </c>
      <c r="AZ20" s="138">
        <f>AV26</f>
        <v>5.5</v>
      </c>
      <c r="BA20" s="138">
        <f>AV24</f>
        <v>0</v>
      </c>
      <c r="BB20" s="138">
        <f>AV25</f>
        <v>0</v>
      </c>
      <c r="BC20" s="138">
        <f>AV23</f>
        <v>0</v>
      </c>
      <c r="BD20" s="138">
        <f>AV22</f>
        <v>0</v>
      </c>
      <c r="BE20" s="134">
        <f>AM21</f>
        <v>87.5</v>
      </c>
      <c r="BF20" s="134">
        <v>1.3</v>
      </c>
      <c r="BG20" s="134">
        <f>BF20*AX20</f>
        <v>7.15</v>
      </c>
      <c r="BH20" s="174">
        <f>BE20+BG20</f>
        <v>94.65</v>
      </c>
      <c r="BI20" s="174"/>
      <c r="BJ20" s="138"/>
    </row>
    <row r="21" spans="1:62" ht="15" x14ac:dyDescent="0.25">
      <c r="A21" s="140"/>
      <c r="B21" s="141" t="s">
        <v>168</v>
      </c>
      <c r="C21" s="134"/>
      <c r="D21" s="134"/>
      <c r="E21" s="134"/>
      <c r="F21" s="134">
        <v>7</v>
      </c>
      <c r="G21" s="134">
        <v>7</v>
      </c>
      <c r="H21" s="134">
        <v>5</v>
      </c>
      <c r="I21" s="159"/>
      <c r="J21" s="240"/>
      <c r="K21" s="182">
        <v>7.5</v>
      </c>
      <c r="L21" s="182">
        <v>5</v>
      </c>
      <c r="M21" s="182">
        <v>5.5</v>
      </c>
      <c r="N21" s="182">
        <v>5.5</v>
      </c>
      <c r="O21" s="182">
        <v>3.5</v>
      </c>
      <c r="P21" s="159"/>
      <c r="Q21" s="134">
        <v>4.5</v>
      </c>
      <c r="R21" s="134">
        <v>5.5</v>
      </c>
      <c r="S21" s="134">
        <v>6</v>
      </c>
      <c r="T21" s="134">
        <v>6.5</v>
      </c>
      <c r="U21" s="134">
        <v>5.5</v>
      </c>
      <c r="V21" s="134">
        <v>3.5</v>
      </c>
      <c r="W21" s="159"/>
      <c r="X21" s="134">
        <v>5</v>
      </c>
      <c r="Y21" s="134">
        <v>6</v>
      </c>
      <c r="Z21" s="134">
        <v>6</v>
      </c>
      <c r="AA21" s="134">
        <v>5.5</v>
      </c>
      <c r="AB21" s="134">
        <v>5</v>
      </c>
      <c r="AC21" s="134">
        <v>3.5</v>
      </c>
      <c r="AD21" s="159"/>
      <c r="AE21" s="134">
        <v>4.5</v>
      </c>
      <c r="AF21" s="134">
        <v>4.5</v>
      </c>
      <c r="AG21" s="134">
        <v>6</v>
      </c>
      <c r="AH21" s="134">
        <v>6</v>
      </c>
      <c r="AI21" s="134">
        <v>6.5</v>
      </c>
      <c r="AJ21" s="134"/>
      <c r="AK21" s="133">
        <f>SUM(F21:AI21)</f>
        <v>136</v>
      </c>
      <c r="AL21" s="134">
        <f>COUNT(F21:AI21)</f>
        <v>25</v>
      </c>
      <c r="AM21" s="134">
        <f>AL21*3.5</f>
        <v>87.5</v>
      </c>
      <c r="AN21" s="134"/>
      <c r="AO21" s="140"/>
      <c r="AP21" s="134" t="s">
        <v>169</v>
      </c>
      <c r="AQ21" s="134">
        <f t="shared" si="12"/>
        <v>19</v>
      </c>
      <c r="AR21" s="134">
        <f t="shared" si="13"/>
        <v>27</v>
      </c>
      <c r="AS21" s="134">
        <f t="shared" si="14"/>
        <v>31.5</v>
      </c>
      <c r="AT21" s="134">
        <f t="shared" si="15"/>
        <v>31</v>
      </c>
      <c r="AU21" s="134">
        <f t="shared" si="16"/>
        <v>27.5</v>
      </c>
      <c r="AV21" s="136">
        <f t="shared" si="6"/>
        <v>136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75"/>
      <c r="BI21" s="175"/>
      <c r="BJ21" s="134" t="s">
        <v>266</v>
      </c>
    </row>
    <row r="22" spans="1:62" ht="15" x14ac:dyDescent="0.25">
      <c r="A22" s="140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241"/>
      <c r="K22" s="241"/>
      <c r="L22" s="241"/>
      <c r="M22" s="241"/>
      <c r="N22" s="241"/>
      <c r="O22" s="241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47"/>
      <c r="AG22" s="147"/>
      <c r="AH22" s="147"/>
      <c r="AI22" s="147"/>
      <c r="AJ22" s="147"/>
      <c r="AK22" s="133"/>
      <c r="AL22" s="134">
        <f>COUNT(E21:AH21)</f>
        <v>24</v>
      </c>
      <c r="AM22" s="147"/>
      <c r="AN22" s="147"/>
      <c r="AO22" s="140" t="s">
        <v>179</v>
      </c>
      <c r="AP22" s="134" t="s">
        <v>109</v>
      </c>
      <c r="AQ22" s="134">
        <f t="shared" si="12"/>
        <v>0</v>
      </c>
      <c r="AR22" s="134">
        <f t="shared" si="13"/>
        <v>0</v>
      </c>
      <c r="AS22" s="134">
        <f t="shared" si="14"/>
        <v>0</v>
      </c>
      <c r="AT22" s="134">
        <f t="shared" si="15"/>
        <v>0</v>
      </c>
      <c r="AU22" s="134">
        <f t="shared" si="16"/>
        <v>0</v>
      </c>
      <c r="AV22" s="136">
        <f t="shared" si="6"/>
        <v>0</v>
      </c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78"/>
      <c r="BI22" s="178"/>
      <c r="BJ22" s="147"/>
    </row>
    <row r="23" spans="1:62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82"/>
      <c r="K23" s="182"/>
      <c r="L23" s="242"/>
      <c r="M23" s="182"/>
      <c r="N23" s="182"/>
      <c r="O23" s="182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4"/>
      <c r="AG23" s="150"/>
      <c r="AH23" s="134"/>
      <c r="AI23" s="152"/>
      <c r="AJ23" s="134"/>
      <c r="AK23" s="133"/>
      <c r="AL23" s="134"/>
      <c r="AM23" s="134"/>
      <c r="AN23" s="134"/>
      <c r="AO23" s="140"/>
      <c r="AP23" s="124" t="s">
        <v>108</v>
      </c>
      <c r="AQ23" s="134">
        <f t="shared" si="12"/>
        <v>0</v>
      </c>
      <c r="AR23" s="134">
        <f t="shared" si="13"/>
        <v>0</v>
      </c>
      <c r="AS23" s="134">
        <f t="shared" si="14"/>
        <v>0</v>
      </c>
      <c r="AT23" s="134">
        <f t="shared" si="15"/>
        <v>0</v>
      </c>
      <c r="AU23" s="134">
        <f t="shared" si="16"/>
        <v>0</v>
      </c>
      <c r="AV23" s="136">
        <f t="shared" si="6"/>
        <v>0</v>
      </c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75"/>
      <c r="BI23" s="175"/>
      <c r="BJ23" s="134"/>
    </row>
    <row r="24" spans="1:62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82"/>
      <c r="K24" s="182"/>
      <c r="L24" s="242"/>
      <c r="M24" s="182"/>
      <c r="N24" s="182"/>
      <c r="O24" s="182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4"/>
      <c r="AG24" s="150"/>
      <c r="AH24" s="134"/>
      <c r="AI24" s="152"/>
      <c r="AJ24" s="134"/>
      <c r="AK24" s="133"/>
      <c r="AL24" s="134"/>
      <c r="AM24" s="134"/>
      <c r="AN24" s="134"/>
      <c r="AO24" s="140"/>
      <c r="AP24" s="124" t="s">
        <v>172</v>
      </c>
      <c r="AQ24" s="134">
        <f t="shared" si="12"/>
        <v>0</v>
      </c>
      <c r="AR24" s="134">
        <f t="shared" si="13"/>
        <v>0</v>
      </c>
      <c r="AS24" s="134">
        <f t="shared" si="14"/>
        <v>0</v>
      </c>
      <c r="AT24" s="134">
        <f t="shared" si="15"/>
        <v>0</v>
      </c>
      <c r="AU24" s="134">
        <f t="shared" si="16"/>
        <v>0</v>
      </c>
      <c r="AV24" s="136">
        <f t="shared" si="6"/>
        <v>0</v>
      </c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75"/>
      <c r="BI24" s="175"/>
      <c r="BJ24" s="134"/>
    </row>
    <row r="25" spans="1:62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82"/>
      <c r="K25" s="182"/>
      <c r="L25" s="242"/>
      <c r="M25" s="182"/>
      <c r="N25" s="182"/>
      <c r="O25" s="182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4"/>
      <c r="AG25" s="150"/>
      <c r="AH25" s="134"/>
      <c r="AI25" s="152"/>
      <c r="AJ25" s="134"/>
      <c r="AK25" s="133"/>
      <c r="AL25" s="134"/>
      <c r="AM25" s="134"/>
      <c r="AN25" s="134"/>
      <c r="AO25" s="140" t="s">
        <v>267</v>
      </c>
      <c r="AP25" s="124" t="s">
        <v>173</v>
      </c>
      <c r="AQ25" s="134">
        <f t="shared" si="12"/>
        <v>0</v>
      </c>
      <c r="AR25" s="134">
        <f t="shared" si="13"/>
        <v>0</v>
      </c>
      <c r="AS25" s="134">
        <f t="shared" si="14"/>
        <v>0</v>
      </c>
      <c r="AT25" s="134">
        <f t="shared" si="15"/>
        <v>0</v>
      </c>
      <c r="AU25" s="134">
        <f t="shared" si="16"/>
        <v>0</v>
      </c>
      <c r="AV25" s="136">
        <f t="shared" si="6"/>
        <v>0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75"/>
      <c r="BI25" s="175"/>
      <c r="BJ25" s="134"/>
    </row>
    <row r="26" spans="1:62" ht="15" x14ac:dyDescent="0.25">
      <c r="A26" s="140"/>
      <c r="B26" s="141" t="s">
        <v>174</v>
      </c>
      <c r="C26" s="150"/>
      <c r="D26" s="150"/>
      <c r="E26" s="150"/>
      <c r="F26" s="134"/>
      <c r="G26" s="152"/>
      <c r="H26" s="134"/>
      <c r="I26" s="159"/>
      <c r="J26" s="134">
        <v>5.5</v>
      </c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59"/>
      <c r="AE26" s="134"/>
      <c r="AF26" s="134"/>
      <c r="AG26" s="150"/>
      <c r="AH26" s="134"/>
      <c r="AI26" s="152"/>
      <c r="AJ26" s="134"/>
      <c r="AK26" s="133"/>
      <c r="AL26" s="134"/>
      <c r="AM26" s="134"/>
      <c r="AN26" s="134"/>
      <c r="AO26" s="140"/>
      <c r="AP26" s="124" t="s">
        <v>174</v>
      </c>
      <c r="AQ26" s="134">
        <f t="shared" si="12"/>
        <v>0</v>
      </c>
      <c r="AR26" s="134">
        <f t="shared" si="13"/>
        <v>5.5</v>
      </c>
      <c r="AS26" s="134">
        <f t="shared" si="14"/>
        <v>0</v>
      </c>
      <c r="AT26" s="134">
        <f t="shared" si="15"/>
        <v>0</v>
      </c>
      <c r="AU26" s="134">
        <f t="shared" si="16"/>
        <v>0</v>
      </c>
      <c r="AV26" s="136">
        <f t="shared" si="6"/>
        <v>5.5</v>
      </c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75"/>
      <c r="BI26" s="175"/>
      <c r="BJ26" s="134"/>
    </row>
    <row r="27" spans="1:62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/>
      <c r="I27" s="159"/>
      <c r="J27" s="155"/>
      <c r="K27" s="155"/>
      <c r="L27" s="155"/>
      <c r="M27" s="134"/>
      <c r="N27" s="155"/>
      <c r="O27" s="155"/>
      <c r="P27" s="159"/>
      <c r="Q27" s="155"/>
      <c r="R27" s="155"/>
      <c r="S27" s="155"/>
      <c r="T27" s="134"/>
      <c r="U27" s="155"/>
      <c r="V27" s="155"/>
      <c r="W27" s="159"/>
      <c r="X27" s="155"/>
      <c r="Y27" s="155"/>
      <c r="Z27" s="155"/>
      <c r="AA27" s="134"/>
      <c r="AB27" s="155"/>
      <c r="AC27" s="155"/>
      <c r="AD27" s="159"/>
      <c r="AE27" s="155"/>
      <c r="AF27" s="155"/>
      <c r="AG27" s="155"/>
      <c r="AH27" s="134"/>
      <c r="AI27" s="155"/>
      <c r="AJ27" s="155"/>
      <c r="AK27" s="133">
        <f>SUM(E27:AI27)</f>
        <v>0</v>
      </c>
      <c r="AL27" s="155"/>
      <c r="AM27" s="155"/>
      <c r="AN27" s="155"/>
      <c r="AO27" s="153"/>
      <c r="AP27" s="134" t="s">
        <v>176</v>
      </c>
      <c r="AQ27" s="134">
        <f>SUM(AQ21:AQ26)-AQ20</f>
        <v>5</v>
      </c>
      <c r="AR27" s="134">
        <f>SUM(AR21:AR26)-AR20</f>
        <v>1.5</v>
      </c>
      <c r="AS27" s="134">
        <f>SUM(AS21:AS26)-AS20</f>
        <v>0.5</v>
      </c>
      <c r="AT27" s="134">
        <f>SUM(AT21:AT26)-AT20</f>
        <v>0</v>
      </c>
      <c r="AU27" s="134">
        <f>SUM(AU21:AU26)-AU20</f>
        <v>-1.5</v>
      </c>
      <c r="AV27" s="136">
        <f t="shared" si="6"/>
        <v>5.5</v>
      </c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81"/>
      <c r="BI27" s="181"/>
      <c r="BJ27" s="155"/>
    </row>
    <row r="28" spans="1:62" ht="15" x14ac:dyDescent="0.25">
      <c r="A28" s="71"/>
      <c r="B28" s="131" t="s">
        <v>166</v>
      </c>
      <c r="C28" s="95"/>
      <c r="D28" s="95"/>
      <c r="E28" s="95"/>
      <c r="F28" s="95">
        <v>6</v>
      </c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95">
        <v>5.5</v>
      </c>
      <c r="AG28" s="95">
        <v>5</v>
      </c>
      <c r="AH28" s="95">
        <v>6</v>
      </c>
      <c r="AI28" s="95">
        <v>6</v>
      </c>
      <c r="AJ28" s="95"/>
      <c r="AK28" s="133">
        <f>SUM(F28:AI28)</f>
        <v>132</v>
      </c>
      <c r="AL28" s="134"/>
      <c r="AM28" s="134"/>
      <c r="AN28" s="134"/>
      <c r="AO28" s="71"/>
      <c r="AP28" s="135" t="s">
        <v>167</v>
      </c>
      <c r="AQ28" s="135">
        <f t="shared" ref="AQ28:AQ34" si="17">SUM(C28:H28)</f>
        <v>15</v>
      </c>
      <c r="AR28" s="135">
        <f t="shared" ref="AR28:AR34" si="18">SUM(J28:O28)</f>
        <v>30</v>
      </c>
      <c r="AS28" s="135">
        <f t="shared" ref="AS28:AS34" si="19">SUM(Q28:V28)</f>
        <v>30</v>
      </c>
      <c r="AT28" s="135">
        <f t="shared" ref="AT28:AT34" si="20">SUM(X28:AC28)</f>
        <v>30</v>
      </c>
      <c r="AU28" s="135">
        <f t="shared" ref="AU28:AU34" si="21">SUM(AE28:AJ28)</f>
        <v>27</v>
      </c>
      <c r="AV28" s="136">
        <f t="shared" si="6"/>
        <v>132</v>
      </c>
      <c r="AW28" s="137">
        <f>AV28-SUM(AV30:AV34)</f>
        <v>107.5</v>
      </c>
      <c r="AX28" s="137">
        <f>AV35</f>
        <v>36.5</v>
      </c>
      <c r="AY28" s="138">
        <f>AW28+AX28</f>
        <v>144</v>
      </c>
      <c r="AZ28" s="138">
        <f>AV34</f>
        <v>4.5</v>
      </c>
      <c r="BA28" s="138">
        <f>AV32</f>
        <v>0</v>
      </c>
      <c r="BB28" s="138">
        <f>AV33</f>
        <v>0</v>
      </c>
      <c r="BC28" s="138">
        <f>AV31</f>
        <v>20</v>
      </c>
      <c r="BD28" s="138">
        <f>AV30</f>
        <v>0</v>
      </c>
      <c r="BE28" s="134">
        <f>AM29</f>
        <v>73.5</v>
      </c>
      <c r="BF28" s="134">
        <v>1.3</v>
      </c>
      <c r="BG28" s="134">
        <f>BF28*AX28</f>
        <v>47.45</v>
      </c>
      <c r="BH28" s="174">
        <f>BE28+BG28</f>
        <v>120.95</v>
      </c>
      <c r="BI28" s="174">
        <v>35.6</v>
      </c>
      <c r="BJ28" s="138"/>
    </row>
    <row r="29" spans="1:62" ht="15" x14ac:dyDescent="0.25">
      <c r="A29" s="140"/>
      <c r="B29" s="141" t="s">
        <v>168</v>
      </c>
      <c r="C29" s="134"/>
      <c r="D29" s="134"/>
      <c r="E29" s="134"/>
      <c r="F29" s="134">
        <v>7</v>
      </c>
      <c r="G29" s="134">
        <v>7.5</v>
      </c>
      <c r="H29" s="134">
        <v>5</v>
      </c>
      <c r="I29" s="159"/>
      <c r="J29" s="142"/>
      <c r="K29" s="134">
        <v>7.5</v>
      </c>
      <c r="L29" s="137"/>
      <c r="M29" s="137"/>
      <c r="N29" s="137"/>
      <c r="O29" s="137"/>
      <c r="P29" s="159"/>
      <c r="Q29" s="134">
        <v>7</v>
      </c>
      <c r="R29" s="134">
        <v>8</v>
      </c>
      <c r="S29" s="134">
        <v>8.5</v>
      </c>
      <c r="T29" s="134">
        <v>9</v>
      </c>
      <c r="U29" s="134">
        <v>8</v>
      </c>
      <c r="V29" s="134">
        <v>2.5</v>
      </c>
      <c r="W29" s="159"/>
      <c r="X29" s="134">
        <v>9</v>
      </c>
      <c r="Y29" s="134">
        <v>8.5</v>
      </c>
      <c r="Z29" s="134">
        <v>9</v>
      </c>
      <c r="AA29" s="134">
        <v>8</v>
      </c>
      <c r="AB29" s="134">
        <v>5</v>
      </c>
      <c r="AC29" s="134">
        <v>5.5</v>
      </c>
      <c r="AD29" s="159"/>
      <c r="AE29" s="134">
        <v>4.5</v>
      </c>
      <c r="AF29" s="134">
        <v>4.5</v>
      </c>
      <c r="AG29" s="134">
        <v>6</v>
      </c>
      <c r="AH29" s="134">
        <v>6</v>
      </c>
      <c r="AI29" s="134">
        <v>8</v>
      </c>
      <c r="AJ29" s="134"/>
      <c r="AK29" s="133">
        <f>SUM(F29:AI29)</f>
        <v>144</v>
      </c>
      <c r="AL29" s="134">
        <f>COUNT(F29:AI29)</f>
        <v>21</v>
      </c>
      <c r="AM29" s="134">
        <f>AL29*3.5</f>
        <v>73.5</v>
      </c>
      <c r="AN29" s="134"/>
      <c r="AO29" s="140"/>
      <c r="AP29" s="134" t="s">
        <v>169</v>
      </c>
      <c r="AQ29" s="134">
        <f t="shared" si="17"/>
        <v>19.5</v>
      </c>
      <c r="AR29" s="134">
        <f t="shared" si="18"/>
        <v>7.5</v>
      </c>
      <c r="AS29" s="134">
        <f t="shared" si="19"/>
        <v>43</v>
      </c>
      <c r="AT29" s="134">
        <f t="shared" si="20"/>
        <v>45</v>
      </c>
      <c r="AU29" s="134">
        <f t="shared" si="21"/>
        <v>29</v>
      </c>
      <c r="AV29" s="136">
        <f t="shared" si="6"/>
        <v>144</v>
      </c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75"/>
      <c r="BI29" s="175"/>
      <c r="BJ29" s="134"/>
    </row>
    <row r="30" spans="1:62" ht="15" x14ac:dyDescent="0.25">
      <c r="A30" s="140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47"/>
      <c r="AG30" s="147"/>
      <c r="AH30" s="147"/>
      <c r="AI30" s="147"/>
      <c r="AJ30" s="147"/>
      <c r="AK30" s="133"/>
      <c r="AL30" s="134">
        <f>COUNT(E29:AH29)</f>
        <v>20</v>
      </c>
      <c r="AM30" s="147"/>
      <c r="AN30" s="147"/>
      <c r="AO30" s="140" t="s">
        <v>180</v>
      </c>
      <c r="AP30" s="134" t="s">
        <v>109</v>
      </c>
      <c r="AQ30" s="134">
        <f t="shared" si="17"/>
        <v>0</v>
      </c>
      <c r="AR30" s="134">
        <f t="shared" si="18"/>
        <v>0</v>
      </c>
      <c r="AS30" s="134">
        <f t="shared" si="19"/>
        <v>0</v>
      </c>
      <c r="AT30" s="134">
        <f t="shared" si="20"/>
        <v>0</v>
      </c>
      <c r="AU30" s="134">
        <f t="shared" si="21"/>
        <v>0</v>
      </c>
      <c r="AV30" s="136">
        <f t="shared" si="6"/>
        <v>0</v>
      </c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78"/>
      <c r="BI30" s="178"/>
      <c r="BJ30" s="147"/>
    </row>
    <row r="31" spans="1:62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>
        <v>5</v>
      </c>
      <c r="M31" s="134">
        <v>6</v>
      </c>
      <c r="N31" s="152">
        <v>6</v>
      </c>
      <c r="O31" s="134">
        <v>3</v>
      </c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4"/>
      <c r="AG31" s="150"/>
      <c r="AH31" s="134"/>
      <c r="AI31" s="152"/>
      <c r="AJ31" s="134"/>
      <c r="AK31" s="133"/>
      <c r="AL31" s="134"/>
      <c r="AM31" s="134"/>
      <c r="AN31" s="134"/>
      <c r="AO31" s="140"/>
      <c r="AP31" s="124" t="s">
        <v>108</v>
      </c>
      <c r="AQ31" s="134">
        <f t="shared" si="17"/>
        <v>0</v>
      </c>
      <c r="AR31" s="134">
        <f t="shared" si="18"/>
        <v>20</v>
      </c>
      <c r="AS31" s="134">
        <f t="shared" si="19"/>
        <v>0</v>
      </c>
      <c r="AT31" s="134">
        <f t="shared" si="20"/>
        <v>0</v>
      </c>
      <c r="AU31" s="134">
        <f t="shared" si="21"/>
        <v>0</v>
      </c>
      <c r="AV31" s="136">
        <f t="shared" si="6"/>
        <v>20</v>
      </c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75"/>
      <c r="BI31" s="175"/>
      <c r="BJ31" s="134"/>
    </row>
    <row r="32" spans="1:62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4"/>
      <c r="AG32" s="150"/>
      <c r="AH32" s="134"/>
      <c r="AI32" s="152"/>
      <c r="AJ32" s="134"/>
      <c r="AK32" s="133"/>
      <c r="AL32" s="134"/>
      <c r="AM32" s="134"/>
      <c r="AN32" s="134"/>
      <c r="AO32" s="140"/>
      <c r="AP32" s="124" t="s">
        <v>172</v>
      </c>
      <c r="AQ32" s="134">
        <f t="shared" si="17"/>
        <v>0</v>
      </c>
      <c r="AR32" s="134">
        <f t="shared" si="18"/>
        <v>0</v>
      </c>
      <c r="AS32" s="134">
        <f t="shared" si="19"/>
        <v>0</v>
      </c>
      <c r="AT32" s="134">
        <f t="shared" si="20"/>
        <v>0</v>
      </c>
      <c r="AU32" s="134">
        <f t="shared" si="21"/>
        <v>0</v>
      </c>
      <c r="AV32" s="136">
        <f t="shared" si="6"/>
        <v>0</v>
      </c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75"/>
      <c r="BI32" s="175"/>
      <c r="BJ32" s="134"/>
    </row>
    <row r="33" spans="1:62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4"/>
      <c r="AG33" s="150"/>
      <c r="AH33" s="134"/>
      <c r="AI33" s="152"/>
      <c r="AJ33" s="134"/>
      <c r="AK33" s="133"/>
      <c r="AL33" s="134"/>
      <c r="AM33" s="134"/>
      <c r="AN33" s="134"/>
      <c r="AO33" s="140"/>
      <c r="AP33" s="124" t="s">
        <v>173</v>
      </c>
      <c r="AQ33" s="134">
        <f t="shared" si="17"/>
        <v>0</v>
      </c>
      <c r="AR33" s="134">
        <f t="shared" si="18"/>
        <v>0</v>
      </c>
      <c r="AS33" s="134">
        <f t="shared" si="19"/>
        <v>0</v>
      </c>
      <c r="AT33" s="134">
        <f t="shared" si="20"/>
        <v>0</v>
      </c>
      <c r="AU33" s="134">
        <f t="shared" si="21"/>
        <v>0</v>
      </c>
      <c r="AV33" s="136">
        <f t="shared" si="6"/>
        <v>0</v>
      </c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75"/>
      <c r="BI33" s="175"/>
      <c r="BJ33" s="134"/>
    </row>
    <row r="34" spans="1:62" ht="15" x14ac:dyDescent="0.25">
      <c r="A34" s="140"/>
      <c r="B34" s="141" t="s">
        <v>174</v>
      </c>
      <c r="C34" s="150"/>
      <c r="D34" s="150"/>
      <c r="E34" s="150"/>
      <c r="F34" s="134"/>
      <c r="G34" s="152"/>
      <c r="H34" s="134"/>
      <c r="I34" s="159"/>
      <c r="J34" s="134">
        <v>4.5</v>
      </c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59"/>
      <c r="AE34" s="134"/>
      <c r="AF34" s="134"/>
      <c r="AG34" s="150"/>
      <c r="AH34" s="134"/>
      <c r="AI34" s="152"/>
      <c r="AJ34" s="134"/>
      <c r="AK34" s="133"/>
      <c r="AL34" s="134"/>
      <c r="AM34" s="134"/>
      <c r="AN34" s="134"/>
      <c r="AO34" s="140"/>
      <c r="AP34" s="124" t="s">
        <v>174</v>
      </c>
      <c r="AQ34" s="134">
        <f t="shared" si="17"/>
        <v>0</v>
      </c>
      <c r="AR34" s="134">
        <f t="shared" si="18"/>
        <v>4.5</v>
      </c>
      <c r="AS34" s="134">
        <f t="shared" si="19"/>
        <v>0</v>
      </c>
      <c r="AT34" s="134">
        <f t="shared" si="20"/>
        <v>0</v>
      </c>
      <c r="AU34" s="134">
        <f t="shared" si="21"/>
        <v>0</v>
      </c>
      <c r="AV34" s="136">
        <f t="shared" si="6"/>
        <v>4.5</v>
      </c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75"/>
      <c r="BI34" s="175"/>
      <c r="BJ34" s="134"/>
    </row>
    <row r="35" spans="1:62" ht="15" x14ac:dyDescent="0.25">
      <c r="A35" s="153"/>
      <c r="B35" s="154" t="s">
        <v>175</v>
      </c>
      <c r="C35" s="155"/>
      <c r="D35" s="155"/>
      <c r="E35" s="155"/>
      <c r="F35" s="134"/>
      <c r="G35" s="155"/>
      <c r="H35" s="155"/>
      <c r="I35" s="159"/>
      <c r="J35" s="155"/>
      <c r="K35" s="155"/>
      <c r="L35" s="155"/>
      <c r="M35" s="134"/>
      <c r="N35" s="155"/>
      <c r="O35" s="155"/>
      <c r="P35" s="159"/>
      <c r="Q35" s="155"/>
      <c r="R35" s="155"/>
      <c r="S35" s="155"/>
      <c r="T35" s="134"/>
      <c r="U35" s="155"/>
      <c r="V35" s="155"/>
      <c r="W35" s="159"/>
      <c r="X35" s="155"/>
      <c r="Y35" s="155"/>
      <c r="Z35" s="155"/>
      <c r="AA35" s="134"/>
      <c r="AB35" s="155"/>
      <c r="AC35" s="155"/>
      <c r="AD35" s="159"/>
      <c r="AE35" s="155"/>
      <c r="AF35" s="155"/>
      <c r="AG35" s="155"/>
      <c r="AH35" s="134"/>
      <c r="AI35" s="155"/>
      <c r="AJ35" s="155"/>
      <c r="AK35" s="133">
        <f>SUM(E35:AI35)</f>
        <v>0</v>
      </c>
      <c r="AL35" s="155"/>
      <c r="AM35" s="155"/>
      <c r="AN35" s="155"/>
      <c r="AO35" s="153"/>
      <c r="AP35" s="134" t="s">
        <v>176</v>
      </c>
      <c r="AQ35" s="134">
        <f>SUM(AQ29:AQ34)-AQ28</f>
        <v>4.5</v>
      </c>
      <c r="AR35" s="134">
        <f>SUM(AR29:AR34)-AR28</f>
        <v>2</v>
      </c>
      <c r="AS35" s="134">
        <f>SUM(AS29:AS34)-AS28</f>
        <v>13</v>
      </c>
      <c r="AT35" s="134">
        <f>SUM(AT29:AT34)-AT28</f>
        <v>15</v>
      </c>
      <c r="AU35" s="134">
        <f>SUM(AU29:AU34)-AU28</f>
        <v>2</v>
      </c>
      <c r="AV35" s="136">
        <f t="shared" si="6"/>
        <v>36.5</v>
      </c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81"/>
      <c r="BI35" s="181"/>
      <c r="BJ35" s="155"/>
    </row>
    <row r="36" spans="1:62" ht="15" x14ac:dyDescent="0.25">
      <c r="A36" s="71"/>
      <c r="B36" s="131" t="s">
        <v>166</v>
      </c>
      <c r="C36" s="95"/>
      <c r="D36" s="95"/>
      <c r="E36" s="95"/>
      <c r="F36" s="95">
        <v>6</v>
      </c>
      <c r="G36" s="95">
        <v>6</v>
      </c>
      <c r="H36" s="95">
        <v>3</v>
      </c>
      <c r="I36" s="173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95">
        <v>5.5</v>
      </c>
      <c r="AG36" s="95">
        <v>5.5</v>
      </c>
      <c r="AH36" s="95">
        <v>6</v>
      </c>
      <c r="AI36" s="95">
        <v>6</v>
      </c>
      <c r="AJ36" s="95"/>
      <c r="AK36" s="133">
        <f>SUM(F36:AI36)</f>
        <v>132</v>
      </c>
      <c r="AL36" s="134"/>
      <c r="AM36" s="134"/>
      <c r="AN36" s="134"/>
      <c r="AO36" s="71"/>
      <c r="AP36" s="135" t="s">
        <v>167</v>
      </c>
      <c r="AQ36" s="135">
        <f t="shared" ref="AQ36:AQ42" si="22">SUM(C36:H36)</f>
        <v>15</v>
      </c>
      <c r="AR36" s="135">
        <f t="shared" ref="AR36:AR42" si="23">SUM(J36:O36)</f>
        <v>30</v>
      </c>
      <c r="AS36" s="135">
        <f t="shared" ref="AS36:AS42" si="24">SUM(Q36:V36)</f>
        <v>30</v>
      </c>
      <c r="AT36" s="135">
        <f t="shared" ref="AT36:AT42" si="25">SUM(X36:AC36)</f>
        <v>30</v>
      </c>
      <c r="AU36" s="135">
        <f t="shared" ref="AU36:AU42" si="26">SUM(AE36:AJ36)</f>
        <v>27</v>
      </c>
      <c r="AV36" s="136">
        <f t="shared" ref="AV36:AV67" si="27">SUM(AQ36:AU36)</f>
        <v>132</v>
      </c>
      <c r="AW36" s="137">
        <f>AV36-SUM(AV38:AV42)</f>
        <v>128</v>
      </c>
      <c r="AX36" s="137">
        <f>AV43</f>
        <v>3</v>
      </c>
      <c r="AY36" s="138">
        <f>AW36+AX36</f>
        <v>131</v>
      </c>
      <c r="AZ36" s="138">
        <f>AV42</f>
        <v>4</v>
      </c>
      <c r="BA36" s="138">
        <f>AV40</f>
        <v>0</v>
      </c>
      <c r="BB36" s="138">
        <f>AV41</f>
        <v>0</v>
      </c>
      <c r="BC36" s="138">
        <f>AV39</f>
        <v>0</v>
      </c>
      <c r="BD36" s="138">
        <f>AV38</f>
        <v>0</v>
      </c>
      <c r="BE36" s="134">
        <f>AM37</f>
        <v>87.5</v>
      </c>
      <c r="BF36" s="134">
        <v>1.3</v>
      </c>
      <c r="BG36" s="134">
        <f>BF36*AX36</f>
        <v>3.9000000000000004</v>
      </c>
      <c r="BH36" s="174">
        <f>BE36+BG36</f>
        <v>91.4</v>
      </c>
      <c r="BI36" s="174">
        <v>14.28</v>
      </c>
      <c r="BJ36" s="138" t="s">
        <v>220</v>
      </c>
    </row>
    <row r="37" spans="1:62" ht="15" x14ac:dyDescent="0.25">
      <c r="A37" s="140"/>
      <c r="B37" s="141" t="s">
        <v>168</v>
      </c>
      <c r="C37" s="134"/>
      <c r="D37" s="134"/>
      <c r="E37" s="134"/>
      <c r="F37" s="134">
        <v>5.5</v>
      </c>
      <c r="G37" s="134">
        <v>5.5</v>
      </c>
      <c r="H37" s="134">
        <v>3.5</v>
      </c>
      <c r="I37" s="159"/>
      <c r="J37" s="142"/>
      <c r="K37" s="134">
        <v>6</v>
      </c>
      <c r="L37" s="134">
        <v>5.5</v>
      </c>
      <c r="M37" s="134">
        <v>7</v>
      </c>
      <c r="N37" s="134">
        <v>6</v>
      </c>
      <c r="O37" s="134">
        <v>3</v>
      </c>
      <c r="P37" s="159"/>
      <c r="Q37" s="134">
        <v>6</v>
      </c>
      <c r="R37" s="134">
        <v>6</v>
      </c>
      <c r="S37" s="134">
        <v>5.5</v>
      </c>
      <c r="T37" s="134">
        <v>5.5</v>
      </c>
      <c r="U37" s="134">
        <v>5.5</v>
      </c>
      <c r="V37" s="134">
        <v>3</v>
      </c>
      <c r="W37" s="159"/>
      <c r="X37" s="134">
        <v>4.5</v>
      </c>
      <c r="Y37" s="134">
        <v>6</v>
      </c>
      <c r="Z37" s="134">
        <v>6</v>
      </c>
      <c r="AA37" s="134">
        <v>5.5</v>
      </c>
      <c r="AB37" s="134">
        <v>6</v>
      </c>
      <c r="AC37" s="134">
        <v>2.5</v>
      </c>
      <c r="AD37" s="159"/>
      <c r="AE37" s="134">
        <v>4.5</v>
      </c>
      <c r="AF37" s="134">
        <v>5.5</v>
      </c>
      <c r="AG37" s="134">
        <v>5.5</v>
      </c>
      <c r="AH37" s="134">
        <v>5.5</v>
      </c>
      <c r="AI37" s="134">
        <v>6</v>
      </c>
      <c r="AJ37" s="134"/>
      <c r="AK37" s="133">
        <f>SUM(F37:AI37)</f>
        <v>131</v>
      </c>
      <c r="AL37" s="134">
        <f>COUNT(F37:AI37)</f>
        <v>25</v>
      </c>
      <c r="AM37" s="134">
        <f>AL37*3.5</f>
        <v>87.5</v>
      </c>
      <c r="AN37" s="134"/>
      <c r="AO37" s="140"/>
      <c r="AP37" s="134" t="s">
        <v>169</v>
      </c>
      <c r="AQ37" s="134">
        <f t="shared" si="22"/>
        <v>14.5</v>
      </c>
      <c r="AR37" s="134">
        <f t="shared" si="23"/>
        <v>27.5</v>
      </c>
      <c r="AS37" s="134">
        <f t="shared" si="24"/>
        <v>31.5</v>
      </c>
      <c r="AT37" s="134">
        <f t="shared" si="25"/>
        <v>30.5</v>
      </c>
      <c r="AU37" s="134">
        <f t="shared" si="26"/>
        <v>27</v>
      </c>
      <c r="AV37" s="136">
        <f t="shared" si="27"/>
        <v>131</v>
      </c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75"/>
      <c r="BI37" s="175"/>
      <c r="BJ37" s="134"/>
    </row>
    <row r="38" spans="1:62" ht="15" x14ac:dyDescent="0.25">
      <c r="A38" s="140" t="s">
        <v>182</v>
      </c>
      <c r="B38" s="141" t="s">
        <v>109</v>
      </c>
      <c r="C38" s="147"/>
      <c r="D38" s="147"/>
      <c r="E38" s="147"/>
      <c r="F38" s="243"/>
      <c r="G38" s="243"/>
      <c r="H38" s="147"/>
      <c r="I38" s="176"/>
      <c r="J38" s="147"/>
      <c r="K38" s="147"/>
      <c r="L38" s="147"/>
      <c r="M38" s="243"/>
      <c r="N38" s="243"/>
      <c r="O38" s="147"/>
      <c r="P38" s="176"/>
      <c r="Q38" s="147"/>
      <c r="R38" s="147"/>
      <c r="S38" s="147"/>
      <c r="T38" s="147"/>
      <c r="U38" s="147"/>
      <c r="V38" s="147"/>
      <c r="W38" s="176"/>
      <c r="X38" s="147"/>
      <c r="Y38" s="147"/>
      <c r="Z38" s="147"/>
      <c r="AA38" s="243"/>
      <c r="AB38" s="147"/>
      <c r="AC38" s="147"/>
      <c r="AD38" s="176"/>
      <c r="AE38" s="147"/>
      <c r="AF38" s="147"/>
      <c r="AG38" s="147"/>
      <c r="AH38" s="147"/>
      <c r="AI38" s="147"/>
      <c r="AJ38" s="147"/>
      <c r="AK38" s="133"/>
      <c r="AL38" s="134">
        <f>COUNT(E37:AH37)</f>
        <v>24</v>
      </c>
      <c r="AM38" s="147"/>
      <c r="AN38" s="147"/>
      <c r="AO38" s="140" t="s">
        <v>182</v>
      </c>
      <c r="AP38" s="134" t="s">
        <v>109</v>
      </c>
      <c r="AQ38" s="134">
        <f t="shared" si="22"/>
        <v>0</v>
      </c>
      <c r="AR38" s="134">
        <f t="shared" si="23"/>
        <v>0</v>
      </c>
      <c r="AS38" s="134">
        <f t="shared" si="24"/>
        <v>0</v>
      </c>
      <c r="AT38" s="134">
        <f t="shared" si="25"/>
        <v>0</v>
      </c>
      <c r="AU38" s="134">
        <f t="shared" si="26"/>
        <v>0</v>
      </c>
      <c r="AV38" s="136">
        <f t="shared" si="27"/>
        <v>0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78"/>
      <c r="BI38" s="178"/>
      <c r="BJ38" s="147"/>
    </row>
    <row r="39" spans="1:62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59"/>
      <c r="J39" s="134"/>
      <c r="K39" s="134"/>
      <c r="L39" s="150"/>
      <c r="M39" s="134"/>
      <c r="N39" s="152"/>
      <c r="O39" s="134"/>
      <c r="P39" s="159"/>
      <c r="Q39" s="134"/>
      <c r="R39" s="134"/>
      <c r="S39" s="150"/>
      <c r="T39" s="134"/>
      <c r="U39" s="152"/>
      <c r="V39" s="134"/>
      <c r="W39" s="159"/>
      <c r="X39" s="134"/>
      <c r="Y39" s="134"/>
      <c r="Z39" s="150"/>
      <c r="AA39" s="134"/>
      <c r="AB39" s="152"/>
      <c r="AC39" s="134"/>
      <c r="AD39" s="159"/>
      <c r="AE39" s="134"/>
      <c r="AF39" s="134"/>
      <c r="AG39" s="150"/>
      <c r="AH39" s="134"/>
      <c r="AI39" s="152"/>
      <c r="AJ39" s="134"/>
      <c r="AK39" s="133"/>
      <c r="AL39" s="134"/>
      <c r="AM39" s="134"/>
      <c r="AN39" s="134"/>
      <c r="AO39" s="140"/>
      <c r="AP39" s="124" t="s">
        <v>108</v>
      </c>
      <c r="AQ39" s="134">
        <f t="shared" si="22"/>
        <v>0</v>
      </c>
      <c r="AR39" s="134">
        <f t="shared" si="23"/>
        <v>0</v>
      </c>
      <c r="AS39" s="134">
        <f t="shared" si="24"/>
        <v>0</v>
      </c>
      <c r="AT39" s="134">
        <f t="shared" si="25"/>
        <v>0</v>
      </c>
      <c r="AU39" s="134">
        <f t="shared" si="26"/>
        <v>0</v>
      </c>
      <c r="AV39" s="136">
        <f t="shared" si="27"/>
        <v>0</v>
      </c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75"/>
      <c r="BI39" s="175"/>
      <c r="BJ39" s="134"/>
    </row>
    <row r="40" spans="1:62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59"/>
      <c r="J40" s="134"/>
      <c r="K40" s="134"/>
      <c r="L40" s="150"/>
      <c r="M40" s="134"/>
      <c r="N40" s="152"/>
      <c r="O40" s="134"/>
      <c r="P40" s="159"/>
      <c r="Q40" s="134"/>
      <c r="R40" s="134"/>
      <c r="S40" s="150"/>
      <c r="T40" s="134"/>
      <c r="U40" s="152"/>
      <c r="V40" s="134"/>
      <c r="W40" s="159"/>
      <c r="X40" s="134"/>
      <c r="Y40" s="134"/>
      <c r="Z40" s="150"/>
      <c r="AA40" s="134"/>
      <c r="AB40" s="152"/>
      <c r="AC40" s="134"/>
      <c r="AD40" s="159"/>
      <c r="AE40" s="134"/>
      <c r="AF40" s="134"/>
      <c r="AG40" s="150"/>
      <c r="AH40" s="134"/>
      <c r="AI40" s="152"/>
      <c r="AJ40" s="134"/>
      <c r="AK40" s="133"/>
      <c r="AL40" s="134"/>
      <c r="AM40" s="134"/>
      <c r="AN40" s="134"/>
      <c r="AO40" s="140" t="s">
        <v>268</v>
      </c>
      <c r="AP40" s="124" t="s">
        <v>172</v>
      </c>
      <c r="AQ40" s="134">
        <f t="shared" si="22"/>
        <v>0</v>
      </c>
      <c r="AR40" s="134">
        <f t="shared" si="23"/>
        <v>0</v>
      </c>
      <c r="AS40" s="134">
        <f t="shared" si="24"/>
        <v>0</v>
      </c>
      <c r="AT40" s="134">
        <f t="shared" si="25"/>
        <v>0</v>
      </c>
      <c r="AU40" s="134">
        <f t="shared" si="26"/>
        <v>0</v>
      </c>
      <c r="AV40" s="136">
        <f t="shared" si="27"/>
        <v>0</v>
      </c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75"/>
      <c r="BI40" s="175"/>
      <c r="BJ40" s="134"/>
    </row>
    <row r="41" spans="1:62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34"/>
      <c r="R41" s="134"/>
      <c r="S41" s="150"/>
      <c r="T41" s="134"/>
      <c r="U41" s="152"/>
      <c r="V41" s="134"/>
      <c r="W41" s="159"/>
      <c r="X41" s="134"/>
      <c r="Y41" s="134"/>
      <c r="Z41" s="150"/>
      <c r="AA41" s="134"/>
      <c r="AB41" s="152"/>
      <c r="AC41" s="134"/>
      <c r="AD41" s="159"/>
      <c r="AE41" s="134"/>
      <c r="AF41" s="134"/>
      <c r="AG41" s="150"/>
      <c r="AH41" s="134"/>
      <c r="AI41" s="152"/>
      <c r="AJ41" s="134"/>
      <c r="AK41" s="133"/>
      <c r="AL41" s="134"/>
      <c r="AM41" s="134"/>
      <c r="AN41" s="134"/>
      <c r="AO41" s="140"/>
      <c r="AP41" s="124" t="s">
        <v>173</v>
      </c>
      <c r="AQ41" s="134">
        <f t="shared" si="22"/>
        <v>0</v>
      </c>
      <c r="AR41" s="134">
        <f t="shared" si="23"/>
        <v>0</v>
      </c>
      <c r="AS41" s="134">
        <f t="shared" si="24"/>
        <v>0</v>
      </c>
      <c r="AT41" s="134">
        <f t="shared" si="25"/>
        <v>0</v>
      </c>
      <c r="AU41" s="134">
        <f t="shared" si="26"/>
        <v>0</v>
      </c>
      <c r="AV41" s="136">
        <f t="shared" si="27"/>
        <v>0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75"/>
      <c r="BI41" s="175"/>
      <c r="BJ41" s="134"/>
    </row>
    <row r="42" spans="1:62" ht="15" x14ac:dyDescent="0.25">
      <c r="A42" s="140"/>
      <c r="B42" s="141" t="s">
        <v>174</v>
      </c>
      <c r="C42" s="150"/>
      <c r="D42" s="150"/>
      <c r="E42" s="150"/>
      <c r="F42" s="134"/>
      <c r="G42" s="152"/>
      <c r="H42" s="134"/>
      <c r="I42" s="159"/>
      <c r="J42" s="134">
        <v>4</v>
      </c>
      <c r="K42" s="134"/>
      <c r="L42" s="150"/>
      <c r="M42" s="134"/>
      <c r="N42" s="152"/>
      <c r="O42" s="134"/>
      <c r="P42" s="159"/>
      <c r="Q42" s="134"/>
      <c r="R42" s="134"/>
      <c r="S42" s="150"/>
      <c r="T42" s="134"/>
      <c r="U42" s="152"/>
      <c r="V42" s="134"/>
      <c r="W42" s="159"/>
      <c r="X42" s="134"/>
      <c r="Y42" s="134"/>
      <c r="Z42" s="150"/>
      <c r="AA42" s="134"/>
      <c r="AB42" s="152"/>
      <c r="AC42" s="134"/>
      <c r="AD42" s="159"/>
      <c r="AE42" s="134"/>
      <c r="AF42" s="134"/>
      <c r="AG42" s="150"/>
      <c r="AH42" s="134"/>
      <c r="AI42" s="152"/>
      <c r="AJ42" s="134"/>
      <c r="AK42" s="133"/>
      <c r="AL42" s="134"/>
      <c r="AM42" s="134"/>
      <c r="AN42" s="134"/>
      <c r="AO42" s="140"/>
      <c r="AP42" s="124" t="s">
        <v>174</v>
      </c>
      <c r="AQ42" s="134">
        <f t="shared" si="22"/>
        <v>0</v>
      </c>
      <c r="AR42" s="134">
        <f t="shared" si="23"/>
        <v>4</v>
      </c>
      <c r="AS42" s="134">
        <f t="shared" si="24"/>
        <v>0</v>
      </c>
      <c r="AT42" s="134">
        <f t="shared" si="25"/>
        <v>0</v>
      </c>
      <c r="AU42" s="134">
        <f t="shared" si="26"/>
        <v>0</v>
      </c>
      <c r="AV42" s="136">
        <f t="shared" si="27"/>
        <v>4</v>
      </c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75"/>
      <c r="BI42" s="175"/>
      <c r="BJ42" s="134"/>
    </row>
    <row r="43" spans="1:62" ht="15" x14ac:dyDescent="0.25">
      <c r="A43" s="153"/>
      <c r="B43" s="154" t="s">
        <v>175</v>
      </c>
      <c r="C43" s="155"/>
      <c r="D43" s="155"/>
      <c r="E43" s="155"/>
      <c r="F43" s="244" t="s">
        <v>204</v>
      </c>
      <c r="G43" s="244" t="s">
        <v>204</v>
      </c>
      <c r="H43" s="134"/>
      <c r="I43" s="159"/>
      <c r="J43" s="155"/>
      <c r="K43" s="155"/>
      <c r="L43" s="155"/>
      <c r="M43" s="244" t="s">
        <v>204</v>
      </c>
      <c r="N43" s="244" t="s">
        <v>204</v>
      </c>
      <c r="O43" s="155"/>
      <c r="P43" s="159"/>
      <c r="Q43" s="155"/>
      <c r="R43" s="155"/>
      <c r="S43" s="155"/>
      <c r="T43" s="244" t="s">
        <v>204</v>
      </c>
      <c r="U43" s="244" t="s">
        <v>204</v>
      </c>
      <c r="V43" s="134"/>
      <c r="W43" s="159"/>
      <c r="X43" s="244" t="s">
        <v>204</v>
      </c>
      <c r="Y43" s="155"/>
      <c r="Z43" s="155"/>
      <c r="AA43" s="244" t="s">
        <v>204</v>
      </c>
      <c r="AB43" s="244" t="s">
        <v>204</v>
      </c>
      <c r="AC43" s="155"/>
      <c r="AD43" s="159"/>
      <c r="AE43" s="155"/>
      <c r="AF43" s="155"/>
      <c r="AG43" s="155"/>
      <c r="AH43" s="244" t="s">
        <v>204</v>
      </c>
      <c r="AI43" s="244" t="s">
        <v>204</v>
      </c>
      <c r="AJ43" s="155"/>
      <c r="AK43" s="133">
        <f>SUM(E43:AI43)</f>
        <v>0</v>
      </c>
      <c r="AL43" s="155"/>
      <c r="AM43" s="155"/>
      <c r="AN43" s="155"/>
      <c r="AO43" s="153"/>
      <c r="AP43" s="134" t="s">
        <v>176</v>
      </c>
      <c r="AQ43" s="134">
        <f>SUM(AQ37:AQ42)-AQ36</f>
        <v>-0.5</v>
      </c>
      <c r="AR43" s="134">
        <f>SUM(AR37:AR42)-AR36</f>
        <v>1.5</v>
      </c>
      <c r="AS43" s="134">
        <f>SUM(AS37:AS42)-AS36</f>
        <v>1.5</v>
      </c>
      <c r="AT43" s="134">
        <f>SUM(AT37:AT42)-AT36</f>
        <v>0.5</v>
      </c>
      <c r="AU43" s="134">
        <f>SUM(AU37:AU42)-AU36</f>
        <v>0</v>
      </c>
      <c r="AV43" s="136">
        <f t="shared" si="27"/>
        <v>3</v>
      </c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81"/>
      <c r="BI43" s="181"/>
      <c r="BJ43" s="155"/>
    </row>
    <row r="44" spans="1:62" ht="15" x14ac:dyDescent="0.25">
      <c r="A44" s="71"/>
      <c r="B44" s="131" t="s">
        <v>166</v>
      </c>
      <c r="C44" s="95"/>
      <c r="D44" s="95"/>
      <c r="E44" s="95"/>
      <c r="F44" s="95">
        <v>6</v>
      </c>
      <c r="G44" s="95">
        <v>6</v>
      </c>
      <c r="H44" s="95">
        <v>3</v>
      </c>
      <c r="I44" s="173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95">
        <v>5</v>
      </c>
      <c r="AG44" s="95">
        <v>5</v>
      </c>
      <c r="AH44" s="95">
        <v>6</v>
      </c>
      <c r="AI44" s="95">
        <v>6</v>
      </c>
      <c r="AJ44" s="95"/>
      <c r="AK44" s="133">
        <f>SUM(F44:AI44)</f>
        <v>132</v>
      </c>
      <c r="AL44" s="134"/>
      <c r="AM44" s="134"/>
      <c r="AN44" s="134"/>
      <c r="AO44" s="71"/>
      <c r="AP44" s="135" t="s">
        <v>167</v>
      </c>
      <c r="AQ44" s="135">
        <f t="shared" ref="AQ44:AQ50" si="28">SUM(C44:H44)</f>
        <v>15</v>
      </c>
      <c r="AR44" s="135">
        <f t="shared" ref="AR44:AR50" si="29">SUM(J44:O44)</f>
        <v>30</v>
      </c>
      <c r="AS44" s="135">
        <f t="shared" ref="AS44:AS50" si="30">SUM(Q44:V44)</f>
        <v>30</v>
      </c>
      <c r="AT44" s="135">
        <f t="shared" ref="AT44:AT50" si="31">SUM(X44:AC44)</f>
        <v>30</v>
      </c>
      <c r="AU44" s="135">
        <f t="shared" ref="AU44:AU50" si="32">SUM(AE44:AJ44)</f>
        <v>27</v>
      </c>
      <c r="AV44" s="136">
        <f t="shared" si="27"/>
        <v>132</v>
      </c>
      <c r="AW44" s="137">
        <f>AV44-SUM(AV46:AV50)</f>
        <v>124</v>
      </c>
      <c r="AX44" s="137">
        <f>AV51</f>
        <v>3.5</v>
      </c>
      <c r="AY44" s="138">
        <f>AW44+AX44</f>
        <v>127.5</v>
      </c>
      <c r="AZ44" s="138">
        <f>AV50</f>
        <v>5</v>
      </c>
      <c r="BA44" s="138">
        <f>AV48</f>
        <v>0</v>
      </c>
      <c r="BB44" s="138">
        <f>AV49</f>
        <v>0</v>
      </c>
      <c r="BC44" s="138">
        <f>AV47</f>
        <v>0</v>
      </c>
      <c r="BD44" s="138">
        <f>AV46</f>
        <v>3</v>
      </c>
      <c r="BE44" s="134">
        <f>AM45</f>
        <v>84</v>
      </c>
      <c r="BF44" s="134">
        <v>1.3</v>
      </c>
      <c r="BG44" s="134">
        <f>BF44*AX44</f>
        <v>4.55</v>
      </c>
      <c r="BH44" s="174">
        <f>BE44+BG44</f>
        <v>88.55</v>
      </c>
      <c r="BI44" s="174">
        <v>7.4</v>
      </c>
      <c r="BJ44" s="138"/>
    </row>
    <row r="45" spans="1:62" ht="15" x14ac:dyDescent="0.25">
      <c r="A45" s="140"/>
      <c r="B45" s="141" t="s">
        <v>168</v>
      </c>
      <c r="C45" s="134"/>
      <c r="D45" s="134"/>
      <c r="E45" s="134"/>
      <c r="F45" s="134">
        <v>5.5</v>
      </c>
      <c r="G45" s="134">
        <v>5.5</v>
      </c>
      <c r="H45" s="134">
        <v>3</v>
      </c>
      <c r="I45" s="159"/>
      <c r="J45" s="142"/>
      <c r="K45" s="134">
        <v>6</v>
      </c>
      <c r="L45" s="134">
        <v>6</v>
      </c>
      <c r="M45" s="134">
        <v>5.5</v>
      </c>
      <c r="N45" s="134">
        <v>6</v>
      </c>
      <c r="O45" s="137"/>
      <c r="P45" s="159"/>
      <c r="Q45" s="134">
        <v>5</v>
      </c>
      <c r="R45" s="134">
        <v>6</v>
      </c>
      <c r="S45" s="134">
        <v>5.5</v>
      </c>
      <c r="T45" s="134">
        <v>5.5</v>
      </c>
      <c r="U45" s="134">
        <v>6</v>
      </c>
      <c r="V45" s="134">
        <v>3</v>
      </c>
      <c r="W45" s="159"/>
      <c r="X45" s="155">
        <v>4.5</v>
      </c>
      <c r="Y45" s="155">
        <v>6</v>
      </c>
      <c r="Z45" s="155">
        <v>6.5</v>
      </c>
      <c r="AA45" s="134">
        <v>5.5</v>
      </c>
      <c r="AB45" s="155">
        <v>6</v>
      </c>
      <c r="AC45" s="134">
        <v>2</v>
      </c>
      <c r="AD45" s="159"/>
      <c r="AE45" s="134">
        <v>4.5</v>
      </c>
      <c r="AF45" s="134">
        <v>5.5</v>
      </c>
      <c r="AG45" s="134">
        <v>5.5</v>
      </c>
      <c r="AH45" s="134">
        <v>6.5</v>
      </c>
      <c r="AI45" s="134">
        <v>6.5</v>
      </c>
      <c r="AJ45" s="155"/>
      <c r="AK45" s="133">
        <f>SUM(F45:AI45)</f>
        <v>127.5</v>
      </c>
      <c r="AL45" s="134">
        <f>COUNT(F45:AI45)</f>
        <v>24</v>
      </c>
      <c r="AM45" s="134">
        <f>AL45*3.5</f>
        <v>84</v>
      </c>
      <c r="AN45" s="134"/>
      <c r="AO45" s="140"/>
      <c r="AP45" s="134" t="s">
        <v>169</v>
      </c>
      <c r="AQ45" s="134">
        <f t="shared" si="28"/>
        <v>14</v>
      </c>
      <c r="AR45" s="134">
        <f t="shared" si="29"/>
        <v>23.5</v>
      </c>
      <c r="AS45" s="134">
        <f t="shared" si="30"/>
        <v>31</v>
      </c>
      <c r="AT45" s="134">
        <f t="shared" si="31"/>
        <v>30.5</v>
      </c>
      <c r="AU45" s="134">
        <f t="shared" si="32"/>
        <v>28.5</v>
      </c>
      <c r="AV45" s="136">
        <f t="shared" si="27"/>
        <v>127.5</v>
      </c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75"/>
      <c r="BI45" s="175"/>
      <c r="BJ45" s="134"/>
    </row>
    <row r="46" spans="1:62" ht="15" x14ac:dyDescent="0.25">
      <c r="A46" s="140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147"/>
      <c r="K46" s="147"/>
      <c r="L46" s="147"/>
      <c r="M46" s="243"/>
      <c r="N46" s="243"/>
      <c r="O46" s="147">
        <v>3</v>
      </c>
      <c r="P46" s="176"/>
      <c r="Q46" s="147"/>
      <c r="R46" s="147"/>
      <c r="S46" s="147"/>
      <c r="T46" s="147"/>
      <c r="U46" s="147"/>
      <c r="V46" s="147"/>
      <c r="W46" s="176"/>
      <c r="X46" s="147"/>
      <c r="Y46" s="147"/>
      <c r="Z46" s="147"/>
      <c r="AA46" s="243"/>
      <c r="AB46" s="243"/>
      <c r="AC46" s="147"/>
      <c r="AD46" s="176"/>
      <c r="AE46" s="147"/>
      <c r="AF46" s="147"/>
      <c r="AG46" s="147"/>
      <c r="AH46" s="243"/>
      <c r="AI46" s="147"/>
      <c r="AJ46" s="147"/>
      <c r="AK46" s="133"/>
      <c r="AL46" s="134">
        <f>COUNT(E45:AH45)</f>
        <v>23</v>
      </c>
      <c r="AM46" s="147"/>
      <c r="AN46" s="147"/>
      <c r="AO46" s="140" t="s">
        <v>184</v>
      </c>
      <c r="AP46" s="134" t="s">
        <v>109</v>
      </c>
      <c r="AQ46" s="134">
        <f t="shared" si="28"/>
        <v>0</v>
      </c>
      <c r="AR46" s="134">
        <f t="shared" si="29"/>
        <v>3</v>
      </c>
      <c r="AS46" s="134">
        <f t="shared" si="30"/>
        <v>0</v>
      </c>
      <c r="AT46" s="134">
        <f t="shared" si="31"/>
        <v>0</v>
      </c>
      <c r="AU46" s="134">
        <f t="shared" si="32"/>
        <v>0</v>
      </c>
      <c r="AV46" s="136">
        <f t="shared" si="27"/>
        <v>3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78"/>
      <c r="BI46" s="178"/>
      <c r="BJ46" s="147"/>
    </row>
    <row r="47" spans="1:62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34"/>
      <c r="K47" s="134"/>
      <c r="L47" s="150"/>
      <c r="M47" s="134"/>
      <c r="N47" s="152"/>
      <c r="O47" s="134"/>
      <c r="P47" s="159"/>
      <c r="Q47" s="134"/>
      <c r="R47" s="134"/>
      <c r="S47" s="150"/>
      <c r="T47" s="134"/>
      <c r="U47" s="152"/>
      <c r="V47" s="134"/>
      <c r="W47" s="159"/>
      <c r="X47" s="134"/>
      <c r="Y47" s="134"/>
      <c r="Z47" s="150"/>
      <c r="AA47" s="134"/>
      <c r="AB47" s="152"/>
      <c r="AC47" s="134"/>
      <c r="AD47" s="159"/>
      <c r="AE47" s="134"/>
      <c r="AF47" s="134"/>
      <c r="AG47" s="150"/>
      <c r="AH47" s="134"/>
      <c r="AI47" s="152"/>
      <c r="AJ47" s="134"/>
      <c r="AK47" s="133"/>
      <c r="AL47" s="134"/>
      <c r="AM47" s="134"/>
      <c r="AN47" s="134"/>
      <c r="AO47" s="140" t="s">
        <v>269</v>
      </c>
      <c r="AP47" s="124" t="s">
        <v>108</v>
      </c>
      <c r="AQ47" s="134">
        <f t="shared" si="28"/>
        <v>0</v>
      </c>
      <c r="AR47" s="134">
        <f t="shared" si="29"/>
        <v>0</v>
      </c>
      <c r="AS47" s="134">
        <f t="shared" si="30"/>
        <v>0</v>
      </c>
      <c r="AT47" s="134">
        <f t="shared" si="31"/>
        <v>0</v>
      </c>
      <c r="AU47" s="134">
        <f t="shared" si="32"/>
        <v>0</v>
      </c>
      <c r="AV47" s="136">
        <f t="shared" si="27"/>
        <v>0</v>
      </c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75"/>
      <c r="BI47" s="175"/>
      <c r="BJ47" s="134"/>
    </row>
    <row r="48" spans="1:62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34"/>
      <c r="K48" s="134"/>
      <c r="L48" s="150"/>
      <c r="M48" s="134"/>
      <c r="N48" s="152"/>
      <c r="O48" s="134"/>
      <c r="P48" s="159"/>
      <c r="Q48" s="134"/>
      <c r="R48" s="134"/>
      <c r="S48" s="150"/>
      <c r="T48" s="134"/>
      <c r="U48" s="152"/>
      <c r="V48" s="134"/>
      <c r="W48" s="159"/>
      <c r="X48" s="134"/>
      <c r="Y48" s="134"/>
      <c r="Z48" s="150"/>
      <c r="AA48" s="134"/>
      <c r="AB48" s="152"/>
      <c r="AC48" s="134"/>
      <c r="AD48" s="159"/>
      <c r="AE48" s="134"/>
      <c r="AF48" s="134"/>
      <c r="AG48" s="150"/>
      <c r="AH48" s="134"/>
      <c r="AI48" s="152"/>
      <c r="AJ48" s="134"/>
      <c r="AK48" s="133"/>
      <c r="AL48" s="134"/>
      <c r="AM48" s="134"/>
      <c r="AN48" s="134"/>
      <c r="AO48" s="140"/>
      <c r="AP48" s="124" t="s">
        <v>172</v>
      </c>
      <c r="AQ48" s="134">
        <f t="shared" si="28"/>
        <v>0</v>
      </c>
      <c r="AR48" s="134">
        <f t="shared" si="29"/>
        <v>0</v>
      </c>
      <c r="AS48" s="134">
        <f t="shared" si="30"/>
        <v>0</v>
      </c>
      <c r="AT48" s="134">
        <f t="shared" si="31"/>
        <v>0</v>
      </c>
      <c r="AU48" s="134">
        <f t="shared" si="32"/>
        <v>0</v>
      </c>
      <c r="AV48" s="136">
        <f t="shared" si="27"/>
        <v>0</v>
      </c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75"/>
      <c r="BI48" s="175"/>
      <c r="BJ48" s="134"/>
    </row>
    <row r="49" spans="1:62" ht="15" x14ac:dyDescent="0.25">
      <c r="A49" s="140"/>
      <c r="B49" s="141" t="s">
        <v>161</v>
      </c>
      <c r="C49" s="150"/>
      <c r="D49" s="150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34"/>
      <c r="R49" s="134"/>
      <c r="S49" s="150"/>
      <c r="T49" s="134"/>
      <c r="U49" s="152"/>
      <c r="V49" s="134"/>
      <c r="W49" s="159"/>
      <c r="X49" s="134"/>
      <c r="Y49" s="134"/>
      <c r="Z49" s="150"/>
      <c r="AA49" s="134"/>
      <c r="AB49" s="152"/>
      <c r="AC49" s="134"/>
      <c r="AD49" s="159"/>
      <c r="AE49" s="134"/>
      <c r="AF49" s="134"/>
      <c r="AG49" s="150"/>
      <c r="AH49" s="134"/>
      <c r="AI49" s="152"/>
      <c r="AJ49" s="134"/>
      <c r="AK49" s="133"/>
      <c r="AL49" s="134"/>
      <c r="AM49" s="134"/>
      <c r="AN49" s="134"/>
      <c r="AO49" s="140"/>
      <c r="AP49" s="124" t="s">
        <v>173</v>
      </c>
      <c r="AQ49" s="134">
        <f t="shared" si="28"/>
        <v>0</v>
      </c>
      <c r="AR49" s="134">
        <f t="shared" si="29"/>
        <v>0</v>
      </c>
      <c r="AS49" s="134">
        <f t="shared" si="30"/>
        <v>0</v>
      </c>
      <c r="AT49" s="134">
        <f t="shared" si="31"/>
        <v>0</v>
      </c>
      <c r="AU49" s="134">
        <f t="shared" si="32"/>
        <v>0</v>
      </c>
      <c r="AV49" s="136">
        <f t="shared" si="27"/>
        <v>0</v>
      </c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75"/>
      <c r="BI49" s="175"/>
      <c r="BJ49" s="134"/>
    </row>
    <row r="50" spans="1:62" ht="15" x14ac:dyDescent="0.25">
      <c r="A50" s="140"/>
      <c r="B50" s="141" t="s">
        <v>174</v>
      </c>
      <c r="C50" s="150"/>
      <c r="D50" s="150"/>
      <c r="E50" s="150"/>
      <c r="F50" s="134"/>
      <c r="G50" s="152"/>
      <c r="H50" s="134"/>
      <c r="I50" s="159"/>
      <c r="J50" s="134">
        <v>5</v>
      </c>
      <c r="K50" s="134"/>
      <c r="L50" s="150"/>
      <c r="M50" s="134"/>
      <c r="N50" s="152"/>
      <c r="O50" s="134"/>
      <c r="P50" s="159"/>
      <c r="Q50" s="134"/>
      <c r="R50" s="134"/>
      <c r="S50" s="150"/>
      <c r="T50" s="134"/>
      <c r="U50" s="152"/>
      <c r="V50" s="134"/>
      <c r="W50" s="159"/>
      <c r="X50" s="134"/>
      <c r="Y50" s="134"/>
      <c r="Z50" s="150"/>
      <c r="AA50" s="134"/>
      <c r="AB50" s="152"/>
      <c r="AC50" s="134"/>
      <c r="AD50" s="159"/>
      <c r="AE50" s="134"/>
      <c r="AF50" s="134"/>
      <c r="AG50" s="150"/>
      <c r="AH50" s="134"/>
      <c r="AI50" s="152"/>
      <c r="AJ50" s="134"/>
      <c r="AK50" s="133"/>
      <c r="AL50" s="134"/>
      <c r="AM50" s="134"/>
      <c r="AN50" s="134"/>
      <c r="AO50" s="140"/>
      <c r="AP50" s="124" t="s">
        <v>174</v>
      </c>
      <c r="AQ50" s="134">
        <f t="shared" si="28"/>
        <v>0</v>
      </c>
      <c r="AR50" s="134">
        <f t="shared" si="29"/>
        <v>5</v>
      </c>
      <c r="AS50" s="134">
        <f t="shared" si="30"/>
        <v>0</v>
      </c>
      <c r="AT50" s="134">
        <f t="shared" si="31"/>
        <v>0</v>
      </c>
      <c r="AU50" s="134">
        <f t="shared" si="32"/>
        <v>0</v>
      </c>
      <c r="AV50" s="136">
        <f t="shared" si="27"/>
        <v>5</v>
      </c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75"/>
      <c r="BI50" s="175"/>
      <c r="BJ50" s="134"/>
    </row>
    <row r="51" spans="1:62" ht="15" x14ac:dyDescent="0.25">
      <c r="A51" s="153"/>
      <c r="B51" s="154" t="s">
        <v>175</v>
      </c>
      <c r="C51" s="155"/>
      <c r="D51" s="155"/>
      <c r="E51" s="155"/>
      <c r="F51" s="244" t="s">
        <v>204</v>
      </c>
      <c r="G51" s="155"/>
      <c r="H51" s="155"/>
      <c r="I51" s="159"/>
      <c r="J51" s="155"/>
      <c r="K51" s="155"/>
      <c r="L51" s="155"/>
      <c r="M51" s="244" t="s">
        <v>204</v>
      </c>
      <c r="N51" s="155"/>
      <c r="O51" s="155"/>
      <c r="P51" s="159"/>
      <c r="Q51" s="244" t="s">
        <v>204</v>
      </c>
      <c r="R51" s="155"/>
      <c r="S51" s="155"/>
      <c r="T51" s="244" t="s">
        <v>204</v>
      </c>
      <c r="U51" s="134"/>
      <c r="V51" s="155"/>
      <c r="W51" s="159"/>
      <c r="X51" s="155"/>
      <c r="Y51" s="155"/>
      <c r="Z51" s="155"/>
      <c r="AA51" s="244" t="s">
        <v>204</v>
      </c>
      <c r="AB51" s="155"/>
      <c r="AC51" s="155"/>
      <c r="AD51" s="159"/>
      <c r="AE51" s="244" t="s">
        <v>204</v>
      </c>
      <c r="AF51" s="155"/>
      <c r="AG51" s="155"/>
      <c r="AH51" s="244" t="s">
        <v>204</v>
      </c>
      <c r="AI51" s="155"/>
      <c r="AJ51" s="155"/>
      <c r="AK51" s="133">
        <f>SUM(E51:AI51)</f>
        <v>0</v>
      </c>
      <c r="AL51" s="155"/>
      <c r="AM51" s="155"/>
      <c r="AN51" s="155"/>
      <c r="AO51" s="153"/>
      <c r="AP51" s="134" t="s">
        <v>176</v>
      </c>
      <c r="AQ51" s="134">
        <f>SUM(AQ45:AQ50)-AQ44</f>
        <v>-1</v>
      </c>
      <c r="AR51" s="134">
        <f>SUM(AR45:AR50)-AR44</f>
        <v>1.5</v>
      </c>
      <c r="AS51" s="134">
        <f>SUM(AS45:AS50)-AS44</f>
        <v>1</v>
      </c>
      <c r="AT51" s="134">
        <f>SUM(AT45:AT50)-AT44</f>
        <v>0.5</v>
      </c>
      <c r="AU51" s="134">
        <f>SUM(AU45:AU50)-AU44</f>
        <v>1.5</v>
      </c>
      <c r="AV51" s="136">
        <f t="shared" si="27"/>
        <v>3.5</v>
      </c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81"/>
      <c r="BI51" s="181"/>
      <c r="BJ51" s="155"/>
    </row>
    <row r="52" spans="1:62" ht="15" x14ac:dyDescent="0.25">
      <c r="A52" s="71"/>
      <c r="B52" s="131" t="s">
        <v>166</v>
      </c>
      <c r="C52" s="95"/>
      <c r="D52" s="95"/>
      <c r="E52" s="95"/>
      <c r="F52" s="95">
        <v>6.5</v>
      </c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95">
        <v>6</v>
      </c>
      <c r="AG52" s="95">
        <v>5.5</v>
      </c>
      <c r="AH52" s="95">
        <v>6.5</v>
      </c>
      <c r="AI52" s="95">
        <v>6</v>
      </c>
      <c r="AJ52" s="95"/>
      <c r="AK52" s="133">
        <f>SUM(F52:AI52)</f>
        <v>136.5</v>
      </c>
      <c r="AL52" s="134"/>
      <c r="AM52" s="134"/>
      <c r="AN52" s="134"/>
      <c r="AO52" s="71"/>
      <c r="AP52" s="135" t="s">
        <v>167</v>
      </c>
      <c r="AQ52" s="135">
        <f t="shared" ref="AQ52:AQ58" si="33">SUM(C52:H52)</f>
        <v>14.5</v>
      </c>
      <c r="AR52" s="135">
        <f t="shared" ref="AR52:AR58" si="34">SUM(J52:O52)</f>
        <v>31</v>
      </c>
      <c r="AS52" s="135">
        <f t="shared" ref="AS52:AS58" si="35">SUM(Q52:V52)</f>
        <v>31</v>
      </c>
      <c r="AT52" s="135">
        <f t="shared" ref="AT52:AT58" si="36">SUM(X52:AC52)</f>
        <v>31</v>
      </c>
      <c r="AU52" s="135">
        <f t="shared" ref="AU52:AU58" si="37">SUM(AE52:AJ52)</f>
        <v>29</v>
      </c>
      <c r="AV52" s="136">
        <f t="shared" si="27"/>
        <v>136.5</v>
      </c>
      <c r="AW52" s="137">
        <f>AV52-SUM(AV54:AV58)</f>
        <v>131.5</v>
      </c>
      <c r="AX52" s="137">
        <f>AV59</f>
        <v>11</v>
      </c>
      <c r="AY52" s="138">
        <f>AW52+AX52</f>
        <v>142.5</v>
      </c>
      <c r="AZ52" s="138">
        <f>AV58</f>
        <v>5</v>
      </c>
      <c r="BA52" s="138">
        <f>AV56</f>
        <v>0</v>
      </c>
      <c r="BB52" s="138">
        <f>AV57</f>
        <v>0</v>
      </c>
      <c r="BC52" s="138">
        <f>AV55</f>
        <v>0</v>
      </c>
      <c r="BD52" s="138">
        <f>AV54</f>
        <v>0</v>
      </c>
      <c r="BE52" s="134">
        <f>AM53</f>
        <v>87.5</v>
      </c>
      <c r="BF52" s="134">
        <v>1.3</v>
      </c>
      <c r="BG52" s="134">
        <f>BF52*AX52</f>
        <v>14.3</v>
      </c>
      <c r="BH52" s="174">
        <f>BE52+BG52</f>
        <v>101.8</v>
      </c>
      <c r="BI52" s="174"/>
      <c r="BJ52" s="138" t="s">
        <v>270</v>
      </c>
    </row>
    <row r="53" spans="1:62" ht="15" x14ac:dyDescent="0.25">
      <c r="A53" s="140"/>
      <c r="B53" s="141" t="s">
        <v>168</v>
      </c>
      <c r="C53" s="134"/>
      <c r="D53" s="134"/>
      <c r="E53" s="134"/>
      <c r="F53" s="134">
        <v>6.5</v>
      </c>
      <c r="G53" s="134">
        <v>6.5</v>
      </c>
      <c r="H53" s="134">
        <v>4</v>
      </c>
      <c r="I53" s="159"/>
      <c r="J53" s="142"/>
      <c r="K53" s="134">
        <v>5.5</v>
      </c>
      <c r="L53" s="134">
        <v>6</v>
      </c>
      <c r="M53" s="134">
        <v>6.5</v>
      </c>
      <c r="N53" s="134">
        <v>6.5</v>
      </c>
      <c r="O53" s="134">
        <v>3</v>
      </c>
      <c r="P53" s="159"/>
      <c r="Q53" s="134">
        <v>5</v>
      </c>
      <c r="R53" s="134">
        <v>4.5</v>
      </c>
      <c r="S53" s="134">
        <v>6.5</v>
      </c>
      <c r="T53" s="134">
        <v>7</v>
      </c>
      <c r="U53" s="134">
        <v>6.5</v>
      </c>
      <c r="V53" s="134">
        <v>3.5</v>
      </c>
      <c r="W53" s="159"/>
      <c r="X53" s="134">
        <v>6</v>
      </c>
      <c r="Y53" s="134">
        <v>6.5</v>
      </c>
      <c r="Z53" s="134">
        <v>6.5</v>
      </c>
      <c r="AA53" s="134">
        <v>6.5</v>
      </c>
      <c r="AB53" s="134">
        <v>6.5</v>
      </c>
      <c r="AC53" s="134">
        <v>3</v>
      </c>
      <c r="AD53" s="159"/>
      <c r="AE53" s="134">
        <v>6</v>
      </c>
      <c r="AF53" s="134">
        <v>4.5</v>
      </c>
      <c r="AG53" s="134">
        <v>6.5</v>
      </c>
      <c r="AH53" s="134">
        <v>6.5</v>
      </c>
      <c r="AI53" s="134">
        <v>6.5</v>
      </c>
      <c r="AJ53" s="134"/>
      <c r="AK53" s="133">
        <f>SUM(F53:AI53)</f>
        <v>142.5</v>
      </c>
      <c r="AL53" s="134">
        <f>COUNT(F53:AI53)</f>
        <v>25</v>
      </c>
      <c r="AM53" s="134">
        <f>AL53*3.5</f>
        <v>87.5</v>
      </c>
      <c r="AN53" s="134"/>
      <c r="AO53" s="140"/>
      <c r="AP53" s="134" t="s">
        <v>169</v>
      </c>
      <c r="AQ53" s="134">
        <f t="shared" si="33"/>
        <v>17</v>
      </c>
      <c r="AR53" s="134">
        <f t="shared" si="34"/>
        <v>27.5</v>
      </c>
      <c r="AS53" s="134">
        <f t="shared" si="35"/>
        <v>33</v>
      </c>
      <c r="AT53" s="134">
        <f t="shared" si="36"/>
        <v>35</v>
      </c>
      <c r="AU53" s="134">
        <f t="shared" si="37"/>
        <v>30</v>
      </c>
      <c r="AV53" s="136">
        <f t="shared" si="27"/>
        <v>142.5</v>
      </c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75"/>
      <c r="BI53" s="175"/>
      <c r="BJ53" s="134"/>
    </row>
    <row r="54" spans="1:62" ht="15" x14ac:dyDescent="0.25">
      <c r="A54" s="140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147"/>
      <c r="R54" s="147"/>
      <c r="S54" s="147"/>
      <c r="T54" s="147"/>
      <c r="U54" s="147"/>
      <c r="V54" s="147"/>
      <c r="W54" s="176"/>
      <c r="X54" s="147"/>
      <c r="Y54" s="147"/>
      <c r="Z54" s="147"/>
      <c r="AA54" s="147"/>
      <c r="AB54" s="147"/>
      <c r="AC54" s="147"/>
      <c r="AD54" s="176"/>
      <c r="AE54" s="147"/>
      <c r="AF54" s="147"/>
      <c r="AG54" s="147"/>
      <c r="AH54" s="147"/>
      <c r="AI54" s="147"/>
      <c r="AJ54" s="147"/>
      <c r="AK54" s="133"/>
      <c r="AL54" s="134">
        <f>COUNT(E53:AH53)</f>
        <v>24</v>
      </c>
      <c r="AM54" s="147"/>
      <c r="AN54" s="147"/>
      <c r="AO54" s="140" t="s">
        <v>189</v>
      </c>
      <c r="AP54" s="134" t="s">
        <v>109</v>
      </c>
      <c r="AQ54" s="134">
        <f t="shared" si="33"/>
        <v>0</v>
      </c>
      <c r="AR54" s="134">
        <f t="shared" si="34"/>
        <v>0</v>
      </c>
      <c r="AS54" s="134">
        <f t="shared" si="35"/>
        <v>0</v>
      </c>
      <c r="AT54" s="134">
        <f t="shared" si="36"/>
        <v>0</v>
      </c>
      <c r="AU54" s="134">
        <f t="shared" si="37"/>
        <v>0</v>
      </c>
      <c r="AV54" s="136">
        <f t="shared" si="27"/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78"/>
      <c r="BI54" s="178"/>
      <c r="BJ54" s="147"/>
    </row>
    <row r="55" spans="1:62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34"/>
      <c r="R55" s="134"/>
      <c r="S55" s="150"/>
      <c r="T55" s="134"/>
      <c r="U55" s="152"/>
      <c r="V55" s="134"/>
      <c r="W55" s="159"/>
      <c r="X55" s="134"/>
      <c r="Y55" s="134"/>
      <c r="Z55" s="150"/>
      <c r="AA55" s="134"/>
      <c r="AB55" s="152"/>
      <c r="AC55" s="134"/>
      <c r="AD55" s="159"/>
      <c r="AE55" s="134"/>
      <c r="AF55" s="134"/>
      <c r="AG55" s="150"/>
      <c r="AH55" s="134"/>
      <c r="AI55" s="152"/>
      <c r="AJ55" s="134"/>
      <c r="AK55" s="133"/>
      <c r="AL55" s="134"/>
      <c r="AM55" s="134"/>
      <c r="AN55" s="134"/>
      <c r="AO55" s="140"/>
      <c r="AP55" s="124" t="s">
        <v>108</v>
      </c>
      <c r="AQ55" s="134">
        <f t="shared" si="33"/>
        <v>0</v>
      </c>
      <c r="AR55" s="134">
        <f t="shared" si="34"/>
        <v>0</v>
      </c>
      <c r="AS55" s="134">
        <f t="shared" si="35"/>
        <v>0</v>
      </c>
      <c r="AT55" s="134">
        <f t="shared" si="36"/>
        <v>0</v>
      </c>
      <c r="AU55" s="134">
        <f t="shared" si="37"/>
        <v>0</v>
      </c>
      <c r="AV55" s="136">
        <f t="shared" si="27"/>
        <v>0</v>
      </c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75"/>
      <c r="BI55" s="175"/>
      <c r="BJ55" s="134"/>
    </row>
    <row r="56" spans="1:62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34"/>
      <c r="R56" s="134"/>
      <c r="S56" s="150"/>
      <c r="T56" s="134"/>
      <c r="U56" s="152"/>
      <c r="V56" s="134"/>
      <c r="W56" s="159"/>
      <c r="X56" s="134"/>
      <c r="Y56" s="134"/>
      <c r="Z56" s="150"/>
      <c r="AA56" s="134"/>
      <c r="AB56" s="152"/>
      <c r="AC56" s="134"/>
      <c r="AD56" s="159"/>
      <c r="AE56" s="134"/>
      <c r="AF56" s="134"/>
      <c r="AG56" s="150"/>
      <c r="AH56" s="134"/>
      <c r="AI56" s="152"/>
      <c r="AJ56" s="134"/>
      <c r="AK56" s="133"/>
      <c r="AL56" s="134"/>
      <c r="AM56" s="134"/>
      <c r="AN56" s="134"/>
      <c r="AO56" s="140"/>
      <c r="AP56" s="124" t="s">
        <v>172</v>
      </c>
      <c r="AQ56" s="134">
        <f t="shared" si="33"/>
        <v>0</v>
      </c>
      <c r="AR56" s="134">
        <f t="shared" si="34"/>
        <v>0</v>
      </c>
      <c r="AS56" s="134">
        <f t="shared" si="35"/>
        <v>0</v>
      </c>
      <c r="AT56" s="134">
        <f t="shared" si="36"/>
        <v>0</v>
      </c>
      <c r="AU56" s="134">
        <f t="shared" si="37"/>
        <v>0</v>
      </c>
      <c r="AV56" s="136">
        <f t="shared" si="27"/>
        <v>0</v>
      </c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75"/>
      <c r="BI56" s="175"/>
      <c r="BJ56" s="134"/>
    </row>
    <row r="57" spans="1:62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/>
      <c r="AC57" s="134"/>
      <c r="AD57" s="159"/>
      <c r="AE57" s="134"/>
      <c r="AF57" s="134"/>
      <c r="AG57" s="150"/>
      <c r="AH57" s="134"/>
      <c r="AI57" s="152"/>
      <c r="AJ57" s="134"/>
      <c r="AK57" s="133"/>
      <c r="AL57" s="134"/>
      <c r="AM57" s="134"/>
      <c r="AN57" s="134"/>
      <c r="AO57" s="140"/>
      <c r="AP57" s="124" t="s">
        <v>173</v>
      </c>
      <c r="AQ57" s="134">
        <f t="shared" si="33"/>
        <v>0</v>
      </c>
      <c r="AR57" s="134">
        <f t="shared" si="34"/>
        <v>0</v>
      </c>
      <c r="AS57" s="134">
        <f t="shared" si="35"/>
        <v>0</v>
      </c>
      <c r="AT57" s="134">
        <f t="shared" si="36"/>
        <v>0</v>
      </c>
      <c r="AU57" s="134">
        <f t="shared" si="37"/>
        <v>0</v>
      </c>
      <c r="AV57" s="136">
        <f t="shared" si="27"/>
        <v>0</v>
      </c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75"/>
      <c r="BI57" s="175"/>
      <c r="BJ57" s="134"/>
    </row>
    <row r="58" spans="1:62" ht="15" x14ac:dyDescent="0.25">
      <c r="A58" s="140"/>
      <c r="B58" s="141" t="s">
        <v>174</v>
      </c>
      <c r="C58" s="150"/>
      <c r="D58" s="150"/>
      <c r="E58" s="150"/>
      <c r="F58" s="134"/>
      <c r="G58" s="152"/>
      <c r="H58" s="134"/>
      <c r="I58" s="159"/>
      <c r="J58" s="134">
        <v>5</v>
      </c>
      <c r="K58" s="134"/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/>
      <c r="AC58" s="134"/>
      <c r="AD58" s="159"/>
      <c r="AE58" s="134"/>
      <c r="AF58" s="134"/>
      <c r="AG58" s="150"/>
      <c r="AH58" s="134"/>
      <c r="AI58" s="152"/>
      <c r="AJ58" s="134"/>
      <c r="AK58" s="133"/>
      <c r="AL58" s="134"/>
      <c r="AM58" s="134"/>
      <c r="AN58" s="134"/>
      <c r="AO58" s="140"/>
      <c r="AP58" s="124" t="s">
        <v>174</v>
      </c>
      <c r="AQ58" s="134">
        <f t="shared" si="33"/>
        <v>0</v>
      </c>
      <c r="AR58" s="134">
        <f t="shared" si="34"/>
        <v>5</v>
      </c>
      <c r="AS58" s="134">
        <f t="shared" si="35"/>
        <v>0</v>
      </c>
      <c r="AT58" s="134">
        <f t="shared" si="36"/>
        <v>0</v>
      </c>
      <c r="AU58" s="134">
        <f t="shared" si="37"/>
        <v>0</v>
      </c>
      <c r="AV58" s="136">
        <f t="shared" si="27"/>
        <v>5</v>
      </c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75"/>
      <c r="BI58" s="175"/>
      <c r="BJ58" s="134"/>
    </row>
    <row r="59" spans="1:62" ht="15" x14ac:dyDescent="0.25">
      <c r="A59" s="153"/>
      <c r="B59" s="154" t="s">
        <v>175</v>
      </c>
      <c r="C59" s="155"/>
      <c r="D59" s="155"/>
      <c r="E59" s="155"/>
      <c r="F59" s="155"/>
      <c r="G59" s="155"/>
      <c r="H59" s="155"/>
      <c r="I59" s="159"/>
      <c r="J59" s="155"/>
      <c r="K59" s="155"/>
      <c r="L59" s="155"/>
      <c r="M59" s="155"/>
      <c r="N59" s="155"/>
      <c r="O59" s="155"/>
      <c r="P59" s="159"/>
      <c r="Q59" s="155"/>
      <c r="R59" s="155"/>
      <c r="S59" s="155"/>
      <c r="T59" s="155"/>
      <c r="U59" s="155"/>
      <c r="V59" s="155"/>
      <c r="W59" s="159"/>
      <c r="X59" s="155"/>
      <c r="Y59" s="155"/>
      <c r="Z59" s="155"/>
      <c r="AA59" s="155"/>
      <c r="AB59" s="155"/>
      <c r="AC59" s="155"/>
      <c r="AD59" s="159"/>
      <c r="AE59" s="155"/>
      <c r="AF59" s="155"/>
      <c r="AG59" s="155"/>
      <c r="AH59" s="155"/>
      <c r="AI59" s="155"/>
      <c r="AJ59" s="155"/>
      <c r="AK59" s="133">
        <f>SUM(E59:AI59)</f>
        <v>0</v>
      </c>
      <c r="AL59" s="155"/>
      <c r="AM59" s="155"/>
      <c r="AN59" s="155"/>
      <c r="AO59" s="153"/>
      <c r="AP59" s="134" t="s">
        <v>176</v>
      </c>
      <c r="AQ59" s="134">
        <f>SUM(AQ53:AQ58)-AQ52</f>
        <v>2.5</v>
      </c>
      <c r="AR59" s="134">
        <f>SUM(AR53:AR58)-AR52</f>
        <v>1.5</v>
      </c>
      <c r="AS59" s="134">
        <f>SUM(AS53:AS58)-AS52</f>
        <v>2</v>
      </c>
      <c r="AT59" s="134">
        <f>SUM(AT53:AT58)-AT52</f>
        <v>4</v>
      </c>
      <c r="AU59" s="134">
        <f>SUM(AU53:AU58)-AU52</f>
        <v>1</v>
      </c>
      <c r="AV59" s="136">
        <f t="shared" si="27"/>
        <v>11</v>
      </c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81"/>
      <c r="BI59" s="181"/>
      <c r="BJ59" s="155"/>
    </row>
    <row r="60" spans="1:62" ht="15" x14ac:dyDescent="0.25">
      <c r="A60" s="71"/>
      <c r="B60" s="131" t="s">
        <v>166</v>
      </c>
      <c r="C60" s="95"/>
      <c r="D60" s="95"/>
      <c r="E60" s="95"/>
      <c r="F60" s="95">
        <v>6</v>
      </c>
      <c r="G60" s="95">
        <v>6</v>
      </c>
      <c r="H60" s="95">
        <v>2</v>
      </c>
      <c r="I60" s="173"/>
      <c r="J60" s="95">
        <v>5.5</v>
      </c>
      <c r="K60" s="95">
        <v>6</v>
      </c>
      <c r="L60" s="95">
        <v>5.5</v>
      </c>
      <c r="M60" s="95">
        <v>6</v>
      </c>
      <c r="N60" s="95">
        <v>6</v>
      </c>
      <c r="O60" s="95">
        <v>2</v>
      </c>
      <c r="P60" s="173"/>
      <c r="Q60" s="95">
        <v>5.5</v>
      </c>
      <c r="R60" s="95">
        <v>6</v>
      </c>
      <c r="S60" s="95">
        <v>5.5</v>
      </c>
      <c r="T60" s="95">
        <v>6</v>
      </c>
      <c r="U60" s="95">
        <v>6</v>
      </c>
      <c r="V60" s="95">
        <v>2</v>
      </c>
      <c r="W60" s="173"/>
      <c r="X60" s="95">
        <v>5.5</v>
      </c>
      <c r="Y60" s="95">
        <v>6</v>
      </c>
      <c r="Z60" s="95">
        <v>5.5</v>
      </c>
      <c r="AA60" s="95">
        <v>6</v>
      </c>
      <c r="AB60" s="95">
        <v>6</v>
      </c>
      <c r="AC60" s="95">
        <v>2</v>
      </c>
      <c r="AD60" s="173"/>
      <c r="AE60" s="95">
        <v>5.5</v>
      </c>
      <c r="AF60" s="95">
        <v>6</v>
      </c>
      <c r="AG60" s="95">
        <v>5.5</v>
      </c>
      <c r="AH60" s="95">
        <v>6</v>
      </c>
      <c r="AI60" s="95">
        <v>6</v>
      </c>
      <c r="AJ60" s="95"/>
      <c r="AK60" s="133">
        <f>SUM(F60:AI60)</f>
        <v>136</v>
      </c>
      <c r="AL60" s="134"/>
      <c r="AM60" s="134"/>
      <c r="AN60" s="134"/>
      <c r="AO60" s="71"/>
      <c r="AP60" s="135" t="s">
        <v>167</v>
      </c>
      <c r="AQ60" s="135">
        <f t="shared" ref="AQ60:AQ66" si="38">SUM(C60:H60)</f>
        <v>14</v>
      </c>
      <c r="AR60" s="135">
        <f t="shared" ref="AR60:AR66" si="39">SUM(J60:O60)</f>
        <v>31</v>
      </c>
      <c r="AS60" s="135">
        <f t="shared" ref="AS60:AS66" si="40">SUM(Q60:V60)</f>
        <v>31</v>
      </c>
      <c r="AT60" s="135">
        <f t="shared" ref="AT60:AT66" si="41">SUM(X60:AC60)</f>
        <v>31</v>
      </c>
      <c r="AU60" s="135">
        <f t="shared" ref="AU60:AU66" si="42">SUM(AE60:AJ60)</f>
        <v>29</v>
      </c>
      <c r="AV60" s="136">
        <f t="shared" si="27"/>
        <v>136</v>
      </c>
      <c r="AW60" s="137">
        <f>AV60-SUM(AV62:AV66)</f>
        <v>111</v>
      </c>
      <c r="AX60" s="137">
        <f>AV67</f>
        <v>6.5</v>
      </c>
      <c r="AY60" s="138">
        <f>AW60+AX60</f>
        <v>117.5</v>
      </c>
      <c r="AZ60" s="138">
        <f>AV66</f>
        <v>5.5</v>
      </c>
      <c r="BA60" s="138">
        <f>AV64</f>
        <v>17.5</v>
      </c>
      <c r="BB60" s="138">
        <f>AV65</f>
        <v>2</v>
      </c>
      <c r="BC60" s="138">
        <f>AV63</f>
        <v>0</v>
      </c>
      <c r="BD60" s="138">
        <f>AV62</f>
        <v>0</v>
      </c>
      <c r="BE60" s="134">
        <f>AM61</f>
        <v>73.5</v>
      </c>
      <c r="BF60" s="134">
        <v>1.3</v>
      </c>
      <c r="BG60" s="134">
        <f>BF60*AX60</f>
        <v>8.4500000000000011</v>
      </c>
      <c r="BH60" s="174">
        <f>BE60+BG60</f>
        <v>81.95</v>
      </c>
      <c r="BI60" s="174"/>
      <c r="BJ60" s="138"/>
    </row>
    <row r="61" spans="1:62" ht="15" x14ac:dyDescent="0.25">
      <c r="A61" s="140"/>
      <c r="B61" s="141" t="s">
        <v>168</v>
      </c>
      <c r="C61" s="134"/>
      <c r="D61" s="134"/>
      <c r="E61" s="134"/>
      <c r="F61" s="134">
        <v>6.5</v>
      </c>
      <c r="G61" s="134">
        <v>5.5</v>
      </c>
      <c r="H61" s="134">
        <v>3.5</v>
      </c>
      <c r="I61" s="159"/>
      <c r="J61" s="142"/>
      <c r="K61" s="134">
        <v>5.5</v>
      </c>
      <c r="L61" s="245"/>
      <c r="M61" s="245"/>
      <c r="N61" s="245"/>
      <c r="O61" s="245"/>
      <c r="P61" s="159"/>
      <c r="Q61" s="134">
        <v>5.5</v>
      </c>
      <c r="R61" s="134">
        <v>7</v>
      </c>
      <c r="S61" s="134">
        <v>6</v>
      </c>
      <c r="T61" s="134">
        <v>5.5</v>
      </c>
      <c r="U61" s="134">
        <v>4.5</v>
      </c>
      <c r="V61" s="134">
        <v>3.5</v>
      </c>
      <c r="W61" s="159"/>
      <c r="X61" s="134">
        <v>5.5</v>
      </c>
      <c r="Y61" s="134">
        <v>6.5</v>
      </c>
      <c r="Z61" s="134">
        <v>6</v>
      </c>
      <c r="AA61" s="134">
        <v>6</v>
      </c>
      <c r="AB61" s="134">
        <v>5</v>
      </c>
      <c r="AC61" s="134">
        <v>4</v>
      </c>
      <c r="AD61" s="159"/>
      <c r="AE61" s="134">
        <v>5.5</v>
      </c>
      <c r="AF61" s="134">
        <v>7</v>
      </c>
      <c r="AG61" s="134">
        <v>6</v>
      </c>
      <c r="AH61" s="134">
        <v>7</v>
      </c>
      <c r="AI61" s="134">
        <v>6</v>
      </c>
      <c r="AJ61" s="134"/>
      <c r="AK61" s="133">
        <f>SUM(F61:AI61)</f>
        <v>117.5</v>
      </c>
      <c r="AL61" s="134">
        <f>COUNT(F61:AI61)</f>
        <v>21</v>
      </c>
      <c r="AM61" s="134">
        <f>AL61*3.5</f>
        <v>73.5</v>
      </c>
      <c r="AN61" s="134"/>
      <c r="AO61" s="140"/>
      <c r="AP61" s="134" t="s">
        <v>169</v>
      </c>
      <c r="AQ61" s="134">
        <f t="shared" si="38"/>
        <v>15.5</v>
      </c>
      <c r="AR61" s="134">
        <f t="shared" si="39"/>
        <v>5.5</v>
      </c>
      <c r="AS61" s="134">
        <f t="shared" si="40"/>
        <v>32</v>
      </c>
      <c r="AT61" s="134">
        <f t="shared" si="41"/>
        <v>33</v>
      </c>
      <c r="AU61" s="134">
        <f t="shared" si="42"/>
        <v>31.5</v>
      </c>
      <c r="AV61" s="136">
        <f t="shared" si="27"/>
        <v>117.5</v>
      </c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75"/>
      <c r="BI61" s="175"/>
      <c r="BJ61" s="134"/>
    </row>
    <row r="62" spans="1:62" ht="15" x14ac:dyDescent="0.25">
      <c r="A62" s="140" t="s">
        <v>196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82"/>
      <c r="K62" s="182"/>
      <c r="L62" s="182"/>
      <c r="M62" s="182"/>
      <c r="N62" s="182"/>
      <c r="O62" s="182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/>
      <c r="AA62" s="147"/>
      <c r="AB62" s="147"/>
      <c r="AC62" s="147"/>
      <c r="AD62" s="176"/>
      <c r="AE62" s="147"/>
      <c r="AF62" s="147"/>
      <c r="AG62" s="147"/>
      <c r="AH62" s="147"/>
      <c r="AI62" s="147"/>
      <c r="AJ62" s="147"/>
      <c r="AK62" s="133"/>
      <c r="AL62" s="134">
        <f>COUNT(E61:AH61)</f>
        <v>20</v>
      </c>
      <c r="AM62" s="147"/>
      <c r="AN62" s="147"/>
      <c r="AO62" s="140" t="s">
        <v>196</v>
      </c>
      <c r="AP62" s="134" t="s">
        <v>109</v>
      </c>
      <c r="AQ62" s="134">
        <f t="shared" si="38"/>
        <v>0</v>
      </c>
      <c r="AR62" s="134">
        <f t="shared" si="39"/>
        <v>0</v>
      </c>
      <c r="AS62" s="134">
        <f t="shared" si="40"/>
        <v>0</v>
      </c>
      <c r="AT62" s="134">
        <f t="shared" si="41"/>
        <v>0</v>
      </c>
      <c r="AU62" s="134">
        <f t="shared" si="42"/>
        <v>0</v>
      </c>
      <c r="AV62" s="136">
        <f t="shared" si="27"/>
        <v>0</v>
      </c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78"/>
      <c r="BI62" s="178"/>
      <c r="BJ62" s="147"/>
    </row>
    <row r="63" spans="1:62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/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/>
      <c r="AF63" s="134"/>
      <c r="AG63" s="150"/>
      <c r="AH63" s="134"/>
      <c r="AI63" s="152"/>
      <c r="AJ63" s="134"/>
      <c r="AK63" s="133"/>
      <c r="AL63" s="134"/>
      <c r="AM63" s="134"/>
      <c r="AN63" s="134"/>
      <c r="AO63" s="140"/>
      <c r="AP63" s="124" t="s">
        <v>108</v>
      </c>
      <c r="AQ63" s="134">
        <f t="shared" si="38"/>
        <v>0</v>
      </c>
      <c r="AR63" s="134">
        <f t="shared" si="39"/>
        <v>0</v>
      </c>
      <c r="AS63" s="134">
        <f t="shared" si="40"/>
        <v>0</v>
      </c>
      <c r="AT63" s="134">
        <f t="shared" si="41"/>
        <v>0</v>
      </c>
      <c r="AU63" s="134">
        <f t="shared" si="42"/>
        <v>0</v>
      </c>
      <c r="AV63" s="136">
        <f t="shared" si="27"/>
        <v>0</v>
      </c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75"/>
      <c r="BI63" s="175"/>
      <c r="BJ63" s="134"/>
    </row>
    <row r="64" spans="1:62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>
        <v>5.5</v>
      </c>
      <c r="M64" s="134">
        <v>6</v>
      </c>
      <c r="N64" s="152">
        <v>6</v>
      </c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4"/>
      <c r="AG64" s="150"/>
      <c r="AH64" s="134"/>
      <c r="AI64" s="152"/>
      <c r="AJ64" s="134"/>
      <c r="AK64" s="133"/>
      <c r="AL64" s="134"/>
      <c r="AM64" s="134"/>
      <c r="AN64" s="134"/>
      <c r="AO64" s="140"/>
      <c r="AP64" s="124" t="s">
        <v>172</v>
      </c>
      <c r="AQ64" s="134">
        <f t="shared" si="38"/>
        <v>0</v>
      </c>
      <c r="AR64" s="134">
        <f t="shared" si="39"/>
        <v>17.5</v>
      </c>
      <c r="AS64" s="134">
        <f t="shared" si="40"/>
        <v>0</v>
      </c>
      <c r="AT64" s="134">
        <f t="shared" si="41"/>
        <v>0</v>
      </c>
      <c r="AU64" s="134">
        <f t="shared" si="42"/>
        <v>0</v>
      </c>
      <c r="AV64" s="136">
        <f t="shared" si="27"/>
        <v>17.5</v>
      </c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75"/>
      <c r="BI64" s="175"/>
      <c r="BJ64" s="134"/>
    </row>
    <row r="65" spans="1:62" ht="15" x14ac:dyDescent="0.25">
      <c r="A65" s="140"/>
      <c r="B65" s="141" t="s">
        <v>161</v>
      </c>
      <c r="C65" s="150"/>
      <c r="D65" s="150"/>
      <c r="E65" s="150"/>
      <c r="F65" s="134"/>
      <c r="G65" s="134"/>
      <c r="H65" s="134"/>
      <c r="I65" s="159"/>
      <c r="J65" s="134"/>
      <c r="K65" s="134"/>
      <c r="L65" s="150"/>
      <c r="M65" s="134"/>
      <c r="N65" s="152"/>
      <c r="O65" s="134">
        <v>2</v>
      </c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4"/>
      <c r="AG65" s="150"/>
      <c r="AH65" s="134"/>
      <c r="AI65" s="152"/>
      <c r="AJ65" s="134"/>
      <c r="AK65" s="133"/>
      <c r="AL65" s="134"/>
      <c r="AM65" s="134"/>
      <c r="AN65" s="134"/>
      <c r="AO65" s="140"/>
      <c r="AP65" s="124" t="s">
        <v>173</v>
      </c>
      <c r="AQ65" s="134">
        <f t="shared" si="38"/>
        <v>0</v>
      </c>
      <c r="AR65" s="134">
        <f t="shared" si="39"/>
        <v>2</v>
      </c>
      <c r="AS65" s="134">
        <f t="shared" si="40"/>
        <v>0</v>
      </c>
      <c r="AT65" s="134">
        <f t="shared" si="41"/>
        <v>0</v>
      </c>
      <c r="AU65" s="134">
        <f t="shared" si="42"/>
        <v>0</v>
      </c>
      <c r="AV65" s="136">
        <f t="shared" si="27"/>
        <v>2</v>
      </c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75"/>
      <c r="BI65" s="175"/>
      <c r="BJ65" s="134"/>
    </row>
    <row r="66" spans="1:62" ht="15" x14ac:dyDescent="0.25">
      <c r="A66" s="140"/>
      <c r="B66" s="141" t="s">
        <v>174</v>
      </c>
      <c r="C66" s="150"/>
      <c r="D66" s="150"/>
      <c r="E66" s="150"/>
      <c r="F66" s="134"/>
      <c r="G66" s="152"/>
      <c r="H66" s="134"/>
      <c r="I66" s="159"/>
      <c r="J66" s="134">
        <v>5.5</v>
      </c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59"/>
      <c r="AE66" s="134"/>
      <c r="AF66" s="134"/>
      <c r="AG66" s="150"/>
      <c r="AH66" s="134"/>
      <c r="AI66" s="152"/>
      <c r="AJ66" s="134"/>
      <c r="AK66" s="133"/>
      <c r="AL66" s="134"/>
      <c r="AM66" s="134"/>
      <c r="AN66" s="134"/>
      <c r="AO66" s="140"/>
      <c r="AP66" s="124" t="s">
        <v>174</v>
      </c>
      <c r="AQ66" s="134">
        <f t="shared" si="38"/>
        <v>0</v>
      </c>
      <c r="AR66" s="134">
        <f t="shared" si="39"/>
        <v>5.5</v>
      </c>
      <c r="AS66" s="134">
        <f t="shared" si="40"/>
        <v>0</v>
      </c>
      <c r="AT66" s="134">
        <f t="shared" si="41"/>
        <v>0</v>
      </c>
      <c r="AU66" s="134">
        <f t="shared" si="42"/>
        <v>0</v>
      </c>
      <c r="AV66" s="136">
        <f t="shared" si="27"/>
        <v>5.5</v>
      </c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75"/>
      <c r="BI66" s="175"/>
      <c r="BJ66" s="134"/>
    </row>
    <row r="67" spans="1:62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55"/>
      <c r="AG67" s="155"/>
      <c r="AH67" s="134"/>
      <c r="AI67" s="155"/>
      <c r="AJ67" s="155"/>
      <c r="AK67" s="133">
        <f>SUM(E67:AI67)</f>
        <v>0</v>
      </c>
      <c r="AL67" s="155"/>
      <c r="AM67" s="155"/>
      <c r="AN67" s="155"/>
      <c r="AO67" s="153"/>
      <c r="AP67" s="134" t="s">
        <v>176</v>
      </c>
      <c r="AQ67" s="134">
        <f>SUM(AQ61:AQ66)-AQ60</f>
        <v>1.5</v>
      </c>
      <c r="AR67" s="134">
        <f>SUM(AR61:AR66)-AR60</f>
        <v>-0.5</v>
      </c>
      <c r="AS67" s="134">
        <f>SUM(AS61:AS66)-AS60</f>
        <v>1</v>
      </c>
      <c r="AT67" s="134">
        <f>SUM(AT61:AT66)-AT60</f>
        <v>2</v>
      </c>
      <c r="AU67" s="134">
        <f>SUM(AU61:AU66)-AU60</f>
        <v>2.5</v>
      </c>
      <c r="AV67" s="136">
        <f t="shared" si="27"/>
        <v>6.5</v>
      </c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81"/>
      <c r="BI67" s="181"/>
      <c r="BJ67" s="155"/>
    </row>
    <row r="68" spans="1:62" ht="15" x14ac:dyDescent="0.25">
      <c r="A68" s="71"/>
      <c r="B68" s="131" t="s">
        <v>166</v>
      </c>
      <c r="C68" s="131"/>
      <c r="D68" s="131"/>
      <c r="E68" s="135"/>
      <c r="F68" s="95">
        <v>6</v>
      </c>
      <c r="G68" s="95">
        <v>6</v>
      </c>
      <c r="H68" s="95">
        <v>3</v>
      </c>
      <c r="I68" s="159"/>
      <c r="J68" s="95">
        <v>5</v>
      </c>
      <c r="K68" s="95">
        <v>5</v>
      </c>
      <c r="L68" s="95">
        <v>5</v>
      </c>
      <c r="M68" s="95">
        <v>6</v>
      </c>
      <c r="N68" s="95">
        <v>6</v>
      </c>
      <c r="O68" s="95">
        <v>3</v>
      </c>
      <c r="P68" s="159"/>
      <c r="Q68" s="95">
        <v>5</v>
      </c>
      <c r="R68" s="95">
        <v>5</v>
      </c>
      <c r="S68" s="95">
        <v>5</v>
      </c>
      <c r="T68" s="95">
        <v>6</v>
      </c>
      <c r="U68" s="95">
        <v>6</v>
      </c>
      <c r="V68" s="95">
        <v>3</v>
      </c>
      <c r="W68" s="159"/>
      <c r="X68" s="95">
        <v>5</v>
      </c>
      <c r="Y68" s="95">
        <v>5</v>
      </c>
      <c r="Z68" s="95">
        <v>5</v>
      </c>
      <c r="AA68" s="95">
        <v>6</v>
      </c>
      <c r="AB68" s="95">
        <v>6</v>
      </c>
      <c r="AC68" s="95">
        <v>3</v>
      </c>
      <c r="AD68" s="159"/>
      <c r="AE68" s="95">
        <v>5</v>
      </c>
      <c r="AF68" s="95">
        <v>5</v>
      </c>
      <c r="AG68" s="95">
        <v>5</v>
      </c>
      <c r="AH68" s="95">
        <v>6</v>
      </c>
      <c r="AI68" s="95">
        <v>6</v>
      </c>
      <c r="AJ68" s="135"/>
      <c r="AK68" s="133">
        <f>SUM(F68:AI68)</f>
        <v>132</v>
      </c>
      <c r="AL68" s="134"/>
      <c r="AM68" s="134"/>
      <c r="AN68" s="134"/>
      <c r="AO68" s="71"/>
      <c r="AP68" s="135" t="s">
        <v>167</v>
      </c>
      <c r="AQ68" s="135">
        <f t="shared" ref="AQ68:AQ74" si="43">SUM(C68:H68)</f>
        <v>15</v>
      </c>
      <c r="AR68" s="135">
        <f t="shared" ref="AR68:AR74" si="44">SUM(J68:O68)</f>
        <v>30</v>
      </c>
      <c r="AS68" s="135">
        <f t="shared" ref="AS68:AS74" si="45">SUM(Q68:V68)</f>
        <v>30</v>
      </c>
      <c r="AT68" s="135">
        <f t="shared" ref="AT68:AT74" si="46">SUM(X68:AC68)</f>
        <v>30</v>
      </c>
      <c r="AU68" s="135">
        <f t="shared" ref="AU68:AU74" si="47">SUM(AE68:AJ68)</f>
        <v>27</v>
      </c>
      <c r="AV68" s="136">
        <f t="shared" ref="AV68:AV99" si="48">SUM(AQ68:AU68)</f>
        <v>132</v>
      </c>
      <c r="AW68" s="137">
        <f>AV68-SUM(AV70:AV74)</f>
        <v>127</v>
      </c>
      <c r="AX68" s="137">
        <f>AV75</f>
        <v>6</v>
      </c>
      <c r="AY68" s="138">
        <f>AW68+AX68</f>
        <v>133</v>
      </c>
      <c r="AZ68" s="138">
        <f>AV74</f>
        <v>5</v>
      </c>
      <c r="BA68" s="138">
        <f>AV72</f>
        <v>0</v>
      </c>
      <c r="BB68" s="138">
        <f>AV73</f>
        <v>0</v>
      </c>
      <c r="BC68" s="138">
        <f>AV71</f>
        <v>0</v>
      </c>
      <c r="BD68" s="138">
        <f>AV70</f>
        <v>0</v>
      </c>
      <c r="BE68" s="134">
        <f>AM69</f>
        <v>87.5</v>
      </c>
      <c r="BF68" s="134">
        <v>1.3</v>
      </c>
      <c r="BG68" s="134">
        <f>BF68*AX68</f>
        <v>7.8000000000000007</v>
      </c>
      <c r="BH68" s="174">
        <f>BE68+BG68</f>
        <v>95.3</v>
      </c>
      <c r="BI68" s="174"/>
      <c r="BJ68" s="138"/>
    </row>
    <row r="69" spans="1:62" ht="15" x14ac:dyDescent="0.25">
      <c r="A69" s="140"/>
      <c r="B69" s="141" t="s">
        <v>168</v>
      </c>
      <c r="C69" s="134"/>
      <c r="D69" s="134"/>
      <c r="E69" s="224"/>
      <c r="F69" s="224">
        <v>6.5</v>
      </c>
      <c r="G69" s="224">
        <v>5.5</v>
      </c>
      <c r="H69" s="224">
        <v>2.5</v>
      </c>
      <c r="I69" s="159"/>
      <c r="J69" s="142"/>
      <c r="K69" s="224">
        <v>5</v>
      </c>
      <c r="L69" s="224">
        <v>7</v>
      </c>
      <c r="M69" s="224">
        <v>6.5</v>
      </c>
      <c r="N69" s="224">
        <v>6</v>
      </c>
      <c r="O69" s="224">
        <v>2.5</v>
      </c>
      <c r="P69" s="159"/>
      <c r="Q69" s="134">
        <v>5.5</v>
      </c>
      <c r="R69" s="134">
        <v>5</v>
      </c>
      <c r="S69" s="134">
        <v>6.5</v>
      </c>
      <c r="T69" s="134">
        <v>6.5</v>
      </c>
      <c r="U69" s="134">
        <v>4.5</v>
      </c>
      <c r="V69" s="134">
        <v>2.5</v>
      </c>
      <c r="W69" s="159"/>
      <c r="X69" s="134">
        <v>6.5</v>
      </c>
      <c r="Y69" s="134">
        <v>5.5</v>
      </c>
      <c r="Z69" s="134">
        <v>6.5</v>
      </c>
      <c r="AA69" s="134">
        <v>6</v>
      </c>
      <c r="AB69" s="134">
        <v>5</v>
      </c>
      <c r="AC69" s="134">
        <v>2.5</v>
      </c>
      <c r="AD69" s="159"/>
      <c r="AE69" s="134">
        <v>5.5</v>
      </c>
      <c r="AF69" s="134">
        <v>5.5</v>
      </c>
      <c r="AG69" s="134">
        <v>5</v>
      </c>
      <c r="AH69" s="134">
        <v>7</v>
      </c>
      <c r="AI69" s="134">
        <v>6</v>
      </c>
      <c r="AJ69" s="134"/>
      <c r="AK69" s="133">
        <f>SUM(F69:AI69)</f>
        <v>133</v>
      </c>
      <c r="AL69" s="134">
        <f>COUNT(F69:AI69)</f>
        <v>25</v>
      </c>
      <c r="AM69" s="134">
        <f>AL69*3.5</f>
        <v>87.5</v>
      </c>
      <c r="AN69" s="134"/>
      <c r="AO69" s="140"/>
      <c r="AP69" s="134" t="s">
        <v>169</v>
      </c>
      <c r="AQ69" s="134">
        <f t="shared" si="43"/>
        <v>14.5</v>
      </c>
      <c r="AR69" s="134">
        <f t="shared" si="44"/>
        <v>27</v>
      </c>
      <c r="AS69" s="134">
        <f t="shared" si="45"/>
        <v>30.5</v>
      </c>
      <c r="AT69" s="134">
        <f t="shared" si="46"/>
        <v>32</v>
      </c>
      <c r="AU69" s="134">
        <f t="shared" si="47"/>
        <v>29</v>
      </c>
      <c r="AV69" s="136">
        <f t="shared" si="48"/>
        <v>133</v>
      </c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75"/>
      <c r="BI69" s="175"/>
      <c r="BJ69" s="134"/>
    </row>
    <row r="70" spans="1:62" ht="15" x14ac:dyDescent="0.25">
      <c r="A70" s="140" t="s">
        <v>197</v>
      </c>
      <c r="B70" s="141" t="s">
        <v>109</v>
      </c>
      <c r="C70" s="147"/>
      <c r="D70" s="147"/>
      <c r="E70" s="147"/>
      <c r="F70" s="147"/>
      <c r="G70" s="147"/>
      <c r="H70" s="147"/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147"/>
      <c r="Y70" s="147"/>
      <c r="Z70" s="147"/>
      <c r="AA70" s="147"/>
      <c r="AB70" s="147"/>
      <c r="AC70" s="147"/>
      <c r="AD70" s="176"/>
      <c r="AE70" s="147"/>
      <c r="AF70" s="147"/>
      <c r="AG70" s="147"/>
      <c r="AH70" s="147"/>
      <c r="AI70" s="147"/>
      <c r="AJ70" s="147"/>
      <c r="AK70" s="133"/>
      <c r="AL70" s="134">
        <f>COUNT(E69:AH69)</f>
        <v>24</v>
      </c>
      <c r="AM70" s="147"/>
      <c r="AN70" s="147"/>
      <c r="AO70" s="140" t="s">
        <v>197</v>
      </c>
      <c r="AP70" s="134" t="s">
        <v>109</v>
      </c>
      <c r="AQ70" s="134">
        <f t="shared" si="43"/>
        <v>0</v>
      </c>
      <c r="AR70" s="134">
        <f t="shared" si="44"/>
        <v>0</v>
      </c>
      <c r="AS70" s="134">
        <f t="shared" si="45"/>
        <v>0</v>
      </c>
      <c r="AT70" s="134">
        <f t="shared" si="46"/>
        <v>0</v>
      </c>
      <c r="AU70" s="134">
        <f t="shared" si="47"/>
        <v>0</v>
      </c>
      <c r="AV70" s="136">
        <f t="shared" si="48"/>
        <v>0</v>
      </c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78"/>
      <c r="BI70" s="178"/>
      <c r="BJ70" s="147"/>
    </row>
    <row r="71" spans="1:62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/>
      <c r="W71" s="159"/>
      <c r="X71" s="134"/>
      <c r="Y71" s="134"/>
      <c r="Z71" s="150"/>
      <c r="AA71" s="134"/>
      <c r="AB71" s="152"/>
      <c r="AC71" s="134"/>
      <c r="AD71" s="159"/>
      <c r="AE71" s="134"/>
      <c r="AF71" s="134"/>
      <c r="AG71" s="150"/>
      <c r="AH71" s="134"/>
      <c r="AI71" s="152"/>
      <c r="AJ71" s="134"/>
      <c r="AK71" s="133"/>
      <c r="AL71" s="134"/>
      <c r="AM71" s="134"/>
      <c r="AN71" s="134"/>
      <c r="AO71" s="140"/>
      <c r="AP71" s="124" t="s">
        <v>108</v>
      </c>
      <c r="AQ71" s="134">
        <f t="shared" si="43"/>
        <v>0</v>
      </c>
      <c r="AR71" s="134">
        <f t="shared" si="44"/>
        <v>0</v>
      </c>
      <c r="AS71" s="134">
        <f t="shared" si="45"/>
        <v>0</v>
      </c>
      <c r="AT71" s="134">
        <f t="shared" si="46"/>
        <v>0</v>
      </c>
      <c r="AU71" s="134">
        <f t="shared" si="47"/>
        <v>0</v>
      </c>
      <c r="AV71" s="136">
        <f t="shared" si="48"/>
        <v>0</v>
      </c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75"/>
      <c r="BI71" s="175"/>
      <c r="BJ71" s="134"/>
    </row>
    <row r="72" spans="1:62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34"/>
      <c r="Y72" s="134"/>
      <c r="Z72" s="150"/>
      <c r="AA72" s="134"/>
      <c r="AB72" s="152"/>
      <c r="AC72" s="134"/>
      <c r="AD72" s="159"/>
      <c r="AE72" s="134"/>
      <c r="AF72" s="134"/>
      <c r="AG72" s="150"/>
      <c r="AH72" s="134"/>
      <c r="AI72" s="152"/>
      <c r="AJ72" s="134"/>
      <c r="AK72" s="133"/>
      <c r="AL72" s="134"/>
      <c r="AM72" s="134"/>
      <c r="AN72" s="134"/>
      <c r="AO72" s="140"/>
      <c r="AP72" s="124" t="s">
        <v>172</v>
      </c>
      <c r="AQ72" s="134">
        <f t="shared" si="43"/>
        <v>0</v>
      </c>
      <c r="AR72" s="134">
        <f t="shared" si="44"/>
        <v>0</v>
      </c>
      <c r="AS72" s="134">
        <f t="shared" si="45"/>
        <v>0</v>
      </c>
      <c r="AT72" s="134">
        <f t="shared" si="46"/>
        <v>0</v>
      </c>
      <c r="AU72" s="134">
        <f t="shared" si="47"/>
        <v>0</v>
      </c>
      <c r="AV72" s="136">
        <f t="shared" si="48"/>
        <v>0</v>
      </c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75"/>
      <c r="BI72" s="175"/>
      <c r="BJ72" s="134"/>
    </row>
    <row r="73" spans="1:62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59"/>
      <c r="AE73" s="134"/>
      <c r="AF73" s="134"/>
      <c r="AG73" s="150"/>
      <c r="AH73" s="134"/>
      <c r="AI73" s="152"/>
      <c r="AJ73" s="134"/>
      <c r="AK73" s="133"/>
      <c r="AL73" s="134"/>
      <c r="AM73" s="134"/>
      <c r="AN73" s="134"/>
      <c r="AO73" s="140"/>
      <c r="AP73" s="124" t="s">
        <v>173</v>
      </c>
      <c r="AQ73" s="134">
        <f t="shared" si="43"/>
        <v>0</v>
      </c>
      <c r="AR73" s="134">
        <f t="shared" si="44"/>
        <v>0</v>
      </c>
      <c r="AS73" s="134">
        <f t="shared" si="45"/>
        <v>0</v>
      </c>
      <c r="AT73" s="134">
        <f t="shared" si="46"/>
        <v>0</v>
      </c>
      <c r="AU73" s="134">
        <f t="shared" si="47"/>
        <v>0</v>
      </c>
      <c r="AV73" s="136">
        <f t="shared" si="48"/>
        <v>0</v>
      </c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75"/>
      <c r="BI73" s="175"/>
      <c r="BJ73" s="134"/>
    </row>
    <row r="74" spans="1:62" ht="15" x14ac:dyDescent="0.25">
      <c r="A74" s="140"/>
      <c r="B74" s="141" t="s">
        <v>174</v>
      </c>
      <c r="C74" s="150"/>
      <c r="D74" s="150"/>
      <c r="E74" s="150"/>
      <c r="F74" s="134"/>
      <c r="G74" s="152"/>
      <c r="H74" s="134"/>
      <c r="I74" s="159"/>
      <c r="J74" s="134">
        <v>5</v>
      </c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59"/>
      <c r="AE74" s="134"/>
      <c r="AF74" s="134"/>
      <c r="AG74" s="150"/>
      <c r="AH74" s="134"/>
      <c r="AI74" s="152"/>
      <c r="AJ74" s="134"/>
      <c r="AK74" s="133"/>
      <c r="AL74" s="134"/>
      <c r="AM74" s="134"/>
      <c r="AN74" s="134"/>
      <c r="AO74" s="140"/>
      <c r="AP74" s="124" t="s">
        <v>174</v>
      </c>
      <c r="AQ74" s="134">
        <f t="shared" si="43"/>
        <v>0</v>
      </c>
      <c r="AR74" s="134">
        <f t="shared" si="44"/>
        <v>5</v>
      </c>
      <c r="AS74" s="134">
        <f t="shared" si="45"/>
        <v>0</v>
      </c>
      <c r="AT74" s="134">
        <f t="shared" si="46"/>
        <v>0</v>
      </c>
      <c r="AU74" s="134">
        <f t="shared" si="47"/>
        <v>0</v>
      </c>
      <c r="AV74" s="136">
        <f t="shared" si="48"/>
        <v>5</v>
      </c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75"/>
      <c r="BI74" s="175"/>
      <c r="BJ74" s="134"/>
    </row>
    <row r="75" spans="1:62" ht="15" x14ac:dyDescent="0.25">
      <c r="A75" s="153"/>
      <c r="B75" s="154" t="s">
        <v>175</v>
      </c>
      <c r="C75" s="155"/>
      <c r="D75" s="155"/>
      <c r="E75" s="155"/>
      <c r="F75" s="134"/>
      <c r="G75" s="155"/>
      <c r="H75" s="155"/>
      <c r="I75" s="159"/>
      <c r="J75" s="155"/>
      <c r="K75" s="155"/>
      <c r="L75" s="155"/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55"/>
      <c r="AG75" s="155"/>
      <c r="AH75" s="134"/>
      <c r="AI75" s="155"/>
      <c r="AJ75" s="155"/>
      <c r="AK75" s="133">
        <f>SUM(E75:AI75)</f>
        <v>0</v>
      </c>
      <c r="AL75" s="155"/>
      <c r="AM75" s="155"/>
      <c r="AN75" s="155"/>
      <c r="AO75" s="153"/>
      <c r="AP75" s="134" t="s">
        <v>176</v>
      </c>
      <c r="AQ75" s="134">
        <f>SUM(AQ69:AQ74)-AQ68</f>
        <v>-0.5</v>
      </c>
      <c r="AR75" s="134">
        <f>SUM(AR69:AR74)-AR68</f>
        <v>2</v>
      </c>
      <c r="AS75" s="134">
        <f>SUM(AS69:AS74)-AS68</f>
        <v>0.5</v>
      </c>
      <c r="AT75" s="134">
        <f>SUM(AT69:AT74)-AT68</f>
        <v>2</v>
      </c>
      <c r="AU75" s="134">
        <f>SUM(AU69:AU74)-AU68</f>
        <v>2</v>
      </c>
      <c r="AV75" s="136">
        <f t="shared" si="48"/>
        <v>6</v>
      </c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81"/>
      <c r="BI75" s="181"/>
      <c r="BJ75" s="155"/>
    </row>
    <row r="76" spans="1:62" ht="15" x14ac:dyDescent="0.25">
      <c r="A76" s="71"/>
      <c r="B76" s="131" t="s">
        <v>166</v>
      </c>
      <c r="C76" s="95"/>
      <c r="D76" s="95"/>
      <c r="E76" s="95"/>
      <c r="F76" s="95">
        <v>6</v>
      </c>
      <c r="G76" s="95">
        <v>6</v>
      </c>
      <c r="H76" s="95">
        <v>3</v>
      </c>
      <c r="I76" s="173"/>
      <c r="J76" s="95">
        <v>5</v>
      </c>
      <c r="K76" s="95">
        <v>4.5</v>
      </c>
      <c r="L76" s="95">
        <v>5.5</v>
      </c>
      <c r="M76" s="95">
        <v>6</v>
      </c>
      <c r="N76" s="95">
        <v>6</v>
      </c>
      <c r="O76" s="95">
        <v>3</v>
      </c>
      <c r="P76" s="173"/>
      <c r="Q76" s="95">
        <v>5</v>
      </c>
      <c r="R76" s="95">
        <v>4.5</v>
      </c>
      <c r="S76" s="95">
        <v>5.5</v>
      </c>
      <c r="T76" s="95">
        <v>6</v>
      </c>
      <c r="U76" s="95">
        <v>6</v>
      </c>
      <c r="V76" s="95">
        <v>3</v>
      </c>
      <c r="W76" s="173"/>
      <c r="X76" s="95">
        <v>5</v>
      </c>
      <c r="Y76" s="95">
        <v>4.5</v>
      </c>
      <c r="Z76" s="95">
        <v>5.5</v>
      </c>
      <c r="AA76" s="95">
        <v>6</v>
      </c>
      <c r="AB76" s="95">
        <v>6</v>
      </c>
      <c r="AC76" s="95">
        <v>3</v>
      </c>
      <c r="AD76" s="173"/>
      <c r="AE76" s="95">
        <v>5</v>
      </c>
      <c r="AF76" s="95">
        <v>4.5</v>
      </c>
      <c r="AG76" s="95">
        <v>5.5</v>
      </c>
      <c r="AH76" s="95">
        <v>6</v>
      </c>
      <c r="AI76" s="95">
        <v>6</v>
      </c>
      <c r="AJ76" s="95"/>
      <c r="AK76" s="133">
        <f>SUM(F76:AI76)</f>
        <v>132</v>
      </c>
      <c r="AL76" s="134"/>
      <c r="AM76" s="134"/>
      <c r="AN76" s="134"/>
      <c r="AO76" s="71"/>
      <c r="AP76" s="135" t="s">
        <v>167</v>
      </c>
      <c r="AQ76" s="135">
        <f t="shared" ref="AQ76:AQ82" si="49">SUM(C76:H76)</f>
        <v>15</v>
      </c>
      <c r="AR76" s="135">
        <f t="shared" ref="AR76:AR82" si="50">SUM(J76:O76)</f>
        <v>30</v>
      </c>
      <c r="AS76" s="135">
        <f t="shared" ref="AS76:AS82" si="51">SUM(Q76:V76)</f>
        <v>30</v>
      </c>
      <c r="AT76" s="135">
        <f t="shared" ref="AT76:AT82" si="52">SUM(X76:AC76)</f>
        <v>30</v>
      </c>
      <c r="AU76" s="135">
        <f t="shared" ref="AU76:AU82" si="53">SUM(AE76:AJ76)</f>
        <v>27</v>
      </c>
      <c r="AV76" s="136">
        <f t="shared" si="48"/>
        <v>132</v>
      </c>
      <c r="AW76" s="137">
        <f>AV76-SUM(AV78:AV82)</f>
        <v>127</v>
      </c>
      <c r="AX76" s="137">
        <f>AV83</f>
        <v>4</v>
      </c>
      <c r="AY76" s="138">
        <f>AW76+AX76</f>
        <v>131</v>
      </c>
      <c r="AZ76" s="138">
        <f>AV82</f>
        <v>5</v>
      </c>
      <c r="BA76" s="138">
        <f>AV80</f>
        <v>0</v>
      </c>
      <c r="BB76" s="138">
        <f>AV81</f>
        <v>0</v>
      </c>
      <c r="BC76" s="138">
        <f>AV79</f>
        <v>0</v>
      </c>
      <c r="BD76" s="138">
        <f>AV78</f>
        <v>0</v>
      </c>
      <c r="BE76" s="134">
        <f>AM77</f>
        <v>87.5</v>
      </c>
      <c r="BF76" s="134">
        <v>1.3</v>
      </c>
      <c r="BG76" s="134">
        <f>BF76*AX76</f>
        <v>5.2</v>
      </c>
      <c r="BH76" s="174">
        <f>BE76+BG76</f>
        <v>92.7</v>
      </c>
      <c r="BI76" s="174">
        <v>14.4</v>
      </c>
      <c r="BJ76" s="138"/>
    </row>
    <row r="77" spans="1:62" ht="15" x14ac:dyDescent="0.25">
      <c r="A77" s="140"/>
      <c r="B77" s="141" t="s">
        <v>168</v>
      </c>
      <c r="C77" s="134"/>
      <c r="D77" s="134"/>
      <c r="E77" s="134"/>
      <c r="F77" s="134">
        <v>6.5</v>
      </c>
      <c r="G77" s="134">
        <v>6</v>
      </c>
      <c r="H77" s="134">
        <v>4.5</v>
      </c>
      <c r="I77" s="159"/>
      <c r="J77" s="142"/>
      <c r="K77" s="134">
        <v>6</v>
      </c>
      <c r="L77" s="134">
        <v>5</v>
      </c>
      <c r="M77" s="134">
        <v>6</v>
      </c>
      <c r="N77" s="134">
        <v>6</v>
      </c>
      <c r="O77" s="134">
        <v>2.5</v>
      </c>
      <c r="P77" s="159"/>
      <c r="Q77" s="134">
        <v>5</v>
      </c>
      <c r="R77" s="134">
        <v>5</v>
      </c>
      <c r="S77" s="134">
        <v>5</v>
      </c>
      <c r="T77" s="134">
        <v>6</v>
      </c>
      <c r="U77" s="134">
        <v>6</v>
      </c>
      <c r="V77" s="134">
        <v>2.5</v>
      </c>
      <c r="W77" s="159"/>
      <c r="X77" s="134">
        <v>6.5</v>
      </c>
      <c r="Y77" s="134">
        <v>5.5</v>
      </c>
      <c r="Z77" s="134">
        <v>5.5</v>
      </c>
      <c r="AA77" s="134">
        <v>5.5</v>
      </c>
      <c r="AB77" s="134">
        <v>6</v>
      </c>
      <c r="AC77" s="134">
        <v>2.5</v>
      </c>
      <c r="AD77" s="159"/>
      <c r="AE77" s="134">
        <v>5.5</v>
      </c>
      <c r="AF77" s="134">
        <v>4.5</v>
      </c>
      <c r="AG77" s="134">
        <v>5.5</v>
      </c>
      <c r="AH77" s="134">
        <v>6</v>
      </c>
      <c r="AI77" s="134">
        <v>6</v>
      </c>
      <c r="AJ77" s="134"/>
      <c r="AK77" s="133">
        <f>SUM(F77:AI77)</f>
        <v>131</v>
      </c>
      <c r="AL77" s="134">
        <f>COUNT(F77:AI77)</f>
        <v>25</v>
      </c>
      <c r="AM77" s="134">
        <f>AL77*3.5</f>
        <v>87.5</v>
      </c>
      <c r="AN77" s="134"/>
      <c r="AO77" s="140"/>
      <c r="AP77" s="134" t="s">
        <v>169</v>
      </c>
      <c r="AQ77" s="134">
        <f t="shared" si="49"/>
        <v>17</v>
      </c>
      <c r="AR77" s="134">
        <f t="shared" si="50"/>
        <v>25.5</v>
      </c>
      <c r="AS77" s="134">
        <f t="shared" si="51"/>
        <v>29.5</v>
      </c>
      <c r="AT77" s="134">
        <f t="shared" si="52"/>
        <v>31.5</v>
      </c>
      <c r="AU77" s="134">
        <f t="shared" si="53"/>
        <v>27.5</v>
      </c>
      <c r="AV77" s="136">
        <f t="shared" si="48"/>
        <v>131</v>
      </c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75"/>
      <c r="BI77" s="175"/>
      <c r="BJ77" s="134"/>
    </row>
    <row r="78" spans="1:62" ht="15" x14ac:dyDescent="0.25">
      <c r="A78" s="140" t="s">
        <v>201</v>
      </c>
      <c r="B78" s="141" t="s">
        <v>109</v>
      </c>
      <c r="C78" s="147"/>
      <c r="D78" s="147"/>
      <c r="E78" s="147"/>
      <c r="F78" s="147"/>
      <c r="G78" s="147"/>
      <c r="H78" s="147"/>
      <c r="I78" s="176"/>
      <c r="J78" s="147"/>
      <c r="K78" s="147"/>
      <c r="L78" s="147"/>
      <c r="M78" s="147"/>
      <c r="N78" s="147"/>
      <c r="O78" s="147"/>
      <c r="P78" s="176"/>
      <c r="Q78" s="147"/>
      <c r="R78" s="147"/>
      <c r="S78" s="147"/>
      <c r="T78" s="147"/>
      <c r="U78" s="147"/>
      <c r="V78" s="147"/>
      <c r="W78" s="176"/>
      <c r="X78" s="147"/>
      <c r="Y78" s="147"/>
      <c r="Z78" s="147"/>
      <c r="AA78" s="147"/>
      <c r="AB78" s="147"/>
      <c r="AC78" s="147"/>
      <c r="AD78" s="176"/>
      <c r="AE78" s="147"/>
      <c r="AF78" s="147"/>
      <c r="AG78" s="147"/>
      <c r="AH78" s="147"/>
      <c r="AI78" s="147"/>
      <c r="AJ78" s="147"/>
      <c r="AK78" s="133"/>
      <c r="AL78" s="134">
        <f>COUNT(E77:AH77)</f>
        <v>24</v>
      </c>
      <c r="AM78" s="147"/>
      <c r="AN78" s="147"/>
      <c r="AO78" s="140" t="s">
        <v>201</v>
      </c>
      <c r="AP78" s="134" t="s">
        <v>109</v>
      </c>
      <c r="AQ78" s="134">
        <f t="shared" si="49"/>
        <v>0</v>
      </c>
      <c r="AR78" s="134">
        <f t="shared" si="50"/>
        <v>0</v>
      </c>
      <c r="AS78" s="134">
        <f t="shared" si="51"/>
        <v>0</v>
      </c>
      <c r="AT78" s="134">
        <f t="shared" si="52"/>
        <v>0</v>
      </c>
      <c r="AU78" s="134">
        <f t="shared" si="53"/>
        <v>0</v>
      </c>
      <c r="AV78" s="136">
        <f t="shared" si="48"/>
        <v>0</v>
      </c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78"/>
      <c r="BI78" s="178"/>
      <c r="BJ78" s="147"/>
    </row>
    <row r="79" spans="1:62" ht="15" x14ac:dyDescent="0.25">
      <c r="A79" s="140"/>
      <c r="B79" s="141" t="s">
        <v>108</v>
      </c>
      <c r="C79" s="150"/>
      <c r="D79" s="150"/>
      <c r="E79" s="150"/>
      <c r="F79" s="134"/>
      <c r="G79" s="152"/>
      <c r="H79" s="134"/>
      <c r="I79" s="159"/>
      <c r="J79" s="134"/>
      <c r="K79" s="134"/>
      <c r="L79" s="150"/>
      <c r="M79" s="134"/>
      <c r="N79" s="152"/>
      <c r="O79" s="134"/>
      <c r="P79" s="159"/>
      <c r="Q79" s="134"/>
      <c r="R79" s="134"/>
      <c r="S79" s="150"/>
      <c r="T79" s="134"/>
      <c r="U79" s="152"/>
      <c r="V79" s="134"/>
      <c r="W79" s="159"/>
      <c r="X79" s="134"/>
      <c r="Y79" s="134"/>
      <c r="Z79" s="150"/>
      <c r="AA79" s="134"/>
      <c r="AB79" s="152"/>
      <c r="AC79" s="134"/>
      <c r="AD79" s="159"/>
      <c r="AE79" s="134"/>
      <c r="AF79" s="134"/>
      <c r="AG79" s="150"/>
      <c r="AH79" s="134"/>
      <c r="AI79" s="152"/>
      <c r="AJ79" s="134"/>
      <c r="AK79" s="133"/>
      <c r="AL79" s="134"/>
      <c r="AM79" s="134"/>
      <c r="AN79" s="134"/>
      <c r="AO79" s="140"/>
      <c r="AP79" s="124" t="s">
        <v>108</v>
      </c>
      <c r="AQ79" s="134">
        <f t="shared" si="49"/>
        <v>0</v>
      </c>
      <c r="AR79" s="134">
        <f t="shared" si="50"/>
        <v>0</v>
      </c>
      <c r="AS79" s="134">
        <f t="shared" si="51"/>
        <v>0</v>
      </c>
      <c r="AT79" s="134">
        <f t="shared" si="52"/>
        <v>0</v>
      </c>
      <c r="AU79" s="134">
        <f t="shared" si="53"/>
        <v>0</v>
      </c>
      <c r="AV79" s="136">
        <f t="shared" si="48"/>
        <v>0</v>
      </c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75"/>
      <c r="BI79" s="175"/>
      <c r="BJ79" s="134"/>
    </row>
    <row r="80" spans="1:62" ht="15" x14ac:dyDescent="0.25">
      <c r="A80" s="140"/>
      <c r="B80" s="141" t="s">
        <v>160</v>
      </c>
      <c r="C80" s="150"/>
      <c r="D80" s="150"/>
      <c r="E80" s="150"/>
      <c r="F80" s="134"/>
      <c r="G80" s="152"/>
      <c r="H80" s="134"/>
      <c r="I80" s="159"/>
      <c r="J80" s="134"/>
      <c r="K80" s="134"/>
      <c r="L80" s="150"/>
      <c r="M80" s="134"/>
      <c r="N80" s="152"/>
      <c r="O80" s="134"/>
      <c r="P80" s="159"/>
      <c r="Q80" s="134"/>
      <c r="R80" s="134"/>
      <c r="S80" s="150"/>
      <c r="T80" s="134"/>
      <c r="U80" s="152"/>
      <c r="V80" s="134"/>
      <c r="W80" s="159"/>
      <c r="X80" s="134"/>
      <c r="Y80" s="134"/>
      <c r="Z80" s="150"/>
      <c r="AA80" s="134"/>
      <c r="AB80" s="152"/>
      <c r="AC80" s="134"/>
      <c r="AD80" s="159"/>
      <c r="AE80" s="134"/>
      <c r="AF80" s="134"/>
      <c r="AG80" s="150"/>
      <c r="AH80" s="134"/>
      <c r="AI80" s="152"/>
      <c r="AJ80" s="134"/>
      <c r="AK80" s="133"/>
      <c r="AL80" s="134"/>
      <c r="AM80" s="134"/>
      <c r="AN80" s="134"/>
      <c r="AO80" s="140" t="s">
        <v>271</v>
      </c>
      <c r="AP80" s="124" t="s">
        <v>172</v>
      </c>
      <c r="AQ80" s="134">
        <f t="shared" si="49"/>
        <v>0</v>
      </c>
      <c r="AR80" s="134">
        <f t="shared" si="50"/>
        <v>0</v>
      </c>
      <c r="AS80" s="134">
        <f t="shared" si="51"/>
        <v>0</v>
      </c>
      <c r="AT80" s="134">
        <f t="shared" si="52"/>
        <v>0</v>
      </c>
      <c r="AU80" s="134">
        <f t="shared" si="53"/>
        <v>0</v>
      </c>
      <c r="AV80" s="136">
        <f t="shared" si="48"/>
        <v>0</v>
      </c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75"/>
      <c r="BI80" s="175"/>
      <c r="BJ80" s="134"/>
    </row>
    <row r="81" spans="1:62" ht="15" x14ac:dyDescent="0.25">
      <c r="A81" s="140"/>
      <c r="B81" s="141" t="s">
        <v>161</v>
      </c>
      <c r="C81" s="150"/>
      <c r="D81" s="150"/>
      <c r="E81" s="150"/>
      <c r="F81" s="134"/>
      <c r="G81" s="152"/>
      <c r="H81" s="134"/>
      <c r="I81" s="159"/>
      <c r="J81" s="134"/>
      <c r="K81" s="134"/>
      <c r="L81" s="150"/>
      <c r="M81" s="134"/>
      <c r="N81" s="152"/>
      <c r="O81" s="134"/>
      <c r="P81" s="159"/>
      <c r="Q81" s="134"/>
      <c r="R81" s="134"/>
      <c r="S81" s="150"/>
      <c r="T81" s="134"/>
      <c r="U81" s="152"/>
      <c r="V81" s="134"/>
      <c r="W81" s="159"/>
      <c r="X81" s="134"/>
      <c r="Y81" s="134"/>
      <c r="Z81" s="150"/>
      <c r="AA81" s="134"/>
      <c r="AB81" s="152"/>
      <c r="AC81" s="134"/>
      <c r="AD81" s="159"/>
      <c r="AE81" s="134"/>
      <c r="AF81" s="134"/>
      <c r="AG81" s="150"/>
      <c r="AH81" s="134"/>
      <c r="AI81" s="152"/>
      <c r="AJ81" s="134"/>
      <c r="AK81" s="133"/>
      <c r="AL81" s="134"/>
      <c r="AM81" s="134"/>
      <c r="AN81" s="134"/>
      <c r="AO81" s="140"/>
      <c r="AP81" s="124" t="s">
        <v>173</v>
      </c>
      <c r="AQ81" s="134">
        <f t="shared" si="49"/>
        <v>0</v>
      </c>
      <c r="AR81" s="134">
        <f t="shared" si="50"/>
        <v>0</v>
      </c>
      <c r="AS81" s="134">
        <f t="shared" si="51"/>
        <v>0</v>
      </c>
      <c r="AT81" s="134">
        <f t="shared" si="52"/>
        <v>0</v>
      </c>
      <c r="AU81" s="134">
        <f t="shared" si="53"/>
        <v>0</v>
      </c>
      <c r="AV81" s="136">
        <f t="shared" si="48"/>
        <v>0</v>
      </c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75"/>
      <c r="BI81" s="175"/>
      <c r="BJ81" s="134"/>
    </row>
    <row r="82" spans="1:62" ht="15" x14ac:dyDescent="0.25">
      <c r="A82" s="140"/>
      <c r="B82" s="141" t="s">
        <v>174</v>
      </c>
      <c r="C82" s="150"/>
      <c r="D82" s="150"/>
      <c r="E82" s="150"/>
      <c r="F82" s="134"/>
      <c r="G82" s="152"/>
      <c r="H82" s="134"/>
      <c r="I82" s="159"/>
      <c r="J82" s="134">
        <v>5</v>
      </c>
      <c r="K82" s="134"/>
      <c r="L82" s="150"/>
      <c r="M82" s="134"/>
      <c r="N82" s="152"/>
      <c r="O82" s="134"/>
      <c r="P82" s="159"/>
      <c r="Q82" s="134"/>
      <c r="R82" s="134"/>
      <c r="S82" s="150"/>
      <c r="T82" s="134"/>
      <c r="U82" s="152"/>
      <c r="V82" s="134"/>
      <c r="W82" s="159"/>
      <c r="X82" s="134"/>
      <c r="Y82" s="134"/>
      <c r="Z82" s="150"/>
      <c r="AA82" s="134"/>
      <c r="AB82" s="152"/>
      <c r="AC82" s="134"/>
      <c r="AD82" s="159"/>
      <c r="AE82" s="134"/>
      <c r="AF82" s="134"/>
      <c r="AG82" s="150"/>
      <c r="AH82" s="134"/>
      <c r="AI82" s="152"/>
      <c r="AJ82" s="134"/>
      <c r="AK82" s="133"/>
      <c r="AL82" s="134"/>
      <c r="AM82" s="134"/>
      <c r="AN82" s="134"/>
      <c r="AO82" s="140"/>
      <c r="AP82" s="124" t="s">
        <v>174</v>
      </c>
      <c r="AQ82" s="134">
        <f t="shared" si="49"/>
        <v>0</v>
      </c>
      <c r="AR82" s="134">
        <f t="shared" si="50"/>
        <v>5</v>
      </c>
      <c r="AS82" s="134">
        <f t="shared" si="51"/>
        <v>0</v>
      </c>
      <c r="AT82" s="134">
        <f t="shared" si="52"/>
        <v>0</v>
      </c>
      <c r="AU82" s="134">
        <f t="shared" si="53"/>
        <v>0</v>
      </c>
      <c r="AV82" s="136">
        <f t="shared" si="48"/>
        <v>5</v>
      </c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75"/>
      <c r="BI82" s="175"/>
      <c r="BJ82" s="134"/>
    </row>
    <row r="83" spans="1:62" ht="15" x14ac:dyDescent="0.25">
      <c r="A83" s="153"/>
      <c r="B83" s="154" t="s">
        <v>175</v>
      </c>
      <c r="C83" s="155"/>
      <c r="D83" s="155"/>
      <c r="E83" s="155"/>
      <c r="F83" s="155"/>
      <c r="G83" s="155"/>
      <c r="H83" s="155"/>
      <c r="I83" s="159"/>
      <c r="J83" s="155"/>
      <c r="K83" s="244" t="s">
        <v>204</v>
      </c>
      <c r="L83" s="244" t="s">
        <v>204</v>
      </c>
      <c r="M83" s="244" t="s">
        <v>204</v>
      </c>
      <c r="N83" s="244" t="s">
        <v>204</v>
      </c>
      <c r="O83" s="244" t="s">
        <v>204</v>
      </c>
      <c r="P83" s="159"/>
      <c r="Q83" s="155"/>
      <c r="R83" s="155"/>
      <c r="S83" s="155"/>
      <c r="T83" s="155"/>
      <c r="U83" s="244" t="s">
        <v>204</v>
      </c>
      <c r="V83" s="244" t="s">
        <v>204</v>
      </c>
      <c r="W83" s="159"/>
      <c r="X83" s="244" t="s">
        <v>204</v>
      </c>
      <c r="Y83" s="244" t="s">
        <v>204</v>
      </c>
      <c r="Z83" s="244" t="s">
        <v>204</v>
      </c>
      <c r="AA83" s="244" t="s">
        <v>204</v>
      </c>
      <c r="AB83" s="244" t="s">
        <v>204</v>
      </c>
      <c r="AC83" s="244" t="s">
        <v>204</v>
      </c>
      <c r="AD83" s="159"/>
      <c r="AE83" s="155"/>
      <c r="AF83" s="155"/>
      <c r="AG83" s="155"/>
      <c r="AH83" s="134"/>
      <c r="AI83" s="155"/>
      <c r="AJ83" s="155"/>
      <c r="AK83" s="133">
        <f>SUM(E83:AI83)</f>
        <v>0</v>
      </c>
      <c r="AL83" s="155"/>
      <c r="AM83" s="155"/>
      <c r="AN83" s="155"/>
      <c r="AO83" s="153"/>
      <c r="AP83" s="134" t="s">
        <v>176</v>
      </c>
      <c r="AQ83" s="134">
        <f>SUM(AQ77:AQ82)-AQ76</f>
        <v>2</v>
      </c>
      <c r="AR83" s="134">
        <f>SUM(AR77:AR82)-AR76</f>
        <v>0.5</v>
      </c>
      <c r="AS83" s="134">
        <f>SUM(AS77:AS82)-AS76</f>
        <v>-0.5</v>
      </c>
      <c r="AT83" s="134">
        <f>SUM(AT77:AT82)-AT76</f>
        <v>1.5</v>
      </c>
      <c r="AU83" s="134">
        <f>SUM(AU77:AU82)-AU76</f>
        <v>0.5</v>
      </c>
      <c r="AV83" s="136">
        <f t="shared" si="48"/>
        <v>4</v>
      </c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81"/>
      <c r="BI83" s="181"/>
      <c r="BJ83" s="155"/>
    </row>
    <row r="84" spans="1:62" ht="15" x14ac:dyDescent="0.25">
      <c r="A84" s="71"/>
      <c r="B84" s="131" t="s">
        <v>166</v>
      </c>
      <c r="C84" s="131"/>
      <c r="D84" s="131"/>
      <c r="E84" s="135"/>
      <c r="F84" s="95">
        <v>6</v>
      </c>
      <c r="G84" s="95">
        <v>6</v>
      </c>
      <c r="H84" s="95">
        <v>3</v>
      </c>
      <c r="I84" s="159"/>
      <c r="J84" s="95">
        <v>5</v>
      </c>
      <c r="K84" s="95">
        <v>5</v>
      </c>
      <c r="L84" s="95">
        <v>5</v>
      </c>
      <c r="M84" s="95">
        <v>6</v>
      </c>
      <c r="N84" s="95">
        <v>6</v>
      </c>
      <c r="O84" s="95">
        <v>3</v>
      </c>
      <c r="P84" s="159"/>
      <c r="Q84" s="95">
        <v>5</v>
      </c>
      <c r="R84" s="95">
        <v>5</v>
      </c>
      <c r="S84" s="95">
        <v>5</v>
      </c>
      <c r="T84" s="95">
        <v>6</v>
      </c>
      <c r="U84" s="95">
        <v>6</v>
      </c>
      <c r="V84" s="95">
        <v>3</v>
      </c>
      <c r="W84" s="159"/>
      <c r="X84" s="95">
        <v>5</v>
      </c>
      <c r="Y84" s="95">
        <v>5</v>
      </c>
      <c r="Z84" s="95">
        <v>5</v>
      </c>
      <c r="AA84" s="95">
        <v>6</v>
      </c>
      <c r="AB84" s="95">
        <v>6</v>
      </c>
      <c r="AC84" s="95">
        <v>3</v>
      </c>
      <c r="AD84" s="159"/>
      <c r="AE84" s="95">
        <v>5</v>
      </c>
      <c r="AF84" s="95">
        <v>5</v>
      </c>
      <c r="AG84" s="95">
        <v>5</v>
      </c>
      <c r="AH84" s="95">
        <v>6</v>
      </c>
      <c r="AI84" s="95">
        <v>6</v>
      </c>
      <c r="AJ84" s="135"/>
      <c r="AK84" s="133">
        <f>SUM(F84:AI84)</f>
        <v>132</v>
      </c>
      <c r="AL84" s="134"/>
      <c r="AM84" s="134"/>
      <c r="AN84" s="134"/>
      <c r="AO84" s="71"/>
      <c r="AP84" s="135" t="s">
        <v>167</v>
      </c>
      <c r="AQ84" s="135">
        <f t="shared" ref="AQ84:AQ90" si="54">SUM(C84:H84)</f>
        <v>15</v>
      </c>
      <c r="AR84" s="135">
        <f t="shared" ref="AR84:AR90" si="55">SUM(J84:O84)</f>
        <v>30</v>
      </c>
      <c r="AS84" s="135">
        <f t="shared" ref="AS84:AS90" si="56">SUM(Q84:V84)</f>
        <v>30</v>
      </c>
      <c r="AT84" s="135">
        <f t="shared" ref="AT84:AT90" si="57">SUM(X84:AC84)</f>
        <v>30</v>
      </c>
      <c r="AU84" s="135">
        <f t="shared" ref="AU84:AU90" si="58">SUM(AE84:AJ84)</f>
        <v>27</v>
      </c>
      <c r="AV84" s="136">
        <f t="shared" si="48"/>
        <v>132</v>
      </c>
      <c r="AW84" s="137">
        <f>AV84-SUM(AV86:AV90)</f>
        <v>112</v>
      </c>
      <c r="AX84" s="137">
        <f>AV91</f>
        <v>2</v>
      </c>
      <c r="AY84" s="138">
        <f>AW84+AX84</f>
        <v>114</v>
      </c>
      <c r="AZ84" s="138">
        <f>AV90</f>
        <v>5</v>
      </c>
      <c r="BA84" s="138">
        <f>AV88</f>
        <v>0</v>
      </c>
      <c r="BB84" s="138">
        <f>AV89</f>
        <v>0</v>
      </c>
      <c r="BC84" s="138">
        <f>AV87</f>
        <v>0</v>
      </c>
      <c r="BD84" s="138">
        <f>AV86</f>
        <v>15</v>
      </c>
      <c r="BE84" s="322"/>
      <c r="BF84" s="134">
        <v>1.3</v>
      </c>
      <c r="BG84" s="134">
        <f>BF84*AX84</f>
        <v>2.6</v>
      </c>
      <c r="BH84" s="174">
        <f>BE84+BG84</f>
        <v>2.6</v>
      </c>
      <c r="BI84" s="174">
        <v>13.6</v>
      </c>
      <c r="BJ84" s="138"/>
    </row>
    <row r="85" spans="1:62" ht="15" x14ac:dyDescent="0.25">
      <c r="A85" s="140"/>
      <c r="B85" s="141" t="s">
        <v>168</v>
      </c>
      <c r="C85" s="134"/>
      <c r="D85" s="134"/>
      <c r="E85" s="224"/>
      <c r="F85" s="331" t="s">
        <v>437</v>
      </c>
      <c r="G85" s="332"/>
      <c r="H85" s="333"/>
      <c r="I85" s="159"/>
      <c r="J85" s="142"/>
      <c r="K85" s="224">
        <v>5.5</v>
      </c>
      <c r="L85" s="224">
        <v>5.5</v>
      </c>
      <c r="M85" s="224">
        <v>5.5</v>
      </c>
      <c r="N85" s="224">
        <v>6.5</v>
      </c>
      <c r="O85" s="224">
        <v>2.5</v>
      </c>
      <c r="P85" s="159"/>
      <c r="Q85" s="134">
        <v>5</v>
      </c>
      <c r="R85" s="134">
        <v>5</v>
      </c>
      <c r="S85" s="134">
        <v>5</v>
      </c>
      <c r="T85" s="134">
        <v>6</v>
      </c>
      <c r="U85" s="134">
        <v>6</v>
      </c>
      <c r="V85" s="134">
        <v>2.5</v>
      </c>
      <c r="W85" s="159"/>
      <c r="X85" s="134">
        <v>6.5</v>
      </c>
      <c r="Y85" s="134">
        <v>5.5</v>
      </c>
      <c r="Z85" s="134">
        <v>5.5</v>
      </c>
      <c r="AA85" s="134">
        <v>5.5</v>
      </c>
      <c r="AB85" s="134">
        <v>6</v>
      </c>
      <c r="AC85" s="134">
        <v>2.5</v>
      </c>
      <c r="AD85" s="159"/>
      <c r="AE85" s="134">
        <v>5.5</v>
      </c>
      <c r="AF85" s="134">
        <v>4.5</v>
      </c>
      <c r="AG85" s="134">
        <v>5.5</v>
      </c>
      <c r="AH85" s="134">
        <v>6</v>
      </c>
      <c r="AI85" s="134">
        <v>6</v>
      </c>
      <c r="AJ85" s="134"/>
      <c r="AK85" s="133">
        <f>SUM(F85:AI85)</f>
        <v>114</v>
      </c>
      <c r="AL85" s="134">
        <f>COUNT(F85:AI85)</f>
        <v>22</v>
      </c>
      <c r="AM85" s="134">
        <f>AL85*3.5</f>
        <v>77</v>
      </c>
      <c r="AN85" s="134"/>
      <c r="AO85" s="140"/>
      <c r="AP85" s="134" t="s">
        <v>169</v>
      </c>
      <c r="AQ85" s="134">
        <f t="shared" si="54"/>
        <v>0</v>
      </c>
      <c r="AR85" s="134">
        <f t="shared" si="55"/>
        <v>25.5</v>
      </c>
      <c r="AS85" s="134">
        <f t="shared" si="56"/>
        <v>29.5</v>
      </c>
      <c r="AT85" s="134">
        <f t="shared" si="57"/>
        <v>31.5</v>
      </c>
      <c r="AU85" s="134">
        <f t="shared" si="58"/>
        <v>27.5</v>
      </c>
      <c r="AV85" s="136">
        <f t="shared" si="48"/>
        <v>114</v>
      </c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75"/>
      <c r="BI85" s="175"/>
      <c r="BJ85" s="134" t="s">
        <v>438</v>
      </c>
    </row>
    <row r="86" spans="1:62" ht="15" x14ac:dyDescent="0.25">
      <c r="A86" s="161" t="s">
        <v>272</v>
      </c>
      <c r="B86" s="141" t="s">
        <v>109</v>
      </c>
      <c r="C86" s="147"/>
      <c r="D86" s="147"/>
      <c r="E86" s="147"/>
      <c r="F86" s="147">
        <v>6</v>
      </c>
      <c r="G86" s="147">
        <v>6</v>
      </c>
      <c r="H86" s="147">
        <v>3</v>
      </c>
      <c r="I86" s="176"/>
      <c r="J86" s="147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47"/>
      <c r="AG86" s="147"/>
      <c r="AH86" s="147"/>
      <c r="AI86" s="147"/>
      <c r="AJ86" s="147"/>
      <c r="AK86" s="133"/>
      <c r="AL86" s="134">
        <f>COUNT(E85:AH85)</f>
        <v>21</v>
      </c>
      <c r="AM86" s="147"/>
      <c r="AN86" s="147"/>
      <c r="AO86" s="161" t="s">
        <v>272</v>
      </c>
      <c r="AP86" s="134" t="s">
        <v>109</v>
      </c>
      <c r="AQ86" s="134">
        <f t="shared" si="54"/>
        <v>15</v>
      </c>
      <c r="AR86" s="134">
        <f t="shared" si="55"/>
        <v>0</v>
      </c>
      <c r="AS86" s="134">
        <f t="shared" si="56"/>
        <v>0</v>
      </c>
      <c r="AT86" s="134">
        <f t="shared" si="57"/>
        <v>0</v>
      </c>
      <c r="AU86" s="134">
        <f t="shared" si="58"/>
        <v>0</v>
      </c>
      <c r="AV86" s="136">
        <f t="shared" si="48"/>
        <v>15</v>
      </c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78"/>
      <c r="BI86" s="178"/>
      <c r="BJ86" s="147"/>
    </row>
    <row r="87" spans="1:62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/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4"/>
      <c r="AG87" s="150"/>
      <c r="AH87" s="134"/>
      <c r="AI87" s="152"/>
      <c r="AJ87" s="134"/>
      <c r="AK87" s="133"/>
      <c r="AL87" s="134"/>
      <c r="AM87" s="134"/>
      <c r="AN87" s="134"/>
      <c r="AO87" s="140"/>
      <c r="AP87" s="124" t="s">
        <v>108</v>
      </c>
      <c r="AQ87" s="134">
        <f t="shared" si="54"/>
        <v>0</v>
      </c>
      <c r="AR87" s="134">
        <f t="shared" si="55"/>
        <v>0</v>
      </c>
      <c r="AS87" s="134">
        <f t="shared" si="56"/>
        <v>0</v>
      </c>
      <c r="AT87" s="134">
        <f t="shared" si="57"/>
        <v>0</v>
      </c>
      <c r="AU87" s="134">
        <f t="shared" si="58"/>
        <v>0</v>
      </c>
      <c r="AV87" s="136">
        <f t="shared" si="48"/>
        <v>0</v>
      </c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75"/>
      <c r="BI87" s="175"/>
      <c r="BJ87" s="134"/>
    </row>
    <row r="88" spans="1:62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4"/>
      <c r="AG88" s="150"/>
      <c r="AH88" s="134"/>
      <c r="AI88" s="152"/>
      <c r="AJ88" s="134"/>
      <c r="AK88" s="133"/>
      <c r="AL88" s="134"/>
      <c r="AM88" s="134"/>
      <c r="AN88" s="134"/>
      <c r="AO88" s="140"/>
      <c r="AP88" s="124" t="s">
        <v>172</v>
      </c>
      <c r="AQ88" s="134">
        <f t="shared" si="54"/>
        <v>0</v>
      </c>
      <c r="AR88" s="134">
        <f t="shared" si="55"/>
        <v>0</v>
      </c>
      <c r="AS88" s="134">
        <f t="shared" si="56"/>
        <v>0</v>
      </c>
      <c r="AT88" s="134">
        <f t="shared" si="57"/>
        <v>0</v>
      </c>
      <c r="AU88" s="134">
        <f t="shared" si="58"/>
        <v>0</v>
      </c>
      <c r="AV88" s="136">
        <f t="shared" si="48"/>
        <v>0</v>
      </c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75"/>
      <c r="BI88" s="175"/>
      <c r="BJ88" s="134"/>
    </row>
    <row r="89" spans="1:62" ht="15" x14ac:dyDescent="0.25">
      <c r="A89" s="140"/>
      <c r="B89" s="141" t="s">
        <v>161</v>
      </c>
      <c r="C89" s="150"/>
      <c r="D89" s="150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4"/>
      <c r="AG89" s="150"/>
      <c r="AH89" s="134"/>
      <c r="AI89" s="152"/>
      <c r="AJ89" s="134"/>
      <c r="AK89" s="133"/>
      <c r="AL89" s="134"/>
      <c r="AM89" s="134"/>
      <c r="AN89" s="134"/>
      <c r="AO89" s="140"/>
      <c r="AP89" s="124" t="s">
        <v>173</v>
      </c>
      <c r="AQ89" s="134">
        <f t="shared" si="54"/>
        <v>0</v>
      </c>
      <c r="AR89" s="134">
        <f t="shared" si="55"/>
        <v>0</v>
      </c>
      <c r="AS89" s="134">
        <f t="shared" si="56"/>
        <v>0</v>
      </c>
      <c r="AT89" s="134">
        <f t="shared" si="57"/>
        <v>0</v>
      </c>
      <c r="AU89" s="134">
        <f t="shared" si="58"/>
        <v>0</v>
      </c>
      <c r="AV89" s="136">
        <f t="shared" si="48"/>
        <v>0</v>
      </c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75"/>
      <c r="BI89" s="175"/>
      <c r="BJ89" s="134"/>
    </row>
    <row r="90" spans="1:62" ht="15" x14ac:dyDescent="0.25">
      <c r="A90" s="140"/>
      <c r="B90" s="141" t="s">
        <v>174</v>
      </c>
      <c r="C90" s="150"/>
      <c r="D90" s="150"/>
      <c r="E90" s="150"/>
      <c r="F90" s="134"/>
      <c r="G90" s="152"/>
      <c r="H90" s="134"/>
      <c r="I90" s="159"/>
      <c r="J90" s="134">
        <v>5</v>
      </c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59"/>
      <c r="AE90" s="134"/>
      <c r="AF90" s="134"/>
      <c r="AG90" s="150"/>
      <c r="AH90" s="134"/>
      <c r="AI90" s="152"/>
      <c r="AJ90" s="134"/>
      <c r="AK90" s="133"/>
      <c r="AL90" s="134"/>
      <c r="AM90" s="134"/>
      <c r="AN90" s="134"/>
      <c r="AO90" s="140"/>
      <c r="AP90" s="124" t="s">
        <v>174</v>
      </c>
      <c r="AQ90" s="134">
        <f t="shared" si="54"/>
        <v>0</v>
      </c>
      <c r="AR90" s="134">
        <f t="shared" si="55"/>
        <v>5</v>
      </c>
      <c r="AS90" s="134">
        <f t="shared" si="56"/>
        <v>0</v>
      </c>
      <c r="AT90" s="134">
        <f t="shared" si="57"/>
        <v>0</v>
      </c>
      <c r="AU90" s="134">
        <f t="shared" si="58"/>
        <v>0</v>
      </c>
      <c r="AV90" s="136">
        <f t="shared" si="48"/>
        <v>5</v>
      </c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75"/>
      <c r="BI90" s="175"/>
      <c r="BJ90" s="134"/>
    </row>
    <row r="91" spans="1:62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/>
      <c r="I91" s="159"/>
      <c r="J91" s="155"/>
      <c r="K91" s="155"/>
      <c r="L91" s="155"/>
      <c r="M91" s="134"/>
      <c r="N91" s="155"/>
      <c r="O91" s="155"/>
      <c r="P91" s="159"/>
      <c r="Q91" s="244" t="s">
        <v>204</v>
      </c>
      <c r="R91" s="244" t="s">
        <v>204</v>
      </c>
      <c r="S91" s="244" t="s">
        <v>204</v>
      </c>
      <c r="T91" s="244" t="s">
        <v>204</v>
      </c>
      <c r="U91" s="244" t="s">
        <v>204</v>
      </c>
      <c r="V91" s="244" t="s">
        <v>204</v>
      </c>
      <c r="W91" s="159"/>
      <c r="AD91" s="159"/>
      <c r="AE91" s="244" t="s">
        <v>204</v>
      </c>
      <c r="AF91" s="244" t="s">
        <v>204</v>
      </c>
      <c r="AG91" s="244" t="s">
        <v>204</v>
      </c>
      <c r="AH91" s="244" t="s">
        <v>204</v>
      </c>
      <c r="AI91" s="244" t="s">
        <v>204</v>
      </c>
      <c r="AJ91" s="155"/>
      <c r="AK91" s="133">
        <f>SUM(E91:AI91)</f>
        <v>0</v>
      </c>
      <c r="AL91" s="155"/>
      <c r="AM91" s="155"/>
      <c r="AN91" s="155"/>
      <c r="AO91" s="153"/>
      <c r="AP91" s="134" t="s">
        <v>176</v>
      </c>
      <c r="AQ91" s="134">
        <f>SUM(AQ85:AQ90)-AQ84</f>
        <v>0</v>
      </c>
      <c r="AR91" s="134">
        <f>SUM(AR85:AR90)-AR84</f>
        <v>0.5</v>
      </c>
      <c r="AS91" s="134">
        <f>SUM(AS85:AS90)-AS84</f>
        <v>-0.5</v>
      </c>
      <c r="AT91" s="134">
        <f>SUM(AT85:AT90)-AT84</f>
        <v>1.5</v>
      </c>
      <c r="AU91" s="134">
        <f>SUM(AU85:AU90)-AU84</f>
        <v>0.5</v>
      </c>
      <c r="AV91" s="136">
        <f t="shared" si="48"/>
        <v>2</v>
      </c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81"/>
      <c r="BI91" s="181"/>
      <c r="BJ91" s="155"/>
    </row>
    <row r="92" spans="1:62" ht="15" x14ac:dyDescent="0.25">
      <c r="A92" s="71"/>
      <c r="B92" s="131" t="s">
        <v>166</v>
      </c>
      <c r="C92" s="131"/>
      <c r="D92" s="131"/>
      <c r="E92" s="135"/>
      <c r="F92" s="95">
        <v>6</v>
      </c>
      <c r="G92" s="95">
        <v>6</v>
      </c>
      <c r="H92" s="95">
        <v>3</v>
      </c>
      <c r="I92" s="159"/>
      <c r="J92" s="95">
        <v>5</v>
      </c>
      <c r="K92" s="95">
        <v>5</v>
      </c>
      <c r="L92" s="95">
        <v>5</v>
      </c>
      <c r="M92" s="95">
        <v>6</v>
      </c>
      <c r="N92" s="95">
        <v>6</v>
      </c>
      <c r="O92" s="95">
        <v>3</v>
      </c>
      <c r="P92" s="159"/>
      <c r="Q92" s="95">
        <v>5</v>
      </c>
      <c r="R92" s="95">
        <v>5</v>
      </c>
      <c r="S92" s="95">
        <v>5</v>
      </c>
      <c r="T92" s="95">
        <v>6</v>
      </c>
      <c r="U92" s="95">
        <v>6</v>
      </c>
      <c r="V92" s="95">
        <v>3</v>
      </c>
      <c r="W92" s="159"/>
      <c r="X92" s="95">
        <v>5</v>
      </c>
      <c r="Y92" s="95">
        <v>5</v>
      </c>
      <c r="Z92" s="95">
        <v>5</v>
      </c>
      <c r="AA92" s="95">
        <v>6</v>
      </c>
      <c r="AB92" s="95">
        <v>6</v>
      </c>
      <c r="AC92" s="95">
        <v>3</v>
      </c>
      <c r="AD92" s="159"/>
      <c r="AE92" s="95">
        <v>5</v>
      </c>
      <c r="AF92" s="95">
        <v>5</v>
      </c>
      <c r="AG92" s="95">
        <v>5</v>
      </c>
      <c r="AH92" s="95">
        <v>6</v>
      </c>
      <c r="AI92" s="95">
        <v>6</v>
      </c>
      <c r="AJ92" s="135"/>
      <c r="AK92" s="133">
        <f>SUM(F92:AI92)</f>
        <v>132</v>
      </c>
      <c r="AL92" s="134"/>
      <c r="AM92" s="134"/>
      <c r="AN92" s="134"/>
      <c r="AO92" s="71"/>
      <c r="AP92" s="135" t="s">
        <v>167</v>
      </c>
      <c r="AQ92" s="135">
        <f t="shared" ref="AQ92:AQ98" si="59">SUM(C92:H92)</f>
        <v>15</v>
      </c>
      <c r="AR92" s="135">
        <f t="shared" ref="AR92:AR98" si="60">SUM(J92:O92)</f>
        <v>30</v>
      </c>
      <c r="AS92" s="135">
        <f t="shared" ref="AS92:AS98" si="61">SUM(Q92:V92)</f>
        <v>30</v>
      </c>
      <c r="AT92" s="135">
        <f t="shared" ref="AT92:AT98" si="62">SUM(X92:AC92)</f>
        <v>30</v>
      </c>
      <c r="AU92" s="135">
        <f t="shared" ref="AU92:AU98" si="63">SUM(AE92:AJ92)</f>
        <v>27</v>
      </c>
      <c r="AV92" s="136">
        <f t="shared" si="48"/>
        <v>132</v>
      </c>
      <c r="AW92" s="137">
        <f>AV92-SUM(AV94:AV98)</f>
        <v>127</v>
      </c>
      <c r="AX92" s="137">
        <f>AV99</f>
        <v>10</v>
      </c>
      <c r="AY92" s="138">
        <f>AW92+AX92</f>
        <v>137</v>
      </c>
      <c r="AZ92" s="138">
        <f>AV98</f>
        <v>5</v>
      </c>
      <c r="BA92" s="138">
        <f>AV96</f>
        <v>0</v>
      </c>
      <c r="BB92" s="138">
        <f>AV97</f>
        <v>0</v>
      </c>
      <c r="BC92" s="138">
        <f>AV95</f>
        <v>0</v>
      </c>
      <c r="BD92" s="138">
        <f>AV94</f>
        <v>0</v>
      </c>
      <c r="BE92" s="322"/>
      <c r="BF92" s="134">
        <v>1.3</v>
      </c>
      <c r="BG92" s="134">
        <f>BF92*AX92</f>
        <v>13</v>
      </c>
      <c r="BH92" s="174">
        <f>BE92+BG92</f>
        <v>13</v>
      </c>
      <c r="BI92" s="174"/>
      <c r="BJ92" s="138"/>
    </row>
    <row r="93" spans="1:62" ht="15" x14ac:dyDescent="0.25">
      <c r="A93" s="140"/>
      <c r="B93" s="141" t="s">
        <v>168</v>
      </c>
      <c r="C93" s="134"/>
      <c r="D93" s="134"/>
      <c r="E93" s="224"/>
      <c r="F93" s="224">
        <v>7</v>
      </c>
      <c r="G93" s="224">
        <v>5</v>
      </c>
      <c r="H93" s="224">
        <v>3.5</v>
      </c>
      <c r="I93" s="159"/>
      <c r="J93" s="142"/>
      <c r="K93" s="224">
        <v>5.5</v>
      </c>
      <c r="L93" s="224">
        <v>5.5</v>
      </c>
      <c r="M93" s="224">
        <v>6.5</v>
      </c>
      <c r="N93" s="224">
        <v>5.5</v>
      </c>
      <c r="O93" s="224">
        <v>3.5</v>
      </c>
      <c r="P93" s="159"/>
      <c r="Q93" s="134">
        <v>5</v>
      </c>
      <c r="R93" s="134">
        <v>6</v>
      </c>
      <c r="S93" s="134">
        <v>6</v>
      </c>
      <c r="T93" s="134">
        <v>7</v>
      </c>
      <c r="U93" s="134">
        <v>5</v>
      </c>
      <c r="V93" s="134">
        <v>3.5</v>
      </c>
      <c r="W93" s="159"/>
      <c r="X93" s="134">
        <v>5.5</v>
      </c>
      <c r="Y93" s="134">
        <v>6.5</v>
      </c>
      <c r="Z93" s="134">
        <v>6</v>
      </c>
      <c r="AA93" s="134">
        <v>7</v>
      </c>
      <c r="AB93" s="134">
        <v>5.5</v>
      </c>
      <c r="AC93" s="134">
        <v>4</v>
      </c>
      <c r="AD93" s="159"/>
      <c r="AE93" s="134">
        <v>5</v>
      </c>
      <c r="AF93" s="134">
        <v>6</v>
      </c>
      <c r="AG93" s="134">
        <v>6</v>
      </c>
      <c r="AH93" s="134">
        <v>6.5</v>
      </c>
      <c r="AI93" s="134">
        <v>4.5</v>
      </c>
      <c r="AJ93" s="134"/>
      <c r="AK93" s="133">
        <f>SUM(F93:AI93)</f>
        <v>137</v>
      </c>
      <c r="AL93" s="134">
        <f>COUNT(F93:AI93)</f>
        <v>25</v>
      </c>
      <c r="AM93" s="134">
        <f>AL93*3.5</f>
        <v>87.5</v>
      </c>
      <c r="AN93" s="134"/>
      <c r="AO93" s="140"/>
      <c r="AP93" s="134" t="s">
        <v>169</v>
      </c>
      <c r="AQ93" s="134">
        <f t="shared" si="59"/>
        <v>15.5</v>
      </c>
      <c r="AR93" s="134">
        <f t="shared" si="60"/>
        <v>26.5</v>
      </c>
      <c r="AS93" s="134">
        <f t="shared" si="61"/>
        <v>32.5</v>
      </c>
      <c r="AT93" s="134">
        <f t="shared" si="62"/>
        <v>34.5</v>
      </c>
      <c r="AU93" s="134">
        <f t="shared" si="63"/>
        <v>28</v>
      </c>
      <c r="AV93" s="136">
        <f t="shared" si="48"/>
        <v>137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75"/>
      <c r="BI93" s="175"/>
      <c r="BJ93" s="134"/>
    </row>
    <row r="94" spans="1:62" ht="15" x14ac:dyDescent="0.25">
      <c r="A94" s="161" t="s">
        <v>273</v>
      </c>
      <c r="B94" s="141" t="s">
        <v>109</v>
      </c>
      <c r="C94" s="147"/>
      <c r="D94" s="147"/>
      <c r="E94" s="147"/>
      <c r="F94" s="147"/>
      <c r="G94" s="147"/>
      <c r="H94" s="147"/>
      <c r="I94" s="176"/>
      <c r="J94" s="147"/>
      <c r="K94" s="147"/>
      <c r="L94" s="147"/>
      <c r="M94" s="147"/>
      <c r="N94" s="147"/>
      <c r="O94" s="147"/>
      <c r="P94" s="176"/>
      <c r="Q94" s="147"/>
      <c r="R94" s="147"/>
      <c r="S94" s="147"/>
      <c r="T94" s="147"/>
      <c r="U94" s="147"/>
      <c r="V94" s="147"/>
      <c r="W94" s="176"/>
      <c r="X94" s="147"/>
      <c r="Y94" s="147"/>
      <c r="Z94" s="147"/>
      <c r="AA94" s="147"/>
      <c r="AB94" s="147"/>
      <c r="AC94" s="147"/>
      <c r="AD94" s="176"/>
      <c r="AE94" s="147"/>
      <c r="AF94" s="147"/>
      <c r="AG94" s="147"/>
      <c r="AH94" s="147"/>
      <c r="AI94" s="147"/>
      <c r="AJ94" s="147"/>
      <c r="AK94" s="133"/>
      <c r="AL94" s="134">
        <f>COUNT(E93:AH93)</f>
        <v>24</v>
      </c>
      <c r="AM94" s="147"/>
      <c r="AN94" s="147"/>
      <c r="AO94" s="161" t="s">
        <v>273</v>
      </c>
      <c r="AP94" s="134" t="s">
        <v>109</v>
      </c>
      <c r="AQ94" s="134">
        <f t="shared" si="59"/>
        <v>0</v>
      </c>
      <c r="AR94" s="134">
        <f t="shared" si="60"/>
        <v>0</v>
      </c>
      <c r="AS94" s="134">
        <f t="shared" si="61"/>
        <v>0</v>
      </c>
      <c r="AT94" s="134">
        <f t="shared" si="62"/>
        <v>0</v>
      </c>
      <c r="AU94" s="134">
        <f t="shared" si="63"/>
        <v>0</v>
      </c>
      <c r="AV94" s="136">
        <f t="shared" si="48"/>
        <v>0</v>
      </c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78"/>
      <c r="BI94" s="178"/>
      <c r="BJ94" s="147"/>
    </row>
    <row r="95" spans="1:62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/>
      <c r="K95" s="134"/>
      <c r="L95" s="150"/>
      <c r="M95" s="134"/>
      <c r="N95" s="152"/>
      <c r="O95" s="134"/>
      <c r="P95" s="159"/>
      <c r="Q95" s="134"/>
      <c r="R95" s="134"/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4"/>
      <c r="AG95" s="150"/>
      <c r="AH95" s="134"/>
      <c r="AI95" s="152"/>
      <c r="AJ95" s="134"/>
      <c r="AK95" s="133"/>
      <c r="AL95" s="134"/>
      <c r="AM95" s="134"/>
      <c r="AN95" s="134"/>
      <c r="AO95" s="140"/>
      <c r="AP95" s="124" t="s">
        <v>108</v>
      </c>
      <c r="AQ95" s="134">
        <f t="shared" si="59"/>
        <v>0</v>
      </c>
      <c r="AR95" s="134">
        <f t="shared" si="60"/>
        <v>0</v>
      </c>
      <c r="AS95" s="134">
        <f t="shared" si="61"/>
        <v>0</v>
      </c>
      <c r="AT95" s="134">
        <f t="shared" si="62"/>
        <v>0</v>
      </c>
      <c r="AU95" s="134">
        <f t="shared" si="63"/>
        <v>0</v>
      </c>
      <c r="AV95" s="136">
        <f t="shared" si="48"/>
        <v>0</v>
      </c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75"/>
      <c r="BI95" s="175"/>
      <c r="BJ95" s="134"/>
    </row>
    <row r="96" spans="1:62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/>
      <c r="U96" s="152"/>
      <c r="V96" s="134"/>
      <c r="W96" s="159"/>
      <c r="X96" s="134"/>
      <c r="Y96" s="134"/>
      <c r="Z96" s="150"/>
      <c r="AA96" s="134"/>
      <c r="AB96" s="152"/>
      <c r="AC96" s="134"/>
      <c r="AD96" s="159"/>
      <c r="AE96" s="134"/>
      <c r="AF96" s="134"/>
      <c r="AG96" s="150"/>
      <c r="AH96" s="134"/>
      <c r="AI96" s="152"/>
      <c r="AJ96" s="134"/>
      <c r="AK96" s="133"/>
      <c r="AL96" s="134"/>
      <c r="AM96" s="134"/>
      <c r="AN96" s="134"/>
      <c r="AO96" s="140"/>
      <c r="AP96" s="124" t="s">
        <v>172</v>
      </c>
      <c r="AQ96" s="134">
        <f t="shared" si="59"/>
        <v>0</v>
      </c>
      <c r="AR96" s="134">
        <f t="shared" si="60"/>
        <v>0</v>
      </c>
      <c r="AS96" s="134">
        <f t="shared" si="61"/>
        <v>0</v>
      </c>
      <c r="AT96" s="134">
        <f t="shared" si="62"/>
        <v>0</v>
      </c>
      <c r="AU96" s="134">
        <f t="shared" si="63"/>
        <v>0</v>
      </c>
      <c r="AV96" s="136">
        <f t="shared" si="48"/>
        <v>0</v>
      </c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75"/>
      <c r="BI96" s="175"/>
      <c r="BJ96" s="134"/>
    </row>
    <row r="97" spans="1:62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4"/>
      <c r="AG97" s="150"/>
      <c r="AH97" s="134"/>
      <c r="AI97" s="152"/>
      <c r="AJ97" s="134"/>
      <c r="AK97" s="133"/>
      <c r="AL97" s="134"/>
      <c r="AM97" s="134"/>
      <c r="AN97" s="134"/>
      <c r="AO97" s="140"/>
      <c r="AP97" s="124" t="s">
        <v>173</v>
      </c>
      <c r="AQ97" s="134">
        <f t="shared" si="59"/>
        <v>0</v>
      </c>
      <c r="AR97" s="134">
        <f t="shared" si="60"/>
        <v>0</v>
      </c>
      <c r="AS97" s="134">
        <f t="shared" si="61"/>
        <v>0</v>
      </c>
      <c r="AT97" s="134">
        <f t="shared" si="62"/>
        <v>0</v>
      </c>
      <c r="AU97" s="134">
        <f t="shared" si="63"/>
        <v>0</v>
      </c>
      <c r="AV97" s="136">
        <f t="shared" si="48"/>
        <v>0</v>
      </c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75"/>
      <c r="BI97" s="175"/>
      <c r="BJ97" s="134"/>
    </row>
    <row r="98" spans="1:62" ht="15" x14ac:dyDescent="0.25">
      <c r="A98" s="140"/>
      <c r="B98" s="141" t="s">
        <v>174</v>
      </c>
      <c r="C98" s="150"/>
      <c r="D98" s="150"/>
      <c r="E98" s="150"/>
      <c r="F98" s="134"/>
      <c r="G98" s="152"/>
      <c r="H98" s="134"/>
      <c r="I98" s="159"/>
      <c r="J98" s="134">
        <v>5</v>
      </c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59"/>
      <c r="AE98" s="134"/>
      <c r="AF98" s="134"/>
      <c r="AG98" s="150"/>
      <c r="AH98" s="134"/>
      <c r="AI98" s="152"/>
      <c r="AJ98" s="134"/>
      <c r="AK98" s="133"/>
      <c r="AL98" s="134"/>
      <c r="AM98" s="134"/>
      <c r="AN98" s="134"/>
      <c r="AO98" s="140"/>
      <c r="AP98" s="124" t="s">
        <v>174</v>
      </c>
      <c r="AQ98" s="134">
        <f t="shared" si="59"/>
        <v>0</v>
      </c>
      <c r="AR98" s="134">
        <f t="shared" si="60"/>
        <v>5</v>
      </c>
      <c r="AS98" s="134">
        <f t="shared" si="61"/>
        <v>0</v>
      </c>
      <c r="AT98" s="134">
        <f t="shared" si="62"/>
        <v>0</v>
      </c>
      <c r="AU98" s="134">
        <f t="shared" si="63"/>
        <v>0</v>
      </c>
      <c r="AV98" s="136">
        <f t="shared" si="48"/>
        <v>5</v>
      </c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75"/>
      <c r="BI98" s="175"/>
      <c r="BJ98" s="134"/>
    </row>
    <row r="99" spans="1:62" ht="15" x14ac:dyDescent="0.25">
      <c r="A99" s="153"/>
      <c r="B99" s="154" t="s">
        <v>175</v>
      </c>
      <c r="C99" s="155"/>
      <c r="D99" s="155"/>
      <c r="E99" s="155"/>
      <c r="F99" s="134"/>
      <c r="G99" s="155"/>
      <c r="H99" s="155"/>
      <c r="I99" s="159"/>
      <c r="J99" s="155"/>
      <c r="K99" s="155"/>
      <c r="L99" s="155"/>
      <c r="M99" s="134"/>
      <c r="N99" s="155"/>
      <c r="O99" s="155"/>
      <c r="P99" s="159"/>
      <c r="Q99" s="155"/>
      <c r="R99" s="155"/>
      <c r="S99" s="155"/>
      <c r="T99" s="134"/>
      <c r="U99" s="155"/>
      <c r="V99" s="155"/>
      <c r="W99" s="159"/>
      <c r="X99" s="155"/>
      <c r="Y99" s="155"/>
      <c r="Z99" s="155"/>
      <c r="AA99" s="134"/>
      <c r="AB99" s="155"/>
      <c r="AC99" s="155"/>
      <c r="AD99" s="159"/>
      <c r="AE99" s="155"/>
      <c r="AF99" s="155"/>
      <c r="AG99" s="155"/>
      <c r="AH99" s="134"/>
      <c r="AI99" s="155"/>
      <c r="AJ99" s="155"/>
      <c r="AK99" s="133">
        <f>SUM(E99:AI99)</f>
        <v>0</v>
      </c>
      <c r="AL99" s="155"/>
      <c r="AM99" s="155"/>
      <c r="AN99" s="155"/>
      <c r="AO99" s="153"/>
      <c r="AP99" s="134" t="s">
        <v>176</v>
      </c>
      <c r="AQ99" s="134">
        <f>SUM(AQ93:AQ98)-AQ92</f>
        <v>0.5</v>
      </c>
      <c r="AR99" s="134">
        <f>SUM(AR93:AR98)-AR92</f>
        <v>1.5</v>
      </c>
      <c r="AS99" s="134">
        <f>SUM(AS93:AS98)-AS92</f>
        <v>2.5</v>
      </c>
      <c r="AT99" s="134">
        <f>SUM(AT93:AT98)-AT92</f>
        <v>4.5</v>
      </c>
      <c r="AU99" s="134">
        <f>SUM(AU93:AU98)-AU92</f>
        <v>1</v>
      </c>
      <c r="AV99" s="136">
        <f t="shared" si="48"/>
        <v>10</v>
      </c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81"/>
      <c r="BI99" s="181"/>
      <c r="BJ99" s="155"/>
    </row>
    <row r="100" spans="1:62" ht="15" x14ac:dyDescent="0.25">
      <c r="A100" s="71"/>
      <c r="B100" s="131" t="s">
        <v>166</v>
      </c>
      <c r="C100" s="131"/>
      <c r="D100" s="131"/>
      <c r="E100" s="135"/>
      <c r="F100" s="95">
        <v>6</v>
      </c>
      <c r="G100" s="95">
        <v>6</v>
      </c>
      <c r="H100" s="95">
        <v>3</v>
      </c>
      <c r="I100" s="159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59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59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59"/>
      <c r="AE100" s="95">
        <v>5</v>
      </c>
      <c r="AF100" s="95">
        <v>5</v>
      </c>
      <c r="AG100" s="95">
        <v>5</v>
      </c>
      <c r="AH100" s="95">
        <v>6</v>
      </c>
      <c r="AI100" s="95">
        <v>6</v>
      </c>
      <c r="AJ100" s="135"/>
      <c r="AK100" s="133">
        <f>SUM(F100:AI100)</f>
        <v>132</v>
      </c>
      <c r="AL100" s="134"/>
      <c r="AM100" s="134"/>
      <c r="AN100" s="134"/>
      <c r="AO100" s="71"/>
      <c r="AP100" s="135" t="s">
        <v>167</v>
      </c>
      <c r="AQ100" s="135">
        <f t="shared" ref="AQ100:AQ106" si="64">SUM(C100:H100)</f>
        <v>15</v>
      </c>
      <c r="AR100" s="135">
        <f t="shared" ref="AR100:AR106" si="65">SUM(J100:O100)</f>
        <v>30</v>
      </c>
      <c r="AS100" s="135">
        <f t="shared" ref="AS100:AS106" si="66">SUM(Q100:V100)</f>
        <v>30</v>
      </c>
      <c r="AT100" s="135">
        <f t="shared" ref="AT100:AT106" si="67">SUM(X100:AC100)</f>
        <v>30</v>
      </c>
      <c r="AU100" s="135">
        <f t="shared" ref="AU100:AU106" si="68">SUM(AE100:AJ100)</f>
        <v>27</v>
      </c>
      <c r="AV100" s="136">
        <f t="shared" ref="AV100:AV131" si="69">SUM(AQ100:AU100)</f>
        <v>132</v>
      </c>
      <c r="AW100" s="137">
        <f>AV100-SUM(AV102:AV106)</f>
        <v>112</v>
      </c>
      <c r="AX100" s="137">
        <f>AV107</f>
        <v>12</v>
      </c>
      <c r="AY100" s="138">
        <f>AW100+AX100</f>
        <v>124</v>
      </c>
      <c r="AZ100" s="138">
        <f>AV106</f>
        <v>5</v>
      </c>
      <c r="BA100" s="138">
        <f>AV104</f>
        <v>0</v>
      </c>
      <c r="BB100" s="138">
        <f>AV105</f>
        <v>0</v>
      </c>
      <c r="BC100" s="138">
        <f>AV103</f>
        <v>0</v>
      </c>
      <c r="BD100" s="138">
        <f>AV102</f>
        <v>15</v>
      </c>
      <c r="BE100" s="322"/>
      <c r="BF100" s="134">
        <v>1.3</v>
      </c>
      <c r="BG100" s="134">
        <f>BF100*AX100</f>
        <v>15.600000000000001</v>
      </c>
      <c r="BH100" s="174">
        <f>BE100+BG100</f>
        <v>15.600000000000001</v>
      </c>
      <c r="BI100" s="174">
        <v>41.72</v>
      </c>
      <c r="BJ100" s="246" t="s">
        <v>220</v>
      </c>
    </row>
    <row r="101" spans="1:62" ht="15" x14ac:dyDescent="0.25">
      <c r="A101" s="140"/>
      <c r="B101" s="141" t="s">
        <v>168</v>
      </c>
      <c r="C101" s="134"/>
      <c r="D101" s="134"/>
      <c r="E101" s="224"/>
      <c r="F101" s="224">
        <v>7</v>
      </c>
      <c r="G101" s="224">
        <v>5.5</v>
      </c>
      <c r="H101" s="224">
        <v>2.5</v>
      </c>
      <c r="I101" s="159"/>
      <c r="J101" s="142"/>
      <c r="K101" s="224">
        <v>6</v>
      </c>
      <c r="L101" s="224">
        <v>6.5</v>
      </c>
      <c r="M101" s="224">
        <v>7.5</v>
      </c>
      <c r="N101" s="224">
        <v>5.5</v>
      </c>
      <c r="O101" s="224">
        <v>3.5</v>
      </c>
      <c r="P101" s="159"/>
      <c r="Q101" s="134">
        <v>5.5</v>
      </c>
      <c r="R101" s="134">
        <v>5</v>
      </c>
      <c r="S101" s="134">
        <v>5</v>
      </c>
      <c r="T101" s="134">
        <v>5.5</v>
      </c>
      <c r="U101" s="134">
        <v>5.5</v>
      </c>
      <c r="V101" s="134">
        <v>3.5</v>
      </c>
      <c r="W101" s="159"/>
      <c r="X101" s="330" t="s">
        <v>274</v>
      </c>
      <c r="Y101" s="330"/>
      <c r="Z101" s="330"/>
      <c r="AA101" s="134">
        <v>5.5</v>
      </c>
      <c r="AB101" s="134">
        <v>4</v>
      </c>
      <c r="AC101" s="134">
        <v>3.5</v>
      </c>
      <c r="AD101" s="159"/>
      <c r="AE101" s="134">
        <v>8</v>
      </c>
      <c r="AF101" s="134">
        <v>7.5</v>
      </c>
      <c r="AG101" s="134">
        <v>7.5</v>
      </c>
      <c r="AH101" s="134">
        <v>8</v>
      </c>
      <c r="AI101" s="134">
        <v>6</v>
      </c>
      <c r="AJ101" s="134"/>
      <c r="AK101" s="133">
        <f>SUM(F101:AI101)</f>
        <v>124</v>
      </c>
      <c r="AL101" s="134">
        <f>COUNT(F101:AI101)</f>
        <v>22</v>
      </c>
      <c r="AM101" s="134">
        <f>AL101*3.5</f>
        <v>77</v>
      </c>
      <c r="AN101" s="134"/>
      <c r="AO101" s="140"/>
      <c r="AP101" s="134" t="s">
        <v>169</v>
      </c>
      <c r="AQ101" s="134">
        <f t="shared" si="64"/>
        <v>15</v>
      </c>
      <c r="AR101" s="134">
        <f t="shared" si="65"/>
        <v>29</v>
      </c>
      <c r="AS101" s="134">
        <f t="shared" si="66"/>
        <v>30</v>
      </c>
      <c r="AT101" s="134">
        <f t="shared" si="67"/>
        <v>13</v>
      </c>
      <c r="AU101" s="134">
        <f t="shared" si="68"/>
        <v>37</v>
      </c>
      <c r="AV101" s="136">
        <f t="shared" si="69"/>
        <v>124</v>
      </c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75"/>
      <c r="BI101" s="175"/>
      <c r="BJ101" s="134"/>
    </row>
    <row r="102" spans="1:62" ht="15" x14ac:dyDescent="0.25">
      <c r="A102" s="161" t="s">
        <v>275</v>
      </c>
      <c r="B102" s="141" t="s">
        <v>109</v>
      </c>
      <c r="C102" s="147"/>
      <c r="D102" s="147"/>
      <c r="E102" s="147"/>
      <c r="F102" s="147"/>
      <c r="G102" s="147"/>
      <c r="H102" s="147"/>
      <c r="I102" s="176"/>
      <c r="J102" s="147"/>
      <c r="K102" s="147"/>
      <c r="L102" s="147"/>
      <c r="M102" s="147"/>
      <c r="N102" s="147"/>
      <c r="O102" s="147"/>
      <c r="P102" s="176"/>
      <c r="Q102" s="147"/>
      <c r="R102" s="147"/>
      <c r="S102" s="147"/>
      <c r="T102" s="147"/>
      <c r="U102" s="147"/>
      <c r="V102" s="147"/>
      <c r="W102" s="176"/>
      <c r="X102" s="147">
        <v>5</v>
      </c>
      <c r="Y102" s="147">
        <v>5</v>
      </c>
      <c r="Z102" s="147">
        <v>5</v>
      </c>
      <c r="AA102" s="147"/>
      <c r="AB102" s="147"/>
      <c r="AC102" s="147"/>
      <c r="AD102" s="176"/>
      <c r="AE102" s="147"/>
      <c r="AF102" s="147"/>
      <c r="AG102" s="147"/>
      <c r="AH102" s="147"/>
      <c r="AI102" s="147"/>
      <c r="AJ102" s="147"/>
      <c r="AK102" s="133"/>
      <c r="AL102" s="134">
        <f>COUNT(E101:AH101)</f>
        <v>21</v>
      </c>
      <c r="AM102" s="147"/>
      <c r="AN102" s="147"/>
      <c r="AO102" s="161" t="s">
        <v>275</v>
      </c>
      <c r="AP102" s="134" t="s">
        <v>109</v>
      </c>
      <c r="AQ102" s="134">
        <f t="shared" si="64"/>
        <v>0</v>
      </c>
      <c r="AR102" s="134">
        <f t="shared" si="65"/>
        <v>0</v>
      </c>
      <c r="AS102" s="134">
        <f t="shared" si="66"/>
        <v>0</v>
      </c>
      <c r="AT102" s="134">
        <f t="shared" si="67"/>
        <v>15</v>
      </c>
      <c r="AU102" s="134">
        <f t="shared" si="68"/>
        <v>0</v>
      </c>
      <c r="AV102" s="136">
        <f t="shared" si="69"/>
        <v>15</v>
      </c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78"/>
      <c r="BI102" s="178"/>
      <c r="BJ102" s="147"/>
    </row>
    <row r="103" spans="1:62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34"/>
      <c r="K103" s="134"/>
      <c r="L103" s="150"/>
      <c r="M103" s="134"/>
      <c r="N103" s="152"/>
      <c r="O103" s="134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/>
      <c r="AF103" s="134"/>
      <c r="AG103" s="150"/>
      <c r="AH103" s="134"/>
      <c r="AI103" s="152"/>
      <c r="AJ103" s="134"/>
      <c r="AK103" s="133"/>
      <c r="AL103" s="134"/>
      <c r="AM103" s="134"/>
      <c r="AN103" s="134"/>
      <c r="AO103" s="140"/>
      <c r="AP103" s="124" t="s">
        <v>108</v>
      </c>
      <c r="AQ103" s="134">
        <f t="shared" si="64"/>
        <v>0</v>
      </c>
      <c r="AR103" s="134">
        <f t="shared" si="65"/>
        <v>0</v>
      </c>
      <c r="AS103" s="134">
        <f t="shared" si="66"/>
        <v>0</v>
      </c>
      <c r="AT103" s="134">
        <f t="shared" si="67"/>
        <v>0</v>
      </c>
      <c r="AU103" s="134">
        <f t="shared" si="68"/>
        <v>0</v>
      </c>
      <c r="AV103" s="136">
        <f t="shared" si="69"/>
        <v>0</v>
      </c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75"/>
      <c r="BI103" s="175"/>
      <c r="BJ103" s="134"/>
    </row>
    <row r="104" spans="1:62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34"/>
      <c r="K104" s="134"/>
      <c r="L104" s="150"/>
      <c r="M104" s="134"/>
      <c r="N104" s="152"/>
      <c r="O104" s="134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4"/>
      <c r="AG104" s="150"/>
      <c r="AH104" s="134"/>
      <c r="AI104" s="152"/>
      <c r="AJ104" s="134"/>
      <c r="AK104" s="133"/>
      <c r="AL104" s="134"/>
      <c r="AM104" s="134"/>
      <c r="AN104" s="134"/>
      <c r="AO104" s="140"/>
      <c r="AP104" s="124" t="s">
        <v>172</v>
      </c>
      <c r="AQ104" s="134">
        <f t="shared" si="64"/>
        <v>0</v>
      </c>
      <c r="AR104" s="134">
        <f t="shared" si="65"/>
        <v>0</v>
      </c>
      <c r="AS104" s="134">
        <f t="shared" si="66"/>
        <v>0</v>
      </c>
      <c r="AT104" s="134">
        <f t="shared" si="67"/>
        <v>0</v>
      </c>
      <c r="AU104" s="134">
        <f t="shared" si="68"/>
        <v>0</v>
      </c>
      <c r="AV104" s="136">
        <f t="shared" si="69"/>
        <v>0</v>
      </c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75"/>
      <c r="BI104" s="175"/>
      <c r="BJ104" s="134"/>
    </row>
    <row r="105" spans="1:62" ht="15" x14ac:dyDescent="0.25">
      <c r="A105" s="140"/>
      <c r="B105" s="141" t="s">
        <v>161</v>
      </c>
      <c r="C105" s="150"/>
      <c r="D105" s="150"/>
      <c r="E105" s="150"/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4"/>
      <c r="AG105" s="150"/>
      <c r="AH105" s="134"/>
      <c r="AI105" s="152"/>
      <c r="AJ105" s="134"/>
      <c r="AK105" s="133"/>
      <c r="AL105" s="134"/>
      <c r="AM105" s="134"/>
      <c r="AN105" s="134"/>
      <c r="AO105" s="140"/>
      <c r="AP105" s="124" t="s">
        <v>173</v>
      </c>
      <c r="AQ105" s="134">
        <f t="shared" si="64"/>
        <v>0</v>
      </c>
      <c r="AR105" s="134">
        <f t="shared" si="65"/>
        <v>0</v>
      </c>
      <c r="AS105" s="134">
        <f t="shared" si="66"/>
        <v>0</v>
      </c>
      <c r="AT105" s="134">
        <f t="shared" si="67"/>
        <v>0</v>
      </c>
      <c r="AU105" s="134">
        <f t="shared" si="68"/>
        <v>0</v>
      </c>
      <c r="AV105" s="136">
        <f t="shared" si="69"/>
        <v>0</v>
      </c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75"/>
      <c r="BI105" s="175"/>
      <c r="BJ105" s="134"/>
    </row>
    <row r="106" spans="1:62" ht="15" x14ac:dyDescent="0.25">
      <c r="A106" s="140"/>
      <c r="B106" s="141" t="s">
        <v>174</v>
      </c>
      <c r="C106" s="150"/>
      <c r="D106" s="150"/>
      <c r="E106" s="150"/>
      <c r="F106" s="134"/>
      <c r="G106" s="152"/>
      <c r="H106" s="134"/>
      <c r="I106" s="159"/>
      <c r="J106" s="134">
        <v>5</v>
      </c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4"/>
      <c r="AG106" s="150"/>
      <c r="AH106" s="134"/>
      <c r="AI106" s="152"/>
      <c r="AJ106" s="134"/>
      <c r="AK106" s="133"/>
      <c r="AL106" s="134"/>
      <c r="AM106" s="134"/>
      <c r="AN106" s="134"/>
      <c r="AO106" s="140"/>
      <c r="AP106" s="124" t="s">
        <v>174</v>
      </c>
      <c r="AQ106" s="134">
        <f t="shared" si="64"/>
        <v>0</v>
      </c>
      <c r="AR106" s="134">
        <f t="shared" si="65"/>
        <v>5</v>
      </c>
      <c r="AS106" s="134">
        <f t="shared" si="66"/>
        <v>0</v>
      </c>
      <c r="AT106" s="134">
        <f t="shared" si="67"/>
        <v>0</v>
      </c>
      <c r="AU106" s="134">
        <f t="shared" si="68"/>
        <v>0</v>
      </c>
      <c r="AV106" s="136">
        <f t="shared" si="69"/>
        <v>5</v>
      </c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75"/>
      <c r="BI106" s="175"/>
      <c r="BJ106" s="134"/>
    </row>
    <row r="107" spans="1:62" ht="15" x14ac:dyDescent="0.25">
      <c r="A107" s="153"/>
      <c r="B107" s="154" t="s">
        <v>175</v>
      </c>
      <c r="C107" s="155"/>
      <c r="D107" s="155"/>
      <c r="E107" s="155"/>
      <c r="F107" s="134"/>
      <c r="G107" s="155"/>
      <c r="H107" s="155"/>
      <c r="I107" s="159"/>
      <c r="J107" s="155"/>
      <c r="K107" s="155"/>
      <c r="L107" s="155"/>
      <c r="M107" s="134"/>
      <c r="N107" s="155"/>
      <c r="O107" s="155"/>
      <c r="P107" s="159"/>
      <c r="Q107" s="155"/>
      <c r="R107" s="155"/>
      <c r="S107" s="155"/>
      <c r="T107" s="134"/>
      <c r="U107" s="155"/>
      <c r="V107" s="155"/>
      <c r="W107" s="159"/>
      <c r="X107" s="155"/>
      <c r="Y107" s="155"/>
      <c r="Z107" s="155"/>
      <c r="AA107" s="134"/>
      <c r="AB107" s="155"/>
      <c r="AC107" s="155"/>
      <c r="AD107" s="159"/>
      <c r="AE107" s="155"/>
      <c r="AF107" s="155"/>
      <c r="AG107" s="155"/>
      <c r="AH107" s="134"/>
      <c r="AI107" s="155"/>
      <c r="AJ107" s="155"/>
      <c r="AK107" s="133">
        <f>SUM(E107:AI107)</f>
        <v>0</v>
      </c>
      <c r="AL107" s="155"/>
      <c r="AM107" s="155"/>
      <c r="AN107" s="155"/>
      <c r="AO107" s="153"/>
      <c r="AP107" s="134" t="s">
        <v>176</v>
      </c>
      <c r="AQ107" s="134">
        <f>SUM(AQ101:AQ106)-AQ100</f>
        <v>0</v>
      </c>
      <c r="AR107" s="134">
        <f>SUM(AR101:AR106)-AR100</f>
        <v>4</v>
      </c>
      <c r="AS107" s="134">
        <f>SUM(AS101:AS106)-AS100</f>
        <v>0</v>
      </c>
      <c r="AT107" s="134">
        <f>SUM(AT101:AT106)-AT100</f>
        <v>-2</v>
      </c>
      <c r="AU107" s="134">
        <f>SUM(AU101:AU106)-AU100</f>
        <v>10</v>
      </c>
      <c r="AV107" s="136">
        <f t="shared" si="69"/>
        <v>12</v>
      </c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81"/>
      <c r="BI107" s="181"/>
      <c r="BJ107" s="155"/>
    </row>
    <row r="108" spans="1:62" ht="15" x14ac:dyDescent="0.25">
      <c r="A108" s="71"/>
      <c r="B108" s="131" t="s">
        <v>166</v>
      </c>
      <c r="C108" s="131"/>
      <c r="D108" s="131"/>
      <c r="E108" s="135"/>
      <c r="F108" s="95">
        <v>6</v>
      </c>
      <c r="G108" s="95">
        <v>6</v>
      </c>
      <c r="H108" s="95">
        <v>3</v>
      </c>
      <c r="I108" s="159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59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59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59"/>
      <c r="AE108" s="95">
        <v>5</v>
      </c>
      <c r="AF108" s="95">
        <v>5</v>
      </c>
      <c r="AG108" s="95">
        <v>5</v>
      </c>
      <c r="AH108" s="95">
        <v>6</v>
      </c>
      <c r="AI108" s="95">
        <v>6</v>
      </c>
      <c r="AJ108" s="135"/>
      <c r="AK108" s="133">
        <f>SUM(F108:AI108)</f>
        <v>132</v>
      </c>
      <c r="AL108" s="134"/>
      <c r="AM108" s="134"/>
      <c r="AN108" s="134"/>
      <c r="AO108" s="71"/>
      <c r="AP108" s="135" t="s">
        <v>167</v>
      </c>
      <c r="AQ108" s="135">
        <f t="shared" ref="AQ108:AQ114" si="70">SUM(C108:H108)</f>
        <v>15</v>
      </c>
      <c r="AR108" s="135">
        <f t="shared" ref="AR108:AR114" si="71">SUM(J108:O108)</f>
        <v>30</v>
      </c>
      <c r="AS108" s="135">
        <f t="shared" ref="AS108:AS114" si="72">SUM(Q108:V108)</f>
        <v>30</v>
      </c>
      <c r="AT108" s="135">
        <f t="shared" ref="AT108:AT114" si="73">SUM(X108:AC108)</f>
        <v>30</v>
      </c>
      <c r="AU108" s="135">
        <f t="shared" ref="AU108:AU114" si="74">SUM(AE108:AJ108)</f>
        <v>27</v>
      </c>
      <c r="AV108" s="136">
        <f t="shared" si="69"/>
        <v>132</v>
      </c>
      <c r="AW108" s="137">
        <f>AV108-SUM(AV110:AV114)</f>
        <v>127</v>
      </c>
      <c r="AX108" s="137">
        <f>AV115</f>
        <v>23.5</v>
      </c>
      <c r="AY108" s="138">
        <f>AW108+AX108</f>
        <v>150.5</v>
      </c>
      <c r="AZ108" s="138">
        <f>AV114</f>
        <v>5</v>
      </c>
      <c r="BA108" s="138">
        <f>AV112</f>
        <v>0</v>
      </c>
      <c r="BB108" s="138">
        <f>AV113</f>
        <v>0</v>
      </c>
      <c r="BC108" s="138">
        <f>AV111</f>
        <v>0</v>
      </c>
      <c r="BD108" s="138">
        <f>AV110</f>
        <v>0</v>
      </c>
      <c r="BE108" s="322"/>
      <c r="BF108" s="134">
        <v>1.3</v>
      </c>
      <c r="BG108" s="134">
        <f>BF108*AX108</f>
        <v>30.55</v>
      </c>
      <c r="BH108" s="174">
        <f>BE108+BG108</f>
        <v>30.55</v>
      </c>
      <c r="BI108" s="174"/>
      <c r="BJ108" s="138"/>
    </row>
    <row r="109" spans="1:62" ht="15" x14ac:dyDescent="0.25">
      <c r="A109" s="140"/>
      <c r="B109" s="141" t="s">
        <v>168</v>
      </c>
      <c r="C109" s="134"/>
      <c r="D109" s="134"/>
      <c r="E109" s="224"/>
      <c r="F109" s="224">
        <v>6.5</v>
      </c>
      <c r="G109" s="224">
        <v>7</v>
      </c>
      <c r="H109" s="224">
        <v>2.5</v>
      </c>
      <c r="I109" s="159"/>
      <c r="J109" s="142"/>
      <c r="K109" s="224">
        <v>6.5</v>
      </c>
      <c r="L109" s="224">
        <v>7</v>
      </c>
      <c r="M109" s="224">
        <v>7</v>
      </c>
      <c r="N109" s="224">
        <v>6.5</v>
      </c>
      <c r="O109" s="224">
        <v>3.5</v>
      </c>
      <c r="P109" s="159"/>
      <c r="Q109" s="134">
        <v>6</v>
      </c>
      <c r="R109" s="134">
        <v>7</v>
      </c>
      <c r="S109" s="134">
        <v>6</v>
      </c>
      <c r="T109" s="134">
        <v>7</v>
      </c>
      <c r="U109" s="134">
        <v>7</v>
      </c>
      <c r="V109" s="134">
        <v>3.5</v>
      </c>
      <c r="W109" s="159"/>
      <c r="X109" s="134">
        <v>6.5</v>
      </c>
      <c r="Y109" s="134">
        <v>6</v>
      </c>
      <c r="Z109" s="134">
        <v>6.5</v>
      </c>
      <c r="AA109" s="134">
        <v>7</v>
      </c>
      <c r="AB109" s="134">
        <v>7</v>
      </c>
      <c r="AC109" s="134">
        <v>3</v>
      </c>
      <c r="AD109" s="159"/>
      <c r="AE109" s="134">
        <v>5</v>
      </c>
      <c r="AF109" s="134">
        <v>6.5</v>
      </c>
      <c r="AG109" s="134">
        <v>6</v>
      </c>
      <c r="AH109" s="134">
        <v>7</v>
      </c>
      <c r="AI109" s="134">
        <v>7</v>
      </c>
      <c r="AJ109" s="134"/>
      <c r="AK109" s="133">
        <f>SUM(F109:AI109)</f>
        <v>150.5</v>
      </c>
      <c r="AL109" s="134">
        <f>COUNT(F109:AI109)</f>
        <v>25</v>
      </c>
      <c r="AM109" s="134">
        <f>AL109*3.5</f>
        <v>87.5</v>
      </c>
      <c r="AN109" s="134"/>
      <c r="AO109" s="140"/>
      <c r="AP109" s="134" t="s">
        <v>169</v>
      </c>
      <c r="AQ109" s="134">
        <f t="shared" si="70"/>
        <v>16</v>
      </c>
      <c r="AR109" s="134">
        <f t="shared" si="71"/>
        <v>30.5</v>
      </c>
      <c r="AS109" s="134">
        <f t="shared" si="72"/>
        <v>36.5</v>
      </c>
      <c r="AT109" s="134">
        <f t="shared" si="73"/>
        <v>36</v>
      </c>
      <c r="AU109" s="134">
        <f t="shared" si="74"/>
        <v>31.5</v>
      </c>
      <c r="AV109" s="136">
        <f t="shared" si="69"/>
        <v>150.5</v>
      </c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75"/>
      <c r="BI109" s="175"/>
      <c r="BJ109" s="134"/>
    </row>
    <row r="110" spans="1:62" ht="15" x14ac:dyDescent="0.25">
      <c r="A110" s="161" t="s">
        <v>217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47"/>
      <c r="AG110" s="147"/>
      <c r="AH110" s="147"/>
      <c r="AI110" s="147"/>
      <c r="AJ110" s="147"/>
      <c r="AK110" s="133"/>
      <c r="AL110" s="134">
        <f>COUNT(E109:AH109)</f>
        <v>24</v>
      </c>
      <c r="AM110" s="147"/>
      <c r="AN110" s="147"/>
      <c r="AO110" s="161" t="s">
        <v>217</v>
      </c>
      <c r="AP110" s="134" t="s">
        <v>109</v>
      </c>
      <c r="AQ110" s="134">
        <f t="shared" si="70"/>
        <v>0</v>
      </c>
      <c r="AR110" s="134">
        <f t="shared" si="71"/>
        <v>0</v>
      </c>
      <c r="AS110" s="134">
        <f t="shared" si="72"/>
        <v>0</v>
      </c>
      <c r="AT110" s="134">
        <f t="shared" si="73"/>
        <v>0</v>
      </c>
      <c r="AU110" s="134">
        <f t="shared" si="74"/>
        <v>0</v>
      </c>
      <c r="AV110" s="136">
        <f t="shared" si="69"/>
        <v>0</v>
      </c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G110" s="147"/>
      <c r="BH110" s="178"/>
      <c r="BI110" s="178"/>
      <c r="BJ110" s="147"/>
    </row>
    <row r="111" spans="1:62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4"/>
      <c r="AG111" s="150"/>
      <c r="AH111" s="134"/>
      <c r="AI111" s="152"/>
      <c r="AJ111" s="134"/>
      <c r="AK111" s="133"/>
      <c r="AL111" s="134"/>
      <c r="AM111" s="134"/>
      <c r="AN111" s="134"/>
      <c r="AO111" s="140"/>
      <c r="AP111" s="124" t="s">
        <v>108</v>
      </c>
      <c r="AQ111" s="134">
        <f t="shared" si="70"/>
        <v>0</v>
      </c>
      <c r="AR111" s="134">
        <f t="shared" si="71"/>
        <v>0</v>
      </c>
      <c r="AS111" s="134">
        <f t="shared" si="72"/>
        <v>0</v>
      </c>
      <c r="AT111" s="134">
        <f t="shared" si="73"/>
        <v>0</v>
      </c>
      <c r="AU111" s="134">
        <f t="shared" si="74"/>
        <v>0</v>
      </c>
      <c r="AV111" s="136">
        <f t="shared" si="69"/>
        <v>0</v>
      </c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75"/>
      <c r="BI111" s="175"/>
      <c r="BJ111" s="134"/>
    </row>
    <row r="112" spans="1:62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4"/>
      <c r="AG112" s="150"/>
      <c r="AH112" s="134"/>
      <c r="AI112" s="152"/>
      <c r="AJ112" s="134"/>
      <c r="AK112" s="133"/>
      <c r="AL112" s="134"/>
      <c r="AM112" s="134"/>
      <c r="AN112" s="134"/>
      <c r="AO112" s="140"/>
      <c r="AP112" s="124" t="s">
        <v>172</v>
      </c>
      <c r="AQ112" s="134">
        <f t="shared" si="70"/>
        <v>0</v>
      </c>
      <c r="AR112" s="134">
        <f t="shared" si="71"/>
        <v>0</v>
      </c>
      <c r="AS112" s="134">
        <f t="shared" si="72"/>
        <v>0</v>
      </c>
      <c r="AT112" s="134">
        <f t="shared" si="73"/>
        <v>0</v>
      </c>
      <c r="AU112" s="134">
        <f t="shared" si="74"/>
        <v>0</v>
      </c>
      <c r="AV112" s="136">
        <f t="shared" si="69"/>
        <v>0</v>
      </c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75"/>
      <c r="BI112" s="175"/>
      <c r="BJ112" s="134"/>
    </row>
    <row r="113" spans="1:62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4"/>
      <c r="AG113" s="150"/>
      <c r="AH113" s="134"/>
      <c r="AI113" s="152"/>
      <c r="AJ113" s="134"/>
      <c r="AK113" s="133"/>
      <c r="AL113" s="134"/>
      <c r="AM113" s="134"/>
      <c r="AN113" s="134"/>
      <c r="AO113" s="140"/>
      <c r="AP113" s="124" t="s">
        <v>173</v>
      </c>
      <c r="AQ113" s="134">
        <f t="shared" si="70"/>
        <v>0</v>
      </c>
      <c r="AR113" s="134">
        <f t="shared" si="71"/>
        <v>0</v>
      </c>
      <c r="AS113" s="134">
        <f t="shared" si="72"/>
        <v>0</v>
      </c>
      <c r="AT113" s="134">
        <f t="shared" si="73"/>
        <v>0</v>
      </c>
      <c r="AU113" s="134">
        <f t="shared" si="74"/>
        <v>0</v>
      </c>
      <c r="AV113" s="136">
        <f t="shared" si="69"/>
        <v>0</v>
      </c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75"/>
      <c r="BI113" s="175"/>
      <c r="BJ113" s="134"/>
    </row>
    <row r="114" spans="1:62" ht="15" x14ac:dyDescent="0.25">
      <c r="A114" s="140"/>
      <c r="B114" s="141" t="s">
        <v>174</v>
      </c>
      <c r="C114" s="150"/>
      <c r="D114" s="150"/>
      <c r="E114" s="150"/>
      <c r="F114" s="134"/>
      <c r="G114" s="152"/>
      <c r="H114" s="134"/>
      <c r="I114" s="159"/>
      <c r="J114" s="134">
        <v>5</v>
      </c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59"/>
      <c r="AE114" s="134"/>
      <c r="AF114" s="134"/>
      <c r="AG114" s="150"/>
      <c r="AH114" s="134"/>
      <c r="AI114" s="152"/>
      <c r="AJ114" s="134"/>
      <c r="AK114" s="133"/>
      <c r="AL114" s="134"/>
      <c r="AM114" s="134"/>
      <c r="AN114" s="134"/>
      <c r="AO114" s="140"/>
      <c r="AP114" s="124" t="s">
        <v>174</v>
      </c>
      <c r="AQ114" s="134">
        <f t="shared" si="70"/>
        <v>0</v>
      </c>
      <c r="AR114" s="134">
        <f t="shared" si="71"/>
        <v>5</v>
      </c>
      <c r="AS114" s="134">
        <f t="shared" si="72"/>
        <v>0</v>
      </c>
      <c r="AT114" s="134">
        <f t="shared" si="73"/>
        <v>0</v>
      </c>
      <c r="AU114" s="134">
        <f t="shared" si="74"/>
        <v>0</v>
      </c>
      <c r="AV114" s="136">
        <f t="shared" si="69"/>
        <v>5</v>
      </c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75"/>
      <c r="BI114" s="175"/>
      <c r="BJ114" s="134"/>
    </row>
    <row r="115" spans="1:62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/>
      <c r="K115" s="155"/>
      <c r="L115" s="155"/>
      <c r="M115" s="134"/>
      <c r="N115" s="155"/>
      <c r="O115" s="155"/>
      <c r="P115" s="159"/>
      <c r="Q115" s="155"/>
      <c r="R115" s="155"/>
      <c r="S115" s="155"/>
      <c r="T115" s="134"/>
      <c r="U115" s="155"/>
      <c r="V115" s="155"/>
      <c r="W115" s="159"/>
      <c r="X115" s="155"/>
      <c r="Y115" s="155"/>
      <c r="Z115" s="155"/>
      <c r="AA115" s="134"/>
      <c r="AB115" s="155"/>
      <c r="AC115" s="155"/>
      <c r="AD115" s="159"/>
      <c r="AE115" s="155"/>
      <c r="AF115" s="155"/>
      <c r="AG115" s="155"/>
      <c r="AH115" s="134"/>
      <c r="AI115" s="155"/>
      <c r="AJ115" s="155"/>
      <c r="AK115" s="133">
        <f>SUM(E115:AI115)</f>
        <v>0</v>
      </c>
      <c r="AL115" s="155"/>
      <c r="AM115" s="155"/>
      <c r="AN115" s="155"/>
      <c r="AO115" s="153"/>
      <c r="AP115" s="134" t="s">
        <v>176</v>
      </c>
      <c r="AQ115" s="134">
        <f>SUM(AQ109:AQ114)-AQ108</f>
        <v>1</v>
      </c>
      <c r="AR115" s="134">
        <f>SUM(AR109:AR114)-AR108</f>
        <v>5.5</v>
      </c>
      <c r="AS115" s="134">
        <f>SUM(AS109:AS114)-AS108</f>
        <v>6.5</v>
      </c>
      <c r="AT115" s="134">
        <f>SUM(AT109:AT114)-AT108</f>
        <v>6</v>
      </c>
      <c r="AU115" s="134">
        <f>SUM(AU109:AU114)-AU108</f>
        <v>4.5</v>
      </c>
      <c r="AV115" s="136">
        <f t="shared" si="69"/>
        <v>23.5</v>
      </c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155"/>
      <c r="BG115" s="155"/>
      <c r="BH115" s="181"/>
      <c r="BI115" s="181"/>
      <c r="BJ115" s="155"/>
    </row>
    <row r="116" spans="1:62" ht="15" x14ac:dyDescent="0.25">
      <c r="A116" s="71"/>
      <c r="B116" s="131" t="s">
        <v>166</v>
      </c>
      <c r="C116" s="131"/>
      <c r="D116" s="131"/>
      <c r="E116" s="135"/>
      <c r="F116" s="95">
        <v>6</v>
      </c>
      <c r="G116" s="95">
        <v>6</v>
      </c>
      <c r="H116" s="95">
        <v>3</v>
      </c>
      <c r="I116" s="159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59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59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59"/>
      <c r="AE116" s="95">
        <v>5</v>
      </c>
      <c r="AF116" s="95">
        <v>5</v>
      </c>
      <c r="AG116" s="95">
        <v>5</v>
      </c>
      <c r="AH116" s="95">
        <v>6</v>
      </c>
      <c r="AI116" s="95">
        <v>6</v>
      </c>
      <c r="AJ116" s="135"/>
      <c r="AK116" s="133">
        <f>SUM(F116:AI116)</f>
        <v>132</v>
      </c>
      <c r="AL116" s="134"/>
      <c r="AM116" s="134"/>
      <c r="AN116" s="134"/>
      <c r="AO116" s="71"/>
      <c r="AP116" s="135" t="s">
        <v>167</v>
      </c>
      <c r="AQ116" s="135">
        <f t="shared" ref="AQ116:AQ122" si="75">SUM(C116:H116)</f>
        <v>15</v>
      </c>
      <c r="AR116" s="135">
        <f t="shared" ref="AR116:AR122" si="76">SUM(J116:O116)</f>
        <v>30</v>
      </c>
      <c r="AS116" s="135">
        <f t="shared" ref="AS116:AS122" si="77">SUM(Q116:V116)</f>
        <v>30</v>
      </c>
      <c r="AT116" s="135">
        <f t="shared" ref="AT116:AT122" si="78">SUM(X116:AC116)</f>
        <v>30</v>
      </c>
      <c r="AU116" s="135">
        <f t="shared" ref="AU116:AU122" si="79">SUM(AE116:AJ116)</f>
        <v>27</v>
      </c>
      <c r="AV116" s="136">
        <f t="shared" si="69"/>
        <v>132</v>
      </c>
      <c r="AW116" s="137">
        <f>AV116-SUM(AV118:AV122)</f>
        <v>122</v>
      </c>
      <c r="AX116" s="137">
        <f>AV123</f>
        <v>14</v>
      </c>
      <c r="AY116" s="138">
        <f>AW116+AX116</f>
        <v>136</v>
      </c>
      <c r="AZ116" s="138">
        <f>AV122</f>
        <v>5</v>
      </c>
      <c r="BA116" s="138">
        <f>AV120</f>
        <v>0</v>
      </c>
      <c r="BB116" s="138">
        <f>AV121</f>
        <v>0</v>
      </c>
      <c r="BC116" s="138">
        <f>AV119</f>
        <v>5</v>
      </c>
      <c r="BD116" s="138">
        <f>AV118</f>
        <v>0</v>
      </c>
      <c r="BE116" s="322"/>
      <c r="BF116" s="134">
        <v>1.3</v>
      </c>
      <c r="BG116" s="134">
        <f>BF116*AX116</f>
        <v>18.2</v>
      </c>
      <c r="BH116" s="174">
        <f>BE116+BG116</f>
        <v>18.2</v>
      </c>
      <c r="BI116" s="174"/>
      <c r="BJ116" s="138"/>
    </row>
    <row r="117" spans="1:62" ht="15" x14ac:dyDescent="0.25">
      <c r="A117" s="140"/>
      <c r="B117" s="141" t="s">
        <v>168</v>
      </c>
      <c r="C117" s="134"/>
      <c r="D117" s="134"/>
      <c r="E117" s="224"/>
      <c r="F117" s="224">
        <v>6.5</v>
      </c>
      <c r="G117" s="224">
        <v>6.5</v>
      </c>
      <c r="H117" s="224">
        <v>4</v>
      </c>
      <c r="I117" s="159"/>
      <c r="J117" s="142"/>
      <c r="K117" s="224">
        <v>5.5</v>
      </c>
      <c r="L117" s="224">
        <v>6</v>
      </c>
      <c r="M117" s="224">
        <v>6.5</v>
      </c>
      <c r="N117" s="224">
        <v>6.5</v>
      </c>
      <c r="O117" s="224">
        <v>3</v>
      </c>
      <c r="P117" s="159"/>
      <c r="Q117" s="134">
        <v>5</v>
      </c>
      <c r="R117" s="134">
        <v>4.5</v>
      </c>
      <c r="S117" s="134">
        <v>6.5</v>
      </c>
      <c r="T117" s="134">
        <v>7</v>
      </c>
      <c r="U117" s="134">
        <v>6.5</v>
      </c>
      <c r="V117" s="134">
        <v>3.5</v>
      </c>
      <c r="W117" s="159"/>
      <c r="X117" s="134">
        <v>6</v>
      </c>
      <c r="Y117" s="134">
        <v>6.5</v>
      </c>
      <c r="Z117" s="137"/>
      <c r="AA117" s="134">
        <v>6.5</v>
      </c>
      <c r="AB117" s="134">
        <v>6.5</v>
      </c>
      <c r="AC117" s="134">
        <v>3</v>
      </c>
      <c r="AD117" s="159"/>
      <c r="AE117" s="134">
        <v>6</v>
      </c>
      <c r="AF117" s="134">
        <v>4.5</v>
      </c>
      <c r="AG117" s="134">
        <v>6.5</v>
      </c>
      <c r="AH117" s="134">
        <v>6.5</v>
      </c>
      <c r="AI117" s="134">
        <v>6.5</v>
      </c>
      <c r="AJ117" s="134"/>
      <c r="AK117" s="133">
        <f>SUM(F117:AI117)</f>
        <v>136</v>
      </c>
      <c r="AL117" s="134">
        <f>COUNT(F117:AI117)</f>
        <v>24</v>
      </c>
      <c r="AM117" s="134">
        <f>AL117*3.5</f>
        <v>84</v>
      </c>
      <c r="AN117" s="134"/>
      <c r="AO117" s="140"/>
      <c r="AP117" s="134" t="s">
        <v>169</v>
      </c>
      <c r="AQ117" s="134">
        <f t="shared" si="75"/>
        <v>17</v>
      </c>
      <c r="AR117" s="134">
        <f t="shared" si="76"/>
        <v>27.5</v>
      </c>
      <c r="AS117" s="134">
        <f t="shared" si="77"/>
        <v>33</v>
      </c>
      <c r="AT117" s="134">
        <f t="shared" si="78"/>
        <v>28.5</v>
      </c>
      <c r="AU117" s="134">
        <f t="shared" si="79"/>
        <v>30</v>
      </c>
      <c r="AV117" s="136">
        <f t="shared" si="69"/>
        <v>136</v>
      </c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75"/>
      <c r="BI117" s="175"/>
      <c r="BJ117" s="134"/>
    </row>
    <row r="118" spans="1:62" ht="15" x14ac:dyDescent="0.25">
      <c r="A118" s="161" t="s">
        <v>210</v>
      </c>
      <c r="B118" s="141" t="s">
        <v>109</v>
      </c>
      <c r="C118" s="147"/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47"/>
      <c r="AG118" s="147"/>
      <c r="AH118" s="147"/>
      <c r="AI118" s="147"/>
      <c r="AJ118" s="147"/>
      <c r="AK118" s="133"/>
      <c r="AL118" s="134">
        <f>COUNT(E117:AH117)</f>
        <v>23</v>
      </c>
      <c r="AM118" s="147"/>
      <c r="AN118" s="147"/>
      <c r="AO118" s="161" t="s">
        <v>210</v>
      </c>
      <c r="AP118" s="134" t="s">
        <v>109</v>
      </c>
      <c r="AQ118" s="134">
        <f t="shared" si="75"/>
        <v>0</v>
      </c>
      <c r="AR118" s="134">
        <f t="shared" si="76"/>
        <v>0</v>
      </c>
      <c r="AS118" s="134">
        <f t="shared" si="77"/>
        <v>0</v>
      </c>
      <c r="AT118" s="134">
        <f t="shared" si="78"/>
        <v>0</v>
      </c>
      <c r="AU118" s="134">
        <f t="shared" si="79"/>
        <v>0</v>
      </c>
      <c r="AV118" s="136">
        <f t="shared" si="69"/>
        <v>0</v>
      </c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78"/>
      <c r="BI118" s="178"/>
      <c r="BJ118" s="147"/>
    </row>
    <row r="119" spans="1:62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>
        <v>5</v>
      </c>
      <c r="AA119" s="134"/>
      <c r="AB119" s="152"/>
      <c r="AC119" s="134"/>
      <c r="AD119" s="159"/>
      <c r="AE119" s="134"/>
      <c r="AF119" s="134"/>
      <c r="AG119" s="150"/>
      <c r="AH119" s="134"/>
      <c r="AI119" s="152"/>
      <c r="AJ119" s="134"/>
      <c r="AK119" s="133"/>
      <c r="AL119" s="134"/>
      <c r="AM119" s="134"/>
      <c r="AN119" s="134"/>
      <c r="AO119" s="140"/>
      <c r="AP119" s="124" t="s">
        <v>108</v>
      </c>
      <c r="AQ119" s="134">
        <f t="shared" si="75"/>
        <v>0</v>
      </c>
      <c r="AR119" s="134">
        <f t="shared" si="76"/>
        <v>0</v>
      </c>
      <c r="AS119" s="134">
        <f t="shared" si="77"/>
        <v>0</v>
      </c>
      <c r="AT119" s="134">
        <f t="shared" si="78"/>
        <v>5</v>
      </c>
      <c r="AU119" s="134">
        <f t="shared" si="79"/>
        <v>0</v>
      </c>
      <c r="AV119" s="136">
        <f t="shared" si="69"/>
        <v>5</v>
      </c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75"/>
      <c r="BI119" s="175"/>
      <c r="BJ119" s="134"/>
    </row>
    <row r="120" spans="1:62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4"/>
      <c r="AG120" s="150"/>
      <c r="AH120" s="134"/>
      <c r="AI120" s="152"/>
      <c r="AJ120" s="134"/>
      <c r="AK120" s="133"/>
      <c r="AL120" s="134"/>
      <c r="AM120" s="134"/>
      <c r="AN120" s="134"/>
      <c r="AO120" s="140"/>
      <c r="AP120" s="124" t="s">
        <v>172</v>
      </c>
      <c r="AQ120" s="134">
        <f t="shared" si="75"/>
        <v>0</v>
      </c>
      <c r="AR120" s="134">
        <f t="shared" si="76"/>
        <v>0</v>
      </c>
      <c r="AS120" s="134">
        <f t="shared" si="77"/>
        <v>0</v>
      </c>
      <c r="AT120" s="134">
        <f t="shared" si="78"/>
        <v>0</v>
      </c>
      <c r="AU120" s="134">
        <f t="shared" si="79"/>
        <v>0</v>
      </c>
      <c r="AV120" s="136">
        <f t="shared" si="69"/>
        <v>0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75"/>
      <c r="BI120" s="175"/>
      <c r="BJ120" s="134"/>
    </row>
    <row r="121" spans="1:62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4"/>
      <c r="AG121" s="150"/>
      <c r="AH121" s="134"/>
      <c r="AI121" s="152"/>
      <c r="AJ121" s="134"/>
      <c r="AK121" s="133"/>
      <c r="AL121" s="134"/>
      <c r="AM121" s="134"/>
      <c r="AN121" s="134"/>
      <c r="AO121" s="140"/>
      <c r="AP121" s="124" t="s">
        <v>173</v>
      </c>
      <c r="AQ121" s="134">
        <f t="shared" si="75"/>
        <v>0</v>
      </c>
      <c r="AR121" s="134">
        <f t="shared" si="76"/>
        <v>0</v>
      </c>
      <c r="AS121" s="134">
        <f t="shared" si="77"/>
        <v>0</v>
      </c>
      <c r="AT121" s="134">
        <f t="shared" si="78"/>
        <v>0</v>
      </c>
      <c r="AU121" s="134">
        <f t="shared" si="79"/>
        <v>0</v>
      </c>
      <c r="AV121" s="136">
        <f t="shared" si="69"/>
        <v>0</v>
      </c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75"/>
      <c r="BI121" s="175"/>
      <c r="BJ121" s="134"/>
    </row>
    <row r="122" spans="1:62" ht="15" x14ac:dyDescent="0.25">
      <c r="A122" s="140"/>
      <c r="B122" s="141" t="s">
        <v>174</v>
      </c>
      <c r="C122" s="150"/>
      <c r="D122" s="150"/>
      <c r="E122" s="150"/>
      <c r="F122" s="134"/>
      <c r="G122" s="152"/>
      <c r="H122" s="134"/>
      <c r="I122" s="159"/>
      <c r="J122" s="134">
        <v>5</v>
      </c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59"/>
      <c r="AE122" s="134"/>
      <c r="AF122" s="134"/>
      <c r="AG122" s="150"/>
      <c r="AH122" s="134"/>
      <c r="AI122" s="152"/>
      <c r="AJ122" s="134"/>
      <c r="AK122" s="133"/>
      <c r="AL122" s="134"/>
      <c r="AM122" s="134"/>
      <c r="AN122" s="134"/>
      <c r="AO122" s="140"/>
      <c r="AP122" s="124" t="s">
        <v>174</v>
      </c>
      <c r="AQ122" s="134">
        <f t="shared" si="75"/>
        <v>0</v>
      </c>
      <c r="AR122" s="134">
        <f t="shared" si="76"/>
        <v>5</v>
      </c>
      <c r="AS122" s="134">
        <f t="shared" si="77"/>
        <v>0</v>
      </c>
      <c r="AT122" s="134">
        <f t="shared" si="78"/>
        <v>0</v>
      </c>
      <c r="AU122" s="134">
        <f t="shared" si="79"/>
        <v>0</v>
      </c>
      <c r="AV122" s="136">
        <f t="shared" si="69"/>
        <v>5</v>
      </c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75"/>
      <c r="BI122" s="175"/>
      <c r="BJ122" s="134"/>
    </row>
    <row r="123" spans="1:62" ht="15" x14ac:dyDescent="0.25">
      <c r="A123" s="153"/>
      <c r="B123" s="154" t="s">
        <v>175</v>
      </c>
      <c r="C123" s="155"/>
      <c r="D123" s="155"/>
      <c r="E123" s="155"/>
      <c r="F123" s="134"/>
      <c r="G123" s="155"/>
      <c r="H123" s="155"/>
      <c r="I123" s="159"/>
      <c r="J123" s="155"/>
      <c r="K123" s="155"/>
      <c r="L123" s="155"/>
      <c r="M123" s="134"/>
      <c r="N123" s="155"/>
      <c r="O123" s="155"/>
      <c r="P123" s="159"/>
      <c r="Q123" s="155"/>
      <c r="R123" s="155"/>
      <c r="S123" s="155"/>
      <c r="T123" s="134"/>
      <c r="U123" s="155"/>
      <c r="V123" s="155"/>
      <c r="W123" s="159"/>
      <c r="X123" s="155"/>
      <c r="Y123" s="155"/>
      <c r="Z123" s="155"/>
      <c r="AA123" s="134"/>
      <c r="AB123" s="155"/>
      <c r="AC123" s="155"/>
      <c r="AD123" s="159"/>
      <c r="AE123" s="155"/>
      <c r="AF123" s="155"/>
      <c r="AG123" s="155"/>
      <c r="AH123" s="134"/>
      <c r="AI123" s="155"/>
      <c r="AJ123" s="155"/>
      <c r="AK123" s="133">
        <f>SUM(E123:AI123)</f>
        <v>0</v>
      </c>
      <c r="AL123" s="155"/>
      <c r="AM123" s="155"/>
      <c r="AN123" s="155"/>
      <c r="AO123" s="153"/>
      <c r="AP123" s="134" t="s">
        <v>176</v>
      </c>
      <c r="AQ123" s="134">
        <f>SUM(AQ117:AQ122)-AQ116</f>
        <v>2</v>
      </c>
      <c r="AR123" s="134">
        <f>SUM(AR117:AR122)-AR116</f>
        <v>2.5</v>
      </c>
      <c r="AS123" s="134">
        <f>SUM(AS117:AS122)-AS116</f>
        <v>3</v>
      </c>
      <c r="AT123" s="134">
        <f>SUM(AT117:AT122)-AT116</f>
        <v>3.5</v>
      </c>
      <c r="AU123" s="134">
        <f>SUM(AU117:AU122)-AU116</f>
        <v>3</v>
      </c>
      <c r="AV123" s="136">
        <f t="shared" si="69"/>
        <v>14</v>
      </c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81"/>
      <c r="BI123" s="181"/>
      <c r="BJ123" s="155"/>
    </row>
    <row r="124" spans="1:62" ht="15" x14ac:dyDescent="0.25">
      <c r="A124" s="71"/>
      <c r="B124" s="131" t="s">
        <v>166</v>
      </c>
      <c r="C124" s="131"/>
      <c r="D124" s="131"/>
      <c r="E124" s="135"/>
      <c r="F124" s="95">
        <v>6</v>
      </c>
      <c r="G124" s="95">
        <v>6</v>
      </c>
      <c r="H124" s="95">
        <v>3</v>
      </c>
      <c r="I124" s="159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59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59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59"/>
      <c r="AE124" s="95">
        <v>5</v>
      </c>
      <c r="AF124" s="95">
        <v>5</v>
      </c>
      <c r="AG124" s="95">
        <v>5</v>
      </c>
      <c r="AH124" s="95">
        <v>6</v>
      </c>
      <c r="AI124" s="95">
        <v>6</v>
      </c>
      <c r="AJ124" s="135"/>
      <c r="AK124" s="133">
        <f>SUM(F124:AI124)</f>
        <v>132</v>
      </c>
      <c r="AL124" s="134"/>
      <c r="AM124" s="134"/>
      <c r="AN124" s="134"/>
      <c r="AO124" s="71"/>
      <c r="AP124" s="135" t="s">
        <v>167</v>
      </c>
      <c r="AQ124" s="135">
        <f t="shared" ref="AQ124:AQ130" si="80">SUM(C124:H124)</f>
        <v>15</v>
      </c>
      <c r="AR124" s="135">
        <f t="shared" ref="AR124:AR130" si="81">SUM(J124:O124)</f>
        <v>30</v>
      </c>
      <c r="AS124" s="135">
        <f t="shared" ref="AS124:AS130" si="82">SUM(Q124:V124)</f>
        <v>30</v>
      </c>
      <c r="AT124" s="135">
        <f t="shared" ref="AT124:AT130" si="83">SUM(X124:AC124)</f>
        <v>30</v>
      </c>
      <c r="AU124" s="135">
        <f t="shared" ref="AU124:AU130" si="84">SUM(AE124:AJ124)</f>
        <v>27</v>
      </c>
      <c r="AV124" s="136">
        <f t="shared" si="69"/>
        <v>132</v>
      </c>
      <c r="AW124" s="137">
        <f>AV124-SUM(AV126:AV130)</f>
        <v>127</v>
      </c>
      <c r="AX124" s="137">
        <f>AV131</f>
        <v>14.5</v>
      </c>
      <c r="AY124" s="138">
        <f>AW124+AX124</f>
        <v>141.5</v>
      </c>
      <c r="AZ124" s="138">
        <f>AV130</f>
        <v>5</v>
      </c>
      <c r="BA124" s="138">
        <f>AV128</f>
        <v>0</v>
      </c>
      <c r="BB124" s="138">
        <f>AV129</f>
        <v>0</v>
      </c>
      <c r="BC124" s="138">
        <f>AV127</f>
        <v>0</v>
      </c>
      <c r="BD124" s="138">
        <f>AV126</f>
        <v>0</v>
      </c>
      <c r="BE124" s="322"/>
      <c r="BF124" s="134">
        <v>1.3</v>
      </c>
      <c r="BG124" s="134">
        <f>BF124*AX124</f>
        <v>18.850000000000001</v>
      </c>
      <c r="BH124" s="174">
        <f>BE124+BG124</f>
        <v>18.850000000000001</v>
      </c>
      <c r="BI124" s="174"/>
      <c r="BJ124" s="138"/>
    </row>
    <row r="125" spans="1:62" ht="15" x14ac:dyDescent="0.25">
      <c r="A125" s="140"/>
      <c r="B125" s="141" t="s">
        <v>168</v>
      </c>
      <c r="C125" s="134"/>
      <c r="D125" s="134"/>
      <c r="E125" s="224"/>
      <c r="F125" s="224">
        <v>6</v>
      </c>
      <c r="G125" s="224">
        <v>5.5</v>
      </c>
      <c r="H125" s="224">
        <v>3</v>
      </c>
      <c r="I125" s="159"/>
      <c r="J125" s="142"/>
      <c r="K125" s="224">
        <v>5</v>
      </c>
      <c r="L125" s="224">
        <v>7</v>
      </c>
      <c r="M125" s="224">
        <v>6.5</v>
      </c>
      <c r="N125" s="224">
        <v>6</v>
      </c>
      <c r="O125" s="224">
        <v>3.5</v>
      </c>
      <c r="P125" s="159"/>
      <c r="Q125" s="134">
        <v>7</v>
      </c>
      <c r="R125" s="134">
        <v>5</v>
      </c>
      <c r="S125" s="134">
        <v>6.5</v>
      </c>
      <c r="T125" s="134">
        <v>6.5</v>
      </c>
      <c r="U125" s="134">
        <v>5.5</v>
      </c>
      <c r="V125" s="134">
        <v>3</v>
      </c>
      <c r="W125" s="159"/>
      <c r="X125" s="134">
        <v>8</v>
      </c>
      <c r="Y125" s="134">
        <v>5.5</v>
      </c>
      <c r="Z125" s="134">
        <v>6.5</v>
      </c>
      <c r="AA125" s="134">
        <v>6</v>
      </c>
      <c r="AB125" s="134">
        <v>5.5</v>
      </c>
      <c r="AC125" s="134">
        <v>2</v>
      </c>
      <c r="AD125" s="159"/>
      <c r="AE125" s="134">
        <v>7.5</v>
      </c>
      <c r="AF125" s="134">
        <v>5.5</v>
      </c>
      <c r="AG125" s="134">
        <v>6</v>
      </c>
      <c r="AH125" s="134">
        <v>6.5</v>
      </c>
      <c r="AI125" s="134">
        <v>6.5</v>
      </c>
      <c r="AJ125" s="134"/>
      <c r="AK125" s="133">
        <f>SUM(F125:AI125)</f>
        <v>141.5</v>
      </c>
      <c r="AL125" s="134">
        <f>COUNT(F125:AI125)</f>
        <v>25</v>
      </c>
      <c r="AM125" s="134">
        <f>AL125*3.5</f>
        <v>87.5</v>
      </c>
      <c r="AN125" s="134"/>
      <c r="AO125" s="140"/>
      <c r="AP125" s="134" t="s">
        <v>169</v>
      </c>
      <c r="AQ125" s="134">
        <f t="shared" si="80"/>
        <v>14.5</v>
      </c>
      <c r="AR125" s="134">
        <f t="shared" si="81"/>
        <v>28</v>
      </c>
      <c r="AS125" s="134">
        <f t="shared" si="82"/>
        <v>33.5</v>
      </c>
      <c r="AT125" s="134">
        <f t="shared" si="83"/>
        <v>33.5</v>
      </c>
      <c r="AU125" s="134">
        <f t="shared" si="84"/>
        <v>32</v>
      </c>
      <c r="AV125" s="136">
        <f t="shared" si="69"/>
        <v>141.5</v>
      </c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75"/>
      <c r="BI125" s="175"/>
      <c r="BJ125" s="134"/>
    </row>
    <row r="126" spans="1:62" ht="15" x14ac:dyDescent="0.25">
      <c r="A126" s="161" t="s">
        <v>215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47"/>
      <c r="AG126" s="147"/>
      <c r="AH126" s="147"/>
      <c r="AI126" s="147"/>
      <c r="AJ126" s="147"/>
      <c r="AK126" s="133"/>
      <c r="AL126" s="134">
        <f>COUNT(E125:AH125)</f>
        <v>24</v>
      </c>
      <c r="AM126" s="147"/>
      <c r="AN126" s="147"/>
      <c r="AO126" s="161" t="s">
        <v>215</v>
      </c>
      <c r="AP126" s="134" t="s">
        <v>109</v>
      </c>
      <c r="AQ126" s="134">
        <f t="shared" si="80"/>
        <v>0</v>
      </c>
      <c r="AR126" s="134">
        <f t="shared" si="81"/>
        <v>0</v>
      </c>
      <c r="AS126" s="134">
        <f t="shared" si="82"/>
        <v>0</v>
      </c>
      <c r="AT126" s="134">
        <f t="shared" si="83"/>
        <v>0</v>
      </c>
      <c r="AU126" s="134">
        <f t="shared" si="84"/>
        <v>0</v>
      </c>
      <c r="AV126" s="136">
        <f t="shared" si="69"/>
        <v>0</v>
      </c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G126" s="147"/>
      <c r="BH126" s="178"/>
      <c r="BI126" s="178"/>
      <c r="BJ126" s="147"/>
    </row>
    <row r="127" spans="1:62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4"/>
      <c r="AG127" s="150"/>
      <c r="AH127" s="134"/>
      <c r="AI127" s="152"/>
      <c r="AJ127" s="134"/>
      <c r="AK127" s="133"/>
      <c r="AL127" s="134"/>
      <c r="AM127" s="134"/>
      <c r="AN127" s="134"/>
      <c r="AO127" s="140"/>
      <c r="AP127" s="124" t="s">
        <v>108</v>
      </c>
      <c r="AQ127" s="134">
        <f t="shared" si="80"/>
        <v>0</v>
      </c>
      <c r="AR127" s="134">
        <f t="shared" si="81"/>
        <v>0</v>
      </c>
      <c r="AS127" s="134">
        <f t="shared" si="82"/>
        <v>0</v>
      </c>
      <c r="AT127" s="134">
        <f t="shared" si="83"/>
        <v>0</v>
      </c>
      <c r="AU127" s="134">
        <f t="shared" si="84"/>
        <v>0</v>
      </c>
      <c r="AV127" s="136">
        <f t="shared" si="69"/>
        <v>0</v>
      </c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75"/>
      <c r="BI127" s="175"/>
      <c r="BJ127" s="134"/>
    </row>
    <row r="128" spans="1:62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4"/>
      <c r="AG128" s="150"/>
      <c r="AH128" s="134"/>
      <c r="AI128" s="152"/>
      <c r="AJ128" s="134"/>
      <c r="AK128" s="133"/>
      <c r="AL128" s="134"/>
      <c r="AM128" s="134"/>
      <c r="AN128" s="134"/>
      <c r="AO128" s="140"/>
      <c r="AP128" s="124" t="s">
        <v>172</v>
      </c>
      <c r="AQ128" s="134">
        <f t="shared" si="80"/>
        <v>0</v>
      </c>
      <c r="AR128" s="134">
        <f t="shared" si="81"/>
        <v>0</v>
      </c>
      <c r="AS128" s="134">
        <f t="shared" si="82"/>
        <v>0</v>
      </c>
      <c r="AT128" s="134">
        <f t="shared" si="83"/>
        <v>0</v>
      </c>
      <c r="AU128" s="134">
        <f t="shared" si="84"/>
        <v>0</v>
      </c>
      <c r="AV128" s="136">
        <f t="shared" si="69"/>
        <v>0</v>
      </c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75"/>
      <c r="BI128" s="175"/>
      <c r="BJ128" s="134"/>
    </row>
    <row r="129" spans="1:62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4"/>
      <c r="AG129" s="150"/>
      <c r="AH129" s="134"/>
      <c r="AI129" s="152"/>
      <c r="AJ129" s="134"/>
      <c r="AK129" s="133"/>
      <c r="AL129" s="134"/>
      <c r="AM129" s="134"/>
      <c r="AN129" s="134"/>
      <c r="AO129" s="140"/>
      <c r="AP129" s="124" t="s">
        <v>173</v>
      </c>
      <c r="AQ129" s="134">
        <f t="shared" si="80"/>
        <v>0</v>
      </c>
      <c r="AR129" s="134">
        <f t="shared" si="81"/>
        <v>0</v>
      </c>
      <c r="AS129" s="134">
        <f t="shared" si="82"/>
        <v>0</v>
      </c>
      <c r="AT129" s="134">
        <f t="shared" si="83"/>
        <v>0</v>
      </c>
      <c r="AU129" s="134">
        <f t="shared" si="84"/>
        <v>0</v>
      </c>
      <c r="AV129" s="136">
        <f t="shared" si="69"/>
        <v>0</v>
      </c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75"/>
      <c r="BI129" s="175"/>
      <c r="BJ129" s="134"/>
    </row>
    <row r="130" spans="1:62" ht="15" x14ac:dyDescent="0.25">
      <c r="A130" s="140"/>
      <c r="B130" s="141" t="s">
        <v>174</v>
      </c>
      <c r="C130" s="150"/>
      <c r="D130" s="150"/>
      <c r="E130" s="150"/>
      <c r="F130" s="134"/>
      <c r="G130" s="152"/>
      <c r="H130" s="134"/>
      <c r="I130" s="159"/>
      <c r="J130" s="134">
        <v>5</v>
      </c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4"/>
      <c r="AG130" s="150"/>
      <c r="AH130" s="134"/>
      <c r="AI130" s="152"/>
      <c r="AJ130" s="134"/>
      <c r="AK130" s="133"/>
      <c r="AL130" s="134"/>
      <c r="AM130" s="134"/>
      <c r="AN130" s="134"/>
      <c r="AO130" s="140"/>
      <c r="AP130" s="124" t="s">
        <v>174</v>
      </c>
      <c r="AQ130" s="134">
        <f t="shared" si="80"/>
        <v>0</v>
      </c>
      <c r="AR130" s="134">
        <f t="shared" si="81"/>
        <v>5</v>
      </c>
      <c r="AS130" s="134">
        <f t="shared" si="82"/>
        <v>0</v>
      </c>
      <c r="AT130" s="134">
        <f t="shared" si="83"/>
        <v>0</v>
      </c>
      <c r="AU130" s="134">
        <f t="shared" si="84"/>
        <v>0</v>
      </c>
      <c r="AV130" s="136">
        <f t="shared" si="69"/>
        <v>5</v>
      </c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75"/>
      <c r="BI130" s="175"/>
      <c r="BJ130" s="134"/>
    </row>
    <row r="131" spans="1:62" ht="15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55"/>
      <c r="AG131" s="155"/>
      <c r="AH131" s="134"/>
      <c r="AI131" s="155"/>
      <c r="AJ131" s="155"/>
      <c r="AK131" s="133">
        <f>SUM(E131:AI131)</f>
        <v>0</v>
      </c>
      <c r="AL131" s="155"/>
      <c r="AM131" s="155"/>
      <c r="AN131" s="155"/>
      <c r="AO131" s="153"/>
      <c r="AP131" s="134" t="s">
        <v>176</v>
      </c>
      <c r="AQ131" s="134">
        <f>SUM(AQ125:AQ130)-AQ124</f>
        <v>-0.5</v>
      </c>
      <c r="AR131" s="134">
        <f>SUM(AR125:AR130)-AR124</f>
        <v>3</v>
      </c>
      <c r="AS131" s="134">
        <f>SUM(AS125:AS130)-AS124</f>
        <v>3.5</v>
      </c>
      <c r="AT131" s="134">
        <f>SUM(AT125:AT130)-AT124</f>
        <v>3.5</v>
      </c>
      <c r="AU131" s="134">
        <f>SUM(AU125:AU130)-AU124</f>
        <v>5</v>
      </c>
      <c r="AV131" s="136">
        <f t="shared" si="69"/>
        <v>14.5</v>
      </c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81"/>
      <c r="BI131" s="181"/>
      <c r="BJ131" s="155"/>
    </row>
    <row r="132" spans="1:62" ht="15" x14ac:dyDescent="0.25">
      <c r="A132" s="71"/>
      <c r="B132" s="131" t="s">
        <v>166</v>
      </c>
      <c r="C132" s="131"/>
      <c r="D132" s="131"/>
      <c r="E132" s="135"/>
      <c r="F132" s="95">
        <v>6</v>
      </c>
      <c r="G132" s="95">
        <v>6</v>
      </c>
      <c r="H132" s="95">
        <v>3</v>
      </c>
      <c r="I132" s="159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59"/>
      <c r="Q132" s="95">
        <v>5</v>
      </c>
      <c r="R132" s="95">
        <v>5</v>
      </c>
      <c r="S132" s="95">
        <v>5</v>
      </c>
      <c r="T132" s="95">
        <v>6</v>
      </c>
      <c r="U132" s="95">
        <v>6</v>
      </c>
      <c r="V132" s="95">
        <v>3</v>
      </c>
      <c r="W132" s="159"/>
      <c r="X132" s="95">
        <v>5</v>
      </c>
      <c r="Y132" s="95">
        <v>5</v>
      </c>
      <c r="Z132" s="95">
        <v>5</v>
      </c>
      <c r="AA132" s="95">
        <v>6</v>
      </c>
      <c r="AB132" s="95">
        <v>6</v>
      </c>
      <c r="AC132" s="95">
        <v>3</v>
      </c>
      <c r="AD132" s="159"/>
      <c r="AE132" s="95">
        <v>5</v>
      </c>
      <c r="AF132" s="95">
        <v>5</v>
      </c>
      <c r="AG132" s="95">
        <v>5</v>
      </c>
      <c r="AH132" s="95">
        <v>6</v>
      </c>
      <c r="AI132" s="95">
        <v>6</v>
      </c>
      <c r="AJ132" s="135"/>
      <c r="AK132" s="133">
        <f>SUM(F132:AI132)</f>
        <v>132</v>
      </c>
      <c r="AL132" s="134"/>
      <c r="AM132" s="134"/>
      <c r="AN132" s="134"/>
      <c r="AO132" s="71"/>
      <c r="AP132" s="135" t="s">
        <v>167</v>
      </c>
      <c r="AQ132" s="135">
        <f t="shared" ref="AQ132:AQ138" si="85">SUM(C132:H132)</f>
        <v>15</v>
      </c>
      <c r="AR132" s="135">
        <f t="shared" ref="AR132:AR138" si="86">SUM(J132:O132)</f>
        <v>30</v>
      </c>
      <c r="AS132" s="135">
        <f t="shared" ref="AS132:AS138" si="87">SUM(Q132:V132)</f>
        <v>30</v>
      </c>
      <c r="AT132" s="135">
        <f t="shared" ref="AT132:AT138" si="88">SUM(X132:AC132)</f>
        <v>30</v>
      </c>
      <c r="AU132" s="135">
        <f t="shared" ref="AU132:AU138" si="89">SUM(AE132:AJ132)</f>
        <v>27</v>
      </c>
      <c r="AV132" s="136">
        <f t="shared" ref="AV132:AV155" si="90">SUM(AQ132:AU132)</f>
        <v>132</v>
      </c>
      <c r="AW132" s="137">
        <f>AV132-SUM(AV134:AV138)</f>
        <v>127</v>
      </c>
      <c r="AX132" s="137">
        <f>AV139</f>
        <v>2.5</v>
      </c>
      <c r="AY132" s="138">
        <f>AW132+AX132</f>
        <v>129.5</v>
      </c>
      <c r="AZ132" s="138">
        <f>AV138</f>
        <v>5</v>
      </c>
      <c r="BA132" s="138">
        <f>AV136</f>
        <v>0</v>
      </c>
      <c r="BB132" s="138">
        <f>AV137</f>
        <v>0</v>
      </c>
      <c r="BC132" s="138">
        <f>AV135</f>
        <v>0</v>
      </c>
      <c r="BD132" s="138">
        <f>AV134</f>
        <v>0</v>
      </c>
      <c r="BE132" s="322"/>
      <c r="BF132" s="134">
        <v>1.3</v>
      </c>
      <c r="BG132" s="134">
        <f>BF132*AX132</f>
        <v>3.25</v>
      </c>
      <c r="BH132" s="174">
        <f>BE132+BG132</f>
        <v>3.25</v>
      </c>
      <c r="BI132" s="174">
        <v>16.010000000000002</v>
      </c>
      <c r="BJ132" s="138"/>
    </row>
    <row r="133" spans="1:62" ht="15" x14ac:dyDescent="0.25">
      <c r="A133" s="140"/>
      <c r="B133" s="141" t="s">
        <v>168</v>
      </c>
      <c r="C133" s="134"/>
      <c r="D133" s="134"/>
      <c r="E133" s="224"/>
      <c r="F133" s="224">
        <v>5.5</v>
      </c>
      <c r="G133" s="224">
        <v>5.5</v>
      </c>
      <c r="H133" s="224">
        <v>2.5</v>
      </c>
      <c r="I133" s="159"/>
      <c r="J133" s="142"/>
      <c r="K133" s="224">
        <v>5.5</v>
      </c>
      <c r="L133" s="224">
        <v>6</v>
      </c>
      <c r="M133" s="224">
        <v>5.5</v>
      </c>
      <c r="N133" s="224">
        <v>6</v>
      </c>
      <c r="O133" s="224">
        <v>2.5</v>
      </c>
      <c r="P133" s="159"/>
      <c r="Q133" s="134">
        <v>5</v>
      </c>
      <c r="R133" s="134">
        <v>6</v>
      </c>
      <c r="S133" s="134">
        <v>5.5</v>
      </c>
      <c r="T133" s="134">
        <v>5.5</v>
      </c>
      <c r="U133" s="134">
        <v>6</v>
      </c>
      <c r="V133" s="134">
        <v>2.5</v>
      </c>
      <c r="W133" s="159"/>
      <c r="X133" s="134">
        <v>5</v>
      </c>
      <c r="Y133" s="134">
        <v>6.5</v>
      </c>
      <c r="Z133" s="134">
        <v>6</v>
      </c>
      <c r="AA133" s="134">
        <v>5.5</v>
      </c>
      <c r="AB133" s="134">
        <v>6</v>
      </c>
      <c r="AC133" s="134">
        <v>2.5</v>
      </c>
      <c r="AD133" s="159"/>
      <c r="AE133" s="134">
        <v>5</v>
      </c>
      <c r="AF133" s="134">
        <v>5.5</v>
      </c>
      <c r="AG133" s="134">
        <v>5.5</v>
      </c>
      <c r="AH133" s="134">
        <v>7</v>
      </c>
      <c r="AI133" s="134">
        <v>5.5</v>
      </c>
      <c r="AJ133" s="134"/>
      <c r="AK133" s="133">
        <f>SUM(F133:AI133)</f>
        <v>129.5</v>
      </c>
      <c r="AL133" s="134">
        <f>COUNT(F133:AI133)</f>
        <v>25</v>
      </c>
      <c r="AM133" s="134">
        <f>AL133*3.5</f>
        <v>87.5</v>
      </c>
      <c r="AN133" s="134"/>
      <c r="AO133" s="140"/>
      <c r="AP133" s="134" t="s">
        <v>169</v>
      </c>
      <c r="AQ133" s="134">
        <f t="shared" si="85"/>
        <v>13.5</v>
      </c>
      <c r="AR133" s="134">
        <f t="shared" si="86"/>
        <v>25.5</v>
      </c>
      <c r="AS133" s="134">
        <f t="shared" si="87"/>
        <v>30.5</v>
      </c>
      <c r="AT133" s="134">
        <f t="shared" si="88"/>
        <v>31.5</v>
      </c>
      <c r="AU133" s="134">
        <f t="shared" si="89"/>
        <v>28.5</v>
      </c>
      <c r="AV133" s="136">
        <f t="shared" si="90"/>
        <v>129.5</v>
      </c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75"/>
      <c r="BI133" s="175"/>
      <c r="BJ133" s="234" t="s">
        <v>261</v>
      </c>
    </row>
    <row r="134" spans="1:62" ht="15" x14ac:dyDescent="0.25">
      <c r="A134" s="161" t="s">
        <v>226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/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47"/>
      <c r="AG134" s="147"/>
      <c r="AH134" s="147"/>
      <c r="AI134" s="147"/>
      <c r="AJ134" s="147"/>
      <c r="AK134" s="133"/>
      <c r="AL134" s="134">
        <f>COUNT(E133:AH133)</f>
        <v>24</v>
      </c>
      <c r="AM134" s="147"/>
      <c r="AN134" s="147"/>
      <c r="AO134" s="161" t="s">
        <v>226</v>
      </c>
      <c r="AP134" s="134" t="s">
        <v>109</v>
      </c>
      <c r="AQ134" s="134">
        <f t="shared" si="85"/>
        <v>0</v>
      </c>
      <c r="AR134" s="134">
        <f t="shared" si="86"/>
        <v>0</v>
      </c>
      <c r="AS134" s="134">
        <f t="shared" si="87"/>
        <v>0</v>
      </c>
      <c r="AT134" s="134">
        <f t="shared" si="88"/>
        <v>0</v>
      </c>
      <c r="AU134" s="134">
        <f t="shared" si="89"/>
        <v>0</v>
      </c>
      <c r="AV134" s="136">
        <f t="shared" si="90"/>
        <v>0</v>
      </c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G134" s="147"/>
      <c r="BH134" s="178"/>
      <c r="BI134" s="178"/>
      <c r="BJ134" s="147"/>
    </row>
    <row r="135" spans="1:62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4"/>
      <c r="AG135" s="150"/>
      <c r="AH135" s="134"/>
      <c r="AI135" s="152"/>
      <c r="AJ135" s="134"/>
      <c r="AK135" s="133"/>
      <c r="AL135" s="134"/>
      <c r="AM135" s="134"/>
      <c r="AN135" s="134"/>
      <c r="AO135" s="140"/>
      <c r="AP135" s="124" t="s">
        <v>108</v>
      </c>
      <c r="AQ135" s="134">
        <f t="shared" si="85"/>
        <v>0</v>
      </c>
      <c r="AR135" s="134">
        <f t="shared" si="86"/>
        <v>0</v>
      </c>
      <c r="AS135" s="134">
        <f t="shared" si="87"/>
        <v>0</v>
      </c>
      <c r="AT135" s="134">
        <f t="shared" si="88"/>
        <v>0</v>
      </c>
      <c r="AU135" s="134">
        <f t="shared" si="89"/>
        <v>0</v>
      </c>
      <c r="AV135" s="136">
        <f t="shared" si="90"/>
        <v>0</v>
      </c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75"/>
      <c r="BI135" s="175"/>
      <c r="BJ135" s="134"/>
    </row>
    <row r="136" spans="1:62" ht="15" x14ac:dyDescent="0.25">
      <c r="A136" s="140"/>
      <c r="B136" s="141" t="s">
        <v>160</v>
      </c>
      <c r="C136" s="150"/>
      <c r="D136" s="150"/>
      <c r="E136" s="150"/>
      <c r="F136" s="134"/>
      <c r="G136" s="152"/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/>
      <c r="T136" s="134"/>
      <c r="U136" s="152"/>
      <c r="V136" s="134"/>
      <c r="W136" s="159"/>
      <c r="X136" s="134"/>
      <c r="Y136" s="134"/>
      <c r="Z136" s="150"/>
      <c r="AA136" s="134"/>
      <c r="AB136" s="152"/>
      <c r="AC136" s="134"/>
      <c r="AD136" s="159"/>
      <c r="AE136" s="134"/>
      <c r="AF136" s="134"/>
      <c r="AG136" s="150"/>
      <c r="AH136" s="134"/>
      <c r="AI136" s="152"/>
      <c r="AJ136" s="134"/>
      <c r="AK136" s="133"/>
      <c r="AL136" s="134"/>
      <c r="AM136" s="134"/>
      <c r="AN136" s="134"/>
      <c r="AO136" s="140" t="s">
        <v>276</v>
      </c>
      <c r="AP136" s="124" t="s">
        <v>172</v>
      </c>
      <c r="AQ136" s="134">
        <f t="shared" si="85"/>
        <v>0</v>
      </c>
      <c r="AR136" s="134">
        <f t="shared" si="86"/>
        <v>0</v>
      </c>
      <c r="AS136" s="134">
        <f t="shared" si="87"/>
        <v>0</v>
      </c>
      <c r="AT136" s="134">
        <f t="shared" si="88"/>
        <v>0</v>
      </c>
      <c r="AU136" s="134">
        <f t="shared" si="89"/>
        <v>0</v>
      </c>
      <c r="AV136" s="136">
        <f t="shared" si="90"/>
        <v>0</v>
      </c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75"/>
      <c r="BI136" s="175"/>
      <c r="BJ136" s="134"/>
    </row>
    <row r="137" spans="1:62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/>
      <c r="I137" s="159"/>
      <c r="J137" s="134"/>
      <c r="K137" s="134"/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4"/>
      <c r="AG137" s="150"/>
      <c r="AH137" s="134"/>
      <c r="AI137" s="152"/>
      <c r="AJ137" s="134"/>
      <c r="AK137" s="133"/>
      <c r="AL137" s="134"/>
      <c r="AM137" s="134"/>
      <c r="AN137" s="134"/>
      <c r="AO137" s="140"/>
      <c r="AP137" s="124" t="s">
        <v>173</v>
      </c>
      <c r="AQ137" s="134">
        <f t="shared" si="85"/>
        <v>0</v>
      </c>
      <c r="AR137" s="134">
        <f t="shared" si="86"/>
        <v>0</v>
      </c>
      <c r="AS137" s="134">
        <f t="shared" si="87"/>
        <v>0</v>
      </c>
      <c r="AT137" s="134">
        <f t="shared" si="88"/>
        <v>0</v>
      </c>
      <c r="AU137" s="134">
        <f t="shared" si="89"/>
        <v>0</v>
      </c>
      <c r="AV137" s="136">
        <f t="shared" si="90"/>
        <v>0</v>
      </c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75"/>
      <c r="BI137" s="175"/>
      <c r="BJ137" s="134"/>
    </row>
    <row r="138" spans="1:62" ht="15" x14ac:dyDescent="0.25">
      <c r="A138" s="140"/>
      <c r="B138" s="141" t="s">
        <v>174</v>
      </c>
      <c r="C138" s="150"/>
      <c r="D138" s="150"/>
      <c r="E138" s="150"/>
      <c r="F138" s="134"/>
      <c r="G138" s="152"/>
      <c r="H138" s="134"/>
      <c r="I138" s="159"/>
      <c r="J138" s="134">
        <v>5</v>
      </c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59"/>
      <c r="AE138" s="134"/>
      <c r="AF138" s="134"/>
      <c r="AG138" s="150"/>
      <c r="AH138" s="134"/>
      <c r="AI138" s="152"/>
      <c r="AJ138" s="134"/>
      <c r="AK138" s="133"/>
      <c r="AL138" s="134"/>
      <c r="AM138" s="134"/>
      <c r="AN138" s="134"/>
      <c r="AO138" s="140"/>
      <c r="AP138" s="124" t="s">
        <v>174</v>
      </c>
      <c r="AQ138" s="134">
        <f t="shared" si="85"/>
        <v>0</v>
      </c>
      <c r="AR138" s="134">
        <f t="shared" si="86"/>
        <v>5</v>
      </c>
      <c r="AS138" s="134">
        <f t="shared" si="87"/>
        <v>0</v>
      </c>
      <c r="AT138" s="134">
        <f t="shared" si="88"/>
        <v>0</v>
      </c>
      <c r="AU138" s="134">
        <f t="shared" si="89"/>
        <v>0</v>
      </c>
      <c r="AV138" s="136">
        <f t="shared" si="90"/>
        <v>5</v>
      </c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75"/>
      <c r="BI138" s="175"/>
      <c r="BJ138" s="134"/>
    </row>
    <row r="139" spans="1:62" ht="15" x14ac:dyDescent="0.25">
      <c r="A139" s="153"/>
      <c r="B139" s="154" t="s">
        <v>175</v>
      </c>
      <c r="C139" s="155"/>
      <c r="D139" s="155"/>
      <c r="E139" s="155"/>
      <c r="F139" s="134"/>
      <c r="G139" s="155"/>
      <c r="H139" s="155"/>
      <c r="I139" s="159"/>
      <c r="J139" s="155"/>
      <c r="K139" s="155"/>
      <c r="L139" s="155"/>
      <c r="M139" s="134"/>
      <c r="N139" s="244" t="s">
        <v>204</v>
      </c>
      <c r="O139" s="155"/>
      <c r="P139" s="159"/>
      <c r="Q139" s="155"/>
      <c r="R139" s="155"/>
      <c r="S139" s="155"/>
      <c r="T139" s="134"/>
      <c r="U139" s="244" t="s">
        <v>204</v>
      </c>
      <c r="V139" s="155"/>
      <c r="W139" s="159"/>
      <c r="X139" s="155"/>
      <c r="Y139" s="155"/>
      <c r="Z139" s="155"/>
      <c r="AA139" s="134"/>
      <c r="AB139" s="244" t="s">
        <v>204</v>
      </c>
      <c r="AC139" s="155"/>
      <c r="AD139" s="159"/>
      <c r="AE139" s="155"/>
      <c r="AF139" s="155"/>
      <c r="AG139" s="155"/>
      <c r="AH139" s="134"/>
      <c r="AI139" s="244" t="s">
        <v>204</v>
      </c>
      <c r="AJ139" s="155"/>
      <c r="AK139" s="133">
        <f>SUM(E139:AI139)</f>
        <v>0</v>
      </c>
      <c r="AL139" s="155"/>
      <c r="AM139" s="155"/>
      <c r="AN139" s="155"/>
      <c r="AO139" s="153"/>
      <c r="AP139" s="134" t="s">
        <v>176</v>
      </c>
      <c r="AQ139" s="134">
        <f>SUM(AQ133:AQ138)-AQ132</f>
        <v>-1.5</v>
      </c>
      <c r="AR139" s="134">
        <f>SUM(AR133:AR138)-AR132</f>
        <v>0.5</v>
      </c>
      <c r="AS139" s="134">
        <f>SUM(AS133:AS138)-AS132</f>
        <v>0.5</v>
      </c>
      <c r="AT139" s="134">
        <f>SUM(AT133:AT138)-AT132</f>
        <v>1.5</v>
      </c>
      <c r="AU139" s="134">
        <f>SUM(AU133:AU138)-AU132</f>
        <v>1.5</v>
      </c>
      <c r="AV139" s="136">
        <f t="shared" si="90"/>
        <v>2.5</v>
      </c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81"/>
      <c r="BI139" s="181"/>
      <c r="BJ139" s="155"/>
    </row>
    <row r="140" spans="1:62" ht="15" x14ac:dyDescent="0.25">
      <c r="A140" s="71"/>
      <c r="B140" s="131" t="s">
        <v>166</v>
      </c>
      <c r="C140" s="131"/>
      <c r="D140" s="247"/>
      <c r="E140" s="248"/>
      <c r="F140" s="249"/>
      <c r="G140" s="249"/>
      <c r="H140" s="249"/>
      <c r="I140" s="248"/>
      <c r="J140" s="249"/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59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59"/>
      <c r="X140" s="95">
        <v>5</v>
      </c>
      <c r="Y140" s="95">
        <v>5</v>
      </c>
      <c r="Z140" s="95">
        <v>5</v>
      </c>
      <c r="AA140" s="95">
        <v>6</v>
      </c>
      <c r="AB140" s="95">
        <v>6</v>
      </c>
      <c r="AC140" s="95">
        <v>3</v>
      </c>
      <c r="AD140" s="159"/>
      <c r="AE140" s="95">
        <v>5</v>
      </c>
      <c r="AF140" s="95">
        <v>5</v>
      </c>
      <c r="AG140" s="95">
        <v>5</v>
      </c>
      <c r="AH140" s="95">
        <v>6</v>
      </c>
      <c r="AI140" s="95">
        <v>6</v>
      </c>
      <c r="AJ140" s="135"/>
      <c r="AK140" s="133">
        <f>SUM(F140:AI140)</f>
        <v>112</v>
      </c>
      <c r="AL140" s="134"/>
      <c r="AM140" s="134"/>
      <c r="AN140" s="134"/>
      <c r="AO140" s="71"/>
      <c r="AP140" s="135" t="s">
        <v>167</v>
      </c>
      <c r="AQ140" s="135">
        <f t="shared" ref="AQ140:AQ146" si="91">SUM(C140:H140)</f>
        <v>0</v>
      </c>
      <c r="AR140" s="135">
        <f t="shared" ref="AR140:AR146" si="92">SUM(J140:O140)</f>
        <v>25</v>
      </c>
      <c r="AS140" s="135">
        <f t="shared" ref="AS140:AS146" si="93">SUM(Q140:V140)</f>
        <v>30</v>
      </c>
      <c r="AT140" s="135">
        <f t="shared" ref="AT140:AT146" si="94">SUM(X140:AC140)</f>
        <v>30</v>
      </c>
      <c r="AU140" s="135">
        <f t="shared" ref="AU140:AU146" si="95">SUM(AE140:AJ140)</f>
        <v>27</v>
      </c>
      <c r="AV140" s="136">
        <f t="shared" si="90"/>
        <v>112</v>
      </c>
      <c r="AW140" s="137">
        <f>AV140-SUM(AV142:AV146)</f>
        <v>112</v>
      </c>
      <c r="AX140" s="137">
        <f>AV147</f>
        <v>3.0399999999999991</v>
      </c>
      <c r="AY140" s="138">
        <f>AW140+AX140</f>
        <v>115.03999999999999</v>
      </c>
      <c r="AZ140" s="138">
        <f>AV146</f>
        <v>0</v>
      </c>
      <c r="BA140" s="138">
        <f>AV144</f>
        <v>0</v>
      </c>
      <c r="BB140" s="138">
        <f>AV145</f>
        <v>0</v>
      </c>
      <c r="BC140" s="138">
        <f>AV143</f>
        <v>0</v>
      </c>
      <c r="BD140" s="138">
        <f>AV142</f>
        <v>0</v>
      </c>
      <c r="BE140" s="322"/>
      <c r="BF140" s="134">
        <v>1.3</v>
      </c>
      <c r="BG140" s="134">
        <f>BF140*AX140</f>
        <v>3.9519999999999991</v>
      </c>
      <c r="BH140" s="174">
        <f>BE140+BG140</f>
        <v>3.9519999999999991</v>
      </c>
      <c r="BI140" s="174"/>
      <c r="BJ140" s="138"/>
    </row>
    <row r="141" spans="1:62" ht="15" x14ac:dyDescent="0.25">
      <c r="A141" s="140"/>
      <c r="B141" s="141" t="s">
        <v>168</v>
      </c>
      <c r="C141" s="134"/>
      <c r="D141" s="134"/>
      <c r="E141" s="224"/>
      <c r="F141" s="224"/>
      <c r="G141" s="224"/>
      <c r="H141" s="224"/>
      <c r="I141" s="159"/>
      <c r="J141" s="134"/>
      <c r="K141" s="224">
        <v>6</v>
      </c>
      <c r="L141" s="224">
        <v>6.5</v>
      </c>
      <c r="M141" s="224">
        <v>7.5</v>
      </c>
      <c r="N141" s="224">
        <v>5.5</v>
      </c>
      <c r="O141" s="224">
        <v>3.5</v>
      </c>
      <c r="P141" s="159"/>
      <c r="Q141" s="134">
        <v>5</v>
      </c>
      <c r="R141" s="134">
        <v>4.5</v>
      </c>
      <c r="S141" s="134">
        <v>4.54</v>
      </c>
      <c r="T141" s="134">
        <v>6</v>
      </c>
      <c r="U141" s="134">
        <v>5.5</v>
      </c>
      <c r="V141" s="134">
        <v>2.5</v>
      </c>
      <c r="W141" s="159"/>
      <c r="X141" s="134">
        <v>5.5</v>
      </c>
      <c r="Y141" s="134">
        <v>4.5</v>
      </c>
      <c r="Z141" s="134">
        <v>5.5</v>
      </c>
      <c r="AA141" s="134">
        <v>5.5</v>
      </c>
      <c r="AB141" s="134">
        <v>4</v>
      </c>
      <c r="AC141" s="134">
        <v>5.5</v>
      </c>
      <c r="AD141" s="159"/>
      <c r="AE141" s="134">
        <v>5</v>
      </c>
      <c r="AF141" s="134">
        <v>4.5</v>
      </c>
      <c r="AG141" s="134">
        <v>4.5</v>
      </c>
      <c r="AH141" s="134">
        <v>6</v>
      </c>
      <c r="AI141" s="134">
        <v>7.5</v>
      </c>
      <c r="AJ141" s="134"/>
      <c r="AK141" s="133">
        <f>SUM(F141:AI141)</f>
        <v>115.03999999999999</v>
      </c>
      <c r="AL141" s="134">
        <f>COUNT(F141:AI141)</f>
        <v>22</v>
      </c>
      <c r="AM141" s="134">
        <f>AL141*3.5</f>
        <v>77</v>
      </c>
      <c r="AN141" s="134"/>
      <c r="AO141" s="140"/>
      <c r="AP141" s="134" t="s">
        <v>169</v>
      </c>
      <c r="AQ141" s="134">
        <f t="shared" si="91"/>
        <v>0</v>
      </c>
      <c r="AR141" s="134">
        <f t="shared" si="92"/>
        <v>29</v>
      </c>
      <c r="AS141" s="134">
        <f t="shared" si="93"/>
        <v>28.04</v>
      </c>
      <c r="AT141" s="134">
        <f t="shared" si="94"/>
        <v>30.5</v>
      </c>
      <c r="AU141" s="134">
        <f t="shared" si="95"/>
        <v>27.5</v>
      </c>
      <c r="AV141" s="136">
        <f t="shared" si="90"/>
        <v>115.03999999999999</v>
      </c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75"/>
      <c r="BI141" s="175"/>
      <c r="BJ141" s="234" t="s">
        <v>261</v>
      </c>
    </row>
    <row r="142" spans="1:62" ht="15" x14ac:dyDescent="0.25">
      <c r="A142" s="161" t="s">
        <v>277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47"/>
      <c r="AG142" s="147"/>
      <c r="AH142" s="147"/>
      <c r="AI142" s="147"/>
      <c r="AJ142" s="147"/>
      <c r="AK142" s="133"/>
      <c r="AL142" s="134">
        <f>COUNT(E141:AH141)</f>
        <v>21</v>
      </c>
      <c r="AM142" s="147"/>
      <c r="AN142" s="147"/>
      <c r="AO142" s="161" t="s">
        <v>277</v>
      </c>
      <c r="AP142" s="134" t="s">
        <v>109</v>
      </c>
      <c r="AQ142" s="134">
        <f t="shared" si="91"/>
        <v>0</v>
      </c>
      <c r="AR142" s="134">
        <f t="shared" si="92"/>
        <v>0</v>
      </c>
      <c r="AS142" s="134">
        <f t="shared" si="93"/>
        <v>0</v>
      </c>
      <c r="AT142" s="134">
        <f t="shared" si="94"/>
        <v>0</v>
      </c>
      <c r="AU142" s="134">
        <f t="shared" si="95"/>
        <v>0</v>
      </c>
      <c r="AV142" s="136">
        <f t="shared" si="90"/>
        <v>0</v>
      </c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G142" s="147"/>
      <c r="BH142" s="178"/>
      <c r="BI142" s="178"/>
      <c r="BJ142" s="147"/>
    </row>
    <row r="143" spans="1:62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/>
      <c r="K143" s="134"/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/>
      <c r="AB143" s="152"/>
      <c r="AC143" s="134"/>
      <c r="AD143" s="159"/>
      <c r="AE143" s="134"/>
      <c r="AF143" s="134"/>
      <c r="AG143" s="150"/>
      <c r="AH143" s="134"/>
      <c r="AI143" s="152"/>
      <c r="AJ143" s="134"/>
      <c r="AK143" s="133"/>
      <c r="AL143" s="134"/>
      <c r="AM143" s="134"/>
      <c r="AN143" s="134"/>
      <c r="AO143" s="140"/>
      <c r="AP143" s="124" t="s">
        <v>108</v>
      </c>
      <c r="AQ143" s="134">
        <f t="shared" si="91"/>
        <v>0</v>
      </c>
      <c r="AR143" s="134">
        <f t="shared" si="92"/>
        <v>0</v>
      </c>
      <c r="AS143" s="134">
        <f t="shared" si="93"/>
        <v>0</v>
      </c>
      <c r="AT143" s="134">
        <f t="shared" si="94"/>
        <v>0</v>
      </c>
      <c r="AU143" s="134">
        <f t="shared" si="95"/>
        <v>0</v>
      </c>
      <c r="AV143" s="136">
        <f t="shared" si="90"/>
        <v>0</v>
      </c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75"/>
      <c r="BI143" s="175"/>
      <c r="BJ143" s="134"/>
    </row>
    <row r="144" spans="1:62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4"/>
      <c r="AG144" s="150"/>
      <c r="AH144" s="134"/>
      <c r="AI144" s="152"/>
      <c r="AJ144" s="134"/>
      <c r="AK144" s="133"/>
      <c r="AL144" s="134"/>
      <c r="AM144" s="134"/>
      <c r="AN144" s="134"/>
      <c r="AO144" s="140"/>
      <c r="AP144" s="124" t="s">
        <v>172</v>
      </c>
      <c r="AQ144" s="134">
        <f t="shared" si="91"/>
        <v>0</v>
      </c>
      <c r="AR144" s="134">
        <f t="shared" si="92"/>
        <v>0</v>
      </c>
      <c r="AS144" s="134">
        <f t="shared" si="93"/>
        <v>0</v>
      </c>
      <c r="AT144" s="134">
        <f t="shared" si="94"/>
        <v>0</v>
      </c>
      <c r="AU144" s="134">
        <f t="shared" si="95"/>
        <v>0</v>
      </c>
      <c r="AV144" s="136">
        <f t="shared" si="90"/>
        <v>0</v>
      </c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75"/>
      <c r="BI144" s="175"/>
      <c r="BJ144" s="134"/>
    </row>
    <row r="145" spans="1:62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4"/>
      <c r="AG145" s="150"/>
      <c r="AH145" s="134"/>
      <c r="AI145" s="152"/>
      <c r="AJ145" s="134"/>
      <c r="AK145" s="133"/>
      <c r="AL145" s="134"/>
      <c r="AM145" s="134"/>
      <c r="AN145" s="134"/>
      <c r="AO145" s="140"/>
      <c r="AP145" s="124" t="s">
        <v>173</v>
      </c>
      <c r="AQ145" s="134">
        <f t="shared" si="91"/>
        <v>0</v>
      </c>
      <c r="AR145" s="134">
        <f t="shared" si="92"/>
        <v>0</v>
      </c>
      <c r="AS145" s="134">
        <f t="shared" si="93"/>
        <v>0</v>
      </c>
      <c r="AT145" s="134">
        <f t="shared" si="94"/>
        <v>0</v>
      </c>
      <c r="AU145" s="134">
        <f t="shared" si="95"/>
        <v>0</v>
      </c>
      <c r="AV145" s="136">
        <f t="shared" si="90"/>
        <v>0</v>
      </c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75"/>
      <c r="BI145" s="175"/>
      <c r="BJ145" s="134"/>
    </row>
    <row r="146" spans="1:62" ht="15" x14ac:dyDescent="0.25">
      <c r="A146" s="140"/>
      <c r="B146" s="141" t="s">
        <v>174</v>
      </c>
      <c r="C146" s="150"/>
      <c r="D146" s="150"/>
      <c r="E146" s="150"/>
      <c r="F146" s="134"/>
      <c r="G146" s="152"/>
      <c r="H146" s="134"/>
      <c r="I146" s="159"/>
      <c r="J146" s="134"/>
      <c r="K146" s="134"/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/>
      <c r="AC146" s="134"/>
      <c r="AD146" s="159"/>
      <c r="AE146" s="134"/>
      <c r="AF146" s="134"/>
      <c r="AG146" s="150"/>
      <c r="AH146" s="134"/>
      <c r="AI146" s="152"/>
      <c r="AJ146" s="134"/>
      <c r="AK146" s="133"/>
      <c r="AL146" s="134"/>
      <c r="AM146" s="134"/>
      <c r="AN146" s="134"/>
      <c r="AO146" s="140"/>
      <c r="AP146" s="124" t="s">
        <v>174</v>
      </c>
      <c r="AQ146" s="134">
        <f t="shared" si="91"/>
        <v>0</v>
      </c>
      <c r="AR146" s="134">
        <f t="shared" si="92"/>
        <v>0</v>
      </c>
      <c r="AS146" s="134">
        <f t="shared" si="93"/>
        <v>0</v>
      </c>
      <c r="AT146" s="134">
        <f t="shared" si="94"/>
        <v>0</v>
      </c>
      <c r="AU146" s="134">
        <f t="shared" si="95"/>
        <v>0</v>
      </c>
      <c r="AV146" s="136">
        <f t="shared" si="90"/>
        <v>0</v>
      </c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75"/>
      <c r="BI146" s="175"/>
      <c r="BJ146" s="134"/>
    </row>
    <row r="147" spans="1:62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/>
      <c r="I147" s="159"/>
      <c r="J147" s="155"/>
      <c r="K147" s="155"/>
      <c r="L147" s="155"/>
      <c r="M147" s="134"/>
      <c r="N147" s="155"/>
      <c r="O147" s="155"/>
      <c r="P147" s="159"/>
      <c r="Q147" s="155"/>
      <c r="R147" s="155"/>
      <c r="S147" s="155"/>
      <c r="T147" s="134"/>
      <c r="U147" s="155"/>
      <c r="V147" s="155"/>
      <c r="W147" s="159"/>
      <c r="X147" s="155"/>
      <c r="Y147" s="155"/>
      <c r="Z147" s="155"/>
      <c r="AA147" s="134"/>
      <c r="AB147" s="155"/>
      <c r="AC147" s="155"/>
      <c r="AD147" s="159"/>
      <c r="AE147" s="155"/>
      <c r="AF147" s="155"/>
      <c r="AG147" s="155"/>
      <c r="AH147" s="134"/>
      <c r="AI147" s="155"/>
      <c r="AJ147" s="155"/>
      <c r="AK147" s="133">
        <f>SUM(E147:AI147)</f>
        <v>0</v>
      </c>
      <c r="AL147" s="155"/>
      <c r="AM147" s="155"/>
      <c r="AN147" s="155"/>
      <c r="AO147" s="153"/>
      <c r="AP147" s="134" t="s">
        <v>176</v>
      </c>
      <c r="AQ147" s="134">
        <f>SUM(AQ141:AQ146)-AQ140</f>
        <v>0</v>
      </c>
      <c r="AR147" s="134">
        <f>SUM(AR141:AR146)-AR140</f>
        <v>4</v>
      </c>
      <c r="AS147" s="134">
        <f>SUM(AS141:AS146)-AS140</f>
        <v>-1.9600000000000009</v>
      </c>
      <c r="AT147" s="134">
        <f>SUM(AT141:AT146)-AT140</f>
        <v>0.5</v>
      </c>
      <c r="AU147" s="134">
        <f>SUM(AU141:AU146)-AU140</f>
        <v>0.5</v>
      </c>
      <c r="AV147" s="136">
        <f t="shared" si="90"/>
        <v>3.0399999999999991</v>
      </c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81"/>
      <c r="BI147" s="181"/>
      <c r="BJ147" s="155"/>
    </row>
    <row r="148" spans="1:62" ht="15" x14ac:dyDescent="0.25">
      <c r="A148" s="71"/>
      <c r="B148" s="131" t="s">
        <v>166</v>
      </c>
      <c r="C148" s="131"/>
      <c r="D148" s="247"/>
      <c r="E148" s="248"/>
      <c r="F148" s="249"/>
      <c r="G148" s="249"/>
      <c r="H148" s="249"/>
      <c r="I148" s="248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95">
        <v>5</v>
      </c>
      <c r="AA148" s="95">
        <v>6</v>
      </c>
      <c r="AB148" s="95">
        <v>6</v>
      </c>
      <c r="AC148" s="95">
        <v>3</v>
      </c>
      <c r="AD148" s="159"/>
      <c r="AE148" s="95">
        <v>5</v>
      </c>
      <c r="AF148" s="95">
        <v>5</v>
      </c>
      <c r="AG148" s="95">
        <v>5</v>
      </c>
      <c r="AH148" s="95">
        <v>6</v>
      </c>
      <c r="AI148" s="95">
        <v>6</v>
      </c>
      <c r="AJ148" s="135"/>
      <c r="AK148" s="133">
        <f>SUM(F148:AI148)</f>
        <v>47</v>
      </c>
      <c r="AL148" s="134"/>
      <c r="AM148" s="134"/>
      <c r="AN148" s="134"/>
      <c r="AO148" s="71"/>
      <c r="AP148" s="135" t="s">
        <v>167</v>
      </c>
      <c r="AQ148" s="135">
        <f t="shared" ref="AQ148:AQ154" si="96">SUM(C148:H148)</f>
        <v>0</v>
      </c>
      <c r="AR148" s="135">
        <f t="shared" ref="AR148:AR154" si="97">SUM(J148:O148)</f>
        <v>0</v>
      </c>
      <c r="AS148" s="135">
        <f t="shared" ref="AS148:AS154" si="98">SUM(Q148:V148)</f>
        <v>0</v>
      </c>
      <c r="AT148" s="135">
        <f t="shared" ref="AT148:AT154" si="99">SUM(X148:AC148)</f>
        <v>20</v>
      </c>
      <c r="AU148" s="135">
        <f t="shared" ref="AU148:AU154" si="100">SUM(AE148:AJ148)</f>
        <v>27</v>
      </c>
      <c r="AV148" s="136">
        <f t="shared" si="90"/>
        <v>47</v>
      </c>
      <c r="AW148" s="137">
        <f>AV148-SUM(AV150:AV154)</f>
        <v>43</v>
      </c>
      <c r="AX148" s="137">
        <f>AV155</f>
        <v>0</v>
      </c>
      <c r="AY148" s="138">
        <f>AW148+AX148</f>
        <v>43</v>
      </c>
      <c r="AZ148" s="138">
        <f>AV154</f>
        <v>0</v>
      </c>
      <c r="BA148" s="138">
        <f>AV152</f>
        <v>0</v>
      </c>
      <c r="BB148" s="138">
        <f>AV153</f>
        <v>0</v>
      </c>
      <c r="BC148" s="138">
        <f>AV151</f>
        <v>0</v>
      </c>
      <c r="BD148" s="138">
        <f>AV150</f>
        <v>4</v>
      </c>
      <c r="BE148" s="322"/>
      <c r="BF148" s="134">
        <v>1.3</v>
      </c>
      <c r="BG148" s="134">
        <f>BF148*AX148</f>
        <v>0</v>
      </c>
      <c r="BH148" s="174">
        <f>BE148+BG148</f>
        <v>0</v>
      </c>
      <c r="BI148" s="174"/>
      <c r="BJ148" s="138"/>
    </row>
    <row r="149" spans="1:62" ht="15" x14ac:dyDescent="0.25">
      <c r="A149" s="140"/>
      <c r="B149" s="141" t="s">
        <v>168</v>
      </c>
      <c r="C149" s="134"/>
      <c r="D149" s="134"/>
      <c r="E149" s="224"/>
      <c r="F149" s="224"/>
      <c r="G149" s="224"/>
      <c r="H149" s="224"/>
      <c r="I149" s="159"/>
      <c r="J149" s="134"/>
      <c r="K149" s="224"/>
      <c r="L149" s="224"/>
      <c r="M149" s="224"/>
      <c r="N149" s="224"/>
      <c r="O149" s="224"/>
      <c r="P149" s="159"/>
      <c r="Q149" s="134"/>
      <c r="R149" s="134"/>
      <c r="S149" s="134"/>
      <c r="T149" s="134"/>
      <c r="U149" s="134"/>
      <c r="V149" s="134"/>
      <c r="W149" s="159"/>
      <c r="X149" s="134"/>
      <c r="Y149" s="134"/>
      <c r="Z149" s="134">
        <v>5</v>
      </c>
      <c r="AA149" s="134">
        <v>5.5</v>
      </c>
      <c r="AB149" s="134">
        <v>4</v>
      </c>
      <c r="AC149" s="134">
        <v>2</v>
      </c>
      <c r="AD149" s="159"/>
      <c r="AE149" s="134">
        <v>5</v>
      </c>
      <c r="AF149" s="134">
        <v>6.5</v>
      </c>
      <c r="AG149" s="134">
        <v>5</v>
      </c>
      <c r="AH149" s="134">
        <v>5.5</v>
      </c>
      <c r="AI149" s="134">
        <v>4.5</v>
      </c>
      <c r="AJ149" s="134"/>
      <c r="AK149" s="133">
        <f>SUM(F149:AI149)</f>
        <v>43</v>
      </c>
      <c r="AL149" s="134">
        <f>COUNT(F149:AI149)</f>
        <v>9</v>
      </c>
      <c r="AM149" s="134">
        <f>AL149*3.5</f>
        <v>31.5</v>
      </c>
      <c r="AN149" s="134"/>
      <c r="AO149" s="140"/>
      <c r="AP149" s="134" t="s">
        <v>169</v>
      </c>
      <c r="AQ149" s="134">
        <f t="shared" si="96"/>
        <v>0</v>
      </c>
      <c r="AR149" s="134">
        <f t="shared" si="97"/>
        <v>0</v>
      </c>
      <c r="AS149" s="134">
        <f t="shared" si="98"/>
        <v>0</v>
      </c>
      <c r="AT149" s="134">
        <f t="shared" si="99"/>
        <v>16.5</v>
      </c>
      <c r="AU149" s="134">
        <f t="shared" si="100"/>
        <v>26.5</v>
      </c>
      <c r="AV149" s="136">
        <f t="shared" si="90"/>
        <v>43</v>
      </c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75"/>
      <c r="BI149" s="175"/>
      <c r="BJ149" s="234" t="s">
        <v>261</v>
      </c>
    </row>
    <row r="150" spans="1:62" ht="15" x14ac:dyDescent="0.25">
      <c r="A150" s="161" t="s">
        <v>278</v>
      </c>
      <c r="B150" s="141" t="s">
        <v>109</v>
      </c>
      <c r="C150" s="147"/>
      <c r="D150" s="147"/>
      <c r="E150" s="147"/>
      <c r="F150" s="147"/>
      <c r="G150" s="147"/>
      <c r="H150" s="147"/>
      <c r="I150" s="176"/>
      <c r="J150" s="147"/>
      <c r="K150" s="147"/>
      <c r="L150" s="147"/>
      <c r="M150" s="147"/>
      <c r="N150" s="147"/>
      <c r="O150" s="147"/>
      <c r="P150" s="176"/>
      <c r="Q150" s="147"/>
      <c r="R150" s="147"/>
      <c r="S150" s="147"/>
      <c r="T150" s="147"/>
      <c r="U150" s="147"/>
      <c r="V150" s="147"/>
      <c r="W150" s="176"/>
      <c r="X150" s="147"/>
      <c r="Y150" s="147"/>
      <c r="Z150" s="147"/>
      <c r="AA150" s="147"/>
      <c r="AB150" s="147">
        <v>2</v>
      </c>
      <c r="AC150" s="147">
        <v>1</v>
      </c>
      <c r="AD150" s="176"/>
      <c r="AE150" s="147"/>
      <c r="AF150" s="147"/>
      <c r="AG150" s="147"/>
      <c r="AH150" s="147">
        <v>0.5</v>
      </c>
      <c r="AI150" s="147">
        <v>0.5</v>
      </c>
      <c r="AJ150" s="147"/>
      <c r="AK150" s="133"/>
      <c r="AL150" s="134">
        <f>COUNT(E149:AH149)</f>
        <v>8</v>
      </c>
      <c r="AM150" s="147"/>
      <c r="AN150" s="147"/>
      <c r="AO150" s="161" t="s">
        <v>279</v>
      </c>
      <c r="AP150" s="134" t="s">
        <v>109</v>
      </c>
      <c r="AQ150" s="134">
        <f t="shared" si="96"/>
        <v>0</v>
      </c>
      <c r="AR150" s="134">
        <f t="shared" si="97"/>
        <v>0</v>
      </c>
      <c r="AS150" s="134">
        <f t="shared" si="98"/>
        <v>0</v>
      </c>
      <c r="AT150" s="134">
        <f t="shared" si="99"/>
        <v>3</v>
      </c>
      <c r="AU150" s="134">
        <f t="shared" si="100"/>
        <v>1</v>
      </c>
      <c r="AV150" s="136">
        <f t="shared" si="90"/>
        <v>4</v>
      </c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 s="178"/>
      <c r="BI150" s="178"/>
      <c r="BJ150" s="147"/>
    </row>
    <row r="151" spans="1:62" ht="15" x14ac:dyDescent="0.25">
      <c r="A151" s="140"/>
      <c r="B151" s="141" t="s">
        <v>108</v>
      </c>
      <c r="C151" s="150"/>
      <c r="D151" s="150"/>
      <c r="E151" s="150"/>
      <c r="F151" s="134"/>
      <c r="G151" s="152"/>
      <c r="H151" s="134"/>
      <c r="I151" s="159"/>
      <c r="J151" s="134"/>
      <c r="K151" s="134"/>
      <c r="L151" s="150"/>
      <c r="M151" s="134"/>
      <c r="N151" s="152"/>
      <c r="O151" s="134"/>
      <c r="P151" s="159"/>
      <c r="Q151" s="134"/>
      <c r="R151" s="134"/>
      <c r="S151" s="150"/>
      <c r="T151" s="134"/>
      <c r="U151" s="152"/>
      <c r="V151" s="134"/>
      <c r="W151" s="159"/>
      <c r="X151" s="134"/>
      <c r="Y151" s="134"/>
      <c r="Z151" s="150"/>
      <c r="AA151" s="134"/>
      <c r="AB151" s="152"/>
      <c r="AC151" s="134"/>
      <c r="AD151" s="159"/>
      <c r="AE151" s="134"/>
      <c r="AF151" s="134"/>
      <c r="AG151" s="150"/>
      <c r="AH151" s="134"/>
      <c r="AI151" s="152"/>
      <c r="AJ151" s="134"/>
      <c r="AK151" s="133"/>
      <c r="AL151" s="134"/>
      <c r="AM151" s="134"/>
      <c r="AN151" s="134"/>
      <c r="AO151" s="140"/>
      <c r="AP151" s="124" t="s">
        <v>108</v>
      </c>
      <c r="AQ151" s="134">
        <f t="shared" si="96"/>
        <v>0</v>
      </c>
      <c r="AR151" s="134">
        <f t="shared" si="97"/>
        <v>0</v>
      </c>
      <c r="AS151" s="134">
        <f t="shared" si="98"/>
        <v>0</v>
      </c>
      <c r="AT151" s="134">
        <f t="shared" si="99"/>
        <v>0</v>
      </c>
      <c r="AU151" s="134">
        <f t="shared" si="100"/>
        <v>0</v>
      </c>
      <c r="AV151" s="136">
        <f t="shared" si="90"/>
        <v>0</v>
      </c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75"/>
      <c r="BI151" s="175"/>
      <c r="BJ151" s="134"/>
    </row>
    <row r="152" spans="1:62" ht="15" x14ac:dyDescent="0.25">
      <c r="A152" s="140"/>
      <c r="B152" s="141" t="s">
        <v>160</v>
      </c>
      <c r="C152" s="150"/>
      <c r="D152" s="150"/>
      <c r="E152" s="150"/>
      <c r="F152" s="134"/>
      <c r="G152" s="152"/>
      <c r="H152" s="134"/>
      <c r="I152" s="159"/>
      <c r="J152" s="134"/>
      <c r="K152" s="134"/>
      <c r="L152" s="150"/>
      <c r="M152" s="134"/>
      <c r="N152" s="152"/>
      <c r="O152" s="134"/>
      <c r="P152" s="159"/>
      <c r="Q152" s="134"/>
      <c r="R152" s="134"/>
      <c r="S152" s="150"/>
      <c r="T152" s="134"/>
      <c r="U152" s="152"/>
      <c r="V152" s="134"/>
      <c r="W152" s="159"/>
      <c r="X152" s="134"/>
      <c r="Y152" s="134"/>
      <c r="Z152" s="150"/>
      <c r="AA152" s="134"/>
      <c r="AB152" s="152"/>
      <c r="AC152" s="134"/>
      <c r="AD152" s="159"/>
      <c r="AE152" s="134"/>
      <c r="AF152" s="134"/>
      <c r="AG152" s="150"/>
      <c r="AH152" s="134"/>
      <c r="AI152" s="152"/>
      <c r="AJ152" s="134"/>
      <c r="AK152" s="133"/>
      <c r="AL152" s="134"/>
      <c r="AM152" s="134"/>
      <c r="AN152" s="134"/>
      <c r="AO152" s="140"/>
      <c r="AP152" s="124" t="s">
        <v>172</v>
      </c>
      <c r="AQ152" s="134">
        <f t="shared" si="96"/>
        <v>0</v>
      </c>
      <c r="AR152" s="134">
        <f t="shared" si="97"/>
        <v>0</v>
      </c>
      <c r="AS152" s="134">
        <f t="shared" si="98"/>
        <v>0</v>
      </c>
      <c r="AT152" s="134">
        <f t="shared" si="99"/>
        <v>0</v>
      </c>
      <c r="AU152" s="134">
        <f t="shared" si="100"/>
        <v>0</v>
      </c>
      <c r="AV152" s="136">
        <f t="shared" si="90"/>
        <v>0</v>
      </c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75"/>
      <c r="BI152" s="175"/>
      <c r="BJ152" s="134"/>
    </row>
    <row r="153" spans="1:62" ht="15" x14ac:dyDescent="0.25">
      <c r="A153" s="140"/>
      <c r="B153" s="141" t="s">
        <v>161</v>
      </c>
      <c r="C153" s="150"/>
      <c r="D153" s="150"/>
      <c r="E153" s="150"/>
      <c r="F153" s="134"/>
      <c r="G153" s="152"/>
      <c r="H153" s="134"/>
      <c r="I153" s="159"/>
      <c r="J153" s="134"/>
      <c r="K153" s="134"/>
      <c r="L153" s="150"/>
      <c r="M153" s="134"/>
      <c r="N153" s="152"/>
      <c r="O153" s="134"/>
      <c r="P153" s="159"/>
      <c r="Q153" s="134"/>
      <c r="R153" s="134"/>
      <c r="S153" s="150"/>
      <c r="T153" s="134"/>
      <c r="U153" s="152"/>
      <c r="V153" s="134"/>
      <c r="W153" s="159"/>
      <c r="X153" s="134"/>
      <c r="Y153" s="134"/>
      <c r="Z153" s="150"/>
      <c r="AA153" s="134"/>
      <c r="AB153" s="152"/>
      <c r="AC153" s="134"/>
      <c r="AD153" s="159"/>
      <c r="AE153" s="134"/>
      <c r="AF153" s="134"/>
      <c r="AG153" s="150"/>
      <c r="AH153" s="134"/>
      <c r="AI153" s="152"/>
      <c r="AJ153" s="134"/>
      <c r="AK153" s="133"/>
      <c r="AL153" s="134"/>
      <c r="AM153" s="134"/>
      <c r="AN153" s="134"/>
      <c r="AO153" s="140"/>
      <c r="AP153" s="124" t="s">
        <v>173</v>
      </c>
      <c r="AQ153" s="134">
        <f t="shared" si="96"/>
        <v>0</v>
      </c>
      <c r="AR153" s="134">
        <f t="shared" si="97"/>
        <v>0</v>
      </c>
      <c r="AS153" s="134">
        <f t="shared" si="98"/>
        <v>0</v>
      </c>
      <c r="AT153" s="134">
        <f t="shared" si="99"/>
        <v>0</v>
      </c>
      <c r="AU153" s="134">
        <f t="shared" si="100"/>
        <v>0</v>
      </c>
      <c r="AV153" s="136">
        <f t="shared" si="90"/>
        <v>0</v>
      </c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75"/>
      <c r="BI153" s="175"/>
      <c r="BJ153" s="134"/>
    </row>
    <row r="154" spans="1:62" ht="15" x14ac:dyDescent="0.25">
      <c r="A154" s="140"/>
      <c r="B154" s="141" t="s">
        <v>174</v>
      </c>
      <c r="C154" s="150"/>
      <c r="D154" s="150"/>
      <c r="E154" s="150"/>
      <c r="F154" s="134"/>
      <c r="G154" s="152"/>
      <c r="H154" s="134"/>
      <c r="I154" s="159"/>
      <c r="J154" s="134"/>
      <c r="K154" s="134"/>
      <c r="L154" s="150"/>
      <c r="M154" s="134"/>
      <c r="N154" s="152"/>
      <c r="O154" s="134"/>
      <c r="P154" s="159"/>
      <c r="Q154" s="134"/>
      <c r="R154" s="134"/>
      <c r="S154" s="150"/>
      <c r="T154" s="134"/>
      <c r="U154" s="152"/>
      <c r="V154" s="134"/>
      <c r="W154" s="159"/>
      <c r="X154" s="134"/>
      <c r="Y154" s="134"/>
      <c r="Z154" s="150"/>
      <c r="AA154" s="134"/>
      <c r="AB154" s="152"/>
      <c r="AC154" s="134"/>
      <c r="AD154" s="159"/>
      <c r="AE154" s="134"/>
      <c r="AF154" s="134"/>
      <c r="AG154" s="150"/>
      <c r="AH154" s="134"/>
      <c r="AI154" s="152"/>
      <c r="AJ154" s="134"/>
      <c r="AK154" s="133"/>
      <c r="AL154" s="134"/>
      <c r="AM154" s="134"/>
      <c r="AN154" s="134"/>
      <c r="AO154" s="140"/>
      <c r="AP154" s="124" t="s">
        <v>174</v>
      </c>
      <c r="AQ154" s="134">
        <f t="shared" si="96"/>
        <v>0</v>
      </c>
      <c r="AR154" s="134">
        <f t="shared" si="97"/>
        <v>0</v>
      </c>
      <c r="AS154" s="134">
        <f t="shared" si="98"/>
        <v>0</v>
      </c>
      <c r="AT154" s="134">
        <f t="shared" si="99"/>
        <v>0</v>
      </c>
      <c r="AU154" s="134">
        <f t="shared" si="100"/>
        <v>0</v>
      </c>
      <c r="AV154" s="136">
        <f t="shared" si="90"/>
        <v>0</v>
      </c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75"/>
      <c r="BI154" s="175"/>
      <c r="BJ154" s="134"/>
    </row>
    <row r="155" spans="1:62" ht="15" x14ac:dyDescent="0.25">
      <c r="A155" s="153"/>
      <c r="B155" s="154" t="s">
        <v>175</v>
      </c>
      <c r="C155" s="155"/>
      <c r="D155" s="155"/>
      <c r="E155" s="155"/>
      <c r="F155" s="134"/>
      <c r="G155" s="155"/>
      <c r="H155" s="155"/>
      <c r="I155" s="159"/>
      <c r="J155" s="155"/>
      <c r="K155" s="155"/>
      <c r="L155" s="155"/>
      <c r="M155" s="134"/>
      <c r="N155" s="155"/>
      <c r="O155" s="155"/>
      <c r="P155" s="159"/>
      <c r="Q155" s="155"/>
      <c r="R155" s="155"/>
      <c r="S155" s="155"/>
      <c r="T155" s="134"/>
      <c r="U155" s="155"/>
      <c r="V155" s="155"/>
      <c r="W155" s="159"/>
      <c r="X155" s="155"/>
      <c r="Y155" s="155"/>
      <c r="Z155" s="155"/>
      <c r="AA155" s="134"/>
      <c r="AB155" s="155"/>
      <c r="AC155" s="155"/>
      <c r="AD155" s="159"/>
      <c r="AE155" s="155"/>
      <c r="AF155" s="155"/>
      <c r="AG155" s="155"/>
      <c r="AH155" s="134"/>
      <c r="AI155" s="155"/>
      <c r="AJ155" s="155"/>
      <c r="AK155" s="133">
        <f>SUM(E155:AI155)</f>
        <v>0</v>
      </c>
      <c r="AL155" s="155"/>
      <c r="AM155" s="155"/>
      <c r="AN155" s="155"/>
      <c r="AO155" s="153"/>
      <c r="AP155" s="134" t="s">
        <v>176</v>
      </c>
      <c r="AQ155" s="134">
        <f>SUM(AQ149:AQ154)-AQ148</f>
        <v>0</v>
      </c>
      <c r="AR155" s="134">
        <f>SUM(AR149:AR154)-AR148</f>
        <v>0</v>
      </c>
      <c r="AS155" s="134">
        <f>SUM(AS149:AS154)-AS148</f>
        <v>0</v>
      </c>
      <c r="AT155" s="134">
        <f>SUM(AT149:AT154)-AT148</f>
        <v>-0.5</v>
      </c>
      <c r="AU155" s="134">
        <f>SUM(AU149:AU154)-AU148</f>
        <v>0.5</v>
      </c>
      <c r="AV155" s="136">
        <f t="shared" si="90"/>
        <v>0</v>
      </c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81"/>
      <c r="BI155" s="181"/>
      <c r="BJ155" s="155"/>
    </row>
  </sheetData>
  <mergeCells count="4">
    <mergeCell ref="E1:AI1"/>
    <mergeCell ref="AW2:BJ2"/>
    <mergeCell ref="X101:Z101"/>
    <mergeCell ref="F85:H85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O1" xr:uid="{00000000-0002-0000-07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O3" xr:uid="{00000000-0002-0000-07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J3" xr:uid="{00000000-0002-0000-07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K3" xr:uid="{00000000-0002-0000-07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8" firstPageNumber="0" fitToHeight="0" orientation="landscape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J155"/>
  <sheetViews>
    <sheetView zoomScaleNormal="100" workbookViewId="0"/>
  </sheetViews>
  <sheetFormatPr defaultRowHeight="14.25" x14ac:dyDescent="0.2"/>
  <cols>
    <col min="1" max="1" width="23.625" customWidth="1"/>
    <col min="2" max="2" width="14.125" customWidth="1"/>
    <col min="3" max="36" width="4.75" customWidth="1"/>
    <col min="37" max="38" width="7.25" customWidth="1"/>
    <col min="39" max="39" width="8.75" customWidth="1"/>
    <col min="40" max="40" width="4.75" customWidth="1"/>
    <col min="41" max="41" width="20.875" customWidth="1"/>
    <col min="42" max="42" width="10.75" customWidth="1"/>
    <col min="43" max="44" width="8.5" customWidth="1"/>
    <col min="45" max="45" width="8" customWidth="1"/>
    <col min="46" max="46" width="7.625" customWidth="1"/>
    <col min="47" max="47" width="7.375" customWidth="1"/>
    <col min="48" max="48" width="7" customWidth="1"/>
    <col min="49" max="51" width="10.75" customWidth="1"/>
    <col min="52" max="52" width="8.25" customWidth="1"/>
    <col min="53" max="53" width="8.625" customWidth="1"/>
    <col min="54" max="54" width="7.75" customWidth="1"/>
    <col min="55" max="55" width="7.375" customWidth="1"/>
    <col min="56" max="56" width="8.625" customWidth="1"/>
    <col min="57" max="57" width="7.625" customWidth="1"/>
    <col min="58" max="58" width="5.875" customWidth="1"/>
    <col min="59" max="59" width="8.25" customWidth="1"/>
    <col min="60" max="60" width="8.875" customWidth="1"/>
    <col min="61" max="61" width="7.125" customWidth="1"/>
    <col min="62" max="62" width="38.875" customWidth="1"/>
    <col min="63" max="1025" width="8.625" customWidth="1"/>
  </cols>
  <sheetData>
    <row r="1" spans="1:62" ht="23.25" x14ac:dyDescent="0.35">
      <c r="A1" s="164"/>
      <c r="B1" s="164"/>
      <c r="C1" s="164"/>
      <c r="D1" s="164"/>
      <c r="E1" s="327" t="s">
        <v>232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164"/>
      <c r="AO1" s="164"/>
      <c r="BH1" s="109"/>
      <c r="BI1" s="109"/>
    </row>
    <row r="2" spans="1:62" ht="15" x14ac:dyDescent="0.2">
      <c r="A2" s="166"/>
      <c r="B2" s="166"/>
      <c r="C2" s="166"/>
      <c r="D2" s="166"/>
      <c r="E2" s="167"/>
      <c r="F2" s="167"/>
      <c r="G2" s="167" t="s">
        <v>4</v>
      </c>
      <c r="H2" s="167" t="s">
        <v>5</v>
      </c>
      <c r="I2" s="167" t="s">
        <v>112</v>
      </c>
      <c r="J2" s="167" t="s">
        <v>0</v>
      </c>
      <c r="K2" s="167" t="s">
        <v>1</v>
      </c>
      <c r="L2" s="167" t="s">
        <v>114</v>
      </c>
      <c r="M2" s="167" t="s">
        <v>3</v>
      </c>
      <c r="N2" s="167" t="s">
        <v>4</v>
      </c>
      <c r="O2" s="167" t="s">
        <v>5</v>
      </c>
      <c r="P2" s="167" t="s">
        <v>112</v>
      </c>
      <c r="Q2" s="167" t="s">
        <v>0</v>
      </c>
      <c r="R2" s="167" t="s">
        <v>1</v>
      </c>
      <c r="S2" s="167" t="s">
        <v>114</v>
      </c>
      <c r="T2" s="167" t="s">
        <v>3</v>
      </c>
      <c r="U2" s="167" t="s">
        <v>4</v>
      </c>
      <c r="V2" s="167" t="s">
        <v>5</v>
      </c>
      <c r="W2" s="167" t="s">
        <v>112</v>
      </c>
      <c r="X2" s="167" t="s">
        <v>0</v>
      </c>
      <c r="Y2" s="167" t="s">
        <v>1</v>
      </c>
      <c r="Z2" s="167" t="s">
        <v>114</v>
      </c>
      <c r="AA2" s="167" t="s">
        <v>3</v>
      </c>
      <c r="AB2" s="167" t="s">
        <v>4</v>
      </c>
      <c r="AC2" s="167" t="s">
        <v>5</v>
      </c>
      <c r="AD2" s="167" t="s">
        <v>112</v>
      </c>
      <c r="AE2" s="167" t="s">
        <v>0</v>
      </c>
      <c r="AF2" s="167" t="s">
        <v>1</v>
      </c>
      <c r="AG2" s="167" t="s">
        <v>114</v>
      </c>
      <c r="AH2" s="167" t="s">
        <v>3</v>
      </c>
      <c r="AI2" s="167" t="s">
        <v>4</v>
      </c>
      <c r="AJ2" s="167" t="s">
        <v>5</v>
      </c>
      <c r="AK2" s="167"/>
      <c r="AL2" s="167"/>
      <c r="AO2" s="166"/>
      <c r="AW2" s="325" t="s">
        <v>115</v>
      </c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</row>
    <row r="3" spans="1:62" ht="30" x14ac:dyDescent="0.2">
      <c r="A3" s="168"/>
      <c r="B3" s="168"/>
      <c r="C3" s="169"/>
      <c r="D3" s="169"/>
      <c r="E3" s="169"/>
      <c r="F3" s="169"/>
      <c r="G3" s="169">
        <v>1</v>
      </c>
      <c r="H3" s="169">
        <f t="shared" ref="H3:AJ3" si="0">G3+1</f>
        <v>2</v>
      </c>
      <c r="I3" s="169">
        <f t="shared" si="0"/>
        <v>3</v>
      </c>
      <c r="J3" s="169">
        <f t="shared" si="0"/>
        <v>4</v>
      </c>
      <c r="K3" s="169">
        <f t="shared" si="0"/>
        <v>5</v>
      </c>
      <c r="L3" s="169">
        <f t="shared" si="0"/>
        <v>6</v>
      </c>
      <c r="M3" s="169">
        <f t="shared" si="0"/>
        <v>7</v>
      </c>
      <c r="N3" s="169">
        <f t="shared" si="0"/>
        <v>8</v>
      </c>
      <c r="O3" s="169">
        <f t="shared" si="0"/>
        <v>9</v>
      </c>
      <c r="P3" s="169">
        <f t="shared" si="0"/>
        <v>10</v>
      </c>
      <c r="Q3" s="169">
        <f t="shared" si="0"/>
        <v>11</v>
      </c>
      <c r="R3" s="169">
        <f t="shared" si="0"/>
        <v>12</v>
      </c>
      <c r="S3" s="169">
        <f t="shared" si="0"/>
        <v>13</v>
      </c>
      <c r="T3" s="169">
        <f t="shared" si="0"/>
        <v>14</v>
      </c>
      <c r="U3" s="169">
        <f t="shared" si="0"/>
        <v>15</v>
      </c>
      <c r="V3" s="169">
        <f t="shared" si="0"/>
        <v>16</v>
      </c>
      <c r="W3" s="169">
        <f t="shared" si="0"/>
        <v>17</v>
      </c>
      <c r="X3" s="169">
        <f t="shared" si="0"/>
        <v>18</v>
      </c>
      <c r="Y3" s="169">
        <f t="shared" si="0"/>
        <v>19</v>
      </c>
      <c r="Z3" s="169">
        <f t="shared" si="0"/>
        <v>20</v>
      </c>
      <c r="AA3" s="169">
        <f t="shared" si="0"/>
        <v>21</v>
      </c>
      <c r="AB3" s="169">
        <f t="shared" si="0"/>
        <v>22</v>
      </c>
      <c r="AC3" s="169">
        <f t="shared" si="0"/>
        <v>23</v>
      </c>
      <c r="AD3" s="169">
        <f t="shared" si="0"/>
        <v>24</v>
      </c>
      <c r="AE3" s="169">
        <f t="shared" si="0"/>
        <v>25</v>
      </c>
      <c r="AF3" s="169">
        <f t="shared" si="0"/>
        <v>26</v>
      </c>
      <c r="AG3" s="169">
        <f t="shared" si="0"/>
        <v>27</v>
      </c>
      <c r="AH3" s="169">
        <f t="shared" si="0"/>
        <v>28</v>
      </c>
      <c r="AI3" s="169">
        <f t="shared" si="0"/>
        <v>29</v>
      </c>
      <c r="AJ3" s="169">
        <f t="shared" si="0"/>
        <v>30</v>
      </c>
      <c r="AK3" s="170" t="s">
        <v>148</v>
      </c>
      <c r="AL3" s="124" t="s">
        <v>149</v>
      </c>
      <c r="AM3" s="122" t="s">
        <v>150</v>
      </c>
      <c r="AN3" s="122"/>
      <c r="AO3" s="168" t="s">
        <v>116</v>
      </c>
      <c r="AP3" s="125"/>
      <c r="AQ3" s="126" t="s">
        <v>151</v>
      </c>
      <c r="AR3" s="126" t="s">
        <v>152</v>
      </c>
      <c r="AS3" s="126" t="s">
        <v>153</v>
      </c>
      <c r="AT3" s="126" t="s">
        <v>154</v>
      </c>
      <c r="AU3" s="126" t="s">
        <v>155</v>
      </c>
      <c r="AV3" s="122" t="s">
        <v>148</v>
      </c>
      <c r="AW3" s="127" t="s">
        <v>156</v>
      </c>
      <c r="AX3" s="127" t="s">
        <v>157</v>
      </c>
      <c r="AY3" s="128" t="s">
        <v>158</v>
      </c>
      <c r="AZ3" s="128" t="s">
        <v>159</v>
      </c>
      <c r="BA3" s="128" t="s">
        <v>160</v>
      </c>
      <c r="BB3" s="128" t="s">
        <v>161</v>
      </c>
      <c r="BC3" s="128" t="s">
        <v>108</v>
      </c>
      <c r="BD3" s="128" t="s">
        <v>109</v>
      </c>
      <c r="BE3" s="129" t="s">
        <v>150</v>
      </c>
      <c r="BF3" s="129"/>
      <c r="BG3" s="129" t="s">
        <v>162</v>
      </c>
      <c r="BH3" s="172" t="s">
        <v>163</v>
      </c>
      <c r="BI3" s="172" t="s">
        <v>164</v>
      </c>
      <c r="BJ3" s="128" t="s">
        <v>165</v>
      </c>
    </row>
    <row r="4" spans="1:62" ht="15" x14ac:dyDescent="0.25">
      <c r="A4" s="71"/>
      <c r="B4" s="131" t="s">
        <v>166</v>
      </c>
      <c r="C4" s="95"/>
      <c r="D4" s="95"/>
      <c r="E4" s="95"/>
      <c r="F4" s="95"/>
      <c r="G4" s="95">
        <v>6</v>
      </c>
      <c r="H4" s="95">
        <v>3</v>
      </c>
      <c r="I4" s="173"/>
      <c r="J4" s="95">
        <v>4.5</v>
      </c>
      <c r="K4" s="95">
        <v>5.5</v>
      </c>
      <c r="L4" s="95">
        <v>6</v>
      </c>
      <c r="M4" s="95">
        <v>6</v>
      </c>
      <c r="N4" s="95">
        <v>6</v>
      </c>
      <c r="O4" s="95">
        <v>3</v>
      </c>
      <c r="P4" s="173"/>
      <c r="Q4" s="95">
        <v>4.5</v>
      </c>
      <c r="R4" s="95">
        <v>5.5</v>
      </c>
      <c r="S4" s="95">
        <v>6</v>
      </c>
      <c r="T4" s="95">
        <v>6</v>
      </c>
      <c r="U4" s="95">
        <v>6</v>
      </c>
      <c r="V4" s="95">
        <v>3</v>
      </c>
      <c r="W4" s="173"/>
      <c r="X4" s="95">
        <v>4.5</v>
      </c>
      <c r="Y4" s="95">
        <v>5.5</v>
      </c>
      <c r="Z4" s="95">
        <v>6</v>
      </c>
      <c r="AA4" s="95">
        <v>6</v>
      </c>
      <c r="AB4" s="95">
        <v>6</v>
      </c>
      <c r="AC4" s="95">
        <v>3</v>
      </c>
      <c r="AD4" s="173"/>
      <c r="AE4" s="95">
        <v>4.5</v>
      </c>
      <c r="AF4" s="95">
        <v>5.5</v>
      </c>
      <c r="AG4" s="95">
        <v>6</v>
      </c>
      <c r="AH4" s="95">
        <v>6</v>
      </c>
      <c r="AI4" s="95">
        <v>6</v>
      </c>
      <c r="AJ4" s="95">
        <v>3</v>
      </c>
      <c r="AK4" s="133">
        <f>SUM(F4:AI4)</f>
        <v>130</v>
      </c>
      <c r="AL4" s="134"/>
      <c r="AM4" s="134"/>
      <c r="AN4" s="134"/>
      <c r="AO4" s="71"/>
      <c r="AP4" s="135" t="s">
        <v>167</v>
      </c>
      <c r="AQ4" s="135">
        <f t="shared" ref="AQ4:AQ10" si="1">SUM(C4:H4)</f>
        <v>9</v>
      </c>
      <c r="AR4" s="135">
        <f t="shared" ref="AR4:AR10" si="2">SUM(J4:O4)</f>
        <v>31</v>
      </c>
      <c r="AS4" s="135">
        <f t="shared" ref="AS4:AS10" si="3">SUM(Q4:V4)</f>
        <v>31</v>
      </c>
      <c r="AT4" s="135">
        <f t="shared" ref="AT4:AT10" si="4">SUM(X4:AC4)</f>
        <v>31</v>
      </c>
      <c r="AU4" s="135">
        <f t="shared" ref="AU4:AU10" si="5">SUM(AE4:AJ4)</f>
        <v>31</v>
      </c>
      <c r="AV4" s="136">
        <f t="shared" ref="AV4:AV35" si="6">SUM(AQ4:AU4)</f>
        <v>133</v>
      </c>
      <c r="AW4" s="137">
        <f>AV4-SUM(AV6:AV10)</f>
        <v>127</v>
      </c>
      <c r="AX4" s="137">
        <f>AV11</f>
        <v>18.5</v>
      </c>
      <c r="AY4" s="138">
        <f>AW4+AX4</f>
        <v>145.5</v>
      </c>
      <c r="AZ4" s="138">
        <f>AV10</f>
        <v>6</v>
      </c>
      <c r="BA4" s="138">
        <f>AV8</f>
        <v>0</v>
      </c>
      <c r="BB4" s="138">
        <f>AV9</f>
        <v>0</v>
      </c>
      <c r="BC4" s="138">
        <f>AV7</f>
        <v>0</v>
      </c>
      <c r="BD4" s="138">
        <f>AV6</f>
        <v>0</v>
      </c>
      <c r="BE4" s="134">
        <f>AM5</f>
        <v>87.5</v>
      </c>
      <c r="BF4" s="134">
        <v>1.3</v>
      </c>
      <c r="BG4" s="134">
        <f>BF4*AX4</f>
        <v>24.05</v>
      </c>
      <c r="BH4" s="174">
        <f>BE4+BG4</f>
        <v>111.55</v>
      </c>
      <c r="BI4" s="174"/>
      <c r="BJ4" s="138" t="s">
        <v>280</v>
      </c>
    </row>
    <row r="5" spans="1:62" ht="15" x14ac:dyDescent="0.25">
      <c r="A5" s="140"/>
      <c r="B5" s="141" t="s">
        <v>168</v>
      </c>
      <c r="C5" s="134"/>
      <c r="D5" s="134"/>
      <c r="E5" s="134"/>
      <c r="F5" s="134"/>
      <c r="G5" s="250"/>
      <c r="H5" s="134">
        <v>3.5</v>
      </c>
      <c r="I5" s="159"/>
      <c r="J5" s="134">
        <v>8</v>
      </c>
      <c r="K5" s="134">
        <v>7</v>
      </c>
      <c r="L5" s="134">
        <v>5</v>
      </c>
      <c r="M5" s="134">
        <v>6</v>
      </c>
      <c r="N5" s="134">
        <v>7</v>
      </c>
      <c r="O5" s="134">
        <v>2</v>
      </c>
      <c r="P5" s="159"/>
      <c r="Q5" s="134">
        <v>6</v>
      </c>
      <c r="R5" s="134">
        <v>7</v>
      </c>
      <c r="S5" s="134">
        <v>5</v>
      </c>
      <c r="T5" s="134">
        <v>6.5</v>
      </c>
      <c r="U5" s="134">
        <v>7</v>
      </c>
      <c r="V5" s="134">
        <v>2</v>
      </c>
      <c r="W5" s="159"/>
      <c r="X5" s="134">
        <v>6.5</v>
      </c>
      <c r="Y5" s="134">
        <v>7</v>
      </c>
      <c r="Z5" s="134">
        <v>6.5</v>
      </c>
      <c r="AA5" s="134">
        <v>6</v>
      </c>
      <c r="AB5" s="134">
        <v>7</v>
      </c>
      <c r="AC5" s="134">
        <v>2</v>
      </c>
      <c r="AD5" s="159"/>
      <c r="AE5" s="134">
        <v>7</v>
      </c>
      <c r="AF5" s="134">
        <v>7</v>
      </c>
      <c r="AG5" s="134">
        <v>6.5</v>
      </c>
      <c r="AH5" s="134">
        <v>6.5</v>
      </c>
      <c r="AI5" s="134">
        <v>8</v>
      </c>
      <c r="AJ5" s="134">
        <v>3.5</v>
      </c>
      <c r="AK5" s="133">
        <f>SUM(F5:AI5)</f>
        <v>142</v>
      </c>
      <c r="AL5" s="134">
        <f>COUNT(G5:AJ5)</f>
        <v>25</v>
      </c>
      <c r="AM5" s="134">
        <f>AL5*3.5</f>
        <v>87.5</v>
      </c>
      <c r="AN5" s="134"/>
      <c r="AO5" s="140"/>
      <c r="AP5" s="134" t="s">
        <v>169</v>
      </c>
      <c r="AQ5" s="134">
        <f t="shared" si="1"/>
        <v>3.5</v>
      </c>
      <c r="AR5" s="134">
        <f t="shared" si="2"/>
        <v>35</v>
      </c>
      <c r="AS5" s="134">
        <f t="shared" si="3"/>
        <v>33.5</v>
      </c>
      <c r="AT5" s="134">
        <f t="shared" si="4"/>
        <v>35</v>
      </c>
      <c r="AU5" s="134">
        <f t="shared" si="5"/>
        <v>38.5</v>
      </c>
      <c r="AV5" s="136">
        <f t="shared" si="6"/>
        <v>145.5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75"/>
      <c r="BI5" s="175"/>
      <c r="BJ5" s="134"/>
    </row>
    <row r="6" spans="1:62" ht="15" x14ac:dyDescent="0.25">
      <c r="A6" s="140" t="s">
        <v>171</v>
      </c>
      <c r="B6" s="141" t="s">
        <v>109</v>
      </c>
      <c r="C6" s="147"/>
      <c r="D6" s="147"/>
      <c r="E6" s="147"/>
      <c r="F6" s="147"/>
      <c r="G6" s="147"/>
      <c r="H6" s="147"/>
      <c r="I6" s="176"/>
      <c r="J6" s="147"/>
      <c r="K6" s="147"/>
      <c r="L6" s="147"/>
      <c r="M6" s="147"/>
      <c r="N6" s="147"/>
      <c r="O6" s="147"/>
      <c r="P6" s="176"/>
      <c r="Q6" s="147"/>
      <c r="R6" s="147"/>
      <c r="S6" s="147"/>
      <c r="T6" s="147"/>
      <c r="U6" s="147"/>
      <c r="V6" s="147"/>
      <c r="W6" s="176"/>
      <c r="X6" s="147"/>
      <c r="Y6" s="147"/>
      <c r="Z6" s="147"/>
      <c r="AA6" s="147"/>
      <c r="AB6" s="147"/>
      <c r="AC6" s="147"/>
      <c r="AD6" s="176"/>
      <c r="AE6" s="147"/>
      <c r="AF6" s="147"/>
      <c r="AG6" s="147"/>
      <c r="AH6" s="147"/>
      <c r="AI6" s="147"/>
      <c r="AJ6" s="147"/>
      <c r="AK6" s="133"/>
      <c r="AL6" s="147"/>
      <c r="AM6" s="147"/>
      <c r="AN6" s="147"/>
      <c r="AO6" s="140" t="s">
        <v>171</v>
      </c>
      <c r="AP6" s="134" t="s">
        <v>109</v>
      </c>
      <c r="AQ6" s="134">
        <f t="shared" si="1"/>
        <v>0</v>
      </c>
      <c r="AR6" s="134">
        <f t="shared" si="2"/>
        <v>0</v>
      </c>
      <c r="AS6" s="134">
        <f t="shared" si="3"/>
        <v>0</v>
      </c>
      <c r="AT6" s="134">
        <f t="shared" si="4"/>
        <v>0</v>
      </c>
      <c r="AU6" s="134">
        <f t="shared" si="5"/>
        <v>0</v>
      </c>
      <c r="AV6" s="136">
        <f t="shared" si="6"/>
        <v>0</v>
      </c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78"/>
      <c r="BI6" s="178"/>
      <c r="BJ6" s="147"/>
    </row>
    <row r="7" spans="1:62" ht="15" x14ac:dyDescent="0.25">
      <c r="A7" s="140"/>
      <c r="B7" s="141" t="s">
        <v>108</v>
      </c>
      <c r="C7" s="150"/>
      <c r="D7" s="150"/>
      <c r="E7" s="150"/>
      <c r="F7" s="134"/>
      <c r="G7" s="152"/>
      <c r="H7" s="134"/>
      <c r="I7" s="159"/>
      <c r="J7" s="134"/>
      <c r="K7" s="134"/>
      <c r="L7" s="150"/>
      <c r="M7" s="134"/>
      <c r="N7" s="152"/>
      <c r="O7" s="134"/>
      <c r="P7" s="159"/>
      <c r="Q7" s="134"/>
      <c r="R7" s="134"/>
      <c r="S7" s="150"/>
      <c r="T7" s="134"/>
      <c r="U7" s="152"/>
      <c r="V7" s="134"/>
      <c r="W7" s="159"/>
      <c r="X7" s="134"/>
      <c r="Y7" s="134"/>
      <c r="Z7" s="150"/>
      <c r="AA7" s="134"/>
      <c r="AB7" s="152"/>
      <c r="AC7" s="134"/>
      <c r="AD7" s="159"/>
      <c r="AE7" s="134"/>
      <c r="AF7" s="134"/>
      <c r="AG7" s="150"/>
      <c r="AH7" s="134"/>
      <c r="AI7" s="152"/>
      <c r="AJ7" s="134"/>
      <c r="AK7" s="133"/>
      <c r="AL7" s="134"/>
      <c r="AM7" s="134"/>
      <c r="AN7" s="134"/>
      <c r="AO7" s="140"/>
      <c r="AP7" s="124" t="s">
        <v>108</v>
      </c>
      <c r="AQ7" s="134">
        <f t="shared" si="1"/>
        <v>0</v>
      </c>
      <c r="AR7" s="134">
        <f t="shared" si="2"/>
        <v>0</v>
      </c>
      <c r="AS7" s="134">
        <f t="shared" si="3"/>
        <v>0</v>
      </c>
      <c r="AT7" s="134">
        <f t="shared" si="4"/>
        <v>0</v>
      </c>
      <c r="AU7" s="134">
        <f t="shared" si="5"/>
        <v>0</v>
      </c>
      <c r="AV7" s="136">
        <f t="shared" si="6"/>
        <v>0</v>
      </c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75"/>
      <c r="BI7" s="175"/>
      <c r="BJ7" s="134"/>
    </row>
    <row r="8" spans="1:62" ht="15" x14ac:dyDescent="0.25">
      <c r="A8" s="140"/>
      <c r="B8" s="141" t="s">
        <v>160</v>
      </c>
      <c r="C8" s="150"/>
      <c r="D8" s="150"/>
      <c r="E8" s="150"/>
      <c r="F8" s="134"/>
      <c r="G8" s="152"/>
      <c r="H8" s="134"/>
      <c r="I8" s="159"/>
      <c r="J8" s="134"/>
      <c r="K8" s="134"/>
      <c r="L8" s="150"/>
      <c r="M8" s="134"/>
      <c r="N8" s="152"/>
      <c r="O8" s="134"/>
      <c r="P8" s="159"/>
      <c r="Q8" s="134"/>
      <c r="R8" s="134"/>
      <c r="S8" s="150"/>
      <c r="T8" s="134"/>
      <c r="U8" s="152"/>
      <c r="V8" s="134"/>
      <c r="W8" s="159"/>
      <c r="X8" s="134"/>
      <c r="Y8" s="134"/>
      <c r="Z8" s="150"/>
      <c r="AA8" s="134"/>
      <c r="AB8" s="152"/>
      <c r="AC8" s="134"/>
      <c r="AD8" s="159"/>
      <c r="AE8" s="134"/>
      <c r="AF8" s="134"/>
      <c r="AG8" s="150"/>
      <c r="AH8" s="134"/>
      <c r="AI8" s="152"/>
      <c r="AJ8" s="134"/>
      <c r="AK8" s="133"/>
      <c r="AL8" s="134"/>
      <c r="AM8" s="134"/>
      <c r="AN8" s="134"/>
      <c r="AO8" s="140"/>
      <c r="AP8" s="124" t="s">
        <v>172</v>
      </c>
      <c r="AQ8" s="134">
        <f t="shared" si="1"/>
        <v>0</v>
      </c>
      <c r="AR8" s="134">
        <f t="shared" si="2"/>
        <v>0</v>
      </c>
      <c r="AS8" s="134">
        <f t="shared" si="3"/>
        <v>0</v>
      </c>
      <c r="AT8" s="134">
        <f t="shared" si="4"/>
        <v>0</v>
      </c>
      <c r="AU8" s="134">
        <f t="shared" si="5"/>
        <v>0</v>
      </c>
      <c r="AV8" s="136">
        <f t="shared" si="6"/>
        <v>0</v>
      </c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75"/>
      <c r="BI8" s="175"/>
      <c r="BJ8" s="134"/>
    </row>
    <row r="9" spans="1:62" ht="15" x14ac:dyDescent="0.25">
      <c r="A9" s="140"/>
      <c r="B9" s="141" t="s">
        <v>161</v>
      </c>
      <c r="C9" s="150"/>
      <c r="D9" s="150"/>
      <c r="E9" s="150"/>
      <c r="F9" s="134"/>
      <c r="G9" s="152"/>
      <c r="H9" s="134"/>
      <c r="I9" s="159"/>
      <c r="J9" s="134"/>
      <c r="K9" s="134"/>
      <c r="L9" s="150"/>
      <c r="M9" s="134"/>
      <c r="N9" s="152"/>
      <c r="O9" s="134"/>
      <c r="P9" s="159"/>
      <c r="Q9" s="134"/>
      <c r="R9" s="134"/>
      <c r="S9" s="150"/>
      <c r="T9" s="134"/>
      <c r="U9" s="152"/>
      <c r="V9" s="134"/>
      <c r="W9" s="159"/>
      <c r="X9" s="134"/>
      <c r="Y9" s="134"/>
      <c r="Z9" s="150"/>
      <c r="AA9" s="134"/>
      <c r="AB9" s="152"/>
      <c r="AC9" s="134"/>
      <c r="AD9" s="159"/>
      <c r="AE9" s="134"/>
      <c r="AF9" s="134"/>
      <c r="AG9" s="150"/>
      <c r="AH9" s="134"/>
      <c r="AI9" s="152"/>
      <c r="AJ9" s="134"/>
      <c r="AK9" s="133"/>
      <c r="AL9" s="134"/>
      <c r="AM9" s="134"/>
      <c r="AN9" s="134"/>
      <c r="AO9" s="140"/>
      <c r="AP9" s="124" t="s">
        <v>173</v>
      </c>
      <c r="AQ9" s="134">
        <f t="shared" si="1"/>
        <v>0</v>
      </c>
      <c r="AR9" s="134">
        <f t="shared" si="2"/>
        <v>0</v>
      </c>
      <c r="AS9" s="134">
        <f t="shared" si="3"/>
        <v>0</v>
      </c>
      <c r="AT9" s="134">
        <f t="shared" si="4"/>
        <v>0</v>
      </c>
      <c r="AU9" s="134">
        <f t="shared" si="5"/>
        <v>0</v>
      </c>
      <c r="AV9" s="136">
        <f t="shared" si="6"/>
        <v>0</v>
      </c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75"/>
      <c r="BI9" s="175"/>
      <c r="BJ9" s="134"/>
    </row>
    <row r="10" spans="1:62" ht="15" x14ac:dyDescent="0.25">
      <c r="A10" s="140"/>
      <c r="B10" s="141" t="s">
        <v>174</v>
      </c>
      <c r="C10" s="150"/>
      <c r="D10" s="150"/>
      <c r="E10" s="150"/>
      <c r="F10" s="134"/>
      <c r="G10" s="152">
        <v>6</v>
      </c>
      <c r="H10" s="134"/>
      <c r="I10" s="159"/>
      <c r="J10" s="134"/>
      <c r="K10" s="134"/>
      <c r="L10" s="150"/>
      <c r="M10" s="134"/>
      <c r="N10" s="152"/>
      <c r="O10" s="134"/>
      <c r="P10" s="159"/>
      <c r="Q10" s="134"/>
      <c r="R10" s="134"/>
      <c r="S10" s="150"/>
      <c r="T10" s="134"/>
      <c r="U10" s="152"/>
      <c r="V10" s="134"/>
      <c r="W10" s="159"/>
      <c r="X10" s="134"/>
      <c r="Y10" s="134"/>
      <c r="Z10" s="150"/>
      <c r="AA10" s="134"/>
      <c r="AB10" s="152"/>
      <c r="AC10" s="134"/>
      <c r="AD10" s="159"/>
      <c r="AE10" s="134"/>
      <c r="AF10" s="134"/>
      <c r="AG10" s="150"/>
      <c r="AH10" s="134"/>
      <c r="AI10" s="152"/>
      <c r="AJ10" s="134"/>
      <c r="AK10" s="133"/>
      <c r="AL10" s="134"/>
      <c r="AM10" s="134"/>
      <c r="AN10" s="134"/>
      <c r="AO10" s="140"/>
      <c r="AP10" s="124" t="s">
        <v>174</v>
      </c>
      <c r="AQ10" s="134">
        <f t="shared" si="1"/>
        <v>6</v>
      </c>
      <c r="AR10" s="134">
        <f t="shared" si="2"/>
        <v>0</v>
      </c>
      <c r="AS10" s="134">
        <f t="shared" si="3"/>
        <v>0</v>
      </c>
      <c r="AT10" s="134">
        <f t="shared" si="4"/>
        <v>0</v>
      </c>
      <c r="AU10" s="134">
        <f t="shared" si="5"/>
        <v>0</v>
      </c>
      <c r="AV10" s="136">
        <f t="shared" si="6"/>
        <v>6</v>
      </c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75"/>
      <c r="BI10" s="175"/>
      <c r="BJ10" s="134"/>
    </row>
    <row r="11" spans="1:62" ht="15" x14ac:dyDescent="0.25">
      <c r="A11" s="153"/>
      <c r="B11" s="154" t="s">
        <v>175</v>
      </c>
      <c r="C11" s="155"/>
      <c r="D11" s="155"/>
      <c r="E11" s="155"/>
      <c r="F11" s="134"/>
      <c r="G11" s="155"/>
      <c r="H11" s="155"/>
      <c r="I11" s="159"/>
      <c r="J11" s="155"/>
      <c r="K11" s="155"/>
      <c r="L11" s="155"/>
      <c r="M11" s="134"/>
      <c r="N11" s="155"/>
      <c r="O11" s="155"/>
      <c r="P11" s="159"/>
      <c r="Q11" s="155"/>
      <c r="R11" s="155"/>
      <c r="S11" s="155"/>
      <c r="T11" s="134"/>
      <c r="U11" s="155"/>
      <c r="V11" s="155"/>
      <c r="W11" s="159"/>
      <c r="X11" s="155"/>
      <c r="Y11" s="155"/>
      <c r="Z11" s="155"/>
      <c r="AA11" s="134"/>
      <c r="AB11" s="155"/>
      <c r="AC11" s="155"/>
      <c r="AD11" s="159"/>
      <c r="AE11" s="155"/>
      <c r="AF11" s="155"/>
      <c r="AG11" s="155"/>
      <c r="AH11" s="134"/>
      <c r="AI11" s="155"/>
      <c r="AJ11" s="155"/>
      <c r="AK11" s="133">
        <f>SUM(E11:AI11)</f>
        <v>0</v>
      </c>
      <c r="AL11" s="155"/>
      <c r="AM11" s="155"/>
      <c r="AN11" s="155"/>
      <c r="AO11" s="153"/>
      <c r="AP11" s="134" t="s">
        <v>176</v>
      </c>
      <c r="AQ11" s="134">
        <f>SUM(AQ5:AQ10)-AQ4</f>
        <v>0.5</v>
      </c>
      <c r="AR11" s="134">
        <f>SUM(AR5:AR10)-AR4</f>
        <v>4</v>
      </c>
      <c r="AS11" s="134">
        <f>SUM(AS5:AS10)-AS4</f>
        <v>2.5</v>
      </c>
      <c r="AT11" s="134">
        <f>SUM(AT5:AT10)-AT4</f>
        <v>4</v>
      </c>
      <c r="AU11" s="134">
        <f>SUM(AU5:AU10)-AU4</f>
        <v>7.5</v>
      </c>
      <c r="AV11" s="136">
        <f t="shared" si="6"/>
        <v>18.5</v>
      </c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81"/>
      <c r="BI11" s="181"/>
      <c r="BJ11" s="155"/>
    </row>
    <row r="12" spans="1:62" ht="15" x14ac:dyDescent="0.25">
      <c r="A12" s="71"/>
      <c r="B12" s="131" t="s">
        <v>166</v>
      </c>
      <c r="C12" s="95"/>
      <c r="D12" s="95"/>
      <c r="E12" s="95"/>
      <c r="F12" s="95"/>
      <c r="G12" s="95">
        <v>6</v>
      </c>
      <c r="H12" s="95">
        <v>3</v>
      </c>
      <c r="I12" s="173"/>
      <c r="J12" s="95">
        <v>5</v>
      </c>
      <c r="K12" s="95">
        <v>5.5</v>
      </c>
      <c r="L12" s="95">
        <v>6</v>
      </c>
      <c r="M12" s="95">
        <v>5.5</v>
      </c>
      <c r="N12" s="95">
        <v>6</v>
      </c>
      <c r="O12" s="95">
        <v>3</v>
      </c>
      <c r="P12" s="173"/>
      <c r="Q12" s="95">
        <v>5</v>
      </c>
      <c r="R12" s="95">
        <v>5.5</v>
      </c>
      <c r="S12" s="95">
        <v>6</v>
      </c>
      <c r="T12" s="95">
        <v>5.5</v>
      </c>
      <c r="U12" s="95">
        <v>6</v>
      </c>
      <c r="V12" s="95">
        <v>3</v>
      </c>
      <c r="W12" s="173"/>
      <c r="X12" s="95">
        <v>5</v>
      </c>
      <c r="Y12" s="95">
        <v>5.5</v>
      </c>
      <c r="Z12" s="95">
        <v>6</v>
      </c>
      <c r="AA12" s="95">
        <v>5.5</v>
      </c>
      <c r="AB12" s="95">
        <v>6</v>
      </c>
      <c r="AC12" s="95">
        <v>3</v>
      </c>
      <c r="AD12" s="173"/>
      <c r="AE12" s="95">
        <v>5</v>
      </c>
      <c r="AF12" s="95">
        <v>5.5</v>
      </c>
      <c r="AG12" s="95">
        <v>6</v>
      </c>
      <c r="AH12" s="95">
        <v>5.5</v>
      </c>
      <c r="AI12" s="95">
        <v>6</v>
      </c>
      <c r="AJ12" s="95">
        <v>3</v>
      </c>
      <c r="AK12" s="133">
        <f>SUM(F12:AI12)</f>
        <v>130</v>
      </c>
      <c r="AL12" s="134"/>
      <c r="AM12" s="134"/>
      <c r="AN12" s="134"/>
      <c r="AO12" s="71"/>
      <c r="AP12" s="135" t="s">
        <v>167</v>
      </c>
      <c r="AQ12" s="135">
        <f t="shared" ref="AQ12:AQ18" si="7">SUM(C12:H12)</f>
        <v>9</v>
      </c>
      <c r="AR12" s="135">
        <f t="shared" ref="AR12:AR18" si="8">SUM(J12:O12)</f>
        <v>31</v>
      </c>
      <c r="AS12" s="135">
        <f t="shared" ref="AS12:AS18" si="9">SUM(Q12:V12)</f>
        <v>31</v>
      </c>
      <c r="AT12" s="135">
        <f t="shared" ref="AT12:AT18" si="10">SUM(X12:AC12)</f>
        <v>31</v>
      </c>
      <c r="AU12" s="135">
        <f t="shared" ref="AU12:AU18" si="11">SUM(AE12:AJ12)</f>
        <v>31</v>
      </c>
      <c r="AV12" s="136">
        <f t="shared" si="6"/>
        <v>133</v>
      </c>
      <c r="AW12" s="137">
        <f>AV12-SUM(AV14:AV18)</f>
        <v>127</v>
      </c>
      <c r="AX12" s="137">
        <f>AV19</f>
        <v>18.5</v>
      </c>
      <c r="AY12" s="138">
        <f>AW12+AX12</f>
        <v>145.5</v>
      </c>
      <c r="AZ12" s="138">
        <f>AV18</f>
        <v>6</v>
      </c>
      <c r="BA12" s="138">
        <f>AV16</f>
        <v>0</v>
      </c>
      <c r="BB12" s="138">
        <f>AV17</f>
        <v>0</v>
      </c>
      <c r="BC12" s="138">
        <f>AV15</f>
        <v>0</v>
      </c>
      <c r="BD12" s="138">
        <f>AV14</f>
        <v>0</v>
      </c>
      <c r="BE12" s="134">
        <f>AM13</f>
        <v>87.5</v>
      </c>
      <c r="BF12" s="134">
        <v>1.3</v>
      </c>
      <c r="BG12" s="134">
        <f>BF12*AX12</f>
        <v>24.05</v>
      </c>
      <c r="BH12" s="174">
        <f>BE12+BG12</f>
        <v>111.55</v>
      </c>
      <c r="BI12" s="174"/>
      <c r="BJ12" s="138"/>
    </row>
    <row r="13" spans="1:62" ht="15" x14ac:dyDescent="0.25">
      <c r="A13" s="140"/>
      <c r="B13" s="141" t="s">
        <v>168</v>
      </c>
      <c r="C13" s="134"/>
      <c r="D13" s="134"/>
      <c r="E13" s="134"/>
      <c r="F13" s="134"/>
      <c r="G13" s="250"/>
      <c r="H13" s="134">
        <v>3.5</v>
      </c>
      <c r="I13" s="159"/>
      <c r="J13" s="134">
        <v>8</v>
      </c>
      <c r="K13" s="134">
        <v>7</v>
      </c>
      <c r="L13" s="134">
        <v>5</v>
      </c>
      <c r="M13" s="134">
        <v>6</v>
      </c>
      <c r="N13" s="134">
        <v>7</v>
      </c>
      <c r="O13" s="134">
        <v>2</v>
      </c>
      <c r="P13" s="159"/>
      <c r="Q13" s="134">
        <v>6</v>
      </c>
      <c r="R13" s="134">
        <v>7</v>
      </c>
      <c r="S13" s="134">
        <v>5</v>
      </c>
      <c r="T13" s="134">
        <v>6.5</v>
      </c>
      <c r="U13" s="134">
        <v>7</v>
      </c>
      <c r="V13" s="134">
        <v>2</v>
      </c>
      <c r="W13" s="159"/>
      <c r="X13" s="134">
        <v>6.5</v>
      </c>
      <c r="Y13" s="134">
        <v>7</v>
      </c>
      <c r="Z13" s="134">
        <v>6.5</v>
      </c>
      <c r="AA13" s="134">
        <v>6</v>
      </c>
      <c r="AB13" s="134">
        <v>7</v>
      </c>
      <c r="AC13" s="134">
        <v>2</v>
      </c>
      <c r="AD13" s="159"/>
      <c r="AE13" s="134">
        <v>7</v>
      </c>
      <c r="AF13" s="134">
        <v>7</v>
      </c>
      <c r="AG13" s="134">
        <v>6.5</v>
      </c>
      <c r="AH13" s="134">
        <v>6.5</v>
      </c>
      <c r="AI13" s="134">
        <v>8</v>
      </c>
      <c r="AJ13" s="134">
        <v>3.5</v>
      </c>
      <c r="AK13" s="133">
        <f>SUM(F13:AI13)</f>
        <v>142</v>
      </c>
      <c r="AL13" s="134">
        <f>COUNT(G13:AJ13)</f>
        <v>25</v>
      </c>
      <c r="AM13" s="134">
        <f>AL13*3.5</f>
        <v>87.5</v>
      </c>
      <c r="AN13" s="134"/>
      <c r="AO13" s="140"/>
      <c r="AP13" s="134" t="s">
        <v>169</v>
      </c>
      <c r="AQ13" s="134">
        <f t="shared" si="7"/>
        <v>3.5</v>
      </c>
      <c r="AR13" s="134">
        <f t="shared" si="8"/>
        <v>35</v>
      </c>
      <c r="AS13" s="134">
        <f t="shared" si="9"/>
        <v>33.5</v>
      </c>
      <c r="AT13" s="134">
        <f t="shared" si="10"/>
        <v>35</v>
      </c>
      <c r="AU13" s="134">
        <f t="shared" si="11"/>
        <v>38.5</v>
      </c>
      <c r="AV13" s="136">
        <f t="shared" si="6"/>
        <v>145.5</v>
      </c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75"/>
      <c r="BI13" s="175"/>
      <c r="BJ13" s="134"/>
    </row>
    <row r="14" spans="1:62" ht="15" x14ac:dyDescent="0.25">
      <c r="A14" s="140" t="s">
        <v>178</v>
      </c>
      <c r="B14" s="141" t="s">
        <v>109</v>
      </c>
      <c r="C14" s="147"/>
      <c r="D14" s="147"/>
      <c r="E14" s="147"/>
      <c r="F14" s="147"/>
      <c r="G14" s="147"/>
      <c r="H14" s="147"/>
      <c r="I14" s="176"/>
      <c r="J14" s="147"/>
      <c r="K14" s="147"/>
      <c r="L14" s="147"/>
      <c r="M14" s="147"/>
      <c r="N14" s="147"/>
      <c r="O14" s="147"/>
      <c r="P14" s="176"/>
      <c r="Q14" s="147"/>
      <c r="R14" s="147"/>
      <c r="S14" s="147"/>
      <c r="T14" s="147"/>
      <c r="U14" s="147"/>
      <c r="V14" s="147"/>
      <c r="W14" s="176"/>
      <c r="X14" s="147"/>
      <c r="Y14" s="147"/>
      <c r="Z14" s="147"/>
      <c r="AA14" s="147"/>
      <c r="AB14" s="147"/>
      <c r="AC14" s="147"/>
      <c r="AD14" s="176"/>
      <c r="AE14" s="147"/>
      <c r="AF14" s="147"/>
      <c r="AG14" s="147"/>
      <c r="AH14" s="147"/>
      <c r="AI14" s="147"/>
      <c r="AJ14" s="147"/>
      <c r="AK14" s="133"/>
      <c r="AL14" s="147"/>
      <c r="AM14" s="147"/>
      <c r="AN14" s="147"/>
      <c r="AO14" s="140" t="s">
        <v>178</v>
      </c>
      <c r="AP14" s="134" t="s">
        <v>109</v>
      </c>
      <c r="AQ14" s="134">
        <f t="shared" si="7"/>
        <v>0</v>
      </c>
      <c r="AR14" s="134">
        <f t="shared" si="8"/>
        <v>0</v>
      </c>
      <c r="AS14" s="134">
        <f t="shared" si="9"/>
        <v>0</v>
      </c>
      <c r="AT14" s="134">
        <f t="shared" si="10"/>
        <v>0</v>
      </c>
      <c r="AU14" s="134">
        <f t="shared" si="11"/>
        <v>0</v>
      </c>
      <c r="AV14" s="136">
        <f t="shared" si="6"/>
        <v>0</v>
      </c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78"/>
      <c r="BI14" s="178"/>
      <c r="BJ14" s="147"/>
    </row>
    <row r="15" spans="1:62" ht="15" x14ac:dyDescent="0.25">
      <c r="A15" s="140"/>
      <c r="B15" s="141" t="s">
        <v>108</v>
      </c>
      <c r="C15" s="150"/>
      <c r="D15" s="150"/>
      <c r="E15" s="150"/>
      <c r="F15" s="134"/>
      <c r="G15" s="152"/>
      <c r="H15" s="134"/>
      <c r="I15" s="159"/>
      <c r="J15" s="134"/>
      <c r="K15" s="134"/>
      <c r="L15" s="150"/>
      <c r="M15" s="134"/>
      <c r="N15" s="152"/>
      <c r="O15" s="134"/>
      <c r="P15" s="159"/>
      <c r="Q15" s="134"/>
      <c r="R15" s="134"/>
      <c r="S15" s="150"/>
      <c r="T15" s="134"/>
      <c r="U15" s="152"/>
      <c r="V15" s="134"/>
      <c r="W15" s="159"/>
      <c r="X15" s="134"/>
      <c r="Y15" s="134"/>
      <c r="Z15" s="150"/>
      <c r="AA15" s="134"/>
      <c r="AB15" s="152"/>
      <c r="AC15" s="134"/>
      <c r="AD15" s="159"/>
      <c r="AE15" s="134"/>
      <c r="AF15" s="134"/>
      <c r="AG15" s="150"/>
      <c r="AH15" s="134"/>
      <c r="AI15" s="152"/>
      <c r="AJ15" s="134"/>
      <c r="AK15" s="133"/>
      <c r="AL15" s="134"/>
      <c r="AM15" s="134"/>
      <c r="AN15" s="134"/>
      <c r="AO15" s="140"/>
      <c r="AP15" s="124" t="s">
        <v>108</v>
      </c>
      <c r="AQ15" s="134">
        <f t="shared" si="7"/>
        <v>0</v>
      </c>
      <c r="AR15" s="134">
        <f t="shared" si="8"/>
        <v>0</v>
      </c>
      <c r="AS15" s="134">
        <f t="shared" si="9"/>
        <v>0</v>
      </c>
      <c r="AT15" s="134">
        <f t="shared" si="10"/>
        <v>0</v>
      </c>
      <c r="AU15" s="134">
        <f t="shared" si="11"/>
        <v>0</v>
      </c>
      <c r="AV15" s="136">
        <f t="shared" si="6"/>
        <v>0</v>
      </c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75"/>
      <c r="BI15" s="175"/>
      <c r="BJ15" s="134"/>
    </row>
    <row r="16" spans="1:62" ht="15" x14ac:dyDescent="0.25">
      <c r="A16" s="140"/>
      <c r="B16" s="141" t="s">
        <v>160</v>
      </c>
      <c r="C16" s="150"/>
      <c r="D16" s="150"/>
      <c r="E16" s="150"/>
      <c r="F16" s="134"/>
      <c r="G16" s="152"/>
      <c r="H16" s="134"/>
      <c r="I16" s="159"/>
      <c r="J16" s="134"/>
      <c r="K16" s="134"/>
      <c r="L16" s="150"/>
      <c r="M16" s="134"/>
      <c r="N16" s="152"/>
      <c r="O16" s="134"/>
      <c r="P16" s="159"/>
      <c r="Q16" s="134"/>
      <c r="R16" s="134"/>
      <c r="S16" s="150"/>
      <c r="T16" s="134"/>
      <c r="U16" s="152"/>
      <c r="V16" s="134"/>
      <c r="W16" s="159"/>
      <c r="X16" s="134"/>
      <c r="Y16" s="134"/>
      <c r="Z16" s="150"/>
      <c r="AA16" s="134"/>
      <c r="AB16" s="152"/>
      <c r="AC16" s="134"/>
      <c r="AD16" s="159"/>
      <c r="AE16" s="134"/>
      <c r="AF16" s="134"/>
      <c r="AG16" s="150"/>
      <c r="AH16" s="134"/>
      <c r="AI16" s="152"/>
      <c r="AJ16" s="134"/>
      <c r="AK16" s="133"/>
      <c r="AL16" s="134"/>
      <c r="AM16" s="134"/>
      <c r="AN16" s="134"/>
      <c r="AO16" s="140"/>
      <c r="AP16" s="124" t="s">
        <v>172</v>
      </c>
      <c r="AQ16" s="134">
        <f t="shared" si="7"/>
        <v>0</v>
      </c>
      <c r="AR16" s="134">
        <f t="shared" si="8"/>
        <v>0</v>
      </c>
      <c r="AS16" s="134">
        <f t="shared" si="9"/>
        <v>0</v>
      </c>
      <c r="AT16" s="134">
        <f t="shared" si="10"/>
        <v>0</v>
      </c>
      <c r="AU16" s="134">
        <f t="shared" si="11"/>
        <v>0</v>
      </c>
      <c r="AV16" s="136">
        <f t="shared" si="6"/>
        <v>0</v>
      </c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75"/>
      <c r="BI16" s="175"/>
      <c r="BJ16" s="134"/>
    </row>
    <row r="17" spans="1:62" ht="15" x14ac:dyDescent="0.25">
      <c r="A17" s="140"/>
      <c r="B17" s="141" t="s">
        <v>161</v>
      </c>
      <c r="C17" s="150"/>
      <c r="D17" s="150"/>
      <c r="E17" s="150"/>
      <c r="F17" s="134"/>
      <c r="G17" s="152"/>
      <c r="H17" s="134"/>
      <c r="I17" s="159"/>
      <c r="J17" s="134"/>
      <c r="K17" s="134"/>
      <c r="L17" s="150"/>
      <c r="M17" s="134"/>
      <c r="N17" s="152"/>
      <c r="O17" s="134"/>
      <c r="P17" s="159"/>
      <c r="Q17" s="134"/>
      <c r="R17" s="134"/>
      <c r="S17" s="150"/>
      <c r="T17" s="134"/>
      <c r="U17" s="152"/>
      <c r="V17" s="134"/>
      <c r="W17" s="159"/>
      <c r="X17" s="134"/>
      <c r="Y17" s="134"/>
      <c r="Z17" s="150"/>
      <c r="AA17" s="134"/>
      <c r="AB17" s="152"/>
      <c r="AC17" s="134"/>
      <c r="AD17" s="159"/>
      <c r="AE17" s="134"/>
      <c r="AF17" s="134"/>
      <c r="AG17" s="150"/>
      <c r="AH17" s="134"/>
      <c r="AI17" s="152"/>
      <c r="AJ17" s="134"/>
      <c r="AK17" s="133"/>
      <c r="AL17" s="134"/>
      <c r="AM17" s="134"/>
      <c r="AN17" s="134"/>
      <c r="AO17" s="140"/>
      <c r="AP17" s="124" t="s">
        <v>173</v>
      </c>
      <c r="AQ17" s="134">
        <f t="shared" si="7"/>
        <v>0</v>
      </c>
      <c r="AR17" s="134">
        <f t="shared" si="8"/>
        <v>0</v>
      </c>
      <c r="AS17" s="134">
        <f t="shared" si="9"/>
        <v>0</v>
      </c>
      <c r="AT17" s="134">
        <f t="shared" si="10"/>
        <v>0</v>
      </c>
      <c r="AU17" s="134">
        <f t="shared" si="11"/>
        <v>0</v>
      </c>
      <c r="AV17" s="136">
        <f t="shared" si="6"/>
        <v>0</v>
      </c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75"/>
      <c r="BI17" s="175"/>
      <c r="BJ17" s="134"/>
    </row>
    <row r="18" spans="1:62" ht="15" x14ac:dyDescent="0.25">
      <c r="A18" s="140"/>
      <c r="B18" s="141" t="s">
        <v>174</v>
      </c>
      <c r="C18" s="150"/>
      <c r="D18" s="150"/>
      <c r="E18" s="150"/>
      <c r="F18" s="134"/>
      <c r="G18" s="152">
        <v>6</v>
      </c>
      <c r="H18" s="134"/>
      <c r="I18" s="159"/>
      <c r="J18" s="134"/>
      <c r="K18" s="134"/>
      <c r="L18" s="150"/>
      <c r="M18" s="134"/>
      <c r="N18" s="152"/>
      <c r="O18" s="134"/>
      <c r="P18" s="159"/>
      <c r="Q18" s="134"/>
      <c r="R18" s="134"/>
      <c r="S18" s="150"/>
      <c r="T18" s="134"/>
      <c r="U18" s="152"/>
      <c r="V18" s="134"/>
      <c r="W18" s="159"/>
      <c r="X18" s="134"/>
      <c r="Y18" s="134"/>
      <c r="Z18" s="150"/>
      <c r="AA18" s="134"/>
      <c r="AB18" s="152"/>
      <c r="AC18" s="134"/>
      <c r="AD18" s="159"/>
      <c r="AE18" s="134"/>
      <c r="AF18" s="134"/>
      <c r="AG18" s="150"/>
      <c r="AH18" s="134"/>
      <c r="AI18" s="152"/>
      <c r="AJ18" s="134"/>
      <c r="AK18" s="133"/>
      <c r="AL18" s="134"/>
      <c r="AM18" s="134"/>
      <c r="AN18" s="134"/>
      <c r="AO18" s="140"/>
      <c r="AP18" s="124" t="s">
        <v>174</v>
      </c>
      <c r="AQ18" s="134">
        <f t="shared" si="7"/>
        <v>6</v>
      </c>
      <c r="AR18" s="134">
        <f t="shared" si="8"/>
        <v>0</v>
      </c>
      <c r="AS18" s="134">
        <f t="shared" si="9"/>
        <v>0</v>
      </c>
      <c r="AT18" s="134">
        <f t="shared" si="10"/>
        <v>0</v>
      </c>
      <c r="AU18" s="134">
        <f t="shared" si="11"/>
        <v>0</v>
      </c>
      <c r="AV18" s="136">
        <f t="shared" si="6"/>
        <v>6</v>
      </c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75"/>
      <c r="BI18" s="175"/>
      <c r="BJ18" s="134"/>
    </row>
    <row r="19" spans="1:62" ht="15" x14ac:dyDescent="0.25">
      <c r="A19" s="153"/>
      <c r="B19" s="154" t="s">
        <v>175</v>
      </c>
      <c r="C19" s="155"/>
      <c r="D19" s="155"/>
      <c r="E19" s="155"/>
      <c r="F19" s="134"/>
      <c r="G19" s="155"/>
      <c r="H19" s="155"/>
      <c r="I19" s="159"/>
      <c r="J19" s="155"/>
      <c r="K19" s="155"/>
      <c r="L19" s="155"/>
      <c r="M19" s="134"/>
      <c r="N19" s="155"/>
      <c r="O19" s="155"/>
      <c r="P19" s="159"/>
      <c r="Q19" s="155"/>
      <c r="R19" s="155"/>
      <c r="S19" s="155"/>
      <c r="T19" s="134"/>
      <c r="U19" s="155"/>
      <c r="V19" s="155"/>
      <c r="W19" s="159"/>
      <c r="X19" s="155"/>
      <c r="Y19" s="155"/>
      <c r="Z19" s="155"/>
      <c r="AA19" s="134"/>
      <c r="AB19" s="155"/>
      <c r="AC19" s="155"/>
      <c r="AD19" s="159"/>
      <c r="AE19" s="155"/>
      <c r="AF19" s="155"/>
      <c r="AG19" s="155"/>
      <c r="AH19" s="134"/>
      <c r="AI19" s="155"/>
      <c r="AJ19" s="155"/>
      <c r="AK19" s="133">
        <f>SUM(E19:AI19)</f>
        <v>0</v>
      </c>
      <c r="AL19" s="155"/>
      <c r="AM19" s="155"/>
      <c r="AN19" s="155"/>
      <c r="AO19" s="153"/>
      <c r="AP19" s="134" t="s">
        <v>176</v>
      </c>
      <c r="AQ19" s="134">
        <f>SUM(AQ13:AQ18)-AQ12</f>
        <v>0.5</v>
      </c>
      <c r="AR19" s="134">
        <f>SUM(AR13:AR18)-AR12</f>
        <v>4</v>
      </c>
      <c r="AS19" s="134">
        <f>SUM(AS13:AS18)-AS12</f>
        <v>2.5</v>
      </c>
      <c r="AT19" s="134">
        <f>SUM(AT13:AT18)-AT12</f>
        <v>4</v>
      </c>
      <c r="AU19" s="134">
        <f>SUM(AU13:AU18)-AU12</f>
        <v>7.5</v>
      </c>
      <c r="AV19" s="136">
        <f t="shared" si="6"/>
        <v>18.5</v>
      </c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81"/>
      <c r="BI19" s="181"/>
      <c r="BJ19" s="155"/>
    </row>
    <row r="20" spans="1:62" ht="15" x14ac:dyDescent="0.25">
      <c r="A20" s="71"/>
      <c r="B20" s="131" t="s">
        <v>166</v>
      </c>
      <c r="C20" s="95"/>
      <c r="D20" s="95"/>
      <c r="E20" s="95"/>
      <c r="F20" s="95"/>
      <c r="G20" s="95">
        <v>6</v>
      </c>
      <c r="H20" s="95">
        <v>2</v>
      </c>
      <c r="I20" s="173"/>
      <c r="J20" s="95">
        <v>5.5</v>
      </c>
      <c r="K20" s="95">
        <v>6</v>
      </c>
      <c r="L20" s="95">
        <v>5.5</v>
      </c>
      <c r="M20" s="95">
        <v>6</v>
      </c>
      <c r="N20" s="95">
        <v>6</v>
      </c>
      <c r="O20" s="95">
        <v>2</v>
      </c>
      <c r="P20" s="173"/>
      <c r="Q20" s="95">
        <v>5.5</v>
      </c>
      <c r="R20" s="95">
        <v>6</v>
      </c>
      <c r="S20" s="95">
        <v>5.5</v>
      </c>
      <c r="T20" s="95">
        <v>6</v>
      </c>
      <c r="U20" s="95">
        <v>6</v>
      </c>
      <c r="V20" s="95">
        <v>2</v>
      </c>
      <c r="W20" s="173"/>
      <c r="X20" s="95">
        <v>5.5</v>
      </c>
      <c r="Y20" s="95">
        <v>6</v>
      </c>
      <c r="Z20" s="95">
        <v>5.5</v>
      </c>
      <c r="AA20" s="95">
        <v>6</v>
      </c>
      <c r="AB20" s="95">
        <v>6</v>
      </c>
      <c r="AC20" s="95">
        <v>2</v>
      </c>
      <c r="AD20" s="173"/>
      <c r="AE20" s="95">
        <v>5.5</v>
      </c>
      <c r="AF20" s="95">
        <v>6</v>
      </c>
      <c r="AG20" s="95">
        <v>5.5</v>
      </c>
      <c r="AH20" s="95">
        <v>6</v>
      </c>
      <c r="AI20" s="95">
        <v>6</v>
      </c>
      <c r="AJ20" s="95">
        <v>2</v>
      </c>
      <c r="AK20" s="133">
        <f>SUM(F20:AI20)</f>
        <v>130</v>
      </c>
      <c r="AL20" s="134"/>
      <c r="AM20" s="134"/>
      <c r="AN20" s="134"/>
      <c r="AO20" s="71"/>
      <c r="AP20" s="135" t="s">
        <v>167</v>
      </c>
      <c r="AQ20" s="135">
        <f t="shared" ref="AQ20:AQ26" si="12">SUM(C20:H20)</f>
        <v>8</v>
      </c>
      <c r="AR20" s="135">
        <f t="shared" ref="AR20:AR26" si="13">SUM(J20:O20)</f>
        <v>31</v>
      </c>
      <c r="AS20" s="135">
        <f t="shared" ref="AS20:AS26" si="14">SUM(Q20:V20)</f>
        <v>31</v>
      </c>
      <c r="AT20" s="135">
        <f>SUM(X20:AC20)</f>
        <v>31</v>
      </c>
      <c r="AU20" s="135">
        <f t="shared" ref="AU20:AU26" si="15">SUM(AE20:AJ20)</f>
        <v>31</v>
      </c>
      <c r="AV20" s="136">
        <f t="shared" si="6"/>
        <v>132</v>
      </c>
      <c r="AW20" s="137">
        <f>AV20-SUM(AV22:AV26)</f>
        <v>126</v>
      </c>
      <c r="AX20" s="137">
        <f>AV27</f>
        <v>2</v>
      </c>
      <c r="AY20" s="138">
        <f>AW20+AX20</f>
        <v>128</v>
      </c>
      <c r="AZ20" s="138">
        <f>AV26</f>
        <v>6</v>
      </c>
      <c r="BA20" s="138">
        <f>AV24</f>
        <v>0</v>
      </c>
      <c r="BB20" s="138">
        <f>AV25</f>
        <v>0</v>
      </c>
      <c r="BC20" s="138">
        <f>AV23</f>
        <v>0</v>
      </c>
      <c r="BD20" s="138">
        <f>AV22</f>
        <v>0</v>
      </c>
      <c r="BE20" s="134">
        <f>AM21</f>
        <v>84</v>
      </c>
      <c r="BF20" s="134">
        <v>1.3</v>
      </c>
      <c r="BG20" s="134">
        <f>BF20*AX20</f>
        <v>2.6</v>
      </c>
      <c r="BH20" s="174">
        <f>BE20+BG20</f>
        <v>86.6</v>
      </c>
      <c r="BI20" s="174">
        <f>7.6*4</f>
        <v>30.4</v>
      </c>
      <c r="BJ20" s="138"/>
    </row>
    <row r="21" spans="1:62" ht="15" x14ac:dyDescent="0.25">
      <c r="A21" s="140"/>
      <c r="B21" s="141" t="s">
        <v>168</v>
      </c>
      <c r="C21" s="134"/>
      <c r="D21" s="134"/>
      <c r="E21" s="134"/>
      <c r="F21" s="134"/>
      <c r="G21" s="250"/>
      <c r="H21" s="134">
        <v>2</v>
      </c>
      <c r="I21" s="159"/>
      <c r="J21" s="134">
        <v>6</v>
      </c>
      <c r="K21" s="134">
        <v>6</v>
      </c>
      <c r="L21" s="134">
        <v>5</v>
      </c>
      <c r="M21" s="134">
        <v>4.5</v>
      </c>
      <c r="N21" s="134">
        <v>5.5</v>
      </c>
      <c r="O21" s="134">
        <v>2.5</v>
      </c>
      <c r="P21" s="159"/>
      <c r="Q21" s="134">
        <v>5.5</v>
      </c>
      <c r="R21" s="134">
        <v>5.5</v>
      </c>
      <c r="S21" s="134">
        <v>4</v>
      </c>
      <c r="T21" s="134">
        <v>7</v>
      </c>
      <c r="U21" s="134">
        <v>6.5</v>
      </c>
      <c r="V21" s="134">
        <v>3</v>
      </c>
      <c r="W21" s="159"/>
      <c r="X21" s="134">
        <v>6</v>
      </c>
      <c r="Y21" s="134">
        <v>6</v>
      </c>
      <c r="Z21" s="134">
        <v>5</v>
      </c>
      <c r="AA21" s="134">
        <v>6.5</v>
      </c>
      <c r="AB21" s="134">
        <v>6.5</v>
      </c>
      <c r="AC21" s="134">
        <v>2.5</v>
      </c>
      <c r="AD21" s="159"/>
      <c r="AE21" s="134">
        <v>5.5</v>
      </c>
      <c r="AF21" s="134">
        <v>5.5</v>
      </c>
      <c r="AG21" s="134">
        <v>5.5</v>
      </c>
      <c r="AH21" s="134">
        <v>7</v>
      </c>
      <c r="AI21" s="134">
        <v>6.5</v>
      </c>
      <c r="AJ21" s="134">
        <v>2.5</v>
      </c>
      <c r="AK21" s="133">
        <f>SUM(F21:AI21)</f>
        <v>125.5</v>
      </c>
      <c r="AL21" s="134">
        <f>COUNT(G21:AJ21)-1</f>
        <v>24</v>
      </c>
      <c r="AM21" s="134">
        <f>AL21*3.5</f>
        <v>84</v>
      </c>
      <c r="AN21" s="134"/>
      <c r="AO21" s="140"/>
      <c r="AP21" s="134" t="s">
        <v>169</v>
      </c>
      <c r="AQ21" s="134">
        <f t="shared" si="12"/>
        <v>2</v>
      </c>
      <c r="AR21" s="134">
        <f t="shared" si="13"/>
        <v>29.5</v>
      </c>
      <c r="AS21" s="134">
        <f t="shared" si="14"/>
        <v>31.5</v>
      </c>
      <c r="AT21" s="134">
        <f>SUM(AE21:AJ21)</f>
        <v>32.5</v>
      </c>
      <c r="AU21" s="134">
        <f t="shared" si="15"/>
        <v>32.5</v>
      </c>
      <c r="AV21" s="136">
        <f t="shared" si="6"/>
        <v>128</v>
      </c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75"/>
      <c r="BI21" s="175"/>
      <c r="BJ21" s="134"/>
    </row>
    <row r="22" spans="1:62" ht="15" x14ac:dyDescent="0.25">
      <c r="A22" s="140" t="s">
        <v>179</v>
      </c>
      <c r="B22" s="141" t="s">
        <v>109</v>
      </c>
      <c r="C22" s="147"/>
      <c r="D22" s="147"/>
      <c r="E22" s="147"/>
      <c r="F22" s="147"/>
      <c r="G22" s="147"/>
      <c r="H22" s="147"/>
      <c r="I22" s="176"/>
      <c r="J22" s="147"/>
      <c r="K22" s="147"/>
      <c r="L22" s="147"/>
      <c r="M22" s="147"/>
      <c r="N22" s="147"/>
      <c r="O22" s="147"/>
      <c r="P22" s="176"/>
      <c r="Q22" s="147"/>
      <c r="R22" s="147"/>
      <c r="S22" s="147"/>
      <c r="T22" s="147"/>
      <c r="U22" s="147"/>
      <c r="V22" s="147"/>
      <c r="W22" s="176"/>
      <c r="X22" s="147"/>
      <c r="Y22" s="147"/>
      <c r="Z22" s="147"/>
      <c r="AA22" s="147"/>
      <c r="AB22" s="147"/>
      <c r="AC22" s="147"/>
      <c r="AD22" s="176"/>
      <c r="AE22" s="147"/>
      <c r="AF22" s="147"/>
      <c r="AG22" s="147"/>
      <c r="AH22" s="147"/>
      <c r="AI22" s="147"/>
      <c r="AJ22" s="147"/>
      <c r="AK22" s="133"/>
      <c r="AL22" s="147"/>
      <c r="AM22" s="147"/>
      <c r="AN22" s="147"/>
      <c r="AO22" s="140" t="s">
        <v>179</v>
      </c>
      <c r="AP22" s="134" t="s">
        <v>109</v>
      </c>
      <c r="AQ22" s="134">
        <f t="shared" si="12"/>
        <v>0</v>
      </c>
      <c r="AR22" s="134">
        <f t="shared" si="13"/>
        <v>0</v>
      </c>
      <c r="AS22" s="134">
        <f t="shared" si="14"/>
        <v>0</v>
      </c>
      <c r="AT22" s="134">
        <f>SUM(X22:AC22)</f>
        <v>0</v>
      </c>
      <c r="AU22" s="134">
        <f t="shared" si="15"/>
        <v>0</v>
      </c>
      <c r="AV22" s="136">
        <f t="shared" si="6"/>
        <v>0</v>
      </c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78"/>
      <c r="BI22" s="178"/>
      <c r="BJ22" s="147"/>
    </row>
    <row r="23" spans="1:62" ht="15" x14ac:dyDescent="0.25">
      <c r="A23" s="140"/>
      <c r="B23" s="141" t="s">
        <v>108</v>
      </c>
      <c r="C23" s="150"/>
      <c r="D23" s="150"/>
      <c r="E23" s="150"/>
      <c r="F23" s="134"/>
      <c r="G23" s="152"/>
      <c r="H23" s="134"/>
      <c r="I23" s="159"/>
      <c r="J23" s="134"/>
      <c r="K23" s="134"/>
      <c r="L23" s="150"/>
      <c r="M23" s="134"/>
      <c r="N23" s="152"/>
      <c r="O23" s="134"/>
      <c r="P23" s="159"/>
      <c r="Q23" s="134"/>
      <c r="R23" s="134"/>
      <c r="S23" s="150"/>
      <c r="T23" s="134"/>
      <c r="U23" s="152"/>
      <c r="V23" s="134"/>
      <c r="W23" s="159"/>
      <c r="X23" s="134"/>
      <c r="Y23" s="134"/>
      <c r="Z23" s="150"/>
      <c r="AA23" s="134"/>
      <c r="AB23" s="152"/>
      <c r="AC23" s="134"/>
      <c r="AD23" s="159"/>
      <c r="AE23" s="134"/>
      <c r="AF23" s="134"/>
      <c r="AG23" s="150"/>
      <c r="AH23" s="134"/>
      <c r="AI23" s="152"/>
      <c r="AJ23" s="134"/>
      <c r="AK23" s="133"/>
      <c r="AL23" s="134"/>
      <c r="AM23" s="134"/>
      <c r="AN23" s="134"/>
      <c r="AO23" s="140"/>
      <c r="AP23" s="124" t="s">
        <v>108</v>
      </c>
      <c r="AQ23" s="134">
        <f t="shared" si="12"/>
        <v>0</v>
      </c>
      <c r="AR23" s="134">
        <f t="shared" si="13"/>
        <v>0</v>
      </c>
      <c r="AS23" s="134">
        <f t="shared" si="14"/>
        <v>0</v>
      </c>
      <c r="AT23" s="134">
        <f>SUM(X23:AC23)</f>
        <v>0</v>
      </c>
      <c r="AU23" s="134">
        <f t="shared" si="15"/>
        <v>0</v>
      </c>
      <c r="AV23" s="136">
        <f t="shared" si="6"/>
        <v>0</v>
      </c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75"/>
      <c r="BI23" s="175"/>
      <c r="BJ23" s="134"/>
    </row>
    <row r="24" spans="1:62" ht="15" x14ac:dyDescent="0.25">
      <c r="A24" s="140"/>
      <c r="B24" s="141" t="s">
        <v>160</v>
      </c>
      <c r="C24" s="150"/>
      <c r="D24" s="150"/>
      <c r="E24" s="150"/>
      <c r="F24" s="134"/>
      <c r="G24" s="152"/>
      <c r="H24" s="134"/>
      <c r="I24" s="159"/>
      <c r="J24" s="134"/>
      <c r="K24" s="134"/>
      <c r="L24" s="150"/>
      <c r="M24" s="134"/>
      <c r="N24" s="152"/>
      <c r="O24" s="134"/>
      <c r="P24" s="159"/>
      <c r="Q24" s="134"/>
      <c r="R24" s="134"/>
      <c r="S24" s="150"/>
      <c r="T24" s="134"/>
      <c r="U24" s="152"/>
      <c r="V24" s="134"/>
      <c r="W24" s="159"/>
      <c r="X24" s="134"/>
      <c r="Y24" s="134"/>
      <c r="Z24" s="150"/>
      <c r="AA24" s="134"/>
      <c r="AB24" s="152"/>
      <c r="AC24" s="134"/>
      <c r="AD24" s="159"/>
      <c r="AE24" s="134"/>
      <c r="AF24" s="134"/>
      <c r="AG24" s="150"/>
      <c r="AH24" s="134"/>
      <c r="AI24" s="152"/>
      <c r="AJ24" s="134"/>
      <c r="AK24" s="133"/>
      <c r="AL24" s="134"/>
      <c r="AM24" s="134"/>
      <c r="AN24" s="134"/>
      <c r="AO24" s="140"/>
      <c r="AP24" s="124" t="s">
        <v>172</v>
      </c>
      <c r="AQ24" s="134">
        <f t="shared" si="12"/>
        <v>0</v>
      </c>
      <c r="AR24" s="134">
        <f t="shared" si="13"/>
        <v>0</v>
      </c>
      <c r="AS24" s="134">
        <f t="shared" si="14"/>
        <v>0</v>
      </c>
      <c r="AT24" s="134">
        <f>SUM(X24:AC24)</f>
        <v>0</v>
      </c>
      <c r="AU24" s="134">
        <f t="shared" si="15"/>
        <v>0</v>
      </c>
      <c r="AV24" s="136">
        <f t="shared" si="6"/>
        <v>0</v>
      </c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75"/>
      <c r="BI24" s="175"/>
      <c r="BJ24" s="134"/>
    </row>
    <row r="25" spans="1:62" ht="15" x14ac:dyDescent="0.25">
      <c r="A25" s="140"/>
      <c r="B25" s="141" t="s">
        <v>161</v>
      </c>
      <c r="C25" s="150"/>
      <c r="D25" s="150"/>
      <c r="E25" s="150"/>
      <c r="F25" s="134"/>
      <c r="G25" s="152"/>
      <c r="H25" s="134"/>
      <c r="I25" s="159"/>
      <c r="J25" s="134"/>
      <c r="K25" s="134"/>
      <c r="L25" s="150"/>
      <c r="M25" s="134"/>
      <c r="N25" s="152"/>
      <c r="O25" s="134"/>
      <c r="P25" s="159"/>
      <c r="Q25" s="134"/>
      <c r="R25" s="134"/>
      <c r="S25" s="150"/>
      <c r="T25" s="134"/>
      <c r="U25" s="152"/>
      <c r="V25" s="134"/>
      <c r="W25" s="159"/>
      <c r="X25" s="134"/>
      <c r="Y25" s="134"/>
      <c r="Z25" s="150"/>
      <c r="AA25" s="134"/>
      <c r="AB25" s="152"/>
      <c r="AC25" s="134"/>
      <c r="AD25" s="159"/>
      <c r="AE25" s="134"/>
      <c r="AF25" s="134"/>
      <c r="AG25" s="150"/>
      <c r="AH25" s="134"/>
      <c r="AI25" s="152"/>
      <c r="AJ25" s="134"/>
      <c r="AK25" s="133"/>
      <c r="AL25" s="134"/>
      <c r="AM25" s="134"/>
      <c r="AN25" s="134"/>
      <c r="AO25" s="140"/>
      <c r="AP25" s="124" t="s">
        <v>173</v>
      </c>
      <c r="AQ25" s="134">
        <f t="shared" si="12"/>
        <v>0</v>
      </c>
      <c r="AR25" s="134">
        <f t="shared" si="13"/>
        <v>0</v>
      </c>
      <c r="AS25" s="134">
        <f t="shared" si="14"/>
        <v>0</v>
      </c>
      <c r="AT25" s="134">
        <f>SUM(X25:AC25)</f>
        <v>0</v>
      </c>
      <c r="AU25" s="134">
        <f t="shared" si="15"/>
        <v>0</v>
      </c>
      <c r="AV25" s="136">
        <f t="shared" si="6"/>
        <v>0</v>
      </c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75"/>
      <c r="BI25" s="175"/>
      <c r="BJ25" s="134"/>
    </row>
    <row r="26" spans="1:62" ht="15" x14ac:dyDescent="0.25">
      <c r="A26" s="140"/>
      <c r="B26" s="141" t="s">
        <v>174</v>
      </c>
      <c r="C26" s="150"/>
      <c r="D26" s="150"/>
      <c r="E26" s="150"/>
      <c r="F26" s="134"/>
      <c r="G26" s="152">
        <v>6</v>
      </c>
      <c r="H26" s="134"/>
      <c r="I26" s="159"/>
      <c r="J26" s="134"/>
      <c r="K26" s="134"/>
      <c r="L26" s="150"/>
      <c r="M26" s="134"/>
      <c r="N26" s="152"/>
      <c r="O26" s="134"/>
      <c r="P26" s="159"/>
      <c r="Q26" s="134"/>
      <c r="R26" s="134"/>
      <c r="S26" s="150"/>
      <c r="T26" s="134"/>
      <c r="U26" s="152"/>
      <c r="V26" s="134"/>
      <c r="W26" s="159"/>
      <c r="X26" s="134"/>
      <c r="Y26" s="134"/>
      <c r="Z26" s="150"/>
      <c r="AA26" s="134"/>
      <c r="AB26" s="152"/>
      <c r="AC26" s="134"/>
      <c r="AD26" s="159"/>
      <c r="AE26" s="134"/>
      <c r="AF26" s="134"/>
      <c r="AG26" s="150"/>
      <c r="AH26" s="134"/>
      <c r="AI26" s="152"/>
      <c r="AJ26" s="134"/>
      <c r="AK26" s="133"/>
      <c r="AL26" s="134"/>
      <c r="AM26" s="134"/>
      <c r="AN26" s="134"/>
      <c r="AO26" s="140"/>
      <c r="AP26" s="124" t="s">
        <v>174</v>
      </c>
      <c r="AQ26" s="134">
        <f t="shared" si="12"/>
        <v>6</v>
      </c>
      <c r="AR26" s="134">
        <f t="shared" si="13"/>
        <v>0</v>
      </c>
      <c r="AS26" s="134">
        <f t="shared" si="14"/>
        <v>0</v>
      </c>
      <c r="AT26" s="134">
        <f>SUM(X26:AC26)</f>
        <v>0</v>
      </c>
      <c r="AU26" s="134">
        <f t="shared" si="15"/>
        <v>0</v>
      </c>
      <c r="AV26" s="136">
        <f t="shared" si="6"/>
        <v>6</v>
      </c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75"/>
      <c r="BI26" s="175"/>
      <c r="BJ26" s="134"/>
    </row>
    <row r="27" spans="1:62" ht="15" x14ac:dyDescent="0.25">
      <c r="A27" s="153"/>
      <c r="B27" s="154" t="s">
        <v>175</v>
      </c>
      <c r="C27" s="155"/>
      <c r="D27" s="155"/>
      <c r="E27" s="155"/>
      <c r="F27" s="134"/>
      <c r="G27" s="155"/>
      <c r="H27" s="155" t="s">
        <v>281</v>
      </c>
      <c r="I27" s="159"/>
      <c r="J27" s="155" t="s">
        <v>281</v>
      </c>
      <c r="K27" s="155" t="s">
        <v>281</v>
      </c>
      <c r="L27" s="155" t="s">
        <v>281</v>
      </c>
      <c r="M27" s="155" t="s">
        <v>281</v>
      </c>
      <c r="N27" s="155" t="s">
        <v>281</v>
      </c>
      <c r="O27" s="155" t="s">
        <v>281</v>
      </c>
      <c r="P27" s="159"/>
      <c r="Q27" s="155" t="s">
        <v>281</v>
      </c>
      <c r="R27" s="155" t="s">
        <v>281</v>
      </c>
      <c r="S27" s="155" t="s">
        <v>281</v>
      </c>
      <c r="T27" s="155" t="s">
        <v>281</v>
      </c>
      <c r="U27" s="155" t="s">
        <v>281</v>
      </c>
      <c r="V27" s="155" t="s">
        <v>281</v>
      </c>
      <c r="W27" s="159"/>
      <c r="X27" s="155" t="s">
        <v>281</v>
      </c>
      <c r="Y27" s="155" t="s">
        <v>281</v>
      </c>
      <c r="Z27" s="155" t="s">
        <v>281</v>
      </c>
      <c r="AA27" s="155" t="s">
        <v>281</v>
      </c>
      <c r="AB27" s="155" t="s">
        <v>281</v>
      </c>
      <c r="AC27" s="155" t="s">
        <v>281</v>
      </c>
      <c r="AD27" s="159"/>
      <c r="AE27" s="155" t="s">
        <v>281</v>
      </c>
      <c r="AF27" s="155" t="s">
        <v>281</v>
      </c>
      <c r="AG27" s="155" t="s">
        <v>281</v>
      </c>
      <c r="AH27" s="155" t="s">
        <v>281</v>
      </c>
      <c r="AI27" s="155" t="s">
        <v>281</v>
      </c>
      <c r="AJ27" s="155" t="s">
        <v>281</v>
      </c>
      <c r="AK27" s="133">
        <f>SUM(E27:AI27)</f>
        <v>0</v>
      </c>
      <c r="AL27" s="155"/>
      <c r="AM27" s="155"/>
      <c r="AN27" s="155"/>
      <c r="AO27" s="153"/>
      <c r="AP27" s="134" t="s">
        <v>176</v>
      </c>
      <c r="AQ27" s="134">
        <f>SUM(AQ21:AQ26)-AQ20</f>
        <v>0</v>
      </c>
      <c r="AR27" s="134">
        <f>SUM(AR21:AR26)-AR20</f>
        <v>-1.5</v>
      </c>
      <c r="AS27" s="134">
        <f>SUM(AS21:AS26)-AS20</f>
        <v>0.5</v>
      </c>
      <c r="AT27" s="134">
        <f>SUM(AT21:AT26)-AT20</f>
        <v>1.5</v>
      </c>
      <c r="AU27" s="134">
        <f>SUM(AU21:AU26)-AU20</f>
        <v>1.5</v>
      </c>
      <c r="AV27" s="136">
        <f t="shared" si="6"/>
        <v>2</v>
      </c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81"/>
      <c r="BI27" s="181"/>
      <c r="BJ27" s="155"/>
    </row>
    <row r="28" spans="1:62" ht="15" x14ac:dyDescent="0.25">
      <c r="A28" s="71"/>
      <c r="B28" s="131" t="s">
        <v>166</v>
      </c>
      <c r="C28" s="95"/>
      <c r="D28" s="95"/>
      <c r="E28" s="95"/>
      <c r="F28" s="95"/>
      <c r="G28" s="95">
        <v>6</v>
      </c>
      <c r="H28" s="95">
        <v>3</v>
      </c>
      <c r="I28" s="173"/>
      <c r="J28" s="95">
        <v>4.5</v>
      </c>
      <c r="K28" s="95">
        <v>5.5</v>
      </c>
      <c r="L28" s="95">
        <v>5</v>
      </c>
      <c r="M28" s="95">
        <v>6</v>
      </c>
      <c r="N28" s="95">
        <v>6</v>
      </c>
      <c r="O28" s="95">
        <v>3</v>
      </c>
      <c r="P28" s="173"/>
      <c r="Q28" s="95">
        <v>4.5</v>
      </c>
      <c r="R28" s="95">
        <v>5.5</v>
      </c>
      <c r="S28" s="95">
        <v>5</v>
      </c>
      <c r="T28" s="95">
        <v>6</v>
      </c>
      <c r="U28" s="95">
        <v>6</v>
      </c>
      <c r="V28" s="95">
        <v>3</v>
      </c>
      <c r="W28" s="173"/>
      <c r="X28" s="95">
        <v>4.5</v>
      </c>
      <c r="Y28" s="95">
        <v>5.5</v>
      </c>
      <c r="Z28" s="95">
        <v>5</v>
      </c>
      <c r="AA28" s="95">
        <v>6</v>
      </c>
      <c r="AB28" s="95">
        <v>6</v>
      </c>
      <c r="AC28" s="95">
        <v>3</v>
      </c>
      <c r="AD28" s="173"/>
      <c r="AE28" s="95">
        <v>4.5</v>
      </c>
      <c r="AF28" s="95">
        <v>5.5</v>
      </c>
      <c r="AG28" s="95">
        <v>5</v>
      </c>
      <c r="AH28" s="95">
        <v>6</v>
      </c>
      <c r="AI28" s="95">
        <v>6</v>
      </c>
      <c r="AJ28" s="95">
        <v>3</v>
      </c>
      <c r="AK28" s="133">
        <f>SUM(F28:AI28)</f>
        <v>126</v>
      </c>
      <c r="AL28" s="134"/>
      <c r="AM28" s="134"/>
      <c r="AN28" s="134"/>
      <c r="AO28" s="71"/>
      <c r="AP28" s="135" t="s">
        <v>167</v>
      </c>
      <c r="AQ28" s="135">
        <f t="shared" ref="AQ28:AQ34" si="16">SUM(C28:H28)</f>
        <v>9</v>
      </c>
      <c r="AR28" s="135">
        <f t="shared" ref="AR28:AR34" si="17">SUM(J28:O28)</f>
        <v>30</v>
      </c>
      <c r="AS28" s="135">
        <f t="shared" ref="AS28:AS34" si="18">SUM(Q28:V28)</f>
        <v>30</v>
      </c>
      <c r="AT28" s="135">
        <f t="shared" ref="AT28:AT34" si="19">SUM(X28:AC28)</f>
        <v>30</v>
      </c>
      <c r="AU28" s="135">
        <f t="shared" ref="AU28:AU34" si="20">SUM(AE28:AJ28)</f>
        <v>30</v>
      </c>
      <c r="AV28" s="136">
        <f t="shared" si="6"/>
        <v>129</v>
      </c>
      <c r="AW28" s="137">
        <f>AV28-SUM(AV30:AV34)</f>
        <v>123</v>
      </c>
      <c r="AX28" s="137">
        <f>AV35</f>
        <v>5</v>
      </c>
      <c r="AY28" s="138">
        <f>AW28+AX28</f>
        <v>128</v>
      </c>
      <c r="AZ28" s="138">
        <f>AV34</f>
        <v>6</v>
      </c>
      <c r="BA28" s="138">
        <f>AV32</f>
        <v>0</v>
      </c>
      <c r="BB28" s="138">
        <f>AV33</f>
        <v>0</v>
      </c>
      <c r="BC28" s="138">
        <f>AV31</f>
        <v>0</v>
      </c>
      <c r="BD28" s="138">
        <f>AV30</f>
        <v>0</v>
      </c>
      <c r="BE28" s="134">
        <f>AM29</f>
        <v>87.5</v>
      </c>
      <c r="BF28" s="134">
        <v>1.3</v>
      </c>
      <c r="BG28" s="134">
        <f>BF28*AX28</f>
        <v>6.5</v>
      </c>
      <c r="BH28" s="174">
        <f>BE28+BG28</f>
        <v>94</v>
      </c>
      <c r="BI28" s="174"/>
      <c r="BJ28" s="138"/>
    </row>
    <row r="29" spans="1:62" ht="15" x14ac:dyDescent="0.25">
      <c r="A29" s="140"/>
      <c r="B29" s="141" t="s">
        <v>168</v>
      </c>
      <c r="C29" s="134"/>
      <c r="D29" s="134"/>
      <c r="E29" s="134"/>
      <c r="F29" s="134"/>
      <c r="G29" s="250"/>
      <c r="H29" s="134">
        <v>3</v>
      </c>
      <c r="I29" s="159"/>
      <c r="J29" s="134">
        <v>6</v>
      </c>
      <c r="K29" s="134">
        <v>6</v>
      </c>
      <c r="L29" s="134">
        <v>5</v>
      </c>
      <c r="M29" s="134">
        <v>4.5</v>
      </c>
      <c r="N29" s="134">
        <v>5.5</v>
      </c>
      <c r="O29" s="134">
        <v>2.5</v>
      </c>
      <c r="P29" s="159"/>
      <c r="Q29" s="134">
        <v>5.5</v>
      </c>
      <c r="R29" s="134">
        <v>5.5</v>
      </c>
      <c r="S29" s="134">
        <v>4</v>
      </c>
      <c r="T29" s="134">
        <v>7</v>
      </c>
      <c r="U29" s="134">
        <v>6.5</v>
      </c>
      <c r="V29" s="134">
        <v>3</v>
      </c>
      <c r="W29" s="159"/>
      <c r="X29" s="134">
        <v>6</v>
      </c>
      <c r="Y29" s="134">
        <v>6</v>
      </c>
      <c r="Z29" s="134">
        <v>5</v>
      </c>
      <c r="AA29" s="134">
        <v>6.5</v>
      </c>
      <c r="AB29" s="134">
        <v>6.5</v>
      </c>
      <c r="AC29" s="134">
        <v>2.5</v>
      </c>
      <c r="AD29" s="159"/>
      <c r="AE29" s="134">
        <v>5.5</v>
      </c>
      <c r="AF29" s="134">
        <v>5.5</v>
      </c>
      <c r="AG29" s="134">
        <v>5.5</v>
      </c>
      <c r="AH29" s="134">
        <v>7</v>
      </c>
      <c r="AI29" s="134">
        <v>6.5</v>
      </c>
      <c r="AJ29" s="134">
        <v>1.5</v>
      </c>
      <c r="AK29" s="133">
        <f>SUM(F29:AI29)</f>
        <v>126.5</v>
      </c>
      <c r="AL29" s="134">
        <f>COUNT(G29:AJ29)</f>
        <v>25</v>
      </c>
      <c r="AM29" s="134">
        <f>AL29*3.5</f>
        <v>87.5</v>
      </c>
      <c r="AN29" s="134"/>
      <c r="AO29" s="140"/>
      <c r="AP29" s="134" t="s">
        <v>169</v>
      </c>
      <c r="AQ29" s="134">
        <f t="shared" si="16"/>
        <v>3</v>
      </c>
      <c r="AR29" s="134">
        <f t="shared" si="17"/>
        <v>29.5</v>
      </c>
      <c r="AS29" s="134">
        <f t="shared" si="18"/>
        <v>31.5</v>
      </c>
      <c r="AT29" s="134">
        <f t="shared" si="19"/>
        <v>32.5</v>
      </c>
      <c r="AU29" s="134">
        <f t="shared" si="20"/>
        <v>31.5</v>
      </c>
      <c r="AV29" s="136">
        <f t="shared" si="6"/>
        <v>128</v>
      </c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75"/>
      <c r="BI29" s="175"/>
      <c r="BJ29" s="134"/>
    </row>
    <row r="30" spans="1:62" ht="15" x14ac:dyDescent="0.25">
      <c r="A30" s="140" t="s">
        <v>180</v>
      </c>
      <c r="B30" s="141" t="s">
        <v>109</v>
      </c>
      <c r="C30" s="147"/>
      <c r="D30" s="147"/>
      <c r="E30" s="147"/>
      <c r="F30" s="147"/>
      <c r="G30" s="147"/>
      <c r="H30" s="147"/>
      <c r="I30" s="176"/>
      <c r="J30" s="147"/>
      <c r="K30" s="147"/>
      <c r="L30" s="147"/>
      <c r="M30" s="147"/>
      <c r="N30" s="147"/>
      <c r="O30" s="147"/>
      <c r="P30" s="176"/>
      <c r="Q30" s="147"/>
      <c r="R30" s="147"/>
      <c r="S30" s="147"/>
      <c r="T30" s="147"/>
      <c r="U30" s="147"/>
      <c r="V30" s="147"/>
      <c r="W30" s="176"/>
      <c r="X30" s="147"/>
      <c r="Y30" s="147"/>
      <c r="Z30" s="147"/>
      <c r="AA30" s="147"/>
      <c r="AB30" s="147"/>
      <c r="AC30" s="147"/>
      <c r="AD30" s="176"/>
      <c r="AE30" s="147"/>
      <c r="AF30" s="147"/>
      <c r="AG30" s="147"/>
      <c r="AH30" s="147"/>
      <c r="AI30" s="147"/>
      <c r="AJ30" s="147"/>
      <c r="AK30" s="133"/>
      <c r="AL30" s="147"/>
      <c r="AM30" s="147"/>
      <c r="AN30" s="147"/>
      <c r="AO30" s="140" t="s">
        <v>180</v>
      </c>
      <c r="AP30" s="134" t="s">
        <v>109</v>
      </c>
      <c r="AQ30" s="134">
        <f t="shared" si="16"/>
        <v>0</v>
      </c>
      <c r="AR30" s="134">
        <f t="shared" si="17"/>
        <v>0</v>
      </c>
      <c r="AS30" s="134">
        <f t="shared" si="18"/>
        <v>0</v>
      </c>
      <c r="AT30" s="134">
        <f t="shared" si="19"/>
        <v>0</v>
      </c>
      <c r="AU30" s="134">
        <f t="shared" si="20"/>
        <v>0</v>
      </c>
      <c r="AV30" s="136">
        <f t="shared" si="6"/>
        <v>0</v>
      </c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78"/>
      <c r="BI30" s="178"/>
      <c r="BJ30" s="147"/>
    </row>
    <row r="31" spans="1:62" ht="15" x14ac:dyDescent="0.25">
      <c r="A31" s="140"/>
      <c r="B31" s="141" t="s">
        <v>108</v>
      </c>
      <c r="C31" s="150"/>
      <c r="D31" s="150"/>
      <c r="E31" s="150"/>
      <c r="F31" s="134"/>
      <c r="G31" s="152"/>
      <c r="H31" s="134"/>
      <c r="I31" s="159"/>
      <c r="J31" s="134"/>
      <c r="K31" s="134"/>
      <c r="L31" s="150"/>
      <c r="M31" s="134"/>
      <c r="N31" s="152"/>
      <c r="O31" s="134"/>
      <c r="P31" s="159"/>
      <c r="Q31" s="134"/>
      <c r="R31" s="134"/>
      <c r="S31" s="150"/>
      <c r="T31" s="134"/>
      <c r="U31" s="152"/>
      <c r="V31" s="134"/>
      <c r="W31" s="159"/>
      <c r="X31" s="134"/>
      <c r="Y31" s="134"/>
      <c r="Z31" s="150"/>
      <c r="AA31" s="134"/>
      <c r="AB31" s="152"/>
      <c r="AC31" s="134"/>
      <c r="AD31" s="159"/>
      <c r="AE31" s="134"/>
      <c r="AF31" s="134"/>
      <c r="AG31" s="150"/>
      <c r="AH31" s="134"/>
      <c r="AI31" s="152"/>
      <c r="AJ31" s="134"/>
      <c r="AK31" s="133"/>
      <c r="AL31" s="134"/>
      <c r="AM31" s="134"/>
      <c r="AN31" s="134"/>
      <c r="AO31" s="140"/>
      <c r="AP31" s="124" t="s">
        <v>108</v>
      </c>
      <c r="AQ31" s="134">
        <f t="shared" si="16"/>
        <v>0</v>
      </c>
      <c r="AR31" s="134">
        <f t="shared" si="17"/>
        <v>0</v>
      </c>
      <c r="AS31" s="134">
        <f t="shared" si="18"/>
        <v>0</v>
      </c>
      <c r="AT31" s="134">
        <f t="shared" si="19"/>
        <v>0</v>
      </c>
      <c r="AU31" s="134">
        <f t="shared" si="20"/>
        <v>0</v>
      </c>
      <c r="AV31" s="136">
        <f t="shared" si="6"/>
        <v>0</v>
      </c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75"/>
      <c r="BI31" s="175"/>
      <c r="BJ31" s="134"/>
    </row>
    <row r="32" spans="1:62" ht="15" x14ac:dyDescent="0.25">
      <c r="A32" s="140"/>
      <c r="B32" s="141" t="s">
        <v>160</v>
      </c>
      <c r="C32" s="150"/>
      <c r="D32" s="150"/>
      <c r="E32" s="150"/>
      <c r="F32" s="134"/>
      <c r="G32" s="152"/>
      <c r="H32" s="134"/>
      <c r="I32" s="159"/>
      <c r="J32" s="134"/>
      <c r="K32" s="134"/>
      <c r="L32" s="150"/>
      <c r="M32" s="134"/>
      <c r="N32" s="152"/>
      <c r="O32" s="134"/>
      <c r="P32" s="159"/>
      <c r="Q32" s="134"/>
      <c r="R32" s="134"/>
      <c r="S32" s="150"/>
      <c r="T32" s="134"/>
      <c r="U32" s="152"/>
      <c r="V32" s="134"/>
      <c r="W32" s="159"/>
      <c r="X32" s="134"/>
      <c r="Y32" s="134"/>
      <c r="Z32" s="150"/>
      <c r="AA32" s="134"/>
      <c r="AB32" s="152"/>
      <c r="AC32" s="134"/>
      <c r="AD32" s="159"/>
      <c r="AE32" s="134"/>
      <c r="AF32" s="134"/>
      <c r="AG32" s="150"/>
      <c r="AH32" s="134"/>
      <c r="AI32" s="152"/>
      <c r="AJ32" s="134"/>
      <c r="AK32" s="133"/>
      <c r="AL32" s="134"/>
      <c r="AM32" s="134"/>
      <c r="AN32" s="134"/>
      <c r="AO32" s="140"/>
      <c r="AP32" s="124" t="s">
        <v>172</v>
      </c>
      <c r="AQ32" s="134">
        <f t="shared" si="16"/>
        <v>0</v>
      </c>
      <c r="AR32" s="134">
        <f t="shared" si="17"/>
        <v>0</v>
      </c>
      <c r="AS32" s="134">
        <f t="shared" si="18"/>
        <v>0</v>
      </c>
      <c r="AT32" s="134">
        <f t="shared" si="19"/>
        <v>0</v>
      </c>
      <c r="AU32" s="134">
        <f t="shared" si="20"/>
        <v>0</v>
      </c>
      <c r="AV32" s="136">
        <f t="shared" si="6"/>
        <v>0</v>
      </c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75"/>
      <c r="BI32" s="175"/>
      <c r="BJ32" s="134"/>
    </row>
    <row r="33" spans="1:62" ht="15" x14ac:dyDescent="0.25">
      <c r="A33" s="140"/>
      <c r="B33" s="141" t="s">
        <v>161</v>
      </c>
      <c r="C33" s="150"/>
      <c r="D33" s="150"/>
      <c r="E33" s="150"/>
      <c r="F33" s="134"/>
      <c r="G33" s="152"/>
      <c r="H33" s="134"/>
      <c r="I33" s="159"/>
      <c r="J33" s="134"/>
      <c r="K33" s="134"/>
      <c r="L33" s="150"/>
      <c r="M33" s="134"/>
      <c r="N33" s="152"/>
      <c r="O33" s="134"/>
      <c r="P33" s="159"/>
      <c r="Q33" s="134"/>
      <c r="R33" s="134"/>
      <c r="S33" s="150"/>
      <c r="T33" s="134"/>
      <c r="U33" s="152"/>
      <c r="V33" s="134"/>
      <c r="W33" s="159"/>
      <c r="X33" s="134"/>
      <c r="Y33" s="134"/>
      <c r="Z33" s="150"/>
      <c r="AA33" s="134"/>
      <c r="AB33" s="152"/>
      <c r="AC33" s="134"/>
      <c r="AD33" s="159"/>
      <c r="AE33" s="134"/>
      <c r="AF33" s="134"/>
      <c r="AG33" s="150"/>
      <c r="AH33" s="134"/>
      <c r="AI33" s="152"/>
      <c r="AJ33" s="134"/>
      <c r="AK33" s="133"/>
      <c r="AL33" s="134"/>
      <c r="AM33" s="134"/>
      <c r="AN33" s="134"/>
      <c r="AO33" s="140"/>
      <c r="AP33" s="124" t="s">
        <v>173</v>
      </c>
      <c r="AQ33" s="134">
        <f t="shared" si="16"/>
        <v>0</v>
      </c>
      <c r="AR33" s="134">
        <f t="shared" si="17"/>
        <v>0</v>
      </c>
      <c r="AS33" s="134">
        <f t="shared" si="18"/>
        <v>0</v>
      </c>
      <c r="AT33" s="134">
        <f t="shared" si="19"/>
        <v>0</v>
      </c>
      <c r="AU33" s="134">
        <f t="shared" si="20"/>
        <v>0</v>
      </c>
      <c r="AV33" s="136">
        <f t="shared" si="6"/>
        <v>0</v>
      </c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75"/>
      <c r="BI33" s="175"/>
      <c r="BJ33" s="134"/>
    </row>
    <row r="34" spans="1:62" ht="15" x14ac:dyDescent="0.25">
      <c r="A34" s="140"/>
      <c r="B34" s="141" t="s">
        <v>174</v>
      </c>
      <c r="C34" s="150"/>
      <c r="D34" s="150"/>
      <c r="E34" s="150"/>
      <c r="F34" s="134"/>
      <c r="G34" s="152">
        <v>6</v>
      </c>
      <c r="H34" s="134"/>
      <c r="I34" s="159"/>
      <c r="J34" s="134"/>
      <c r="K34" s="134"/>
      <c r="L34" s="150"/>
      <c r="M34" s="134"/>
      <c r="N34" s="152"/>
      <c r="O34" s="134"/>
      <c r="P34" s="159"/>
      <c r="Q34" s="134"/>
      <c r="R34" s="134"/>
      <c r="S34" s="150"/>
      <c r="T34" s="134"/>
      <c r="U34" s="152"/>
      <c r="V34" s="134"/>
      <c r="W34" s="159"/>
      <c r="X34" s="134"/>
      <c r="Y34" s="134"/>
      <c r="Z34" s="150"/>
      <c r="AA34" s="134"/>
      <c r="AB34" s="152"/>
      <c r="AC34" s="134"/>
      <c r="AD34" s="159"/>
      <c r="AE34" s="134"/>
      <c r="AF34" s="134"/>
      <c r="AG34" s="150"/>
      <c r="AH34" s="134"/>
      <c r="AI34" s="152"/>
      <c r="AJ34" s="134"/>
      <c r="AK34" s="133"/>
      <c r="AL34" s="134"/>
      <c r="AM34" s="134"/>
      <c r="AN34" s="134"/>
      <c r="AO34" s="140"/>
      <c r="AP34" s="124" t="s">
        <v>174</v>
      </c>
      <c r="AQ34" s="134">
        <f t="shared" si="16"/>
        <v>6</v>
      </c>
      <c r="AR34" s="134">
        <f t="shared" si="17"/>
        <v>0</v>
      </c>
      <c r="AS34" s="134">
        <f t="shared" si="18"/>
        <v>0</v>
      </c>
      <c r="AT34" s="134">
        <f t="shared" si="19"/>
        <v>0</v>
      </c>
      <c r="AU34" s="134">
        <f t="shared" si="20"/>
        <v>0</v>
      </c>
      <c r="AV34" s="136">
        <f t="shared" si="6"/>
        <v>6</v>
      </c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75"/>
      <c r="BI34" s="175"/>
      <c r="BJ34" s="134"/>
    </row>
    <row r="35" spans="1:62" ht="15" x14ac:dyDescent="0.25">
      <c r="A35" s="153"/>
      <c r="B35" s="154" t="s">
        <v>175</v>
      </c>
      <c r="C35" s="155"/>
      <c r="D35" s="155"/>
      <c r="E35" s="155"/>
      <c r="F35" s="134"/>
      <c r="G35" s="155"/>
      <c r="H35" s="155" t="s">
        <v>282</v>
      </c>
      <c r="I35" s="159"/>
      <c r="J35" s="155" t="s">
        <v>282</v>
      </c>
      <c r="K35" s="155" t="s">
        <v>282</v>
      </c>
      <c r="L35" s="155" t="s">
        <v>282</v>
      </c>
      <c r="M35" s="155" t="s">
        <v>282</v>
      </c>
      <c r="N35" s="155" t="s">
        <v>282</v>
      </c>
      <c r="O35" s="155" t="s">
        <v>282</v>
      </c>
      <c r="P35" s="159"/>
      <c r="Q35" s="155" t="s">
        <v>282</v>
      </c>
      <c r="R35" s="155" t="s">
        <v>282</v>
      </c>
      <c r="S35" s="155" t="s">
        <v>282</v>
      </c>
      <c r="T35" s="155" t="s">
        <v>282</v>
      </c>
      <c r="U35" s="155" t="s">
        <v>282</v>
      </c>
      <c r="V35" s="155" t="s">
        <v>282</v>
      </c>
      <c r="W35" s="159"/>
      <c r="X35" s="155" t="s">
        <v>282</v>
      </c>
      <c r="Y35" s="155" t="s">
        <v>282</v>
      </c>
      <c r="Z35" s="155" t="s">
        <v>282</v>
      </c>
      <c r="AA35" s="155" t="s">
        <v>282</v>
      </c>
      <c r="AB35" s="155" t="s">
        <v>282</v>
      </c>
      <c r="AC35" s="155" t="s">
        <v>282</v>
      </c>
      <c r="AD35" s="159"/>
      <c r="AE35" s="155" t="s">
        <v>282</v>
      </c>
      <c r="AF35" s="155" t="s">
        <v>282</v>
      </c>
      <c r="AG35" s="155" t="s">
        <v>282</v>
      </c>
      <c r="AH35" s="155" t="s">
        <v>282</v>
      </c>
      <c r="AI35" s="155" t="s">
        <v>282</v>
      </c>
      <c r="AJ35" s="155" t="s">
        <v>282</v>
      </c>
      <c r="AK35" s="133">
        <f>SUM(E35:AI35)</f>
        <v>0</v>
      </c>
      <c r="AL35" s="155"/>
      <c r="AM35" s="155"/>
      <c r="AN35" s="155"/>
      <c r="AO35" s="153"/>
      <c r="AP35" s="134" t="s">
        <v>176</v>
      </c>
      <c r="AQ35" s="134">
        <f>SUM(AQ29:AQ34)-AQ28</f>
        <v>0</v>
      </c>
      <c r="AR35" s="134">
        <f>SUM(AR29:AR34)-AR28</f>
        <v>-0.5</v>
      </c>
      <c r="AS35" s="134">
        <f>SUM(AS29:AS34)-AS28</f>
        <v>1.5</v>
      </c>
      <c r="AT35" s="134">
        <f>SUM(AT29:AT34)-AT28</f>
        <v>2.5</v>
      </c>
      <c r="AU35" s="134">
        <f>SUM(AU29:AU34)-AU28</f>
        <v>1.5</v>
      </c>
      <c r="AV35" s="136">
        <f t="shared" si="6"/>
        <v>5</v>
      </c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81"/>
      <c r="BI35" s="181"/>
      <c r="BJ35" s="155"/>
    </row>
    <row r="36" spans="1:62" ht="15" x14ac:dyDescent="0.25">
      <c r="A36" s="71"/>
      <c r="B36" s="131" t="s">
        <v>166</v>
      </c>
      <c r="C36" s="95"/>
      <c r="D36" s="95"/>
      <c r="E36" s="95"/>
      <c r="F36" s="95"/>
      <c r="G36" s="95">
        <v>6</v>
      </c>
      <c r="H36" s="95">
        <v>3</v>
      </c>
      <c r="I36" s="173"/>
      <c r="J36" s="95">
        <v>4</v>
      </c>
      <c r="K36" s="95">
        <v>5.5</v>
      </c>
      <c r="L36" s="95">
        <v>5.5</v>
      </c>
      <c r="M36" s="95">
        <v>6</v>
      </c>
      <c r="N36" s="95">
        <v>6</v>
      </c>
      <c r="O36" s="95">
        <v>3</v>
      </c>
      <c r="P36" s="173"/>
      <c r="Q36" s="95">
        <v>4</v>
      </c>
      <c r="R36" s="95">
        <v>5.5</v>
      </c>
      <c r="S36" s="95">
        <v>5.5</v>
      </c>
      <c r="T36" s="95">
        <v>6</v>
      </c>
      <c r="U36" s="95">
        <v>6</v>
      </c>
      <c r="V36" s="95">
        <v>3</v>
      </c>
      <c r="W36" s="173"/>
      <c r="X36" s="95">
        <v>4</v>
      </c>
      <c r="Y36" s="95">
        <v>5.5</v>
      </c>
      <c r="Z36" s="95">
        <v>5.5</v>
      </c>
      <c r="AA36" s="95">
        <v>6</v>
      </c>
      <c r="AB36" s="95">
        <v>6</v>
      </c>
      <c r="AC36" s="95">
        <v>3</v>
      </c>
      <c r="AD36" s="173"/>
      <c r="AE36" s="95">
        <v>4</v>
      </c>
      <c r="AF36" s="95">
        <v>5.5</v>
      </c>
      <c r="AG36" s="95">
        <v>5.5</v>
      </c>
      <c r="AH36" s="95">
        <v>6</v>
      </c>
      <c r="AI36" s="95">
        <v>6</v>
      </c>
      <c r="AJ36" s="95">
        <v>3</v>
      </c>
      <c r="AK36" s="133">
        <f>SUM(F36:AI36)</f>
        <v>126</v>
      </c>
      <c r="AL36" s="134"/>
      <c r="AM36" s="134"/>
      <c r="AN36" s="134"/>
      <c r="AO36" s="71"/>
      <c r="AP36" s="135" t="s">
        <v>167</v>
      </c>
      <c r="AQ36" s="135">
        <f t="shared" ref="AQ36:AQ42" si="21">SUM(C36:H36)</f>
        <v>9</v>
      </c>
      <c r="AR36" s="135">
        <f t="shared" ref="AR36:AR42" si="22">SUM(J36:O36)</f>
        <v>30</v>
      </c>
      <c r="AS36" s="135">
        <f t="shared" ref="AS36:AS42" si="23">SUM(Q36:V36)</f>
        <v>30</v>
      </c>
      <c r="AT36" s="135">
        <f t="shared" ref="AT36:AT42" si="24">SUM(X36:AC36)</f>
        <v>30</v>
      </c>
      <c r="AU36" s="135">
        <f t="shared" ref="AU36:AU42" si="25">SUM(AE36:AJ36)</f>
        <v>30</v>
      </c>
      <c r="AV36" s="136">
        <f t="shared" ref="AV36:AV67" si="26">SUM(AQ36:AU36)</f>
        <v>129</v>
      </c>
      <c r="AW36" s="137">
        <f>AV36-SUM(AV38:AV42)</f>
        <v>123</v>
      </c>
      <c r="AX36" s="137">
        <f>AV43</f>
        <v>4.5</v>
      </c>
      <c r="AY36" s="138">
        <f>AW36+AX36</f>
        <v>127.5</v>
      </c>
      <c r="AZ36" s="138">
        <f>AV42</f>
        <v>6</v>
      </c>
      <c r="BA36" s="138">
        <f>AV40</f>
        <v>0</v>
      </c>
      <c r="BB36" s="138">
        <f>AV41</f>
        <v>0</v>
      </c>
      <c r="BC36" s="138">
        <f>AV39</f>
        <v>0</v>
      </c>
      <c r="BD36" s="138">
        <f>AV38</f>
        <v>0</v>
      </c>
      <c r="BE36" s="134">
        <f>AM37</f>
        <v>87.5</v>
      </c>
      <c r="BF36" s="134">
        <v>1.3</v>
      </c>
      <c r="BG36" s="134">
        <f>BF36*AX36</f>
        <v>5.8500000000000005</v>
      </c>
      <c r="BH36" s="174">
        <f>BE36+BG36</f>
        <v>93.35</v>
      </c>
      <c r="BI36" s="174"/>
      <c r="BJ36" s="138" t="s">
        <v>220</v>
      </c>
    </row>
    <row r="37" spans="1:62" ht="15" x14ac:dyDescent="0.25">
      <c r="A37" s="140"/>
      <c r="B37" s="141" t="s">
        <v>168</v>
      </c>
      <c r="C37" s="134"/>
      <c r="D37" s="134"/>
      <c r="E37" s="134"/>
      <c r="F37" s="134"/>
      <c r="G37" s="250"/>
      <c r="H37" s="134">
        <v>3.5</v>
      </c>
      <c r="I37" s="159"/>
      <c r="J37" s="134">
        <v>5.5</v>
      </c>
      <c r="K37" s="134">
        <v>5</v>
      </c>
      <c r="L37" s="134">
        <v>5.5</v>
      </c>
      <c r="M37" s="134">
        <v>6</v>
      </c>
      <c r="N37" s="134">
        <v>6.5</v>
      </c>
      <c r="O37" s="134">
        <v>2.5</v>
      </c>
      <c r="P37" s="159"/>
      <c r="Q37" s="134">
        <v>5</v>
      </c>
      <c r="R37" s="134">
        <v>6</v>
      </c>
      <c r="S37" s="134">
        <v>5</v>
      </c>
      <c r="T37" s="134">
        <v>6.5</v>
      </c>
      <c r="U37" s="134">
        <v>5.5</v>
      </c>
      <c r="V37" s="134">
        <v>3.5</v>
      </c>
      <c r="W37" s="159"/>
      <c r="X37" s="134">
        <v>4.5</v>
      </c>
      <c r="Y37" s="134">
        <v>5.5</v>
      </c>
      <c r="Z37" s="134">
        <v>5.5</v>
      </c>
      <c r="AA37" s="134">
        <v>6.5</v>
      </c>
      <c r="AB37" s="134">
        <v>5.5</v>
      </c>
      <c r="AC37" s="134">
        <v>3</v>
      </c>
      <c r="AD37" s="159"/>
      <c r="AE37" s="134">
        <v>5</v>
      </c>
      <c r="AF37" s="134">
        <v>5.5</v>
      </c>
      <c r="AG37" s="134">
        <v>5.5</v>
      </c>
      <c r="AH37" s="134">
        <v>6.5</v>
      </c>
      <c r="AI37" s="134">
        <v>5.5</v>
      </c>
      <c r="AJ37" s="134">
        <v>3</v>
      </c>
      <c r="AK37" s="133">
        <f>SUM(F37:AI37)</f>
        <v>124.5</v>
      </c>
      <c r="AL37" s="134">
        <f>COUNT(G37:AJ37)</f>
        <v>25</v>
      </c>
      <c r="AM37" s="134">
        <f>AL37*3.5</f>
        <v>87.5</v>
      </c>
      <c r="AN37" s="134"/>
      <c r="AO37" s="140"/>
      <c r="AP37" s="134" t="s">
        <v>169</v>
      </c>
      <c r="AQ37" s="134">
        <f t="shared" si="21"/>
        <v>3.5</v>
      </c>
      <c r="AR37" s="134">
        <f t="shared" si="22"/>
        <v>31</v>
      </c>
      <c r="AS37" s="134">
        <f t="shared" si="23"/>
        <v>31.5</v>
      </c>
      <c r="AT37" s="134">
        <f t="shared" si="24"/>
        <v>30.5</v>
      </c>
      <c r="AU37" s="134">
        <f t="shared" si="25"/>
        <v>31</v>
      </c>
      <c r="AV37" s="136">
        <f t="shared" si="26"/>
        <v>127.5</v>
      </c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75"/>
      <c r="BI37" s="175"/>
      <c r="BJ37" s="134"/>
    </row>
    <row r="38" spans="1:62" ht="15" x14ac:dyDescent="0.25">
      <c r="A38" s="140" t="s">
        <v>182</v>
      </c>
      <c r="B38" s="141" t="s">
        <v>109</v>
      </c>
      <c r="C38" s="147"/>
      <c r="D38" s="147"/>
      <c r="E38" s="147"/>
      <c r="F38" s="147"/>
      <c r="G38" s="147"/>
      <c r="H38" s="147"/>
      <c r="I38" s="176"/>
      <c r="J38" s="147"/>
      <c r="K38" s="147"/>
      <c r="L38" s="147"/>
      <c r="M38" s="147"/>
      <c r="N38" s="147"/>
      <c r="O38" s="147"/>
      <c r="P38" s="176"/>
      <c r="Q38" s="147"/>
      <c r="R38" s="147"/>
      <c r="S38" s="147"/>
      <c r="T38" s="147"/>
      <c r="U38" s="147"/>
      <c r="V38" s="147"/>
      <c r="W38" s="176"/>
      <c r="X38" s="147"/>
      <c r="Y38" s="147"/>
      <c r="Z38" s="147"/>
      <c r="AA38" s="147"/>
      <c r="AB38" s="147"/>
      <c r="AC38" s="147"/>
      <c r="AD38" s="176"/>
      <c r="AE38" s="147"/>
      <c r="AF38" s="147"/>
      <c r="AG38" s="147"/>
      <c r="AH38" s="147"/>
      <c r="AI38" s="147"/>
      <c r="AJ38" s="147"/>
      <c r="AK38" s="133"/>
      <c r="AL38" s="147"/>
      <c r="AM38" s="147"/>
      <c r="AN38" s="147"/>
      <c r="AO38" s="140" t="s">
        <v>182</v>
      </c>
      <c r="AP38" s="134" t="s">
        <v>109</v>
      </c>
      <c r="AQ38" s="134">
        <f t="shared" si="21"/>
        <v>0</v>
      </c>
      <c r="AR38" s="134">
        <f t="shared" si="22"/>
        <v>0</v>
      </c>
      <c r="AS38" s="134">
        <f t="shared" si="23"/>
        <v>0</v>
      </c>
      <c r="AT38" s="134">
        <f t="shared" si="24"/>
        <v>0</v>
      </c>
      <c r="AU38" s="134">
        <f t="shared" si="25"/>
        <v>0</v>
      </c>
      <c r="AV38" s="136">
        <f t="shared" si="26"/>
        <v>0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78"/>
      <c r="BI38" s="178"/>
      <c r="BJ38" s="147"/>
    </row>
    <row r="39" spans="1:62" ht="15" x14ac:dyDescent="0.25">
      <c r="A39" s="140"/>
      <c r="B39" s="141" t="s">
        <v>108</v>
      </c>
      <c r="C39" s="150"/>
      <c r="D39" s="150"/>
      <c r="E39" s="150"/>
      <c r="F39" s="134"/>
      <c r="G39" s="152"/>
      <c r="H39" s="134"/>
      <c r="I39" s="159"/>
      <c r="J39" s="134"/>
      <c r="K39" s="134"/>
      <c r="L39" s="150"/>
      <c r="M39" s="134"/>
      <c r="N39" s="152"/>
      <c r="O39" s="134"/>
      <c r="P39" s="159"/>
      <c r="Q39" s="134"/>
      <c r="R39" s="134"/>
      <c r="S39" s="150"/>
      <c r="T39" s="134"/>
      <c r="U39" s="152"/>
      <c r="V39" s="134"/>
      <c r="W39" s="159"/>
      <c r="X39" s="134"/>
      <c r="Y39" s="134"/>
      <c r="Z39" s="150"/>
      <c r="AA39" s="134"/>
      <c r="AB39" s="152"/>
      <c r="AC39" s="134"/>
      <c r="AD39" s="159"/>
      <c r="AE39" s="134"/>
      <c r="AF39" s="134"/>
      <c r="AG39" s="150"/>
      <c r="AH39" s="134"/>
      <c r="AI39" s="152"/>
      <c r="AJ39" s="134"/>
      <c r="AK39" s="133"/>
      <c r="AL39" s="134"/>
      <c r="AM39" s="134"/>
      <c r="AN39" s="134"/>
      <c r="AO39" s="140"/>
      <c r="AP39" s="124" t="s">
        <v>108</v>
      </c>
      <c r="AQ39" s="134">
        <f t="shared" si="21"/>
        <v>0</v>
      </c>
      <c r="AR39" s="134">
        <f t="shared" si="22"/>
        <v>0</v>
      </c>
      <c r="AS39" s="134">
        <f t="shared" si="23"/>
        <v>0</v>
      </c>
      <c r="AT39" s="134">
        <f t="shared" si="24"/>
        <v>0</v>
      </c>
      <c r="AU39" s="134">
        <f t="shared" si="25"/>
        <v>0</v>
      </c>
      <c r="AV39" s="136">
        <f t="shared" si="26"/>
        <v>0</v>
      </c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75"/>
      <c r="BI39" s="175"/>
      <c r="BJ39" s="134"/>
    </row>
    <row r="40" spans="1:62" ht="15" x14ac:dyDescent="0.25">
      <c r="A40" s="140"/>
      <c r="B40" s="141" t="s">
        <v>160</v>
      </c>
      <c r="C40" s="150"/>
      <c r="D40" s="150"/>
      <c r="E40" s="150"/>
      <c r="F40" s="134"/>
      <c r="G40" s="152"/>
      <c r="H40" s="134"/>
      <c r="I40" s="159"/>
      <c r="J40" s="134"/>
      <c r="K40" s="134"/>
      <c r="L40" s="150"/>
      <c r="M40" s="134"/>
      <c r="N40" s="152"/>
      <c r="O40" s="134"/>
      <c r="P40" s="159"/>
      <c r="Q40" s="134"/>
      <c r="R40" s="134"/>
      <c r="S40" s="150"/>
      <c r="T40" s="134"/>
      <c r="U40" s="152"/>
      <c r="V40" s="134"/>
      <c r="W40" s="159"/>
      <c r="X40" s="134"/>
      <c r="Y40" s="134"/>
      <c r="Z40" s="150"/>
      <c r="AA40" s="134"/>
      <c r="AB40" s="152"/>
      <c r="AC40" s="134"/>
      <c r="AD40" s="159"/>
      <c r="AE40" s="134"/>
      <c r="AF40" s="134"/>
      <c r="AG40" s="150"/>
      <c r="AH40" s="134"/>
      <c r="AI40" s="152"/>
      <c r="AJ40" s="134"/>
      <c r="AK40" s="133"/>
      <c r="AL40" s="134"/>
      <c r="AM40" s="134"/>
      <c r="AN40" s="134"/>
      <c r="AO40" s="140"/>
      <c r="AP40" s="124" t="s">
        <v>172</v>
      </c>
      <c r="AQ40" s="134">
        <f t="shared" si="21"/>
        <v>0</v>
      </c>
      <c r="AR40" s="134">
        <f t="shared" si="22"/>
        <v>0</v>
      </c>
      <c r="AS40" s="134">
        <f t="shared" si="23"/>
        <v>0</v>
      </c>
      <c r="AT40" s="134">
        <f t="shared" si="24"/>
        <v>0</v>
      </c>
      <c r="AU40" s="134">
        <f t="shared" si="25"/>
        <v>0</v>
      </c>
      <c r="AV40" s="136">
        <f t="shared" si="26"/>
        <v>0</v>
      </c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75"/>
      <c r="BI40" s="175"/>
      <c r="BJ40" s="134"/>
    </row>
    <row r="41" spans="1:62" ht="15" x14ac:dyDescent="0.25">
      <c r="A41" s="140"/>
      <c r="B41" s="141" t="s">
        <v>161</v>
      </c>
      <c r="C41" s="150"/>
      <c r="D41" s="150"/>
      <c r="E41" s="150"/>
      <c r="F41" s="134"/>
      <c r="G41" s="152"/>
      <c r="H41" s="134"/>
      <c r="I41" s="159"/>
      <c r="J41" s="134"/>
      <c r="K41" s="134"/>
      <c r="L41" s="150"/>
      <c r="M41" s="134"/>
      <c r="N41" s="152"/>
      <c r="O41" s="134"/>
      <c r="P41" s="159"/>
      <c r="Q41" s="134"/>
      <c r="R41" s="134"/>
      <c r="S41" s="150"/>
      <c r="T41" s="134"/>
      <c r="U41" s="152"/>
      <c r="V41" s="134"/>
      <c r="W41" s="159"/>
      <c r="X41" s="134"/>
      <c r="Y41" s="134"/>
      <c r="Z41" s="150"/>
      <c r="AA41" s="134"/>
      <c r="AB41" s="152"/>
      <c r="AC41" s="134"/>
      <c r="AD41" s="159"/>
      <c r="AE41" s="134"/>
      <c r="AF41" s="134"/>
      <c r="AG41" s="150"/>
      <c r="AH41" s="134"/>
      <c r="AI41" s="152"/>
      <c r="AJ41" s="134"/>
      <c r="AK41" s="133"/>
      <c r="AL41" s="134"/>
      <c r="AM41" s="134"/>
      <c r="AN41" s="134"/>
      <c r="AO41" s="140"/>
      <c r="AP41" s="124" t="s">
        <v>173</v>
      </c>
      <c r="AQ41" s="134">
        <f t="shared" si="21"/>
        <v>0</v>
      </c>
      <c r="AR41" s="134">
        <f t="shared" si="22"/>
        <v>0</v>
      </c>
      <c r="AS41" s="134">
        <f t="shared" si="23"/>
        <v>0</v>
      </c>
      <c r="AT41" s="134">
        <f t="shared" si="24"/>
        <v>0</v>
      </c>
      <c r="AU41" s="134">
        <f t="shared" si="25"/>
        <v>0</v>
      </c>
      <c r="AV41" s="136">
        <f t="shared" si="26"/>
        <v>0</v>
      </c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75"/>
      <c r="BI41" s="175"/>
      <c r="BJ41" s="134"/>
    </row>
    <row r="42" spans="1:62" ht="15" x14ac:dyDescent="0.25">
      <c r="A42" s="140"/>
      <c r="B42" s="141" t="s">
        <v>174</v>
      </c>
      <c r="C42" s="150"/>
      <c r="D42" s="150"/>
      <c r="E42" s="150"/>
      <c r="F42" s="134"/>
      <c r="G42" s="152">
        <v>6</v>
      </c>
      <c r="H42" s="134"/>
      <c r="I42" s="159"/>
      <c r="J42" s="134"/>
      <c r="K42" s="134"/>
      <c r="L42" s="150"/>
      <c r="M42" s="134"/>
      <c r="N42" s="152"/>
      <c r="O42" s="134"/>
      <c r="P42" s="159"/>
      <c r="Q42" s="134"/>
      <c r="R42" s="134"/>
      <c r="S42" s="150"/>
      <c r="T42" s="134"/>
      <c r="U42" s="152"/>
      <c r="V42" s="134"/>
      <c r="W42" s="159"/>
      <c r="X42" s="134"/>
      <c r="Y42" s="134"/>
      <c r="Z42" s="150"/>
      <c r="AA42" s="134"/>
      <c r="AB42" s="152"/>
      <c r="AC42" s="134"/>
      <c r="AD42" s="159"/>
      <c r="AE42" s="134"/>
      <c r="AF42" s="134"/>
      <c r="AG42" s="150"/>
      <c r="AH42" s="134"/>
      <c r="AI42" s="152"/>
      <c r="AJ42" s="134"/>
      <c r="AK42" s="133"/>
      <c r="AL42" s="134"/>
      <c r="AM42" s="134"/>
      <c r="AN42" s="134"/>
      <c r="AO42" s="140"/>
      <c r="AP42" s="124" t="s">
        <v>174</v>
      </c>
      <c r="AQ42" s="134">
        <f t="shared" si="21"/>
        <v>6</v>
      </c>
      <c r="AR42" s="134">
        <f t="shared" si="22"/>
        <v>0</v>
      </c>
      <c r="AS42" s="134">
        <f t="shared" si="23"/>
        <v>0</v>
      </c>
      <c r="AT42" s="134">
        <f t="shared" si="24"/>
        <v>0</v>
      </c>
      <c r="AU42" s="134">
        <f t="shared" si="25"/>
        <v>0</v>
      </c>
      <c r="AV42" s="136">
        <f t="shared" si="26"/>
        <v>6</v>
      </c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75"/>
      <c r="BI42" s="175"/>
      <c r="BJ42" s="134"/>
    </row>
    <row r="43" spans="1:62" ht="15" x14ac:dyDescent="0.25">
      <c r="A43" s="153"/>
      <c r="B43" s="154" t="s">
        <v>175</v>
      </c>
      <c r="C43" s="155"/>
      <c r="D43" s="155"/>
      <c r="E43" s="155"/>
      <c r="F43" s="134"/>
      <c r="G43" s="155"/>
      <c r="H43" s="155" t="s">
        <v>283</v>
      </c>
      <c r="I43" s="159"/>
      <c r="J43" s="155" t="s">
        <v>284</v>
      </c>
      <c r="K43" s="155"/>
      <c r="L43" s="155"/>
      <c r="M43" s="134" t="s">
        <v>283</v>
      </c>
      <c r="N43" s="155" t="s">
        <v>283</v>
      </c>
      <c r="O43" s="155" t="s">
        <v>285</v>
      </c>
      <c r="P43" s="159"/>
      <c r="Q43" s="155" t="s">
        <v>284</v>
      </c>
      <c r="R43" s="155"/>
      <c r="S43" s="155"/>
      <c r="T43" s="134" t="s">
        <v>283</v>
      </c>
      <c r="U43" s="155" t="s">
        <v>283</v>
      </c>
      <c r="V43" s="155" t="s">
        <v>284</v>
      </c>
      <c r="W43" s="159"/>
      <c r="X43" s="155" t="s">
        <v>284</v>
      </c>
      <c r="Y43" s="155"/>
      <c r="Z43" s="155"/>
      <c r="AA43" s="134" t="s">
        <v>283</v>
      </c>
      <c r="AB43" s="155" t="s">
        <v>283</v>
      </c>
      <c r="AC43" s="155" t="s">
        <v>101</v>
      </c>
      <c r="AD43" s="159"/>
      <c r="AE43" s="155" t="s">
        <v>284</v>
      </c>
      <c r="AF43" s="155"/>
      <c r="AG43" s="155"/>
      <c r="AH43" s="134" t="s">
        <v>283</v>
      </c>
      <c r="AI43" s="155" t="s">
        <v>283</v>
      </c>
      <c r="AJ43" s="155" t="s">
        <v>101</v>
      </c>
      <c r="AK43" s="133">
        <f>SUM(E43:AI43)</f>
        <v>0</v>
      </c>
      <c r="AL43" s="155"/>
      <c r="AM43" s="155"/>
      <c r="AN43" s="155"/>
      <c r="AO43" s="153"/>
      <c r="AP43" s="134" t="s">
        <v>176</v>
      </c>
      <c r="AQ43" s="134">
        <f>SUM(AQ37:AQ42)-AQ36</f>
        <v>0.5</v>
      </c>
      <c r="AR43" s="134">
        <f>SUM(AR37:AR42)-AR36</f>
        <v>1</v>
      </c>
      <c r="AS43" s="134">
        <f>SUM(AS37:AS42)-AS36</f>
        <v>1.5</v>
      </c>
      <c r="AT43" s="134">
        <f>SUM(AT37:AT42)-AT36</f>
        <v>0.5</v>
      </c>
      <c r="AU43" s="134">
        <f>SUM(AU37:AU42)-AU36</f>
        <v>1</v>
      </c>
      <c r="AV43" s="136">
        <f t="shared" si="26"/>
        <v>4.5</v>
      </c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81"/>
      <c r="BI43" s="181"/>
      <c r="BJ43" s="155"/>
    </row>
    <row r="44" spans="1:62" ht="15" x14ac:dyDescent="0.25">
      <c r="A44" s="71"/>
      <c r="B44" s="131" t="s">
        <v>166</v>
      </c>
      <c r="C44" s="95"/>
      <c r="D44" s="95"/>
      <c r="E44" s="95"/>
      <c r="F44" s="95"/>
      <c r="G44" s="95">
        <v>6</v>
      </c>
      <c r="H44" s="95">
        <v>3</v>
      </c>
      <c r="I44" s="173"/>
      <c r="J44" s="95">
        <v>5</v>
      </c>
      <c r="K44" s="95">
        <v>5</v>
      </c>
      <c r="L44" s="95">
        <v>5</v>
      </c>
      <c r="M44" s="95">
        <v>6</v>
      </c>
      <c r="N44" s="95">
        <v>6</v>
      </c>
      <c r="O44" s="95">
        <v>3</v>
      </c>
      <c r="P44" s="173"/>
      <c r="Q44" s="95">
        <v>5</v>
      </c>
      <c r="R44" s="95">
        <v>5</v>
      </c>
      <c r="S44" s="95">
        <v>5</v>
      </c>
      <c r="T44" s="95">
        <v>6</v>
      </c>
      <c r="U44" s="95">
        <v>6</v>
      </c>
      <c r="V44" s="95">
        <v>3</v>
      </c>
      <c r="W44" s="173"/>
      <c r="X44" s="95">
        <v>5</v>
      </c>
      <c r="Y44" s="95">
        <v>5</v>
      </c>
      <c r="Z44" s="95">
        <v>5</v>
      </c>
      <c r="AA44" s="95">
        <v>6</v>
      </c>
      <c r="AB44" s="95">
        <v>6</v>
      </c>
      <c r="AC44" s="95">
        <v>3</v>
      </c>
      <c r="AD44" s="173"/>
      <c r="AE44" s="95">
        <v>5</v>
      </c>
      <c r="AF44" s="95">
        <v>5</v>
      </c>
      <c r="AG44" s="95">
        <v>5</v>
      </c>
      <c r="AH44" s="95">
        <v>6</v>
      </c>
      <c r="AI44" s="95">
        <v>6</v>
      </c>
      <c r="AJ44" s="95">
        <v>3</v>
      </c>
      <c r="AK44" s="133">
        <f>SUM(F44:AI44)</f>
        <v>126</v>
      </c>
      <c r="AL44" s="134"/>
      <c r="AM44" s="134"/>
      <c r="AN44" s="134"/>
      <c r="AO44" s="71"/>
      <c r="AP44" s="135" t="s">
        <v>167</v>
      </c>
      <c r="AQ44" s="135">
        <f t="shared" ref="AQ44:AQ50" si="27">SUM(C44:H44)</f>
        <v>9</v>
      </c>
      <c r="AR44" s="135">
        <f t="shared" ref="AR44:AR50" si="28">SUM(J44:O44)</f>
        <v>30</v>
      </c>
      <c r="AS44" s="135">
        <f t="shared" ref="AS44:AS50" si="29">SUM(Q44:V44)</f>
        <v>30</v>
      </c>
      <c r="AT44" s="135">
        <f t="shared" ref="AT44:AT50" si="30">SUM(X44:AC44)</f>
        <v>30</v>
      </c>
      <c r="AU44" s="135">
        <f t="shared" ref="AU44:AU50" si="31">SUM(AE44:AJ44)</f>
        <v>30</v>
      </c>
      <c r="AV44" s="136">
        <f t="shared" si="26"/>
        <v>129</v>
      </c>
      <c r="AW44" s="137">
        <f>AV44-SUM(AV46:AV50)</f>
        <v>108</v>
      </c>
      <c r="AX44" s="137">
        <f>AV51</f>
        <v>10.600000000000001</v>
      </c>
      <c r="AY44" s="138">
        <f>AW44+AX44</f>
        <v>118.6</v>
      </c>
      <c r="AZ44" s="138">
        <f>AV50</f>
        <v>6</v>
      </c>
      <c r="BA44" s="138">
        <f>AV48</f>
        <v>0</v>
      </c>
      <c r="BB44" s="138">
        <f>AV49</f>
        <v>0</v>
      </c>
      <c r="BC44" s="138">
        <f>AV47</f>
        <v>15</v>
      </c>
      <c r="BD44" s="138">
        <f>AV46</f>
        <v>0</v>
      </c>
      <c r="BE44" s="134">
        <f>AM45</f>
        <v>77</v>
      </c>
      <c r="BF44" s="134">
        <v>1.3</v>
      </c>
      <c r="BG44" s="134">
        <f>BF44*AX44</f>
        <v>13.780000000000003</v>
      </c>
      <c r="BH44" s="174">
        <f>BE44+BG44</f>
        <v>90.78</v>
      </c>
      <c r="BI44" s="174"/>
      <c r="BJ44" s="138"/>
    </row>
    <row r="45" spans="1:62" ht="15" x14ac:dyDescent="0.25">
      <c r="A45" s="140"/>
      <c r="B45" s="141" t="s">
        <v>168</v>
      </c>
      <c r="C45" s="134"/>
      <c r="D45" s="134"/>
      <c r="E45" s="134"/>
      <c r="F45" s="134"/>
      <c r="G45" s="250"/>
      <c r="H45" s="134">
        <v>4.5</v>
      </c>
      <c r="I45" s="159"/>
      <c r="J45" s="134">
        <v>5</v>
      </c>
      <c r="K45" s="134">
        <v>6</v>
      </c>
      <c r="L45" s="134">
        <v>6</v>
      </c>
      <c r="M45" s="134">
        <v>5.5</v>
      </c>
      <c r="N45" s="134">
        <v>6</v>
      </c>
      <c r="O45" s="134">
        <v>3</v>
      </c>
      <c r="P45" s="159"/>
      <c r="Q45" s="182">
        <v>5.5</v>
      </c>
      <c r="R45" s="182">
        <v>6.6</v>
      </c>
      <c r="S45" s="182">
        <v>6</v>
      </c>
      <c r="T45" s="251"/>
      <c r="U45" s="251"/>
      <c r="V45" s="251"/>
      <c r="W45" s="159"/>
      <c r="X45" s="155">
        <v>5.5</v>
      </c>
      <c r="Y45" s="155">
        <v>6</v>
      </c>
      <c r="Z45" s="155">
        <v>5.5</v>
      </c>
      <c r="AA45" s="134">
        <v>6</v>
      </c>
      <c r="AB45" s="155">
        <v>6</v>
      </c>
      <c r="AC45" s="155">
        <v>3.5</v>
      </c>
      <c r="AD45" s="159"/>
      <c r="AE45" s="134">
        <v>5.5</v>
      </c>
      <c r="AF45" s="134">
        <v>6</v>
      </c>
      <c r="AG45" s="134">
        <v>6</v>
      </c>
      <c r="AH45" s="134">
        <v>5.5</v>
      </c>
      <c r="AI45" s="134">
        <v>5.5</v>
      </c>
      <c r="AJ45" s="155">
        <v>3.5</v>
      </c>
      <c r="AK45" s="133">
        <f>SUM(F45:AI45)</f>
        <v>115.1</v>
      </c>
      <c r="AL45" s="134">
        <f>COUNT(G45:AJ45)</f>
        <v>22</v>
      </c>
      <c r="AM45" s="134">
        <f>AL45*3.5</f>
        <v>77</v>
      </c>
      <c r="AN45" s="134"/>
      <c r="AO45" s="140"/>
      <c r="AP45" s="134" t="s">
        <v>169</v>
      </c>
      <c r="AQ45" s="134">
        <f t="shared" si="27"/>
        <v>4.5</v>
      </c>
      <c r="AR45" s="134">
        <f t="shared" si="28"/>
        <v>31.5</v>
      </c>
      <c r="AS45" s="134">
        <f t="shared" si="29"/>
        <v>18.100000000000001</v>
      </c>
      <c r="AT45" s="134">
        <f t="shared" si="30"/>
        <v>32.5</v>
      </c>
      <c r="AU45" s="134">
        <f t="shared" si="31"/>
        <v>32</v>
      </c>
      <c r="AV45" s="136">
        <f t="shared" si="26"/>
        <v>118.6</v>
      </c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75"/>
      <c r="BI45" s="175"/>
      <c r="BJ45" s="134"/>
    </row>
    <row r="46" spans="1:62" ht="15" x14ac:dyDescent="0.25">
      <c r="A46" s="140" t="s">
        <v>184</v>
      </c>
      <c r="B46" s="141" t="s">
        <v>109</v>
      </c>
      <c r="C46" s="147"/>
      <c r="D46" s="147"/>
      <c r="E46" s="147"/>
      <c r="F46" s="147"/>
      <c r="G46" s="147"/>
      <c r="H46" s="147"/>
      <c r="I46" s="176"/>
      <c r="J46" s="147"/>
      <c r="K46" s="147"/>
      <c r="L46" s="147"/>
      <c r="M46" s="147"/>
      <c r="N46" s="147"/>
      <c r="O46" s="147"/>
      <c r="P46" s="176"/>
      <c r="Q46" s="241"/>
      <c r="R46" s="241"/>
      <c r="S46" s="241"/>
      <c r="T46" s="241"/>
      <c r="U46" s="241"/>
      <c r="V46" s="241"/>
      <c r="W46" s="176"/>
      <c r="X46" s="147"/>
      <c r="Y46" s="147"/>
      <c r="Z46" s="147"/>
      <c r="AA46" s="147"/>
      <c r="AB46" s="147"/>
      <c r="AC46" s="147"/>
      <c r="AD46" s="176"/>
      <c r="AE46" s="147"/>
      <c r="AF46" s="147"/>
      <c r="AG46" s="147"/>
      <c r="AH46" s="147"/>
      <c r="AI46" s="147"/>
      <c r="AJ46" s="147"/>
      <c r="AK46" s="133"/>
      <c r="AL46" s="147"/>
      <c r="AM46" s="147"/>
      <c r="AN46" s="147"/>
      <c r="AO46" s="140" t="s">
        <v>184</v>
      </c>
      <c r="AP46" s="134" t="s">
        <v>109</v>
      </c>
      <c r="AQ46" s="134">
        <f t="shared" si="27"/>
        <v>0</v>
      </c>
      <c r="AR46" s="134">
        <f t="shared" si="28"/>
        <v>0</v>
      </c>
      <c r="AS46" s="134">
        <f t="shared" si="29"/>
        <v>0</v>
      </c>
      <c r="AT46" s="134">
        <f t="shared" si="30"/>
        <v>0</v>
      </c>
      <c r="AU46" s="134">
        <f t="shared" si="31"/>
        <v>0</v>
      </c>
      <c r="AV46" s="136">
        <f t="shared" si="26"/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78"/>
      <c r="BI46" s="178"/>
      <c r="BJ46" s="147"/>
    </row>
    <row r="47" spans="1:62" ht="15" x14ac:dyDescent="0.25">
      <c r="A47" s="140"/>
      <c r="B47" s="141" t="s">
        <v>108</v>
      </c>
      <c r="C47" s="150"/>
      <c r="D47" s="150"/>
      <c r="E47" s="150"/>
      <c r="F47" s="134"/>
      <c r="G47" s="152"/>
      <c r="H47" s="134"/>
      <c r="I47" s="159"/>
      <c r="J47" s="134"/>
      <c r="K47" s="134"/>
      <c r="L47" s="150"/>
      <c r="M47" s="134"/>
      <c r="N47" s="152"/>
      <c r="O47" s="134"/>
      <c r="P47" s="159"/>
      <c r="Q47" s="182"/>
      <c r="R47" s="182"/>
      <c r="S47" s="242"/>
      <c r="T47" s="182">
        <v>6</v>
      </c>
      <c r="U47" s="182">
        <v>6</v>
      </c>
      <c r="V47" s="182">
        <v>3</v>
      </c>
      <c r="W47" s="159"/>
      <c r="X47" s="134"/>
      <c r="Y47" s="134"/>
      <c r="Z47" s="150"/>
      <c r="AA47" s="134"/>
      <c r="AB47" s="152"/>
      <c r="AC47" s="134"/>
      <c r="AD47" s="159"/>
      <c r="AE47" s="134"/>
      <c r="AF47" s="134"/>
      <c r="AG47" s="150"/>
      <c r="AH47" s="134"/>
      <c r="AI47" s="152"/>
      <c r="AJ47" s="134"/>
      <c r="AK47" s="133"/>
      <c r="AL47" s="134"/>
      <c r="AM47" s="134"/>
      <c r="AN47" s="134"/>
      <c r="AO47" s="140"/>
      <c r="AP47" s="124" t="s">
        <v>108</v>
      </c>
      <c r="AQ47" s="134">
        <f t="shared" si="27"/>
        <v>0</v>
      </c>
      <c r="AR47" s="134">
        <f t="shared" si="28"/>
        <v>0</v>
      </c>
      <c r="AS47" s="134">
        <f t="shared" si="29"/>
        <v>15</v>
      </c>
      <c r="AT47" s="134">
        <f t="shared" si="30"/>
        <v>0</v>
      </c>
      <c r="AU47" s="134">
        <f t="shared" si="31"/>
        <v>0</v>
      </c>
      <c r="AV47" s="136">
        <f t="shared" si="26"/>
        <v>15</v>
      </c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75"/>
      <c r="BI47" s="175"/>
      <c r="BJ47" s="134"/>
    </row>
    <row r="48" spans="1:62" ht="15" x14ac:dyDescent="0.25">
      <c r="A48" s="140"/>
      <c r="B48" s="141" t="s">
        <v>160</v>
      </c>
      <c r="C48" s="150"/>
      <c r="D48" s="150"/>
      <c r="E48" s="150"/>
      <c r="F48" s="134"/>
      <c r="G48" s="152"/>
      <c r="H48" s="134"/>
      <c r="I48" s="159"/>
      <c r="J48" s="134"/>
      <c r="K48" s="134"/>
      <c r="L48" s="150"/>
      <c r="M48" s="134"/>
      <c r="N48" s="152"/>
      <c r="O48" s="134"/>
      <c r="P48" s="159"/>
      <c r="Q48" s="182"/>
      <c r="R48" s="182"/>
      <c r="S48" s="242"/>
      <c r="T48" s="182"/>
      <c r="U48" s="182"/>
      <c r="V48" s="182"/>
      <c r="W48" s="159"/>
      <c r="X48" s="134"/>
      <c r="Y48" s="134"/>
      <c r="Z48" s="150"/>
      <c r="AA48" s="134"/>
      <c r="AB48" s="152"/>
      <c r="AC48" s="134"/>
      <c r="AD48" s="159"/>
      <c r="AE48" s="134"/>
      <c r="AF48" s="134"/>
      <c r="AG48" s="150"/>
      <c r="AH48" s="134"/>
      <c r="AI48" s="152"/>
      <c r="AJ48" s="134"/>
      <c r="AK48" s="133"/>
      <c r="AL48" s="134"/>
      <c r="AM48" s="134"/>
      <c r="AN48" s="134"/>
      <c r="AO48" s="140"/>
      <c r="AP48" s="124" t="s">
        <v>172</v>
      </c>
      <c r="AQ48" s="134">
        <f t="shared" si="27"/>
        <v>0</v>
      </c>
      <c r="AR48" s="134">
        <f t="shared" si="28"/>
        <v>0</v>
      </c>
      <c r="AS48" s="134">
        <f t="shared" si="29"/>
        <v>0</v>
      </c>
      <c r="AT48" s="134">
        <f t="shared" si="30"/>
        <v>0</v>
      </c>
      <c r="AU48" s="134">
        <f t="shared" si="31"/>
        <v>0</v>
      </c>
      <c r="AV48" s="136">
        <f t="shared" si="26"/>
        <v>0</v>
      </c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75"/>
      <c r="BI48" s="175"/>
      <c r="BJ48" s="134"/>
    </row>
    <row r="49" spans="1:62" ht="15" x14ac:dyDescent="0.25">
      <c r="A49" s="140"/>
      <c r="B49" s="141" t="s">
        <v>161</v>
      </c>
      <c r="C49" s="150"/>
      <c r="D49" s="150"/>
      <c r="E49" s="150"/>
      <c r="F49" s="134"/>
      <c r="G49" s="152"/>
      <c r="H49" s="134"/>
      <c r="I49" s="159"/>
      <c r="J49" s="134"/>
      <c r="K49" s="134"/>
      <c r="L49" s="150"/>
      <c r="M49" s="134"/>
      <c r="N49" s="152"/>
      <c r="O49" s="134"/>
      <c r="P49" s="159"/>
      <c r="Q49" s="182"/>
      <c r="R49" s="182"/>
      <c r="S49" s="242"/>
      <c r="T49" s="182"/>
      <c r="U49" s="182"/>
      <c r="V49" s="182"/>
      <c r="W49" s="159"/>
      <c r="X49" s="134"/>
      <c r="Y49" s="134"/>
      <c r="Z49" s="150"/>
      <c r="AA49" s="134"/>
      <c r="AB49" s="152"/>
      <c r="AC49" s="134"/>
      <c r="AD49" s="159"/>
      <c r="AE49" s="134"/>
      <c r="AF49" s="134"/>
      <c r="AG49" s="150"/>
      <c r="AH49" s="134"/>
      <c r="AI49" s="152"/>
      <c r="AJ49" s="134"/>
      <c r="AK49" s="133"/>
      <c r="AL49" s="134"/>
      <c r="AM49" s="134"/>
      <c r="AN49" s="134"/>
      <c r="AO49" s="140"/>
      <c r="AP49" s="124" t="s">
        <v>173</v>
      </c>
      <c r="AQ49" s="134">
        <f t="shared" si="27"/>
        <v>0</v>
      </c>
      <c r="AR49" s="134">
        <f t="shared" si="28"/>
        <v>0</v>
      </c>
      <c r="AS49" s="134">
        <f t="shared" si="29"/>
        <v>0</v>
      </c>
      <c r="AT49" s="134">
        <f t="shared" si="30"/>
        <v>0</v>
      </c>
      <c r="AU49" s="134">
        <f t="shared" si="31"/>
        <v>0</v>
      </c>
      <c r="AV49" s="136">
        <f t="shared" si="26"/>
        <v>0</v>
      </c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75"/>
      <c r="BI49" s="175"/>
      <c r="BJ49" s="134"/>
    </row>
    <row r="50" spans="1:62" ht="15" x14ac:dyDescent="0.25">
      <c r="A50" s="140"/>
      <c r="B50" s="141" t="s">
        <v>174</v>
      </c>
      <c r="C50" s="150"/>
      <c r="D50" s="150"/>
      <c r="E50" s="150"/>
      <c r="F50" s="134"/>
      <c r="G50" s="152">
        <v>6</v>
      </c>
      <c r="H50" s="134"/>
      <c r="I50" s="159"/>
      <c r="J50" s="134"/>
      <c r="K50" s="134"/>
      <c r="L50" s="150"/>
      <c r="M50" s="134"/>
      <c r="N50" s="152"/>
      <c r="O50" s="134"/>
      <c r="P50" s="159"/>
      <c r="Q50" s="182"/>
      <c r="R50" s="182"/>
      <c r="S50" s="242"/>
      <c r="T50" s="182"/>
      <c r="U50" s="182"/>
      <c r="V50" s="182"/>
      <c r="W50" s="159"/>
      <c r="X50" s="134"/>
      <c r="Y50" s="134"/>
      <c r="Z50" s="150"/>
      <c r="AA50" s="134"/>
      <c r="AB50" s="152"/>
      <c r="AC50" s="134"/>
      <c r="AD50" s="159"/>
      <c r="AE50" s="134"/>
      <c r="AF50" s="134"/>
      <c r="AG50" s="150"/>
      <c r="AH50" s="134"/>
      <c r="AI50" s="152"/>
      <c r="AJ50" s="134"/>
      <c r="AK50" s="133"/>
      <c r="AL50" s="134"/>
      <c r="AM50" s="134"/>
      <c r="AN50" s="134"/>
      <c r="AO50" s="140"/>
      <c r="AP50" s="124" t="s">
        <v>174</v>
      </c>
      <c r="AQ50" s="134">
        <f t="shared" si="27"/>
        <v>6</v>
      </c>
      <c r="AR50" s="134">
        <f t="shared" si="28"/>
        <v>0</v>
      </c>
      <c r="AS50" s="134">
        <f t="shared" si="29"/>
        <v>0</v>
      </c>
      <c r="AT50" s="134">
        <f t="shared" si="30"/>
        <v>0</v>
      </c>
      <c r="AU50" s="134">
        <f t="shared" si="31"/>
        <v>0</v>
      </c>
      <c r="AV50" s="136">
        <f t="shared" si="26"/>
        <v>6</v>
      </c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75"/>
      <c r="BI50" s="175"/>
      <c r="BJ50" s="134"/>
    </row>
    <row r="51" spans="1:62" ht="15" x14ac:dyDescent="0.25">
      <c r="A51" s="153"/>
      <c r="B51" s="154" t="s">
        <v>175</v>
      </c>
      <c r="C51" s="155"/>
      <c r="D51" s="155"/>
      <c r="E51" s="155"/>
      <c r="F51" s="134"/>
      <c r="G51" s="155"/>
      <c r="H51" s="155" t="s">
        <v>284</v>
      </c>
      <c r="I51" s="159"/>
      <c r="J51" s="155" t="s">
        <v>283</v>
      </c>
      <c r="K51" s="155" t="s">
        <v>283</v>
      </c>
      <c r="L51" s="155" t="s">
        <v>283</v>
      </c>
      <c r="M51" s="134" t="s">
        <v>284</v>
      </c>
      <c r="N51" s="155" t="s">
        <v>284</v>
      </c>
      <c r="O51" s="155" t="s">
        <v>284</v>
      </c>
      <c r="P51" s="159"/>
      <c r="Q51" s="252"/>
      <c r="R51" s="252"/>
      <c r="S51" s="252"/>
      <c r="T51" s="182"/>
      <c r="U51" s="252"/>
      <c r="V51" s="252"/>
      <c r="W51" s="159"/>
      <c r="X51" s="155" t="s">
        <v>283</v>
      </c>
      <c r="Y51" s="155" t="s">
        <v>283</v>
      </c>
      <c r="Z51" s="155" t="s">
        <v>283</v>
      </c>
      <c r="AA51" s="155" t="s">
        <v>284</v>
      </c>
      <c r="AB51" s="155" t="s">
        <v>284</v>
      </c>
      <c r="AC51" s="155" t="s">
        <v>284</v>
      </c>
      <c r="AD51" s="159"/>
      <c r="AE51" s="155" t="s">
        <v>283</v>
      </c>
      <c r="AF51" s="155" t="s">
        <v>283</v>
      </c>
      <c r="AG51" s="155" t="s">
        <v>283</v>
      </c>
      <c r="AH51" s="134" t="s">
        <v>284</v>
      </c>
      <c r="AI51" s="155" t="s">
        <v>284</v>
      </c>
      <c r="AJ51" s="155" t="s">
        <v>284</v>
      </c>
      <c r="AK51" s="133">
        <f>SUM(E51:AI51)</f>
        <v>0</v>
      </c>
      <c r="AL51" s="155"/>
      <c r="AM51" s="155"/>
      <c r="AN51" s="155"/>
      <c r="AO51" s="153"/>
      <c r="AP51" s="134" t="s">
        <v>176</v>
      </c>
      <c r="AQ51" s="134">
        <f>SUM(AQ45:AQ50)-AQ44</f>
        <v>1.5</v>
      </c>
      <c r="AR51" s="134">
        <f>SUM(AR45:AR50)-AR44</f>
        <v>1.5</v>
      </c>
      <c r="AS51" s="134">
        <f>SUM(AS45:AS50)-AS44</f>
        <v>3.1000000000000014</v>
      </c>
      <c r="AT51" s="134">
        <f>SUM(AT45:AT50)-AT44</f>
        <v>2.5</v>
      </c>
      <c r="AU51" s="134">
        <f>SUM(AU45:AU50)-AU44</f>
        <v>2</v>
      </c>
      <c r="AV51" s="136">
        <f t="shared" si="26"/>
        <v>10.600000000000001</v>
      </c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81"/>
      <c r="BI51" s="181"/>
      <c r="BJ51" s="155"/>
    </row>
    <row r="52" spans="1:62" ht="15" x14ac:dyDescent="0.25">
      <c r="A52" s="71"/>
      <c r="B52" s="131" t="s">
        <v>166</v>
      </c>
      <c r="C52" s="95"/>
      <c r="D52" s="95"/>
      <c r="E52" s="95"/>
      <c r="F52" s="95"/>
      <c r="G52" s="95">
        <v>6</v>
      </c>
      <c r="H52" s="95">
        <v>2</v>
      </c>
      <c r="I52" s="173"/>
      <c r="J52" s="95">
        <v>5</v>
      </c>
      <c r="K52" s="95">
        <v>6</v>
      </c>
      <c r="L52" s="95">
        <v>5.5</v>
      </c>
      <c r="M52" s="95">
        <v>6.5</v>
      </c>
      <c r="N52" s="95">
        <v>6</v>
      </c>
      <c r="O52" s="95">
        <v>2</v>
      </c>
      <c r="P52" s="173"/>
      <c r="Q52" s="95">
        <v>5</v>
      </c>
      <c r="R52" s="95">
        <v>6</v>
      </c>
      <c r="S52" s="95">
        <v>5.5</v>
      </c>
      <c r="T52" s="95">
        <v>6.5</v>
      </c>
      <c r="U52" s="95">
        <v>6</v>
      </c>
      <c r="V52" s="95">
        <v>2</v>
      </c>
      <c r="W52" s="173"/>
      <c r="X52" s="95">
        <v>5</v>
      </c>
      <c r="Y52" s="95">
        <v>6</v>
      </c>
      <c r="Z52" s="95">
        <v>5.5</v>
      </c>
      <c r="AA52" s="95">
        <v>6.5</v>
      </c>
      <c r="AB52" s="95">
        <v>6</v>
      </c>
      <c r="AC52" s="95">
        <v>2</v>
      </c>
      <c r="AD52" s="173"/>
      <c r="AE52" s="95">
        <v>5</v>
      </c>
      <c r="AF52" s="95">
        <v>6</v>
      </c>
      <c r="AG52" s="95">
        <v>5.5</v>
      </c>
      <c r="AH52" s="95">
        <v>6.5</v>
      </c>
      <c r="AI52" s="95">
        <v>6</v>
      </c>
      <c r="AJ52" s="95">
        <v>2</v>
      </c>
      <c r="AK52" s="133">
        <f>SUM(F52:AI52)</f>
        <v>130</v>
      </c>
      <c r="AL52" s="134"/>
      <c r="AM52" s="134"/>
      <c r="AN52" s="134"/>
      <c r="AO52" s="71"/>
      <c r="AP52" s="135" t="s">
        <v>167</v>
      </c>
      <c r="AQ52" s="135">
        <f t="shared" ref="AQ52:AQ58" si="32">SUM(C52:H52)</f>
        <v>8</v>
      </c>
      <c r="AR52" s="135">
        <f t="shared" ref="AR52:AR58" si="33">SUM(J52:O52)</f>
        <v>31</v>
      </c>
      <c r="AS52" s="135">
        <f t="shared" ref="AS52:AS58" si="34">SUM(Q52:V52)</f>
        <v>31</v>
      </c>
      <c r="AT52" s="135">
        <f t="shared" ref="AT52:AT58" si="35">SUM(X52:AC52)</f>
        <v>31</v>
      </c>
      <c r="AU52" s="135">
        <f t="shared" ref="AU52:AU58" si="36">SUM(AE52:AJ52)</f>
        <v>31</v>
      </c>
      <c r="AV52" s="136">
        <f t="shared" si="26"/>
        <v>132</v>
      </c>
      <c r="AW52" s="137">
        <f>AV52-SUM(AV54:AV58)</f>
        <v>126</v>
      </c>
      <c r="AX52" s="137">
        <f>AV59</f>
        <v>30.5</v>
      </c>
      <c r="AY52" s="138">
        <f>AW52+AX52</f>
        <v>156.5</v>
      </c>
      <c r="AZ52" s="138">
        <f>AV58</f>
        <v>6</v>
      </c>
      <c r="BA52" s="138">
        <f>AV56</f>
        <v>0</v>
      </c>
      <c r="BB52" s="138">
        <f>AV57</f>
        <v>0</v>
      </c>
      <c r="BC52" s="138">
        <f>AV55</f>
        <v>0</v>
      </c>
      <c r="BD52" s="138">
        <f>AV54</f>
        <v>0</v>
      </c>
      <c r="BE52" s="134">
        <f>AM53</f>
        <v>87.5</v>
      </c>
      <c r="BF52" s="134">
        <v>1.3</v>
      </c>
      <c r="BG52" s="134">
        <f>BF52*AX52</f>
        <v>39.65</v>
      </c>
      <c r="BH52" s="174">
        <f>BE52+BG52</f>
        <v>127.15</v>
      </c>
      <c r="BI52" s="174"/>
      <c r="BJ52" s="138" t="s">
        <v>270</v>
      </c>
    </row>
    <row r="53" spans="1:62" ht="15" x14ac:dyDescent="0.25">
      <c r="A53" s="140"/>
      <c r="B53" s="141" t="s">
        <v>168</v>
      </c>
      <c r="C53" s="134"/>
      <c r="D53" s="134"/>
      <c r="E53" s="134"/>
      <c r="F53" s="134"/>
      <c r="G53" s="250"/>
      <c r="H53" s="134">
        <v>3.5</v>
      </c>
      <c r="I53" s="159"/>
      <c r="J53" s="134">
        <v>6.5</v>
      </c>
      <c r="K53" s="134">
        <v>6.5</v>
      </c>
      <c r="L53" s="134">
        <v>6.5</v>
      </c>
      <c r="M53" s="134">
        <v>7</v>
      </c>
      <c r="N53" s="134">
        <v>7.5</v>
      </c>
      <c r="O53" s="134">
        <v>3</v>
      </c>
      <c r="P53" s="159"/>
      <c r="Q53" s="134">
        <v>7.5</v>
      </c>
      <c r="R53" s="134">
        <v>5.5</v>
      </c>
      <c r="S53" s="134">
        <v>6</v>
      </c>
      <c r="T53" s="134">
        <v>7.5</v>
      </c>
      <c r="U53" s="134">
        <v>7.5</v>
      </c>
      <c r="V53" s="134">
        <v>3.5</v>
      </c>
      <c r="W53" s="159"/>
      <c r="X53" s="134">
        <v>7</v>
      </c>
      <c r="Y53" s="134">
        <v>5.5</v>
      </c>
      <c r="Z53" s="134">
        <v>8</v>
      </c>
      <c r="AA53" s="134">
        <v>7.5</v>
      </c>
      <c r="AB53" s="134">
        <v>7.5</v>
      </c>
      <c r="AC53" s="134">
        <v>3</v>
      </c>
      <c r="AD53" s="159"/>
      <c r="AE53" s="134">
        <v>8.5</v>
      </c>
      <c r="AF53" s="134">
        <v>7</v>
      </c>
      <c r="AG53" s="134">
        <v>7</v>
      </c>
      <c r="AH53" s="134">
        <v>8</v>
      </c>
      <c r="AI53" s="134">
        <v>6.5</v>
      </c>
      <c r="AJ53" s="134">
        <v>3</v>
      </c>
      <c r="AK53" s="133">
        <f>SUM(F53:AI53)</f>
        <v>153.5</v>
      </c>
      <c r="AL53" s="134">
        <f>COUNT(G53:AJ53)</f>
        <v>25</v>
      </c>
      <c r="AM53" s="134">
        <f>AL53*3.5</f>
        <v>87.5</v>
      </c>
      <c r="AN53" s="134"/>
      <c r="AO53" s="140"/>
      <c r="AP53" s="134" t="s">
        <v>169</v>
      </c>
      <c r="AQ53" s="134">
        <f t="shared" si="32"/>
        <v>3.5</v>
      </c>
      <c r="AR53" s="134">
        <f t="shared" si="33"/>
        <v>37</v>
      </c>
      <c r="AS53" s="134">
        <f t="shared" si="34"/>
        <v>37.5</v>
      </c>
      <c r="AT53" s="134">
        <f t="shared" si="35"/>
        <v>38.5</v>
      </c>
      <c r="AU53" s="134">
        <f t="shared" si="36"/>
        <v>40</v>
      </c>
      <c r="AV53" s="136">
        <f t="shared" si="26"/>
        <v>156.5</v>
      </c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75"/>
      <c r="BI53" s="175"/>
      <c r="BJ53" s="134"/>
    </row>
    <row r="54" spans="1:62" ht="15" x14ac:dyDescent="0.25">
      <c r="A54" s="140" t="s">
        <v>189</v>
      </c>
      <c r="B54" s="141" t="s">
        <v>109</v>
      </c>
      <c r="C54" s="147"/>
      <c r="D54" s="147"/>
      <c r="E54" s="147"/>
      <c r="F54" s="147"/>
      <c r="G54" s="147"/>
      <c r="H54" s="147"/>
      <c r="I54" s="176"/>
      <c r="J54" s="147"/>
      <c r="K54" s="147"/>
      <c r="L54" s="147"/>
      <c r="M54" s="147"/>
      <c r="N54" s="147"/>
      <c r="O54" s="147"/>
      <c r="P54" s="176"/>
      <c r="Q54" s="147"/>
      <c r="R54" s="147"/>
      <c r="S54" s="147"/>
      <c r="T54" s="147"/>
      <c r="U54" s="147"/>
      <c r="V54" s="147"/>
      <c r="W54" s="176"/>
      <c r="X54" s="147"/>
      <c r="Y54" s="147"/>
      <c r="Z54" s="147"/>
      <c r="AA54" s="147"/>
      <c r="AB54" s="147"/>
      <c r="AC54" s="147"/>
      <c r="AD54" s="176"/>
      <c r="AE54" s="147"/>
      <c r="AF54" s="147"/>
      <c r="AG54" s="147"/>
      <c r="AH54" s="147"/>
      <c r="AI54" s="147"/>
      <c r="AJ54" s="147"/>
      <c r="AK54" s="133"/>
      <c r="AL54" s="147"/>
      <c r="AM54" s="147"/>
      <c r="AN54" s="147"/>
      <c r="AO54" s="140" t="s">
        <v>189</v>
      </c>
      <c r="AP54" s="134" t="s">
        <v>109</v>
      </c>
      <c r="AQ54" s="134">
        <f t="shared" si="32"/>
        <v>0</v>
      </c>
      <c r="AR54" s="134">
        <f t="shared" si="33"/>
        <v>0</v>
      </c>
      <c r="AS54" s="134">
        <f t="shared" si="34"/>
        <v>0</v>
      </c>
      <c r="AT54" s="134">
        <f t="shared" si="35"/>
        <v>0</v>
      </c>
      <c r="AU54" s="134">
        <f t="shared" si="36"/>
        <v>0</v>
      </c>
      <c r="AV54" s="136">
        <f t="shared" si="26"/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78"/>
      <c r="BI54" s="178"/>
      <c r="BJ54" s="147"/>
    </row>
    <row r="55" spans="1:62" ht="15" x14ac:dyDescent="0.25">
      <c r="A55" s="140"/>
      <c r="B55" s="141" t="s">
        <v>108</v>
      </c>
      <c r="C55" s="150"/>
      <c r="D55" s="150"/>
      <c r="E55" s="150"/>
      <c r="F55" s="134"/>
      <c r="G55" s="152"/>
      <c r="H55" s="134"/>
      <c r="I55" s="159"/>
      <c r="J55" s="134"/>
      <c r="K55" s="134"/>
      <c r="L55" s="150"/>
      <c r="M55" s="134"/>
      <c r="N55" s="152"/>
      <c r="O55" s="134"/>
      <c r="P55" s="159"/>
      <c r="Q55" s="134"/>
      <c r="R55" s="134"/>
      <c r="S55" s="150"/>
      <c r="T55" s="134"/>
      <c r="U55" s="152"/>
      <c r="V55" s="134"/>
      <c r="W55" s="159"/>
      <c r="X55" s="134"/>
      <c r="Y55" s="134"/>
      <c r="Z55" s="150"/>
      <c r="AA55" s="134"/>
      <c r="AB55" s="152"/>
      <c r="AC55" s="134"/>
      <c r="AD55" s="159"/>
      <c r="AE55" s="134"/>
      <c r="AF55" s="134"/>
      <c r="AG55" s="150"/>
      <c r="AH55" s="134"/>
      <c r="AI55" s="152"/>
      <c r="AJ55" s="134"/>
      <c r="AK55" s="133"/>
      <c r="AL55" s="134"/>
      <c r="AM55" s="134"/>
      <c r="AN55" s="134"/>
      <c r="AO55" s="140"/>
      <c r="AP55" s="124" t="s">
        <v>108</v>
      </c>
      <c r="AQ55" s="134">
        <f t="shared" si="32"/>
        <v>0</v>
      </c>
      <c r="AR55" s="134">
        <f t="shared" si="33"/>
        <v>0</v>
      </c>
      <c r="AS55" s="134">
        <f t="shared" si="34"/>
        <v>0</v>
      </c>
      <c r="AT55" s="134">
        <f t="shared" si="35"/>
        <v>0</v>
      </c>
      <c r="AU55" s="134">
        <f t="shared" si="36"/>
        <v>0</v>
      </c>
      <c r="AV55" s="136">
        <f t="shared" si="26"/>
        <v>0</v>
      </c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75"/>
      <c r="BI55" s="175"/>
      <c r="BJ55" s="134"/>
    </row>
    <row r="56" spans="1:62" ht="15" x14ac:dyDescent="0.25">
      <c r="A56" s="140"/>
      <c r="B56" s="141" t="s">
        <v>160</v>
      </c>
      <c r="C56" s="150"/>
      <c r="D56" s="150"/>
      <c r="E56" s="150"/>
      <c r="F56" s="134"/>
      <c r="G56" s="152"/>
      <c r="H56" s="134"/>
      <c r="I56" s="159"/>
      <c r="J56" s="134"/>
      <c r="K56" s="134"/>
      <c r="L56" s="150"/>
      <c r="M56" s="134"/>
      <c r="N56" s="152"/>
      <c r="O56" s="134"/>
      <c r="P56" s="159"/>
      <c r="Q56" s="134"/>
      <c r="R56" s="134"/>
      <c r="S56" s="150"/>
      <c r="T56" s="134"/>
      <c r="U56" s="152"/>
      <c r="V56" s="134"/>
      <c r="W56" s="159"/>
      <c r="X56" s="134"/>
      <c r="Y56" s="134"/>
      <c r="Z56" s="150"/>
      <c r="AA56" s="134"/>
      <c r="AB56" s="152"/>
      <c r="AC56" s="134"/>
      <c r="AD56" s="159"/>
      <c r="AE56" s="134"/>
      <c r="AF56" s="134"/>
      <c r="AG56" s="150"/>
      <c r="AH56" s="134"/>
      <c r="AI56" s="152"/>
      <c r="AJ56" s="134"/>
      <c r="AK56" s="133"/>
      <c r="AL56" s="134"/>
      <c r="AM56" s="134"/>
      <c r="AN56" s="134"/>
      <c r="AO56" s="140"/>
      <c r="AP56" s="124" t="s">
        <v>172</v>
      </c>
      <c r="AQ56" s="134">
        <f t="shared" si="32"/>
        <v>0</v>
      </c>
      <c r="AR56" s="134">
        <f t="shared" si="33"/>
        <v>0</v>
      </c>
      <c r="AS56" s="134">
        <f t="shared" si="34"/>
        <v>0</v>
      </c>
      <c r="AT56" s="134">
        <f t="shared" si="35"/>
        <v>0</v>
      </c>
      <c r="AU56" s="134">
        <f t="shared" si="36"/>
        <v>0</v>
      </c>
      <c r="AV56" s="136">
        <f t="shared" si="26"/>
        <v>0</v>
      </c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75"/>
      <c r="BI56" s="175"/>
      <c r="BJ56" s="134"/>
    </row>
    <row r="57" spans="1:62" ht="15" x14ac:dyDescent="0.25">
      <c r="A57" s="140"/>
      <c r="B57" s="141" t="s">
        <v>161</v>
      </c>
      <c r="C57" s="150"/>
      <c r="D57" s="150"/>
      <c r="E57" s="150"/>
      <c r="F57" s="134"/>
      <c r="G57" s="152"/>
      <c r="H57" s="134"/>
      <c r="I57" s="159"/>
      <c r="J57" s="134"/>
      <c r="K57" s="134"/>
      <c r="L57" s="150"/>
      <c r="M57" s="134"/>
      <c r="N57" s="152"/>
      <c r="O57" s="134"/>
      <c r="P57" s="159"/>
      <c r="Q57" s="134"/>
      <c r="R57" s="134"/>
      <c r="S57" s="150"/>
      <c r="T57" s="134"/>
      <c r="U57" s="152"/>
      <c r="V57" s="134"/>
      <c r="W57" s="159"/>
      <c r="X57" s="134"/>
      <c r="Y57" s="134"/>
      <c r="Z57" s="150"/>
      <c r="AA57" s="134"/>
      <c r="AB57" s="152"/>
      <c r="AC57" s="134"/>
      <c r="AD57" s="159"/>
      <c r="AE57" s="134"/>
      <c r="AF57" s="134"/>
      <c r="AG57" s="150"/>
      <c r="AH57" s="134"/>
      <c r="AI57" s="152"/>
      <c r="AJ57" s="134"/>
      <c r="AK57" s="133"/>
      <c r="AL57" s="134"/>
      <c r="AM57" s="134"/>
      <c r="AN57" s="134"/>
      <c r="AO57" s="140"/>
      <c r="AP57" s="124" t="s">
        <v>173</v>
      </c>
      <c r="AQ57" s="134">
        <f t="shared" si="32"/>
        <v>0</v>
      </c>
      <c r="AR57" s="134">
        <f t="shared" si="33"/>
        <v>0</v>
      </c>
      <c r="AS57" s="134">
        <f t="shared" si="34"/>
        <v>0</v>
      </c>
      <c r="AT57" s="134">
        <f t="shared" si="35"/>
        <v>0</v>
      </c>
      <c r="AU57" s="134">
        <f t="shared" si="36"/>
        <v>0</v>
      </c>
      <c r="AV57" s="136">
        <f t="shared" si="26"/>
        <v>0</v>
      </c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75"/>
      <c r="BI57" s="175"/>
      <c r="BJ57" s="134"/>
    </row>
    <row r="58" spans="1:62" ht="15" x14ac:dyDescent="0.25">
      <c r="A58" s="140"/>
      <c r="B58" s="141" t="s">
        <v>174</v>
      </c>
      <c r="C58" s="150"/>
      <c r="D58" s="150"/>
      <c r="E58" s="150"/>
      <c r="F58" s="134"/>
      <c r="G58" s="152">
        <v>6</v>
      </c>
      <c r="H58" s="134"/>
      <c r="I58" s="159"/>
      <c r="J58" s="134"/>
      <c r="K58" s="134"/>
      <c r="L58" s="150"/>
      <c r="M58" s="134"/>
      <c r="N58" s="152"/>
      <c r="O58" s="134"/>
      <c r="P58" s="159"/>
      <c r="Q58" s="134"/>
      <c r="R58" s="134"/>
      <c r="S58" s="150"/>
      <c r="T58" s="134"/>
      <c r="U58" s="152"/>
      <c r="V58" s="134"/>
      <c r="W58" s="159"/>
      <c r="X58" s="134"/>
      <c r="Y58" s="134"/>
      <c r="Z58" s="150"/>
      <c r="AA58" s="134"/>
      <c r="AB58" s="152"/>
      <c r="AC58" s="134"/>
      <c r="AD58" s="159"/>
      <c r="AE58" s="134"/>
      <c r="AF58" s="134"/>
      <c r="AG58" s="150"/>
      <c r="AH58" s="134"/>
      <c r="AI58" s="152"/>
      <c r="AJ58" s="134"/>
      <c r="AK58" s="133"/>
      <c r="AL58" s="134"/>
      <c r="AM58" s="134"/>
      <c r="AN58" s="134"/>
      <c r="AO58" s="140"/>
      <c r="AP58" s="124" t="s">
        <v>174</v>
      </c>
      <c r="AQ58" s="134">
        <f t="shared" si="32"/>
        <v>6</v>
      </c>
      <c r="AR58" s="134">
        <f t="shared" si="33"/>
        <v>0</v>
      </c>
      <c r="AS58" s="134">
        <f t="shared" si="34"/>
        <v>0</v>
      </c>
      <c r="AT58" s="134">
        <f t="shared" si="35"/>
        <v>0</v>
      </c>
      <c r="AU58" s="134">
        <f t="shared" si="36"/>
        <v>0</v>
      </c>
      <c r="AV58" s="136">
        <f t="shared" si="26"/>
        <v>6</v>
      </c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75"/>
      <c r="BI58" s="175"/>
      <c r="BJ58" s="134"/>
    </row>
    <row r="59" spans="1:62" ht="15" x14ac:dyDescent="0.25">
      <c r="A59" s="153"/>
      <c r="B59" s="154" t="s">
        <v>175</v>
      </c>
      <c r="C59" s="155"/>
      <c r="D59" s="155"/>
      <c r="E59" s="155"/>
      <c r="F59" s="134"/>
      <c r="G59" s="155"/>
      <c r="H59" s="155" t="s">
        <v>199</v>
      </c>
      <c r="I59" s="159"/>
      <c r="J59" s="155" t="s">
        <v>199</v>
      </c>
      <c r="K59" s="155" t="s">
        <v>199</v>
      </c>
      <c r="L59" s="155" t="s">
        <v>199</v>
      </c>
      <c r="M59" s="155" t="s">
        <v>199</v>
      </c>
      <c r="N59" s="155" t="s">
        <v>199</v>
      </c>
      <c r="O59" s="155" t="s">
        <v>199</v>
      </c>
      <c r="P59" s="159"/>
      <c r="Q59" s="155" t="s">
        <v>199</v>
      </c>
      <c r="R59" s="155" t="s">
        <v>199</v>
      </c>
      <c r="S59" s="155" t="s">
        <v>199</v>
      </c>
      <c r="T59" s="155" t="s">
        <v>199</v>
      </c>
      <c r="U59" s="155" t="s">
        <v>199</v>
      </c>
      <c r="V59" s="155" t="s">
        <v>199</v>
      </c>
      <c r="W59" s="159"/>
      <c r="X59" s="155" t="s">
        <v>199</v>
      </c>
      <c r="Y59" s="155" t="s">
        <v>199</v>
      </c>
      <c r="Z59" s="155" t="s">
        <v>199</v>
      </c>
      <c r="AA59" s="155" t="s">
        <v>199</v>
      </c>
      <c r="AB59" s="155" t="s">
        <v>199</v>
      </c>
      <c r="AC59" s="155" t="s">
        <v>199</v>
      </c>
      <c r="AD59" s="159"/>
      <c r="AE59" s="155" t="s">
        <v>199</v>
      </c>
      <c r="AF59" s="155" t="s">
        <v>199</v>
      </c>
      <c r="AG59" s="155" t="s">
        <v>199</v>
      </c>
      <c r="AH59" s="155" t="s">
        <v>199</v>
      </c>
      <c r="AI59" s="155" t="s">
        <v>199</v>
      </c>
      <c r="AJ59" s="155" t="s">
        <v>199</v>
      </c>
      <c r="AK59" s="133">
        <f>SUM(E59:AI59)</f>
        <v>0</v>
      </c>
      <c r="AL59" s="155"/>
      <c r="AM59" s="155"/>
      <c r="AN59" s="155"/>
      <c r="AO59" s="153"/>
      <c r="AP59" s="134" t="s">
        <v>176</v>
      </c>
      <c r="AQ59" s="134">
        <f>SUM(AQ53:AQ58)-AQ52</f>
        <v>1.5</v>
      </c>
      <c r="AR59" s="134">
        <f>SUM(AR53:AR58)-AR52</f>
        <v>6</v>
      </c>
      <c r="AS59" s="134">
        <f>SUM(AS53:AS58)-AS52</f>
        <v>6.5</v>
      </c>
      <c r="AT59" s="134">
        <f>SUM(AT53:AT58)-AT52</f>
        <v>7.5</v>
      </c>
      <c r="AU59" s="134">
        <f>SUM(AU53:AU58)-AU52</f>
        <v>9</v>
      </c>
      <c r="AV59" s="136">
        <f t="shared" si="26"/>
        <v>30.5</v>
      </c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81"/>
      <c r="BI59" s="181"/>
      <c r="BJ59" s="155"/>
    </row>
    <row r="60" spans="1:62" ht="15" x14ac:dyDescent="0.25">
      <c r="A60" s="71"/>
      <c r="B60" s="131" t="s">
        <v>166</v>
      </c>
      <c r="C60" s="95"/>
      <c r="D60" s="95"/>
      <c r="E60" s="95"/>
      <c r="F60" s="95"/>
      <c r="G60" s="95">
        <v>6</v>
      </c>
      <c r="H60" s="95">
        <v>2</v>
      </c>
      <c r="I60" s="173"/>
      <c r="J60" s="95">
        <v>5</v>
      </c>
      <c r="K60" s="95">
        <v>6</v>
      </c>
      <c r="L60" s="95">
        <v>5.5</v>
      </c>
      <c r="M60" s="95">
        <v>6.5</v>
      </c>
      <c r="N60" s="95">
        <v>6</v>
      </c>
      <c r="O60" s="95">
        <v>2</v>
      </c>
      <c r="P60" s="173"/>
      <c r="Q60" s="95">
        <v>5</v>
      </c>
      <c r="R60" s="95">
        <v>6</v>
      </c>
      <c r="S60" s="95">
        <v>5.5</v>
      </c>
      <c r="T60" s="95">
        <v>6.5</v>
      </c>
      <c r="U60" s="95">
        <v>6</v>
      </c>
      <c r="V60" s="95">
        <v>2</v>
      </c>
      <c r="W60" s="173"/>
      <c r="X60" s="95">
        <v>5</v>
      </c>
      <c r="Y60" s="95">
        <v>6</v>
      </c>
      <c r="Z60" s="95">
        <v>5.5</v>
      </c>
      <c r="AA60" s="95">
        <v>6.5</v>
      </c>
      <c r="AB60" s="95">
        <v>6</v>
      </c>
      <c r="AC60" s="95">
        <v>2</v>
      </c>
      <c r="AD60" s="173"/>
      <c r="AE60" s="95">
        <v>5</v>
      </c>
      <c r="AF60" s="95">
        <v>6</v>
      </c>
      <c r="AG60" s="95">
        <v>5.5</v>
      </c>
      <c r="AH60" s="95">
        <v>6.5</v>
      </c>
      <c r="AI60" s="95">
        <v>6</v>
      </c>
      <c r="AJ60" s="95">
        <v>2</v>
      </c>
      <c r="AK60" s="133">
        <f>SUM(F60:AI60)</f>
        <v>130</v>
      </c>
      <c r="AL60" s="134"/>
      <c r="AM60" s="134"/>
      <c r="AN60" s="134"/>
      <c r="AO60" s="71"/>
      <c r="AP60" s="135" t="s">
        <v>167</v>
      </c>
      <c r="AQ60" s="135">
        <f t="shared" ref="AQ60:AQ66" si="37">SUM(C60:H60)</f>
        <v>8</v>
      </c>
      <c r="AR60" s="135">
        <f t="shared" ref="AR60:AR66" si="38">SUM(J60:O60)</f>
        <v>31</v>
      </c>
      <c r="AS60" s="135">
        <f t="shared" ref="AS60:AS66" si="39">SUM(Q60:V60)</f>
        <v>31</v>
      </c>
      <c r="AT60" s="135">
        <f t="shared" ref="AT60:AT66" si="40">SUM(X60:AC60)</f>
        <v>31</v>
      </c>
      <c r="AU60" s="135">
        <f t="shared" ref="AU60:AU66" si="41">SUM(AE60:AJ60)</f>
        <v>31</v>
      </c>
      <c r="AV60" s="136">
        <f t="shared" si="26"/>
        <v>132</v>
      </c>
      <c r="AW60" s="137">
        <f>AV60-SUM(AV62:AV66)</f>
        <v>126</v>
      </c>
      <c r="AX60" s="137">
        <f>AV67</f>
        <v>29.5</v>
      </c>
      <c r="AY60" s="138">
        <f>AW60+AX60</f>
        <v>155.5</v>
      </c>
      <c r="AZ60" s="138">
        <f>AV66</f>
        <v>6</v>
      </c>
      <c r="BA60" s="138">
        <f>AV64</f>
        <v>0</v>
      </c>
      <c r="BB60" s="138">
        <f>AV65</f>
        <v>0</v>
      </c>
      <c r="BC60" s="138">
        <f>AV63</f>
        <v>0</v>
      </c>
      <c r="BD60" s="138">
        <f>AV62</f>
        <v>0</v>
      </c>
      <c r="BE60" s="134">
        <f>AM61</f>
        <v>87.5</v>
      </c>
      <c r="BF60" s="134">
        <v>1.3</v>
      </c>
      <c r="BG60" s="134">
        <f>BF60*AX60</f>
        <v>38.35</v>
      </c>
      <c r="BH60" s="174">
        <f>BE60+BG60</f>
        <v>125.85</v>
      </c>
      <c r="BI60" s="174">
        <f>6.8*4</f>
        <v>27.2</v>
      </c>
      <c r="BJ60" s="138"/>
    </row>
    <row r="61" spans="1:62" ht="15" x14ac:dyDescent="0.25">
      <c r="A61" s="140"/>
      <c r="B61" s="141" t="s">
        <v>168</v>
      </c>
      <c r="C61" s="134"/>
      <c r="D61" s="134"/>
      <c r="E61" s="134"/>
      <c r="F61" s="134"/>
      <c r="G61" s="250"/>
      <c r="H61" s="134">
        <v>5.5</v>
      </c>
      <c r="I61" s="159"/>
      <c r="J61" s="134">
        <v>5.5</v>
      </c>
      <c r="K61" s="134">
        <v>7</v>
      </c>
      <c r="L61" s="134">
        <v>7</v>
      </c>
      <c r="M61" s="134">
        <v>5.5</v>
      </c>
      <c r="N61" s="134">
        <v>7.5</v>
      </c>
      <c r="O61" s="134">
        <v>4.5</v>
      </c>
      <c r="P61" s="159"/>
      <c r="Q61" s="134">
        <v>5</v>
      </c>
      <c r="R61" s="134">
        <v>7</v>
      </c>
      <c r="S61" s="134">
        <v>7</v>
      </c>
      <c r="T61" s="134">
        <v>6.5</v>
      </c>
      <c r="U61" s="134">
        <v>7.5</v>
      </c>
      <c r="V61" s="134">
        <v>4.5</v>
      </c>
      <c r="W61" s="159"/>
      <c r="X61" s="134">
        <v>5</v>
      </c>
      <c r="Y61" s="134">
        <v>7</v>
      </c>
      <c r="Z61" s="134">
        <v>7</v>
      </c>
      <c r="AA61" s="134">
        <v>6.5</v>
      </c>
      <c r="AB61" s="134">
        <v>7.5</v>
      </c>
      <c r="AC61" s="134">
        <v>4.5</v>
      </c>
      <c r="AD61" s="159"/>
      <c r="AE61" s="134">
        <v>5.5</v>
      </c>
      <c r="AF61" s="134">
        <v>7</v>
      </c>
      <c r="AG61" s="134">
        <v>7</v>
      </c>
      <c r="AH61" s="134">
        <v>6.5</v>
      </c>
      <c r="AI61" s="134">
        <v>7.5</v>
      </c>
      <c r="AJ61" s="134">
        <v>4.5</v>
      </c>
      <c r="AK61" s="133">
        <f>SUM(F61:AI61)</f>
        <v>151</v>
      </c>
      <c r="AL61" s="134">
        <f>COUNT(G61:AJ61)</f>
        <v>25</v>
      </c>
      <c r="AM61" s="134">
        <f>AL61*3.5</f>
        <v>87.5</v>
      </c>
      <c r="AN61" s="134"/>
      <c r="AO61" s="140"/>
      <c r="AP61" s="134" t="s">
        <v>169</v>
      </c>
      <c r="AQ61" s="134">
        <f t="shared" si="37"/>
        <v>5.5</v>
      </c>
      <c r="AR61" s="134">
        <f t="shared" si="38"/>
        <v>37</v>
      </c>
      <c r="AS61" s="134">
        <f t="shared" si="39"/>
        <v>37.5</v>
      </c>
      <c r="AT61" s="134">
        <f t="shared" si="40"/>
        <v>37.5</v>
      </c>
      <c r="AU61" s="134">
        <f t="shared" si="41"/>
        <v>38</v>
      </c>
      <c r="AV61" s="136">
        <f t="shared" si="26"/>
        <v>155.5</v>
      </c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75"/>
      <c r="BI61" s="175"/>
      <c r="BJ61" s="134"/>
    </row>
    <row r="62" spans="1:62" ht="15" x14ac:dyDescent="0.25">
      <c r="A62" s="140" t="s">
        <v>193</v>
      </c>
      <c r="B62" s="141" t="s">
        <v>109</v>
      </c>
      <c r="C62" s="147"/>
      <c r="D62" s="147"/>
      <c r="E62" s="147"/>
      <c r="F62" s="147"/>
      <c r="G62" s="147"/>
      <c r="H62" s="147"/>
      <c r="I62" s="176"/>
      <c r="J62" s="147"/>
      <c r="K62" s="147"/>
      <c r="L62" s="147"/>
      <c r="M62" s="147"/>
      <c r="N62" s="147"/>
      <c r="O62" s="147"/>
      <c r="P62" s="176"/>
      <c r="Q62" s="147"/>
      <c r="R62" s="147"/>
      <c r="S62" s="147"/>
      <c r="T62" s="147"/>
      <c r="U62" s="147"/>
      <c r="V62" s="147"/>
      <c r="W62" s="176"/>
      <c r="X62" s="147"/>
      <c r="Y62" s="147"/>
      <c r="Z62" s="147"/>
      <c r="AA62" s="147"/>
      <c r="AB62" s="147"/>
      <c r="AC62" s="147"/>
      <c r="AD62" s="176"/>
      <c r="AE62" s="147"/>
      <c r="AF62" s="147"/>
      <c r="AG62" s="147"/>
      <c r="AH62" s="147"/>
      <c r="AI62" s="147"/>
      <c r="AJ62" s="147"/>
      <c r="AK62" s="133"/>
      <c r="AL62" s="147"/>
      <c r="AM62" s="147"/>
      <c r="AN62" s="147"/>
      <c r="AO62" s="140" t="s">
        <v>193</v>
      </c>
      <c r="AP62" s="134" t="s">
        <v>109</v>
      </c>
      <c r="AQ62" s="134">
        <f t="shared" si="37"/>
        <v>0</v>
      </c>
      <c r="AR62" s="134">
        <f t="shared" si="38"/>
        <v>0</v>
      </c>
      <c r="AS62" s="134">
        <f t="shared" si="39"/>
        <v>0</v>
      </c>
      <c r="AT62" s="134">
        <f t="shared" si="40"/>
        <v>0</v>
      </c>
      <c r="AU62" s="134">
        <f t="shared" si="41"/>
        <v>0</v>
      </c>
      <c r="AV62" s="136">
        <f t="shared" si="26"/>
        <v>0</v>
      </c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78"/>
      <c r="BI62" s="178"/>
      <c r="BJ62" s="147"/>
    </row>
    <row r="63" spans="1:62" ht="15" x14ac:dyDescent="0.25">
      <c r="A63" s="140"/>
      <c r="B63" s="141" t="s">
        <v>108</v>
      </c>
      <c r="C63" s="150"/>
      <c r="D63" s="150"/>
      <c r="E63" s="150"/>
      <c r="F63" s="134"/>
      <c r="G63" s="152"/>
      <c r="H63" s="134"/>
      <c r="I63" s="159"/>
      <c r="J63" s="134"/>
      <c r="K63" s="134"/>
      <c r="L63" s="150"/>
      <c r="M63" s="134"/>
      <c r="N63" s="152"/>
      <c r="O63" s="134"/>
      <c r="P63" s="159"/>
      <c r="Q63" s="134"/>
      <c r="R63" s="134"/>
      <c r="S63" s="150"/>
      <c r="T63" s="134"/>
      <c r="U63" s="152"/>
      <c r="V63" s="134"/>
      <c r="W63" s="159"/>
      <c r="X63" s="134"/>
      <c r="Y63" s="134"/>
      <c r="Z63" s="150"/>
      <c r="AA63" s="134"/>
      <c r="AB63" s="152"/>
      <c r="AC63" s="134"/>
      <c r="AD63" s="159"/>
      <c r="AE63" s="134"/>
      <c r="AF63" s="134"/>
      <c r="AG63" s="150"/>
      <c r="AH63" s="134"/>
      <c r="AI63" s="152"/>
      <c r="AJ63" s="134"/>
      <c r="AK63" s="133"/>
      <c r="AL63" s="134"/>
      <c r="AM63" s="134"/>
      <c r="AN63" s="134"/>
      <c r="AO63" s="140"/>
      <c r="AP63" s="124" t="s">
        <v>108</v>
      </c>
      <c r="AQ63" s="134">
        <f t="shared" si="37"/>
        <v>0</v>
      </c>
      <c r="AR63" s="134">
        <f t="shared" si="38"/>
        <v>0</v>
      </c>
      <c r="AS63" s="134">
        <f t="shared" si="39"/>
        <v>0</v>
      </c>
      <c r="AT63" s="134">
        <f t="shared" si="40"/>
        <v>0</v>
      </c>
      <c r="AU63" s="134">
        <f t="shared" si="41"/>
        <v>0</v>
      </c>
      <c r="AV63" s="136">
        <f t="shared" si="26"/>
        <v>0</v>
      </c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75"/>
      <c r="BI63" s="175"/>
      <c r="BJ63" s="134"/>
    </row>
    <row r="64" spans="1:62" ht="15" x14ac:dyDescent="0.25">
      <c r="A64" s="140"/>
      <c r="B64" s="141" t="s">
        <v>160</v>
      </c>
      <c r="C64" s="150"/>
      <c r="D64" s="150"/>
      <c r="E64" s="150"/>
      <c r="F64" s="134"/>
      <c r="G64" s="152"/>
      <c r="H64" s="134"/>
      <c r="I64" s="159"/>
      <c r="J64" s="134"/>
      <c r="K64" s="134"/>
      <c r="L64" s="150"/>
      <c r="M64" s="134"/>
      <c r="N64" s="152"/>
      <c r="O64" s="134"/>
      <c r="P64" s="159"/>
      <c r="Q64" s="134"/>
      <c r="R64" s="134"/>
      <c r="S64" s="150"/>
      <c r="T64" s="134"/>
      <c r="U64" s="152"/>
      <c r="V64" s="134"/>
      <c r="W64" s="159"/>
      <c r="X64" s="134"/>
      <c r="Y64" s="134"/>
      <c r="Z64" s="150"/>
      <c r="AA64" s="134"/>
      <c r="AB64" s="152"/>
      <c r="AC64" s="134"/>
      <c r="AD64" s="159"/>
      <c r="AE64" s="134"/>
      <c r="AF64" s="134"/>
      <c r="AG64" s="150"/>
      <c r="AH64" s="134"/>
      <c r="AI64" s="152"/>
      <c r="AJ64" s="134"/>
      <c r="AK64" s="133"/>
      <c r="AL64" s="134"/>
      <c r="AM64" s="134"/>
      <c r="AN64" s="134"/>
      <c r="AO64" s="140"/>
      <c r="AP64" s="124" t="s">
        <v>172</v>
      </c>
      <c r="AQ64" s="134">
        <f t="shared" si="37"/>
        <v>0</v>
      </c>
      <c r="AR64" s="134">
        <f t="shared" si="38"/>
        <v>0</v>
      </c>
      <c r="AS64" s="134">
        <f t="shared" si="39"/>
        <v>0</v>
      </c>
      <c r="AT64" s="134">
        <f t="shared" si="40"/>
        <v>0</v>
      </c>
      <c r="AU64" s="134">
        <f t="shared" si="41"/>
        <v>0</v>
      </c>
      <c r="AV64" s="136">
        <f t="shared" si="26"/>
        <v>0</v>
      </c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75"/>
      <c r="BI64" s="175"/>
      <c r="BJ64" s="134"/>
    </row>
    <row r="65" spans="1:62" ht="15" x14ac:dyDescent="0.25">
      <c r="A65" s="140"/>
      <c r="B65" s="141" t="s">
        <v>161</v>
      </c>
      <c r="C65" s="150"/>
      <c r="D65" s="150"/>
      <c r="E65" s="150"/>
      <c r="F65" s="134"/>
      <c r="G65" s="152"/>
      <c r="H65" s="134"/>
      <c r="I65" s="159"/>
      <c r="J65" s="134"/>
      <c r="K65" s="134"/>
      <c r="L65" s="150"/>
      <c r="M65" s="134"/>
      <c r="N65" s="152"/>
      <c r="O65" s="134"/>
      <c r="P65" s="159"/>
      <c r="Q65" s="134"/>
      <c r="R65" s="134"/>
      <c r="S65" s="150"/>
      <c r="T65" s="134"/>
      <c r="U65" s="152"/>
      <c r="V65" s="134"/>
      <c r="W65" s="159"/>
      <c r="X65" s="134"/>
      <c r="Y65" s="134"/>
      <c r="Z65" s="150"/>
      <c r="AA65" s="134"/>
      <c r="AB65" s="152"/>
      <c r="AC65" s="134"/>
      <c r="AD65" s="159"/>
      <c r="AE65" s="134"/>
      <c r="AF65" s="134"/>
      <c r="AG65" s="150"/>
      <c r="AH65" s="134"/>
      <c r="AI65" s="152"/>
      <c r="AJ65" s="134"/>
      <c r="AK65" s="133"/>
      <c r="AL65" s="134"/>
      <c r="AM65" s="134"/>
      <c r="AN65" s="134"/>
      <c r="AO65" s="140"/>
      <c r="AP65" s="124" t="s">
        <v>173</v>
      </c>
      <c r="AQ65" s="134">
        <f t="shared" si="37"/>
        <v>0</v>
      </c>
      <c r="AR65" s="134">
        <f t="shared" si="38"/>
        <v>0</v>
      </c>
      <c r="AS65" s="134">
        <f t="shared" si="39"/>
        <v>0</v>
      </c>
      <c r="AT65" s="134">
        <f t="shared" si="40"/>
        <v>0</v>
      </c>
      <c r="AU65" s="134">
        <f t="shared" si="41"/>
        <v>0</v>
      </c>
      <c r="AV65" s="136">
        <f t="shared" si="26"/>
        <v>0</v>
      </c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75"/>
      <c r="BI65" s="175"/>
      <c r="BJ65" s="134"/>
    </row>
    <row r="66" spans="1:62" ht="15" x14ac:dyDescent="0.25">
      <c r="A66" s="140"/>
      <c r="B66" s="141" t="s">
        <v>174</v>
      </c>
      <c r="C66" s="150"/>
      <c r="D66" s="150"/>
      <c r="E66" s="150"/>
      <c r="F66" s="134"/>
      <c r="G66" s="152">
        <v>6</v>
      </c>
      <c r="H66" s="134"/>
      <c r="I66" s="159"/>
      <c r="J66" s="134"/>
      <c r="K66" s="134"/>
      <c r="L66" s="150"/>
      <c r="M66" s="134"/>
      <c r="N66" s="152"/>
      <c r="O66" s="134"/>
      <c r="P66" s="159"/>
      <c r="Q66" s="134"/>
      <c r="R66" s="134"/>
      <c r="S66" s="150"/>
      <c r="T66" s="134"/>
      <c r="U66" s="152"/>
      <c r="V66" s="134"/>
      <c r="W66" s="159"/>
      <c r="X66" s="134"/>
      <c r="Y66" s="134"/>
      <c r="Z66" s="150"/>
      <c r="AA66" s="134"/>
      <c r="AB66" s="152"/>
      <c r="AC66" s="134"/>
      <c r="AD66" s="159"/>
      <c r="AE66" s="134"/>
      <c r="AF66" s="134"/>
      <c r="AG66" s="150"/>
      <c r="AH66" s="134"/>
      <c r="AI66" s="152"/>
      <c r="AJ66" s="134"/>
      <c r="AK66" s="133"/>
      <c r="AL66" s="134"/>
      <c r="AM66" s="134"/>
      <c r="AN66" s="134"/>
      <c r="AO66" s="140"/>
      <c r="AP66" s="124" t="s">
        <v>174</v>
      </c>
      <c r="AQ66" s="134">
        <f t="shared" si="37"/>
        <v>6</v>
      </c>
      <c r="AR66" s="134">
        <f t="shared" si="38"/>
        <v>0</v>
      </c>
      <c r="AS66" s="134">
        <f t="shared" si="39"/>
        <v>0</v>
      </c>
      <c r="AT66" s="134">
        <f t="shared" si="40"/>
        <v>0</v>
      </c>
      <c r="AU66" s="134">
        <f t="shared" si="41"/>
        <v>0</v>
      </c>
      <c r="AV66" s="136">
        <f t="shared" si="26"/>
        <v>6</v>
      </c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75"/>
      <c r="BI66" s="175"/>
      <c r="BJ66" s="134"/>
    </row>
    <row r="67" spans="1:62" ht="15" x14ac:dyDescent="0.25">
      <c r="A67" s="153"/>
      <c r="B67" s="154" t="s">
        <v>175</v>
      </c>
      <c r="C67" s="155"/>
      <c r="D67" s="155"/>
      <c r="E67" s="155"/>
      <c r="F67" s="134"/>
      <c r="G67" s="155"/>
      <c r="H67" s="155"/>
      <c r="I67" s="159"/>
      <c r="J67" s="155"/>
      <c r="K67" s="155"/>
      <c r="L67" s="155"/>
      <c r="M67" s="134"/>
      <c r="N67" s="155"/>
      <c r="O67" s="155"/>
      <c r="P67" s="159"/>
      <c r="Q67" s="155"/>
      <c r="R67" s="155"/>
      <c r="S67" s="155"/>
      <c r="T67" s="134"/>
      <c r="U67" s="155"/>
      <c r="V67" s="155"/>
      <c r="W67" s="159"/>
      <c r="X67" s="155"/>
      <c r="Y67" s="155"/>
      <c r="Z67" s="155"/>
      <c r="AA67" s="134"/>
      <c r="AB67" s="155"/>
      <c r="AC67" s="155"/>
      <c r="AD67" s="159"/>
      <c r="AE67" s="155"/>
      <c r="AF67" s="155"/>
      <c r="AG67" s="155"/>
      <c r="AH67" s="134"/>
      <c r="AI67" s="155"/>
      <c r="AJ67" s="155"/>
      <c r="AK67" s="133">
        <f>SUM(E67:AI67)</f>
        <v>0</v>
      </c>
      <c r="AL67" s="155"/>
      <c r="AM67" s="155"/>
      <c r="AN67" s="155"/>
      <c r="AO67" s="153"/>
      <c r="AP67" s="134" t="s">
        <v>176</v>
      </c>
      <c r="AQ67" s="134">
        <f>SUM(AQ61:AQ66)-AQ60</f>
        <v>3.5</v>
      </c>
      <c r="AR67" s="134">
        <f>SUM(AR61:AR66)-AR60</f>
        <v>6</v>
      </c>
      <c r="AS67" s="134">
        <f>SUM(AS61:AS66)-AS60</f>
        <v>6.5</v>
      </c>
      <c r="AT67" s="134">
        <f>SUM(AT61:AT66)-AT60</f>
        <v>6.5</v>
      </c>
      <c r="AU67" s="134">
        <f>SUM(AU61:AU66)-AU60</f>
        <v>7</v>
      </c>
      <c r="AV67" s="136">
        <f t="shared" si="26"/>
        <v>29.5</v>
      </c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81"/>
      <c r="BI67" s="181"/>
      <c r="BJ67" s="155"/>
    </row>
    <row r="68" spans="1:62" ht="15" x14ac:dyDescent="0.25">
      <c r="A68" s="71"/>
      <c r="B68" s="131" t="s">
        <v>166</v>
      </c>
      <c r="C68" s="95"/>
      <c r="D68" s="95"/>
      <c r="E68" s="95"/>
      <c r="F68" s="95"/>
      <c r="G68" s="95">
        <v>6</v>
      </c>
      <c r="H68" s="95">
        <v>2</v>
      </c>
      <c r="I68" s="173"/>
      <c r="J68" s="95">
        <v>5.5</v>
      </c>
      <c r="K68" s="95">
        <v>6</v>
      </c>
      <c r="L68" s="95">
        <v>5.5</v>
      </c>
      <c r="M68" s="95">
        <v>6</v>
      </c>
      <c r="N68" s="95">
        <v>6</v>
      </c>
      <c r="O68" s="95">
        <v>2</v>
      </c>
      <c r="P68" s="173"/>
      <c r="Q68" s="95">
        <v>5.5</v>
      </c>
      <c r="R68" s="95">
        <v>6</v>
      </c>
      <c r="S68" s="95">
        <v>5.5</v>
      </c>
      <c r="T68" s="95">
        <v>6</v>
      </c>
      <c r="U68" s="95">
        <v>6</v>
      </c>
      <c r="V68" s="95">
        <v>2</v>
      </c>
      <c r="W68" s="173"/>
      <c r="X68" s="95">
        <v>5.5</v>
      </c>
      <c r="Y68" s="95">
        <v>6</v>
      </c>
      <c r="Z68" s="95">
        <v>5.5</v>
      </c>
      <c r="AA68" s="95">
        <v>6</v>
      </c>
      <c r="AB68" s="95">
        <v>6</v>
      </c>
      <c r="AC68" s="95">
        <v>2</v>
      </c>
      <c r="AD68" s="173"/>
      <c r="AE68" s="95">
        <v>5.5</v>
      </c>
      <c r="AF68" s="95">
        <v>6</v>
      </c>
      <c r="AG68" s="95">
        <v>5.5</v>
      </c>
      <c r="AH68" s="95">
        <v>6</v>
      </c>
      <c r="AI68" s="95">
        <v>6</v>
      </c>
      <c r="AJ68" s="95">
        <v>2</v>
      </c>
      <c r="AK68" s="133">
        <f>SUM(F68:AI68)</f>
        <v>130</v>
      </c>
      <c r="AL68" s="134"/>
      <c r="AM68" s="134"/>
      <c r="AN68" s="134"/>
      <c r="AO68" s="71"/>
      <c r="AP68" s="135" t="s">
        <v>167</v>
      </c>
      <c r="AQ68" s="135">
        <f t="shared" ref="AQ68:AQ74" si="42">SUM(C68:H68)</f>
        <v>8</v>
      </c>
      <c r="AR68" s="135">
        <f t="shared" ref="AR68:AR74" si="43">SUM(J68:O68)</f>
        <v>31</v>
      </c>
      <c r="AS68" s="135">
        <f t="shared" ref="AS68:AS74" si="44">SUM(Q68:V68)</f>
        <v>31</v>
      </c>
      <c r="AT68" s="135">
        <f t="shared" ref="AT68:AT74" si="45">SUM(X68:AC68)</f>
        <v>31</v>
      </c>
      <c r="AU68" s="135">
        <f t="shared" ref="AU68:AU74" si="46">SUM(AE68:AJ68)</f>
        <v>31</v>
      </c>
      <c r="AV68" s="136">
        <f t="shared" ref="AV68:AV99" si="47">SUM(AQ68:AU68)</f>
        <v>132</v>
      </c>
      <c r="AW68" s="137">
        <f>AV68-SUM(AV70:AV74)</f>
        <v>126</v>
      </c>
      <c r="AX68" s="137">
        <f>AV75</f>
        <v>20</v>
      </c>
      <c r="AY68" s="138">
        <f>AW68+AX68</f>
        <v>146</v>
      </c>
      <c r="AZ68" s="138">
        <f>AV74</f>
        <v>6</v>
      </c>
      <c r="BA68" s="138">
        <f>AV72</f>
        <v>0</v>
      </c>
      <c r="BB68" s="138">
        <f>AV73</f>
        <v>0</v>
      </c>
      <c r="BC68" s="138">
        <f>AV71</f>
        <v>0</v>
      </c>
      <c r="BD68" s="138">
        <f>AV70</f>
        <v>0</v>
      </c>
      <c r="BE68" s="134">
        <f>AM69</f>
        <v>87.5</v>
      </c>
      <c r="BF68" s="134">
        <v>1.3</v>
      </c>
      <c r="BG68" s="134">
        <f>BF68*AX68</f>
        <v>26</v>
      </c>
      <c r="BH68" s="174">
        <f>BE68+BG68</f>
        <v>113.5</v>
      </c>
      <c r="BI68" s="174"/>
      <c r="BJ68" s="138"/>
    </row>
    <row r="69" spans="1:62" ht="15" x14ac:dyDescent="0.25">
      <c r="A69" s="140"/>
      <c r="B69" s="141" t="s">
        <v>168</v>
      </c>
      <c r="C69" s="134"/>
      <c r="D69" s="134"/>
      <c r="E69" s="134"/>
      <c r="F69" s="134"/>
      <c r="G69" s="250"/>
      <c r="H69" s="134">
        <v>4</v>
      </c>
      <c r="I69" s="159"/>
      <c r="J69" s="134">
        <v>6</v>
      </c>
      <c r="K69" s="134">
        <v>7</v>
      </c>
      <c r="L69" s="134">
        <v>6.5</v>
      </c>
      <c r="M69" s="134">
        <v>6</v>
      </c>
      <c r="N69" s="134">
        <v>6</v>
      </c>
      <c r="O69" s="134">
        <v>4</v>
      </c>
      <c r="P69" s="159"/>
      <c r="Q69" s="134">
        <v>5.5</v>
      </c>
      <c r="R69" s="134">
        <v>7</v>
      </c>
      <c r="S69" s="134">
        <v>6</v>
      </c>
      <c r="T69" s="134">
        <v>6</v>
      </c>
      <c r="U69" s="134">
        <v>6</v>
      </c>
      <c r="V69" s="134">
        <v>3.5</v>
      </c>
      <c r="W69" s="159"/>
      <c r="X69" s="134">
        <v>5.5</v>
      </c>
      <c r="Y69" s="134">
        <v>6.5</v>
      </c>
      <c r="Z69" s="134">
        <v>8</v>
      </c>
      <c r="AA69" s="134">
        <v>6</v>
      </c>
      <c r="AB69" s="134">
        <v>6.5</v>
      </c>
      <c r="AC69" s="134">
        <v>4</v>
      </c>
      <c r="AD69" s="159"/>
      <c r="AE69" s="134">
        <v>8</v>
      </c>
      <c r="AF69" s="134">
        <v>6.5</v>
      </c>
      <c r="AG69" s="134">
        <v>6</v>
      </c>
      <c r="AH69" s="134">
        <v>6</v>
      </c>
      <c r="AI69" s="134">
        <v>6</v>
      </c>
      <c r="AJ69" s="134">
        <v>3.5</v>
      </c>
      <c r="AK69" s="133">
        <f>SUM(F69:AI69)</f>
        <v>142.5</v>
      </c>
      <c r="AL69" s="134">
        <f>COUNT(G69:AJ69)</f>
        <v>25</v>
      </c>
      <c r="AM69" s="134">
        <f>AL69*3.5</f>
        <v>87.5</v>
      </c>
      <c r="AN69" s="134"/>
      <c r="AO69" s="140"/>
      <c r="AP69" s="134" t="s">
        <v>169</v>
      </c>
      <c r="AQ69" s="134">
        <f t="shared" si="42"/>
        <v>4</v>
      </c>
      <c r="AR69" s="134">
        <f t="shared" si="43"/>
        <v>35.5</v>
      </c>
      <c r="AS69" s="134">
        <f t="shared" si="44"/>
        <v>34</v>
      </c>
      <c r="AT69" s="134">
        <f t="shared" si="45"/>
        <v>36.5</v>
      </c>
      <c r="AU69" s="134">
        <f t="shared" si="46"/>
        <v>36</v>
      </c>
      <c r="AV69" s="136">
        <f t="shared" si="47"/>
        <v>146</v>
      </c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75"/>
      <c r="BI69" s="175"/>
      <c r="BJ69" s="134"/>
    </row>
    <row r="70" spans="1:62" ht="15" x14ac:dyDescent="0.25">
      <c r="A70" s="140" t="s">
        <v>196</v>
      </c>
      <c r="B70" s="141" t="s">
        <v>109</v>
      </c>
      <c r="C70" s="147"/>
      <c r="D70" s="147"/>
      <c r="E70" s="147"/>
      <c r="F70" s="147"/>
      <c r="G70" s="147"/>
      <c r="H70" s="147"/>
      <c r="I70" s="176"/>
      <c r="J70" s="147"/>
      <c r="K70" s="147"/>
      <c r="L70" s="147"/>
      <c r="M70" s="147"/>
      <c r="N70" s="147"/>
      <c r="O70" s="147"/>
      <c r="P70" s="176"/>
      <c r="Q70" s="147"/>
      <c r="R70" s="147"/>
      <c r="S70" s="147"/>
      <c r="T70" s="147"/>
      <c r="U70" s="147"/>
      <c r="V70" s="147"/>
      <c r="W70" s="176"/>
      <c r="X70" s="147"/>
      <c r="Y70" s="147"/>
      <c r="Z70" s="147"/>
      <c r="AA70" s="147"/>
      <c r="AB70" s="147"/>
      <c r="AC70" s="147"/>
      <c r="AD70" s="176"/>
      <c r="AE70" s="147"/>
      <c r="AF70" s="147"/>
      <c r="AG70" s="147"/>
      <c r="AH70" s="147"/>
      <c r="AI70" s="147"/>
      <c r="AJ70" s="147"/>
      <c r="AK70" s="133"/>
      <c r="AL70" s="147"/>
      <c r="AM70" s="147"/>
      <c r="AN70" s="147"/>
      <c r="AO70" s="140" t="s">
        <v>196</v>
      </c>
      <c r="AP70" s="134" t="s">
        <v>109</v>
      </c>
      <c r="AQ70" s="134">
        <f t="shared" si="42"/>
        <v>0</v>
      </c>
      <c r="AR70" s="134">
        <f t="shared" si="43"/>
        <v>0</v>
      </c>
      <c r="AS70" s="134">
        <f t="shared" si="44"/>
        <v>0</v>
      </c>
      <c r="AT70" s="134">
        <f t="shared" si="45"/>
        <v>0</v>
      </c>
      <c r="AU70" s="134">
        <f t="shared" si="46"/>
        <v>0</v>
      </c>
      <c r="AV70" s="136">
        <f t="shared" si="47"/>
        <v>0</v>
      </c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78"/>
      <c r="BI70" s="178"/>
      <c r="BJ70" s="147"/>
    </row>
    <row r="71" spans="1:62" ht="15" x14ac:dyDescent="0.25">
      <c r="A71" s="140"/>
      <c r="B71" s="141" t="s">
        <v>108</v>
      </c>
      <c r="C71" s="150"/>
      <c r="D71" s="150"/>
      <c r="E71" s="150"/>
      <c r="F71" s="134"/>
      <c r="G71" s="152"/>
      <c r="H71" s="134"/>
      <c r="I71" s="159"/>
      <c r="J71" s="134"/>
      <c r="K71" s="134"/>
      <c r="L71" s="150"/>
      <c r="M71" s="134"/>
      <c r="N71" s="152"/>
      <c r="O71" s="134"/>
      <c r="P71" s="159"/>
      <c r="Q71" s="134"/>
      <c r="R71" s="134"/>
      <c r="S71" s="150"/>
      <c r="T71" s="134"/>
      <c r="U71" s="152"/>
      <c r="V71" s="134"/>
      <c r="W71" s="159"/>
      <c r="X71" s="134"/>
      <c r="Y71" s="134"/>
      <c r="Z71" s="150"/>
      <c r="AA71" s="134"/>
      <c r="AB71" s="152"/>
      <c r="AC71" s="134"/>
      <c r="AD71" s="159"/>
      <c r="AE71" s="134"/>
      <c r="AF71" s="134"/>
      <c r="AG71" s="150"/>
      <c r="AH71" s="134"/>
      <c r="AI71" s="152"/>
      <c r="AJ71" s="134"/>
      <c r="AK71" s="133"/>
      <c r="AL71" s="134"/>
      <c r="AM71" s="134"/>
      <c r="AN71" s="134"/>
      <c r="AO71" s="140"/>
      <c r="AP71" s="124" t="s">
        <v>108</v>
      </c>
      <c r="AQ71" s="134">
        <f t="shared" si="42"/>
        <v>0</v>
      </c>
      <c r="AR71" s="134">
        <f t="shared" si="43"/>
        <v>0</v>
      </c>
      <c r="AS71" s="134">
        <f t="shared" si="44"/>
        <v>0</v>
      </c>
      <c r="AT71" s="134">
        <f t="shared" si="45"/>
        <v>0</v>
      </c>
      <c r="AU71" s="134">
        <f t="shared" si="46"/>
        <v>0</v>
      </c>
      <c r="AV71" s="136">
        <f t="shared" si="47"/>
        <v>0</v>
      </c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75"/>
      <c r="BI71" s="175"/>
      <c r="BJ71" s="134"/>
    </row>
    <row r="72" spans="1:62" ht="15" x14ac:dyDescent="0.25">
      <c r="A72" s="140"/>
      <c r="B72" s="141" t="s">
        <v>160</v>
      </c>
      <c r="C72" s="150"/>
      <c r="D72" s="150"/>
      <c r="E72" s="150"/>
      <c r="F72" s="134"/>
      <c r="G72" s="152"/>
      <c r="H72" s="134"/>
      <c r="I72" s="159"/>
      <c r="J72" s="134"/>
      <c r="K72" s="134"/>
      <c r="L72" s="150"/>
      <c r="M72" s="134"/>
      <c r="N72" s="152"/>
      <c r="O72" s="134"/>
      <c r="P72" s="159"/>
      <c r="Q72" s="134"/>
      <c r="R72" s="134"/>
      <c r="S72" s="150"/>
      <c r="T72" s="134"/>
      <c r="U72" s="152"/>
      <c r="V72" s="134"/>
      <c r="W72" s="159"/>
      <c r="X72" s="134"/>
      <c r="Y72" s="134"/>
      <c r="Z72" s="150"/>
      <c r="AA72" s="134"/>
      <c r="AB72" s="152"/>
      <c r="AC72" s="134"/>
      <c r="AD72" s="159"/>
      <c r="AE72" s="134"/>
      <c r="AF72" s="134"/>
      <c r="AG72" s="150"/>
      <c r="AH72" s="134"/>
      <c r="AI72" s="152"/>
      <c r="AJ72" s="134"/>
      <c r="AK72" s="133"/>
      <c r="AL72" s="134"/>
      <c r="AM72" s="134"/>
      <c r="AN72" s="134"/>
      <c r="AO72" s="140"/>
      <c r="AP72" s="124" t="s">
        <v>172</v>
      </c>
      <c r="AQ72" s="134">
        <f t="shared" si="42"/>
        <v>0</v>
      </c>
      <c r="AR72" s="134">
        <f t="shared" si="43"/>
        <v>0</v>
      </c>
      <c r="AS72" s="134">
        <f t="shared" si="44"/>
        <v>0</v>
      </c>
      <c r="AT72" s="134">
        <f t="shared" si="45"/>
        <v>0</v>
      </c>
      <c r="AU72" s="134">
        <f t="shared" si="46"/>
        <v>0</v>
      </c>
      <c r="AV72" s="136">
        <f t="shared" si="47"/>
        <v>0</v>
      </c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75"/>
      <c r="BI72" s="175"/>
      <c r="BJ72" s="134"/>
    </row>
    <row r="73" spans="1:62" ht="15" x14ac:dyDescent="0.25">
      <c r="A73" s="140"/>
      <c r="B73" s="141" t="s">
        <v>161</v>
      </c>
      <c r="C73" s="150"/>
      <c r="D73" s="150"/>
      <c r="E73" s="150"/>
      <c r="F73" s="134"/>
      <c r="G73" s="152"/>
      <c r="H73" s="134"/>
      <c r="I73" s="159"/>
      <c r="J73" s="134"/>
      <c r="K73" s="134"/>
      <c r="L73" s="150"/>
      <c r="M73" s="134"/>
      <c r="N73" s="152"/>
      <c r="O73" s="134"/>
      <c r="P73" s="159"/>
      <c r="Q73" s="134"/>
      <c r="R73" s="134"/>
      <c r="S73" s="150"/>
      <c r="T73" s="134"/>
      <c r="U73" s="152"/>
      <c r="V73" s="134"/>
      <c r="W73" s="159"/>
      <c r="X73" s="134"/>
      <c r="Y73" s="134"/>
      <c r="Z73" s="150"/>
      <c r="AA73" s="134"/>
      <c r="AB73" s="152"/>
      <c r="AC73" s="134"/>
      <c r="AD73" s="159"/>
      <c r="AE73" s="134"/>
      <c r="AF73" s="134"/>
      <c r="AG73" s="150"/>
      <c r="AH73" s="134"/>
      <c r="AI73" s="152"/>
      <c r="AJ73" s="134"/>
      <c r="AK73" s="133"/>
      <c r="AL73" s="134"/>
      <c r="AM73" s="134"/>
      <c r="AN73" s="134"/>
      <c r="AO73" s="140"/>
      <c r="AP73" s="124" t="s">
        <v>173</v>
      </c>
      <c r="AQ73" s="134">
        <f t="shared" si="42"/>
        <v>0</v>
      </c>
      <c r="AR73" s="134">
        <f t="shared" si="43"/>
        <v>0</v>
      </c>
      <c r="AS73" s="134">
        <f t="shared" si="44"/>
        <v>0</v>
      </c>
      <c r="AT73" s="134">
        <f t="shared" si="45"/>
        <v>0</v>
      </c>
      <c r="AU73" s="134">
        <f t="shared" si="46"/>
        <v>0</v>
      </c>
      <c r="AV73" s="136">
        <f t="shared" si="47"/>
        <v>0</v>
      </c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75"/>
      <c r="BI73" s="175"/>
      <c r="BJ73" s="134"/>
    </row>
    <row r="74" spans="1:62" ht="15" x14ac:dyDescent="0.25">
      <c r="A74" s="140"/>
      <c r="B74" s="141" t="s">
        <v>174</v>
      </c>
      <c r="C74" s="150"/>
      <c r="D74" s="150"/>
      <c r="E74" s="150"/>
      <c r="F74" s="134"/>
      <c r="G74" s="152">
        <v>6</v>
      </c>
      <c r="H74" s="134"/>
      <c r="I74" s="159"/>
      <c r="J74" s="134"/>
      <c r="K74" s="134"/>
      <c r="L74" s="150"/>
      <c r="M74" s="134"/>
      <c r="N74" s="152"/>
      <c r="O74" s="134"/>
      <c r="P74" s="159"/>
      <c r="Q74" s="134"/>
      <c r="R74" s="134"/>
      <c r="S74" s="150"/>
      <c r="T74" s="134"/>
      <c r="U74" s="152"/>
      <c r="V74" s="134"/>
      <c r="W74" s="159"/>
      <c r="X74" s="134"/>
      <c r="Y74" s="134"/>
      <c r="Z74" s="150"/>
      <c r="AA74" s="134"/>
      <c r="AB74" s="152"/>
      <c r="AC74" s="134"/>
      <c r="AD74" s="159"/>
      <c r="AE74" s="134"/>
      <c r="AF74" s="134"/>
      <c r="AG74" s="150"/>
      <c r="AH74" s="134"/>
      <c r="AI74" s="152"/>
      <c r="AJ74" s="134"/>
      <c r="AK74" s="133"/>
      <c r="AL74" s="134"/>
      <c r="AM74" s="134"/>
      <c r="AN74" s="134"/>
      <c r="AO74" s="140"/>
      <c r="AP74" s="124" t="s">
        <v>174</v>
      </c>
      <c r="AQ74" s="134">
        <f t="shared" si="42"/>
        <v>6</v>
      </c>
      <c r="AR74" s="134">
        <f t="shared" si="43"/>
        <v>0</v>
      </c>
      <c r="AS74" s="134">
        <f t="shared" si="44"/>
        <v>0</v>
      </c>
      <c r="AT74" s="134">
        <f t="shared" si="45"/>
        <v>0</v>
      </c>
      <c r="AU74" s="134">
        <f t="shared" si="46"/>
        <v>0</v>
      </c>
      <c r="AV74" s="136">
        <f t="shared" si="47"/>
        <v>6</v>
      </c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75"/>
      <c r="BI74" s="175"/>
      <c r="BJ74" s="134"/>
    </row>
    <row r="75" spans="1:62" ht="15" x14ac:dyDescent="0.25">
      <c r="A75" s="153"/>
      <c r="B75" s="154" t="s">
        <v>175</v>
      </c>
      <c r="C75" s="155"/>
      <c r="D75" s="155"/>
      <c r="E75" s="155"/>
      <c r="F75" s="134"/>
      <c r="G75" s="155"/>
      <c r="H75" s="155" t="s">
        <v>198</v>
      </c>
      <c r="I75" s="159"/>
      <c r="J75" s="155"/>
      <c r="K75" s="155"/>
      <c r="L75" s="155"/>
      <c r="M75" s="134"/>
      <c r="N75" s="155"/>
      <c r="O75" s="155"/>
      <c r="P75" s="159"/>
      <c r="Q75" s="155"/>
      <c r="R75" s="155"/>
      <c r="S75" s="155"/>
      <c r="T75" s="134"/>
      <c r="U75" s="155"/>
      <c r="V75" s="155"/>
      <c r="W75" s="159"/>
      <c r="X75" s="155"/>
      <c r="Y75" s="155"/>
      <c r="Z75" s="155"/>
      <c r="AA75" s="134"/>
      <c r="AB75" s="155"/>
      <c r="AC75" s="155"/>
      <c r="AD75" s="159"/>
      <c r="AE75" s="155"/>
      <c r="AF75" s="155"/>
      <c r="AG75" s="155"/>
      <c r="AH75" s="134"/>
      <c r="AI75" s="155"/>
      <c r="AJ75" s="155"/>
      <c r="AK75" s="133">
        <f>SUM(E75:AI75)</f>
        <v>0</v>
      </c>
      <c r="AL75" s="155"/>
      <c r="AM75" s="155"/>
      <c r="AN75" s="155"/>
      <c r="AO75" s="153"/>
      <c r="AP75" s="134" t="s">
        <v>176</v>
      </c>
      <c r="AQ75" s="134">
        <f>SUM(AQ69:AQ74)-AQ68</f>
        <v>2</v>
      </c>
      <c r="AR75" s="134">
        <f>SUM(AR69:AR74)-AR68</f>
        <v>4.5</v>
      </c>
      <c r="AS75" s="134">
        <f>SUM(AS69:AS74)-AS68</f>
        <v>3</v>
      </c>
      <c r="AT75" s="134">
        <f>SUM(AT69:AT74)-AT68</f>
        <v>5.5</v>
      </c>
      <c r="AU75" s="134">
        <f>SUM(AU69:AU74)-AU68</f>
        <v>5</v>
      </c>
      <c r="AV75" s="136">
        <f t="shared" si="47"/>
        <v>20</v>
      </c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81"/>
      <c r="BI75" s="181"/>
      <c r="BJ75" s="155"/>
    </row>
    <row r="76" spans="1:62" ht="15" x14ac:dyDescent="0.25">
      <c r="A76" s="71"/>
      <c r="B76" s="131" t="s">
        <v>166</v>
      </c>
      <c r="C76" s="95"/>
      <c r="D76" s="95"/>
      <c r="E76" s="95"/>
      <c r="F76" s="95"/>
      <c r="G76" s="95">
        <v>6</v>
      </c>
      <c r="H76" s="95">
        <v>2</v>
      </c>
      <c r="I76" s="173"/>
      <c r="J76" s="95">
        <v>5</v>
      </c>
      <c r="K76" s="95">
        <v>6</v>
      </c>
      <c r="L76" s="95">
        <v>5.5</v>
      </c>
      <c r="M76" s="95">
        <v>6.5</v>
      </c>
      <c r="N76" s="95">
        <v>6</v>
      </c>
      <c r="O76" s="95">
        <v>2</v>
      </c>
      <c r="P76" s="173"/>
      <c r="Q76" s="95">
        <v>5</v>
      </c>
      <c r="R76" s="95">
        <v>6</v>
      </c>
      <c r="S76" s="95">
        <v>5.5</v>
      </c>
      <c r="T76" s="95">
        <v>6.5</v>
      </c>
      <c r="U76" s="95">
        <v>6</v>
      </c>
      <c r="V76" s="95">
        <v>2</v>
      </c>
      <c r="W76" s="17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133">
        <f>SUM(F76:AI76)</f>
        <v>70</v>
      </c>
      <c r="AL76" s="134"/>
      <c r="AM76" s="134"/>
      <c r="AN76" s="134"/>
      <c r="AO76" s="71"/>
      <c r="AP76" s="135" t="s">
        <v>167</v>
      </c>
      <c r="AQ76" s="135">
        <f t="shared" ref="AQ76:AQ82" si="48">SUM(C76:H76)</f>
        <v>8</v>
      </c>
      <c r="AR76" s="135">
        <f t="shared" ref="AR76:AR82" si="49">SUM(J76:O76)</f>
        <v>31</v>
      </c>
      <c r="AS76" s="135">
        <f t="shared" ref="AS76:AS82" si="50">SUM(Q76:V76)</f>
        <v>31</v>
      </c>
      <c r="AT76" s="135">
        <f t="shared" ref="AT76:AT82" si="51">SUM(X76:AC76)</f>
        <v>0</v>
      </c>
      <c r="AU76" s="135">
        <f t="shared" ref="AU76:AU82" si="52">SUM(AE76:AJ76)</f>
        <v>0</v>
      </c>
      <c r="AV76" s="136">
        <f t="shared" si="47"/>
        <v>70</v>
      </c>
      <c r="AW76" s="137">
        <f>AV76-SUM(AV78:AV82)</f>
        <v>70</v>
      </c>
      <c r="AX76" s="137">
        <f>AV83</f>
        <v>-70</v>
      </c>
      <c r="AY76" s="138">
        <f>AW76+AX76</f>
        <v>0</v>
      </c>
      <c r="AZ76" s="138">
        <f>AV82</f>
        <v>0</v>
      </c>
      <c r="BA76" s="138">
        <f>AV80</f>
        <v>0</v>
      </c>
      <c r="BB76" s="138">
        <f>AV81</f>
        <v>0</v>
      </c>
      <c r="BC76" s="138">
        <f>AV79</f>
        <v>0</v>
      </c>
      <c r="BD76" s="138">
        <f>AV78</f>
        <v>0</v>
      </c>
      <c r="BE76" s="134">
        <f>AM77</f>
        <v>0</v>
      </c>
      <c r="BF76" s="134">
        <v>1.3</v>
      </c>
      <c r="BG76" s="134">
        <f>BF76*AX76</f>
        <v>-91</v>
      </c>
      <c r="BH76" s="174">
        <f>BE76+BG76</f>
        <v>-91</v>
      </c>
      <c r="BI76" s="174"/>
      <c r="BJ76" s="138" t="s">
        <v>286</v>
      </c>
    </row>
    <row r="77" spans="1:62" ht="15" x14ac:dyDescent="0.25">
      <c r="A77" s="140"/>
      <c r="B77" s="141" t="s">
        <v>168</v>
      </c>
      <c r="C77" s="182"/>
      <c r="D77" s="182"/>
      <c r="E77" s="182"/>
      <c r="F77" s="182"/>
      <c r="G77" s="254" t="s">
        <v>287</v>
      </c>
      <c r="H77" s="182" t="s">
        <v>288</v>
      </c>
      <c r="I77" s="173"/>
      <c r="J77" s="182" t="s">
        <v>288</v>
      </c>
      <c r="K77" s="182" t="s">
        <v>288</v>
      </c>
      <c r="L77" s="182" t="s">
        <v>288</v>
      </c>
      <c r="M77" s="182" t="s">
        <v>288</v>
      </c>
      <c r="N77" s="182" t="s">
        <v>288</v>
      </c>
      <c r="O77" s="182" t="s">
        <v>288</v>
      </c>
      <c r="P77" s="173"/>
      <c r="Q77" s="182" t="s">
        <v>288</v>
      </c>
      <c r="R77" s="182" t="s">
        <v>288</v>
      </c>
      <c r="S77" s="182" t="s">
        <v>288</v>
      </c>
      <c r="T77" s="182" t="s">
        <v>288</v>
      </c>
      <c r="U77" s="182" t="s">
        <v>288</v>
      </c>
      <c r="V77" s="182" t="s">
        <v>288</v>
      </c>
      <c r="W77" s="173"/>
      <c r="X77" s="152" t="s">
        <v>289</v>
      </c>
      <c r="Y77" s="134"/>
      <c r="Z77" s="134"/>
      <c r="AA77" s="134"/>
      <c r="AB77" s="134"/>
      <c r="AC77" s="134"/>
      <c r="AD77" s="159"/>
      <c r="AE77" s="134"/>
      <c r="AF77" s="134"/>
      <c r="AG77" s="134"/>
      <c r="AH77" s="134"/>
      <c r="AI77" s="134"/>
      <c r="AJ77" s="134"/>
      <c r="AK77" s="133">
        <f>SUM(F77:AI77)</f>
        <v>0</v>
      </c>
      <c r="AL77" s="134">
        <f>COUNT(G77:AJ77)</f>
        <v>0</v>
      </c>
      <c r="AM77" s="134">
        <f>AL77*3.5</f>
        <v>0</v>
      </c>
      <c r="AN77" s="134"/>
      <c r="AO77" s="140"/>
      <c r="AP77" s="134" t="s">
        <v>169</v>
      </c>
      <c r="AQ77" s="134">
        <f t="shared" si="48"/>
        <v>0</v>
      </c>
      <c r="AR77" s="134">
        <f t="shared" si="49"/>
        <v>0</v>
      </c>
      <c r="AS77" s="134">
        <f t="shared" si="50"/>
        <v>0</v>
      </c>
      <c r="AT77" s="134">
        <f t="shared" si="51"/>
        <v>0</v>
      </c>
      <c r="AU77" s="134">
        <f t="shared" si="52"/>
        <v>0</v>
      </c>
      <c r="AV77" s="136">
        <f t="shared" si="47"/>
        <v>0</v>
      </c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75"/>
      <c r="BI77" s="175"/>
      <c r="BJ77" s="134" t="s">
        <v>290</v>
      </c>
    </row>
    <row r="78" spans="1:62" ht="15" x14ac:dyDescent="0.25">
      <c r="A78" s="140" t="s">
        <v>291</v>
      </c>
      <c r="B78" s="141" t="s">
        <v>109</v>
      </c>
      <c r="C78" s="241"/>
      <c r="D78" s="241"/>
      <c r="E78" s="241"/>
      <c r="F78" s="241"/>
      <c r="G78" s="241"/>
      <c r="H78" s="241"/>
      <c r="I78" s="255"/>
      <c r="J78" s="241"/>
      <c r="K78" s="241"/>
      <c r="L78" s="241"/>
      <c r="M78" s="241"/>
      <c r="N78" s="241"/>
      <c r="O78" s="241"/>
      <c r="P78" s="255"/>
      <c r="Q78" s="241"/>
      <c r="R78" s="241"/>
      <c r="S78" s="241"/>
      <c r="T78" s="241"/>
      <c r="U78" s="241"/>
      <c r="V78" s="241"/>
      <c r="W78" s="255"/>
      <c r="X78" s="147"/>
      <c r="Y78" s="147"/>
      <c r="Z78" s="147"/>
      <c r="AA78" s="147"/>
      <c r="AB78" s="147"/>
      <c r="AC78" s="147"/>
      <c r="AD78" s="176"/>
      <c r="AE78" s="147"/>
      <c r="AF78" s="147"/>
      <c r="AG78" s="147"/>
      <c r="AH78" s="147"/>
      <c r="AI78" s="147"/>
      <c r="AJ78" s="147"/>
      <c r="AK78" s="133"/>
      <c r="AL78" s="147"/>
      <c r="AM78" s="147"/>
      <c r="AN78" s="147"/>
      <c r="AO78" s="140" t="s">
        <v>291</v>
      </c>
      <c r="AP78" s="134" t="s">
        <v>109</v>
      </c>
      <c r="AQ78" s="134">
        <f t="shared" si="48"/>
        <v>0</v>
      </c>
      <c r="AR78" s="134">
        <f t="shared" si="49"/>
        <v>0</v>
      </c>
      <c r="AS78" s="134">
        <f t="shared" si="50"/>
        <v>0</v>
      </c>
      <c r="AT78" s="134">
        <f t="shared" si="51"/>
        <v>0</v>
      </c>
      <c r="AU78" s="134">
        <f t="shared" si="52"/>
        <v>0</v>
      </c>
      <c r="AV78" s="136">
        <f t="shared" si="47"/>
        <v>0</v>
      </c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78"/>
      <c r="BI78" s="178"/>
      <c r="BJ78" s="147"/>
    </row>
    <row r="79" spans="1:62" ht="15" x14ac:dyDescent="0.25">
      <c r="A79" s="140"/>
      <c r="B79" s="141" t="s">
        <v>108</v>
      </c>
      <c r="C79" s="242"/>
      <c r="D79" s="242"/>
      <c r="E79" s="242"/>
      <c r="F79" s="182"/>
      <c r="G79" s="182"/>
      <c r="H79" s="182"/>
      <c r="I79" s="173"/>
      <c r="J79" s="182"/>
      <c r="K79" s="182"/>
      <c r="L79" s="242"/>
      <c r="M79" s="182"/>
      <c r="N79" s="182"/>
      <c r="O79" s="182"/>
      <c r="P79" s="173"/>
      <c r="Q79" s="182"/>
      <c r="R79" s="182"/>
      <c r="S79" s="242"/>
      <c r="T79" s="182"/>
      <c r="U79" s="182"/>
      <c r="V79" s="182"/>
      <c r="W79" s="173"/>
      <c r="X79" s="134"/>
      <c r="Y79" s="134"/>
      <c r="Z79" s="150"/>
      <c r="AA79" s="134"/>
      <c r="AB79" s="152"/>
      <c r="AC79" s="134"/>
      <c r="AD79" s="159"/>
      <c r="AE79" s="134"/>
      <c r="AF79" s="134"/>
      <c r="AG79" s="150"/>
      <c r="AH79" s="134"/>
      <c r="AI79" s="152"/>
      <c r="AJ79" s="134"/>
      <c r="AK79" s="133"/>
      <c r="AL79" s="134"/>
      <c r="AM79" s="134"/>
      <c r="AN79" s="134"/>
      <c r="AO79" s="140"/>
      <c r="AP79" s="124" t="s">
        <v>108</v>
      </c>
      <c r="AQ79" s="134">
        <f t="shared" si="48"/>
        <v>0</v>
      </c>
      <c r="AR79" s="134">
        <f t="shared" si="49"/>
        <v>0</v>
      </c>
      <c r="AS79" s="134">
        <f t="shared" si="50"/>
        <v>0</v>
      </c>
      <c r="AT79" s="134">
        <f t="shared" si="51"/>
        <v>0</v>
      </c>
      <c r="AU79" s="134">
        <f t="shared" si="52"/>
        <v>0</v>
      </c>
      <c r="AV79" s="136">
        <f t="shared" si="47"/>
        <v>0</v>
      </c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75"/>
      <c r="BI79" s="175"/>
      <c r="BJ79" s="134"/>
    </row>
    <row r="80" spans="1:62" ht="15" x14ac:dyDescent="0.25">
      <c r="A80" s="140"/>
      <c r="B80" s="141" t="s">
        <v>160</v>
      </c>
      <c r="C80" s="242"/>
      <c r="D80" s="242"/>
      <c r="E80" s="242"/>
      <c r="F80" s="182"/>
      <c r="G80" s="182"/>
      <c r="H80" s="182"/>
      <c r="I80" s="173"/>
      <c r="J80" s="182"/>
      <c r="K80" s="182"/>
      <c r="L80" s="242"/>
      <c r="M80" s="182"/>
      <c r="N80" s="182"/>
      <c r="O80" s="182"/>
      <c r="P80" s="173"/>
      <c r="Q80" s="182"/>
      <c r="R80" s="182"/>
      <c r="S80" s="242"/>
      <c r="T80" s="182"/>
      <c r="U80" s="182"/>
      <c r="V80" s="182"/>
      <c r="W80" s="173"/>
      <c r="X80" s="134"/>
      <c r="Y80" s="134"/>
      <c r="Z80" s="150"/>
      <c r="AA80" s="134"/>
      <c r="AB80" s="152"/>
      <c r="AC80" s="134"/>
      <c r="AD80" s="159"/>
      <c r="AE80" s="134"/>
      <c r="AF80" s="134"/>
      <c r="AG80" s="150"/>
      <c r="AH80" s="134"/>
      <c r="AI80" s="152"/>
      <c r="AJ80" s="134"/>
      <c r="AK80" s="133"/>
      <c r="AL80" s="134"/>
      <c r="AM80" s="134"/>
      <c r="AN80" s="134"/>
      <c r="AO80" s="140"/>
      <c r="AP80" s="124" t="s">
        <v>172</v>
      </c>
      <c r="AQ80" s="134">
        <f t="shared" si="48"/>
        <v>0</v>
      </c>
      <c r="AR80" s="134">
        <f t="shared" si="49"/>
        <v>0</v>
      </c>
      <c r="AS80" s="134">
        <f t="shared" si="50"/>
        <v>0</v>
      </c>
      <c r="AT80" s="134">
        <f t="shared" si="51"/>
        <v>0</v>
      </c>
      <c r="AU80" s="134">
        <f t="shared" si="52"/>
        <v>0</v>
      </c>
      <c r="AV80" s="136">
        <f t="shared" si="47"/>
        <v>0</v>
      </c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75"/>
      <c r="BI80" s="175"/>
      <c r="BJ80" s="134"/>
    </row>
    <row r="81" spans="1:62" ht="15" x14ac:dyDescent="0.25">
      <c r="A81" s="140"/>
      <c r="B81" s="141" t="s">
        <v>161</v>
      </c>
      <c r="C81" s="242"/>
      <c r="D81" s="242"/>
      <c r="E81" s="242"/>
      <c r="F81" s="182"/>
      <c r="G81" s="182"/>
      <c r="H81" s="182"/>
      <c r="I81" s="173"/>
      <c r="J81" s="182"/>
      <c r="K81" s="182"/>
      <c r="L81" s="242"/>
      <c r="M81" s="182"/>
      <c r="N81" s="182"/>
      <c r="O81" s="182"/>
      <c r="P81" s="173"/>
      <c r="Q81" s="182"/>
      <c r="R81" s="182"/>
      <c r="S81" s="242"/>
      <c r="T81" s="182"/>
      <c r="U81" s="182"/>
      <c r="V81" s="182"/>
      <c r="W81" s="173"/>
      <c r="X81" s="134"/>
      <c r="Y81" s="134"/>
      <c r="Z81" s="150"/>
      <c r="AA81" s="134"/>
      <c r="AB81" s="152"/>
      <c r="AC81" s="134"/>
      <c r="AD81" s="159"/>
      <c r="AE81" s="134"/>
      <c r="AF81" s="134"/>
      <c r="AG81" s="150"/>
      <c r="AH81" s="134"/>
      <c r="AI81" s="152"/>
      <c r="AJ81" s="134"/>
      <c r="AK81" s="133"/>
      <c r="AL81" s="134"/>
      <c r="AM81" s="134"/>
      <c r="AN81" s="134"/>
      <c r="AO81" s="140"/>
      <c r="AP81" s="124" t="s">
        <v>173</v>
      </c>
      <c r="AQ81" s="134">
        <f t="shared" si="48"/>
        <v>0</v>
      </c>
      <c r="AR81" s="134">
        <f t="shared" si="49"/>
        <v>0</v>
      </c>
      <c r="AS81" s="134">
        <f t="shared" si="50"/>
        <v>0</v>
      </c>
      <c r="AT81" s="134">
        <f t="shared" si="51"/>
        <v>0</v>
      </c>
      <c r="AU81" s="134">
        <f t="shared" si="52"/>
        <v>0</v>
      </c>
      <c r="AV81" s="136">
        <f t="shared" si="47"/>
        <v>0</v>
      </c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75"/>
      <c r="BI81" s="175"/>
      <c r="BJ81" s="134"/>
    </row>
    <row r="82" spans="1:62" ht="15" x14ac:dyDescent="0.25">
      <c r="A82" s="140"/>
      <c r="B82" s="141" t="s">
        <v>174</v>
      </c>
      <c r="C82" s="242"/>
      <c r="D82" s="242"/>
      <c r="E82" s="242"/>
      <c r="F82" s="182"/>
      <c r="G82" s="182"/>
      <c r="H82" s="182"/>
      <c r="I82" s="173"/>
      <c r="J82" s="182"/>
      <c r="K82" s="182"/>
      <c r="L82" s="242"/>
      <c r="M82" s="182"/>
      <c r="N82" s="182"/>
      <c r="O82" s="182"/>
      <c r="P82" s="173"/>
      <c r="Q82" s="182"/>
      <c r="R82" s="182"/>
      <c r="S82" s="242"/>
      <c r="T82" s="182"/>
      <c r="U82" s="182"/>
      <c r="V82" s="182"/>
      <c r="W82" s="173"/>
      <c r="X82" s="134"/>
      <c r="Y82" s="134"/>
      <c r="Z82" s="150"/>
      <c r="AA82" s="134"/>
      <c r="AB82" s="152"/>
      <c r="AC82" s="134"/>
      <c r="AD82" s="159"/>
      <c r="AE82" s="134"/>
      <c r="AF82" s="134"/>
      <c r="AG82" s="150"/>
      <c r="AH82" s="134"/>
      <c r="AI82" s="152"/>
      <c r="AJ82" s="134"/>
      <c r="AK82" s="133"/>
      <c r="AL82" s="134"/>
      <c r="AM82" s="134"/>
      <c r="AN82" s="134"/>
      <c r="AO82" s="140"/>
      <c r="AP82" s="124" t="s">
        <v>174</v>
      </c>
      <c r="AQ82" s="134">
        <f t="shared" si="48"/>
        <v>0</v>
      </c>
      <c r="AR82" s="134">
        <f t="shared" si="49"/>
        <v>0</v>
      </c>
      <c r="AS82" s="134">
        <f t="shared" si="50"/>
        <v>0</v>
      </c>
      <c r="AT82" s="134">
        <f t="shared" si="51"/>
        <v>0</v>
      </c>
      <c r="AU82" s="134">
        <f t="shared" si="52"/>
        <v>0</v>
      </c>
      <c r="AV82" s="136">
        <f t="shared" si="47"/>
        <v>0</v>
      </c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75"/>
      <c r="BI82" s="175"/>
      <c r="BJ82" s="134"/>
    </row>
    <row r="83" spans="1:62" ht="15" x14ac:dyDescent="0.25">
      <c r="A83" s="153"/>
      <c r="B83" s="154" t="s">
        <v>175</v>
      </c>
      <c r="C83" s="252"/>
      <c r="D83" s="252"/>
      <c r="E83" s="252"/>
      <c r="F83" s="182"/>
      <c r="G83" s="252"/>
      <c r="H83" s="252"/>
      <c r="I83" s="173"/>
      <c r="J83" s="252"/>
      <c r="K83" s="252"/>
      <c r="L83" s="252"/>
      <c r="M83" s="182"/>
      <c r="N83" s="252"/>
      <c r="O83" s="252"/>
      <c r="P83" s="173"/>
      <c r="Q83" s="252"/>
      <c r="R83" s="252"/>
      <c r="S83" s="252"/>
      <c r="T83" s="182"/>
      <c r="U83" s="252"/>
      <c r="V83" s="252"/>
      <c r="W83" s="173"/>
      <c r="X83" s="155"/>
      <c r="Y83" s="155"/>
      <c r="Z83" s="155"/>
      <c r="AA83" s="134"/>
      <c r="AB83" s="155"/>
      <c r="AC83" s="155"/>
      <c r="AD83" s="159"/>
      <c r="AE83" s="155"/>
      <c r="AF83" s="155"/>
      <c r="AG83" s="155"/>
      <c r="AH83" s="134"/>
      <c r="AI83" s="155"/>
      <c r="AJ83" s="155"/>
      <c r="AK83" s="133">
        <f>SUM(E83:AI83)</f>
        <v>0</v>
      </c>
      <c r="AL83" s="155"/>
      <c r="AM83" s="155"/>
      <c r="AN83" s="155"/>
      <c r="AO83" s="153"/>
      <c r="AP83" s="134" t="s">
        <v>176</v>
      </c>
      <c r="AQ83" s="134">
        <f>SUM(AQ77:AQ82)-AQ76</f>
        <v>-8</v>
      </c>
      <c r="AR83" s="134">
        <f>SUM(AR77:AR82)-AR76</f>
        <v>-31</v>
      </c>
      <c r="AS83" s="134">
        <f>SUM(AS77:AS82)-AS76</f>
        <v>-31</v>
      </c>
      <c r="AT83" s="134">
        <f>SUM(AT77:AT82)-AT76</f>
        <v>0</v>
      </c>
      <c r="AU83" s="134">
        <f>SUM(AU77:AU82)-AU76</f>
        <v>0</v>
      </c>
      <c r="AV83" s="136">
        <f t="shared" si="47"/>
        <v>-70</v>
      </c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81"/>
      <c r="BI83" s="181"/>
      <c r="BJ83" s="155"/>
    </row>
    <row r="84" spans="1:62" ht="15" x14ac:dyDescent="0.25">
      <c r="A84" s="71"/>
      <c r="B84" s="131" t="s">
        <v>166</v>
      </c>
      <c r="C84" s="131"/>
      <c r="D84" s="131"/>
      <c r="E84" s="135"/>
      <c r="F84" s="135"/>
      <c r="G84" s="95">
        <v>6</v>
      </c>
      <c r="H84" s="95">
        <v>2</v>
      </c>
      <c r="I84" s="173"/>
      <c r="J84" s="95">
        <v>5</v>
      </c>
      <c r="K84" s="95">
        <v>5</v>
      </c>
      <c r="L84" s="95">
        <v>5</v>
      </c>
      <c r="M84" s="95">
        <v>6</v>
      </c>
      <c r="N84" s="95">
        <v>6</v>
      </c>
      <c r="O84" s="95">
        <v>3</v>
      </c>
      <c r="P84" s="159"/>
      <c r="Q84" s="95">
        <v>5</v>
      </c>
      <c r="R84" s="95">
        <v>5</v>
      </c>
      <c r="S84" s="95">
        <v>6</v>
      </c>
      <c r="T84" s="95">
        <v>6</v>
      </c>
      <c r="U84" s="95">
        <v>6</v>
      </c>
      <c r="V84" s="95">
        <v>3</v>
      </c>
      <c r="W84" s="159"/>
      <c r="X84" s="95">
        <v>5</v>
      </c>
      <c r="Y84" s="95">
        <v>5</v>
      </c>
      <c r="Z84" s="95">
        <v>5</v>
      </c>
      <c r="AA84" s="95">
        <v>6</v>
      </c>
      <c r="AB84" s="95">
        <v>6</v>
      </c>
      <c r="AC84" s="95">
        <v>3</v>
      </c>
      <c r="AD84" s="159"/>
      <c r="AE84" s="95">
        <v>5</v>
      </c>
      <c r="AF84" s="95">
        <v>5</v>
      </c>
      <c r="AG84" s="95">
        <v>5</v>
      </c>
      <c r="AH84" s="95">
        <v>6</v>
      </c>
      <c r="AI84" s="95">
        <v>6</v>
      </c>
      <c r="AJ84" s="95">
        <v>3</v>
      </c>
      <c r="AK84" s="133">
        <f>SUM(F84:AI84)</f>
        <v>126</v>
      </c>
      <c r="AL84" s="134"/>
      <c r="AM84" s="134"/>
      <c r="AN84" s="134"/>
      <c r="AO84" s="71"/>
      <c r="AP84" s="135" t="s">
        <v>167</v>
      </c>
      <c r="AQ84" s="135">
        <f t="shared" ref="AQ84:AQ90" si="53">SUM(C84:H84)</f>
        <v>8</v>
      </c>
      <c r="AR84" s="135">
        <f t="shared" ref="AR84:AR90" si="54">SUM(J84:O84)</f>
        <v>30</v>
      </c>
      <c r="AS84" s="135">
        <f t="shared" ref="AS84:AS90" si="55">SUM(Q84:V84)</f>
        <v>31</v>
      </c>
      <c r="AT84" s="135">
        <f t="shared" ref="AT84:AT90" si="56">SUM(X84:AC84)</f>
        <v>30</v>
      </c>
      <c r="AU84" s="135">
        <f t="shared" ref="AU84:AU90" si="57">SUM(AE84:AJ84)</f>
        <v>30</v>
      </c>
      <c r="AV84" s="136">
        <f t="shared" si="47"/>
        <v>129</v>
      </c>
      <c r="AW84" s="137">
        <f>AV84-SUM(AV86:AV90)</f>
        <v>121</v>
      </c>
      <c r="AX84" s="137">
        <f>AV91</f>
        <v>7</v>
      </c>
      <c r="AY84" s="138">
        <f>AW84+AX84</f>
        <v>128</v>
      </c>
      <c r="AZ84" s="138">
        <f>AV90</f>
        <v>6</v>
      </c>
      <c r="BA84" s="138">
        <f>AV88</f>
        <v>0</v>
      </c>
      <c r="BB84" s="138">
        <f>AV89</f>
        <v>0</v>
      </c>
      <c r="BC84" s="138">
        <f>AV87</f>
        <v>2</v>
      </c>
      <c r="BD84" s="138">
        <f>AV86</f>
        <v>0</v>
      </c>
      <c r="BE84" s="134">
        <f>AM85</f>
        <v>84</v>
      </c>
      <c r="BF84" s="134">
        <v>1.3</v>
      </c>
      <c r="BG84" s="134">
        <f>BF84*AX84</f>
        <v>9.1</v>
      </c>
      <c r="BH84" s="174">
        <f>BE84+BG84</f>
        <v>93.1</v>
      </c>
      <c r="BI84" s="174"/>
      <c r="BJ84" s="138"/>
    </row>
    <row r="85" spans="1:62" ht="15" x14ac:dyDescent="0.25">
      <c r="A85" s="140"/>
      <c r="B85" s="141" t="s">
        <v>168</v>
      </c>
      <c r="C85" s="134"/>
      <c r="D85" s="134"/>
      <c r="E85" s="134"/>
      <c r="F85" s="134"/>
      <c r="G85" s="250"/>
      <c r="H85" s="134"/>
      <c r="I85" s="159"/>
      <c r="J85" s="134">
        <v>5</v>
      </c>
      <c r="K85" s="134">
        <v>5</v>
      </c>
      <c r="L85" s="134">
        <v>5.5</v>
      </c>
      <c r="M85" s="134">
        <v>6.5</v>
      </c>
      <c r="N85" s="134">
        <v>6</v>
      </c>
      <c r="O85" s="134">
        <v>3</v>
      </c>
      <c r="P85" s="159"/>
      <c r="Q85" s="134">
        <v>5</v>
      </c>
      <c r="R85" s="134">
        <v>6</v>
      </c>
      <c r="S85" s="134">
        <v>5</v>
      </c>
      <c r="T85" s="134">
        <v>6</v>
      </c>
      <c r="U85" s="134">
        <v>6</v>
      </c>
      <c r="V85" s="134">
        <v>3</v>
      </c>
      <c r="W85" s="159"/>
      <c r="X85" s="134">
        <v>5.5</v>
      </c>
      <c r="Y85" s="134">
        <v>5.5</v>
      </c>
      <c r="Z85" s="134">
        <v>5.5</v>
      </c>
      <c r="AA85" s="134">
        <v>7</v>
      </c>
      <c r="AB85" s="134">
        <v>6</v>
      </c>
      <c r="AC85" s="134">
        <v>2.5</v>
      </c>
      <c r="AD85" s="159"/>
      <c r="AE85" s="134">
        <v>7</v>
      </c>
      <c r="AF85" s="134">
        <v>5.5</v>
      </c>
      <c r="AG85" s="134">
        <v>5.5</v>
      </c>
      <c r="AH85" s="134">
        <v>7</v>
      </c>
      <c r="AI85" s="134">
        <v>6</v>
      </c>
      <c r="AJ85" s="134">
        <v>3</v>
      </c>
      <c r="AK85" s="133">
        <f>SUM(F85:AI85)</f>
        <v>125</v>
      </c>
      <c r="AL85" s="134">
        <f>COUNT(G85:AJ85)</f>
        <v>24</v>
      </c>
      <c r="AM85" s="134">
        <f>AL85*3.5</f>
        <v>84</v>
      </c>
      <c r="AN85" s="134"/>
      <c r="AO85" s="140"/>
      <c r="AP85" s="134" t="s">
        <v>169</v>
      </c>
      <c r="AQ85" s="134">
        <f t="shared" si="53"/>
        <v>0</v>
      </c>
      <c r="AR85" s="134">
        <f t="shared" si="54"/>
        <v>31</v>
      </c>
      <c r="AS85" s="134">
        <f t="shared" si="55"/>
        <v>31</v>
      </c>
      <c r="AT85" s="134">
        <f t="shared" si="56"/>
        <v>32</v>
      </c>
      <c r="AU85" s="134">
        <f t="shared" si="57"/>
        <v>34</v>
      </c>
      <c r="AV85" s="136">
        <f t="shared" si="47"/>
        <v>128</v>
      </c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75"/>
      <c r="BI85" s="175"/>
      <c r="BJ85" s="134"/>
    </row>
    <row r="86" spans="1:62" ht="15" x14ac:dyDescent="0.25">
      <c r="A86" s="140" t="s">
        <v>197</v>
      </c>
      <c r="B86" s="141" t="s">
        <v>109</v>
      </c>
      <c r="C86" s="147"/>
      <c r="D86" s="147"/>
      <c r="E86" s="147"/>
      <c r="F86" s="147"/>
      <c r="G86" s="147"/>
      <c r="H86" s="147"/>
      <c r="I86" s="176"/>
      <c r="J86" s="147"/>
      <c r="K86" s="147"/>
      <c r="L86" s="147"/>
      <c r="M86" s="147"/>
      <c r="N86" s="147"/>
      <c r="O86" s="147"/>
      <c r="P86" s="176"/>
      <c r="Q86" s="147"/>
      <c r="R86" s="147"/>
      <c r="S86" s="147"/>
      <c r="T86" s="147"/>
      <c r="U86" s="147"/>
      <c r="V86" s="147"/>
      <c r="W86" s="176"/>
      <c r="X86" s="147"/>
      <c r="Y86" s="147"/>
      <c r="Z86" s="147"/>
      <c r="AA86" s="147"/>
      <c r="AB86" s="147"/>
      <c r="AC86" s="147"/>
      <c r="AD86" s="176"/>
      <c r="AE86" s="147"/>
      <c r="AF86" s="147"/>
      <c r="AG86" s="147"/>
      <c r="AH86" s="147"/>
      <c r="AI86" s="147"/>
      <c r="AJ86" s="147"/>
      <c r="AK86" s="133"/>
      <c r="AL86" s="147"/>
      <c r="AM86" s="147"/>
      <c r="AN86" s="147"/>
      <c r="AO86" s="140" t="s">
        <v>197</v>
      </c>
      <c r="AP86" s="134" t="s">
        <v>109</v>
      </c>
      <c r="AQ86" s="134">
        <f t="shared" si="53"/>
        <v>0</v>
      </c>
      <c r="AR86" s="134">
        <f t="shared" si="54"/>
        <v>0</v>
      </c>
      <c r="AS86" s="134">
        <f t="shared" si="55"/>
        <v>0</v>
      </c>
      <c r="AT86" s="134">
        <f t="shared" si="56"/>
        <v>0</v>
      </c>
      <c r="AU86" s="134">
        <f t="shared" si="57"/>
        <v>0</v>
      </c>
      <c r="AV86" s="136">
        <f t="shared" si="47"/>
        <v>0</v>
      </c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78"/>
      <c r="BI86" s="178"/>
      <c r="BJ86" s="147"/>
    </row>
    <row r="87" spans="1:62" ht="15" x14ac:dyDescent="0.25">
      <c r="A87" s="140"/>
      <c r="B87" s="141" t="s">
        <v>108</v>
      </c>
      <c r="C87" s="150"/>
      <c r="D87" s="150"/>
      <c r="E87" s="150"/>
      <c r="F87" s="134"/>
      <c r="G87" s="152"/>
      <c r="H87" s="134">
        <v>2</v>
      </c>
      <c r="I87" s="159"/>
      <c r="J87" s="134"/>
      <c r="K87" s="134"/>
      <c r="L87" s="150"/>
      <c r="M87" s="134"/>
      <c r="N87" s="152"/>
      <c r="O87" s="134"/>
      <c r="P87" s="159"/>
      <c r="Q87" s="134"/>
      <c r="R87" s="134"/>
      <c r="S87" s="150"/>
      <c r="T87" s="134"/>
      <c r="U87" s="152"/>
      <c r="V87" s="134"/>
      <c r="W87" s="159"/>
      <c r="X87" s="134"/>
      <c r="Y87" s="134"/>
      <c r="Z87" s="150"/>
      <c r="AA87" s="134"/>
      <c r="AB87" s="152"/>
      <c r="AC87" s="134"/>
      <c r="AD87" s="159"/>
      <c r="AE87" s="134"/>
      <c r="AF87" s="134"/>
      <c r="AG87" s="150"/>
      <c r="AH87" s="134"/>
      <c r="AI87" s="152"/>
      <c r="AJ87" s="134"/>
      <c r="AK87" s="133"/>
      <c r="AL87" s="134"/>
      <c r="AM87" s="134"/>
      <c r="AN87" s="134"/>
      <c r="AO87" s="140"/>
      <c r="AP87" s="124" t="s">
        <v>108</v>
      </c>
      <c r="AQ87" s="134">
        <f t="shared" si="53"/>
        <v>2</v>
      </c>
      <c r="AR87" s="134">
        <f t="shared" si="54"/>
        <v>0</v>
      </c>
      <c r="AS87" s="134">
        <f t="shared" si="55"/>
        <v>0</v>
      </c>
      <c r="AT87" s="134">
        <f t="shared" si="56"/>
        <v>0</v>
      </c>
      <c r="AU87" s="134">
        <f t="shared" si="57"/>
        <v>0</v>
      </c>
      <c r="AV87" s="136">
        <f t="shared" si="47"/>
        <v>2</v>
      </c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75"/>
      <c r="BI87" s="175"/>
      <c r="BJ87" s="134"/>
    </row>
    <row r="88" spans="1:62" ht="15" x14ac:dyDescent="0.25">
      <c r="A88" s="140"/>
      <c r="B88" s="141" t="s">
        <v>160</v>
      </c>
      <c r="C88" s="150"/>
      <c r="D88" s="150"/>
      <c r="E88" s="150"/>
      <c r="F88" s="134"/>
      <c r="G88" s="152"/>
      <c r="H88" s="134"/>
      <c r="I88" s="159"/>
      <c r="J88" s="134"/>
      <c r="K88" s="134"/>
      <c r="L88" s="150"/>
      <c r="M88" s="134"/>
      <c r="N88" s="152"/>
      <c r="O88" s="134"/>
      <c r="P88" s="159"/>
      <c r="Q88" s="134"/>
      <c r="R88" s="134"/>
      <c r="S88" s="150"/>
      <c r="T88" s="134"/>
      <c r="U88" s="152"/>
      <c r="V88" s="134"/>
      <c r="W88" s="159"/>
      <c r="X88" s="134"/>
      <c r="Y88" s="134"/>
      <c r="Z88" s="150"/>
      <c r="AA88" s="134"/>
      <c r="AB88" s="152"/>
      <c r="AC88" s="134"/>
      <c r="AD88" s="159"/>
      <c r="AE88" s="134"/>
      <c r="AF88" s="134"/>
      <c r="AG88" s="150"/>
      <c r="AH88" s="134"/>
      <c r="AI88" s="152"/>
      <c r="AJ88" s="134"/>
      <c r="AK88" s="133"/>
      <c r="AL88" s="134"/>
      <c r="AM88" s="134"/>
      <c r="AN88" s="134"/>
      <c r="AO88" s="140"/>
      <c r="AP88" s="124" t="s">
        <v>172</v>
      </c>
      <c r="AQ88" s="134">
        <f t="shared" si="53"/>
        <v>0</v>
      </c>
      <c r="AR88" s="134">
        <f t="shared" si="54"/>
        <v>0</v>
      </c>
      <c r="AS88" s="134">
        <f t="shared" si="55"/>
        <v>0</v>
      </c>
      <c r="AT88" s="134">
        <f t="shared" si="56"/>
        <v>0</v>
      </c>
      <c r="AU88" s="134">
        <f t="shared" si="57"/>
        <v>0</v>
      </c>
      <c r="AV88" s="136">
        <f t="shared" si="47"/>
        <v>0</v>
      </c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75"/>
      <c r="BI88" s="175"/>
      <c r="BJ88" s="134"/>
    </row>
    <row r="89" spans="1:62" ht="15" x14ac:dyDescent="0.25">
      <c r="A89" s="140"/>
      <c r="B89" s="141" t="s">
        <v>161</v>
      </c>
      <c r="C89" s="150"/>
      <c r="D89" s="150"/>
      <c r="E89" s="150"/>
      <c r="F89" s="134"/>
      <c r="G89" s="152"/>
      <c r="H89" s="134"/>
      <c r="I89" s="159"/>
      <c r="J89" s="134"/>
      <c r="K89" s="134"/>
      <c r="L89" s="150"/>
      <c r="M89" s="134"/>
      <c r="N89" s="152"/>
      <c r="O89" s="134"/>
      <c r="P89" s="159"/>
      <c r="Q89" s="134"/>
      <c r="R89" s="134"/>
      <c r="S89" s="150"/>
      <c r="T89" s="134"/>
      <c r="U89" s="152"/>
      <c r="V89" s="134"/>
      <c r="W89" s="159"/>
      <c r="X89" s="134"/>
      <c r="Y89" s="134"/>
      <c r="Z89" s="150"/>
      <c r="AA89" s="134"/>
      <c r="AB89" s="152"/>
      <c r="AC89" s="134"/>
      <c r="AD89" s="159"/>
      <c r="AE89" s="134"/>
      <c r="AF89" s="134"/>
      <c r="AG89" s="150"/>
      <c r="AH89" s="134"/>
      <c r="AI89" s="152"/>
      <c r="AJ89" s="134"/>
      <c r="AK89" s="133"/>
      <c r="AL89" s="134"/>
      <c r="AM89" s="134"/>
      <c r="AN89" s="134"/>
      <c r="AO89" s="140"/>
      <c r="AP89" s="124" t="s">
        <v>173</v>
      </c>
      <c r="AQ89" s="134">
        <f t="shared" si="53"/>
        <v>0</v>
      </c>
      <c r="AR89" s="134">
        <f t="shared" si="54"/>
        <v>0</v>
      </c>
      <c r="AS89" s="134">
        <f t="shared" si="55"/>
        <v>0</v>
      </c>
      <c r="AT89" s="134">
        <f t="shared" si="56"/>
        <v>0</v>
      </c>
      <c r="AU89" s="134">
        <f t="shared" si="57"/>
        <v>0</v>
      </c>
      <c r="AV89" s="136">
        <f t="shared" si="47"/>
        <v>0</v>
      </c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75"/>
      <c r="BI89" s="175"/>
      <c r="BJ89" s="134"/>
    </row>
    <row r="90" spans="1:62" ht="15" x14ac:dyDescent="0.25">
      <c r="A90" s="140"/>
      <c r="B90" s="141" t="s">
        <v>174</v>
      </c>
      <c r="C90" s="150"/>
      <c r="D90" s="150"/>
      <c r="E90" s="150"/>
      <c r="F90" s="134"/>
      <c r="G90" s="152">
        <v>6</v>
      </c>
      <c r="H90" s="134"/>
      <c r="I90" s="159"/>
      <c r="J90" s="134"/>
      <c r="K90" s="134"/>
      <c r="L90" s="150"/>
      <c r="M90" s="134"/>
      <c r="N90" s="152"/>
      <c r="O90" s="134"/>
      <c r="P90" s="159"/>
      <c r="Q90" s="134"/>
      <c r="R90" s="134"/>
      <c r="S90" s="150"/>
      <c r="T90" s="134"/>
      <c r="U90" s="152"/>
      <c r="V90" s="134"/>
      <c r="W90" s="159"/>
      <c r="X90" s="134"/>
      <c r="Y90" s="134"/>
      <c r="Z90" s="150"/>
      <c r="AA90" s="134"/>
      <c r="AB90" s="152"/>
      <c r="AC90" s="134"/>
      <c r="AD90" s="159"/>
      <c r="AE90" s="134"/>
      <c r="AF90" s="134"/>
      <c r="AG90" s="150"/>
      <c r="AH90" s="134"/>
      <c r="AI90" s="152"/>
      <c r="AJ90" s="134"/>
      <c r="AK90" s="133"/>
      <c r="AL90" s="134"/>
      <c r="AM90" s="134"/>
      <c r="AN90" s="134"/>
      <c r="AO90" s="140"/>
      <c r="AP90" s="124" t="s">
        <v>174</v>
      </c>
      <c r="AQ90" s="134">
        <f t="shared" si="53"/>
        <v>6</v>
      </c>
      <c r="AR90" s="134">
        <f t="shared" si="54"/>
        <v>0</v>
      </c>
      <c r="AS90" s="134">
        <f t="shared" si="55"/>
        <v>0</v>
      </c>
      <c r="AT90" s="134">
        <f t="shared" si="56"/>
        <v>0</v>
      </c>
      <c r="AU90" s="134">
        <f t="shared" si="57"/>
        <v>0</v>
      </c>
      <c r="AV90" s="136">
        <f t="shared" si="47"/>
        <v>6</v>
      </c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75"/>
      <c r="BI90" s="175"/>
      <c r="BJ90" s="134"/>
    </row>
    <row r="91" spans="1:62" ht="15" x14ac:dyDescent="0.25">
      <c r="A91" s="153"/>
      <c r="B91" s="154" t="s">
        <v>175</v>
      </c>
      <c r="C91" s="155"/>
      <c r="D91" s="155"/>
      <c r="E91" s="155"/>
      <c r="F91" s="134"/>
      <c r="G91" s="155"/>
      <c r="H91" s="155"/>
      <c r="I91" s="159"/>
      <c r="J91" s="155"/>
      <c r="K91" s="155"/>
      <c r="L91" s="155"/>
      <c r="M91" s="134" t="s">
        <v>198</v>
      </c>
      <c r="N91" s="155" t="s">
        <v>198</v>
      </c>
      <c r="O91" s="155" t="s">
        <v>283</v>
      </c>
      <c r="P91" s="159"/>
      <c r="Q91" s="155"/>
      <c r="R91" s="155" t="s">
        <v>284</v>
      </c>
      <c r="S91" s="155"/>
      <c r="T91" s="134" t="s">
        <v>198</v>
      </c>
      <c r="U91" s="155" t="s">
        <v>198</v>
      </c>
      <c r="V91" s="155" t="s">
        <v>283</v>
      </c>
      <c r="W91" s="159"/>
      <c r="X91" s="155"/>
      <c r="Y91" s="155"/>
      <c r="Z91" s="155"/>
      <c r="AA91" s="134" t="s">
        <v>198</v>
      </c>
      <c r="AB91" s="155" t="s">
        <v>198</v>
      </c>
      <c r="AC91" s="155" t="s">
        <v>283</v>
      </c>
      <c r="AD91" s="159"/>
      <c r="AE91" s="155"/>
      <c r="AF91" s="155" t="s">
        <v>185</v>
      </c>
      <c r="AG91" s="155"/>
      <c r="AH91" s="134" t="s">
        <v>198</v>
      </c>
      <c r="AI91" s="155" t="s">
        <v>198</v>
      </c>
      <c r="AJ91" s="155" t="s">
        <v>283</v>
      </c>
      <c r="AK91" s="133">
        <f>SUM(E91:AI91)</f>
        <v>0</v>
      </c>
      <c r="AL91" s="155"/>
      <c r="AM91" s="155"/>
      <c r="AN91" s="155"/>
      <c r="AO91" s="153"/>
      <c r="AP91" s="134" t="s">
        <v>176</v>
      </c>
      <c r="AQ91" s="134">
        <f>SUM(AQ85:AQ90)-AQ84</f>
        <v>0</v>
      </c>
      <c r="AR91" s="134">
        <f>SUM(AR85:AR90)-AR84</f>
        <v>1</v>
      </c>
      <c r="AS91" s="134">
        <f>SUM(AS85:AS90)-AS84</f>
        <v>0</v>
      </c>
      <c r="AT91" s="134">
        <f>SUM(AT85:AT90)-AT84</f>
        <v>2</v>
      </c>
      <c r="AU91" s="134">
        <f>SUM(AU85:AU90)-AU84</f>
        <v>4</v>
      </c>
      <c r="AV91" s="136">
        <f t="shared" si="47"/>
        <v>7</v>
      </c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81"/>
      <c r="BI91" s="181"/>
      <c r="BJ91" s="155"/>
    </row>
    <row r="92" spans="1:62" ht="15" x14ac:dyDescent="0.25">
      <c r="A92" s="71"/>
      <c r="B92" s="131" t="s">
        <v>166</v>
      </c>
      <c r="C92" s="95"/>
      <c r="D92" s="95"/>
      <c r="E92" s="95"/>
      <c r="F92" s="95"/>
      <c r="G92" s="95">
        <v>6</v>
      </c>
      <c r="H92" s="95">
        <v>3</v>
      </c>
      <c r="I92" s="173"/>
      <c r="J92" s="95">
        <v>5</v>
      </c>
      <c r="K92" s="95">
        <v>4.5</v>
      </c>
      <c r="L92" s="95">
        <v>5.5</v>
      </c>
      <c r="M92" s="95">
        <v>6</v>
      </c>
      <c r="N92" s="95">
        <v>6</v>
      </c>
      <c r="O92" s="95">
        <v>3</v>
      </c>
      <c r="P92" s="173"/>
      <c r="Q92" s="95">
        <v>5</v>
      </c>
      <c r="R92" s="95">
        <v>4.5</v>
      </c>
      <c r="S92" s="95">
        <v>5.5</v>
      </c>
      <c r="T92" s="95">
        <v>6</v>
      </c>
      <c r="U92" s="95">
        <v>6</v>
      </c>
      <c r="V92" s="95">
        <v>3</v>
      </c>
      <c r="W92" s="173"/>
      <c r="X92" s="95">
        <v>5</v>
      </c>
      <c r="Y92" s="95">
        <v>4.5</v>
      </c>
      <c r="Z92" s="95">
        <v>5.5</v>
      </c>
      <c r="AA92" s="95">
        <v>6</v>
      </c>
      <c r="AB92" s="95">
        <v>6</v>
      </c>
      <c r="AC92" s="95">
        <v>3</v>
      </c>
      <c r="AD92" s="173"/>
      <c r="AE92" s="95">
        <v>5</v>
      </c>
      <c r="AF92" s="95">
        <v>4.5</v>
      </c>
      <c r="AG92" s="95">
        <v>5.5</v>
      </c>
      <c r="AH92" s="95">
        <v>6</v>
      </c>
      <c r="AI92" s="95">
        <v>6</v>
      </c>
      <c r="AJ92" s="95">
        <v>3</v>
      </c>
      <c r="AK92" s="133">
        <f>SUM(F92:AI92)</f>
        <v>126</v>
      </c>
      <c r="AL92" s="134"/>
      <c r="AM92" s="134"/>
      <c r="AN92" s="134"/>
      <c r="AO92" s="71"/>
      <c r="AP92" s="135" t="s">
        <v>167</v>
      </c>
      <c r="AQ92" s="135"/>
      <c r="AR92" s="135"/>
      <c r="AS92" s="135"/>
      <c r="AT92" s="135"/>
      <c r="AU92" s="135"/>
      <c r="AV92" s="136">
        <f t="shared" si="47"/>
        <v>0</v>
      </c>
      <c r="AW92" s="137">
        <f>AV92-SUM(AV94:AV98)</f>
        <v>0</v>
      </c>
      <c r="AX92" s="137">
        <f>AV99</f>
        <v>0</v>
      </c>
      <c r="AY92" s="138">
        <f>AW92+AX92</f>
        <v>0</v>
      </c>
      <c r="AZ92" s="138">
        <f>AV98</f>
        <v>0</v>
      </c>
      <c r="BA92" s="138">
        <f>AV96</f>
        <v>0</v>
      </c>
      <c r="BB92" s="138">
        <f>AV97</f>
        <v>0</v>
      </c>
      <c r="BC92" s="138">
        <f>AV95</f>
        <v>0</v>
      </c>
      <c r="BD92" s="138">
        <f>AV94</f>
        <v>0</v>
      </c>
      <c r="BE92" s="134">
        <f>AM93</f>
        <v>0</v>
      </c>
      <c r="BF92" s="134"/>
      <c r="BG92" s="134">
        <f>BF92*AX92</f>
        <v>0</v>
      </c>
      <c r="BH92" s="174">
        <f>BE92+BG92</f>
        <v>0</v>
      </c>
      <c r="BI92" s="174"/>
      <c r="BJ92" s="138"/>
    </row>
    <row r="93" spans="1:62" ht="15" x14ac:dyDescent="0.25">
      <c r="A93" s="140"/>
      <c r="B93" s="141" t="s">
        <v>168</v>
      </c>
      <c r="C93" s="134"/>
      <c r="D93" s="134"/>
      <c r="E93" s="134"/>
      <c r="F93" s="134"/>
      <c r="G93" s="250"/>
      <c r="H93" s="134"/>
      <c r="I93" s="159"/>
      <c r="J93" s="134"/>
      <c r="K93" s="134"/>
      <c r="L93" s="134"/>
      <c r="M93" s="134"/>
      <c r="N93" s="134"/>
      <c r="O93" s="134"/>
      <c r="P93" s="159"/>
      <c r="Q93" s="134"/>
      <c r="R93" s="134"/>
      <c r="S93" s="134"/>
      <c r="T93" s="134"/>
      <c r="U93" s="134"/>
      <c r="V93" s="134"/>
      <c r="W93" s="159"/>
      <c r="X93" s="134"/>
      <c r="Y93" s="134"/>
      <c r="Z93" s="134"/>
      <c r="AA93" s="134"/>
      <c r="AB93" s="134"/>
      <c r="AC93" s="134"/>
      <c r="AD93" s="159"/>
      <c r="AE93" s="134"/>
      <c r="AF93" s="134"/>
      <c r="AG93" s="134"/>
      <c r="AH93" s="134"/>
      <c r="AI93" s="134"/>
      <c r="AJ93" s="134"/>
      <c r="AK93" s="133">
        <f>SUM(F93:AI93)</f>
        <v>0</v>
      </c>
      <c r="AL93" s="134">
        <f>COUNT(G93:AJ93)</f>
        <v>0</v>
      </c>
      <c r="AM93" s="134">
        <f>AL93*3.5</f>
        <v>0</v>
      </c>
      <c r="AN93" s="134"/>
      <c r="AO93" s="140"/>
      <c r="AP93" s="134" t="s">
        <v>169</v>
      </c>
      <c r="AQ93" s="134">
        <f t="shared" ref="AQ93:AQ98" si="58">SUM(C93:H93)</f>
        <v>0</v>
      </c>
      <c r="AR93" s="134">
        <f t="shared" ref="AR93:AR98" si="59">SUM(J93:O93)</f>
        <v>0</v>
      </c>
      <c r="AS93" s="134">
        <f t="shared" ref="AS93:AS98" si="60">SUM(Q93:V93)</f>
        <v>0</v>
      </c>
      <c r="AT93" s="134">
        <f t="shared" ref="AT93:AT98" si="61">SUM(X93:AC93)</f>
        <v>0</v>
      </c>
      <c r="AU93" s="134">
        <f t="shared" ref="AU93:AU98" si="62">SUM(AE93:AJ93)</f>
        <v>0</v>
      </c>
      <c r="AV93" s="136">
        <f t="shared" si="47"/>
        <v>0</v>
      </c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75"/>
      <c r="BI93" s="175"/>
      <c r="BJ93" s="134"/>
    </row>
    <row r="94" spans="1:62" ht="15" x14ac:dyDescent="0.25">
      <c r="A94" s="140" t="s">
        <v>201</v>
      </c>
      <c r="B94" s="141" t="s">
        <v>109</v>
      </c>
      <c r="C94" s="147"/>
      <c r="D94" s="147"/>
      <c r="E94" s="147"/>
      <c r="F94" s="147"/>
      <c r="G94" s="256" t="s">
        <v>292</v>
      </c>
      <c r="H94" s="147"/>
      <c r="I94" s="176"/>
      <c r="J94" s="334" t="s">
        <v>292</v>
      </c>
      <c r="K94" s="334"/>
      <c r="L94" s="334"/>
      <c r="M94" s="334"/>
      <c r="N94" s="334"/>
      <c r="O94" s="334"/>
      <c r="P94" s="176"/>
      <c r="Q94" s="334" t="s">
        <v>292</v>
      </c>
      <c r="R94" s="334"/>
      <c r="S94" s="334"/>
      <c r="T94" s="334"/>
      <c r="U94" s="334"/>
      <c r="V94" s="334"/>
      <c r="W94" s="176"/>
      <c r="X94" s="334" t="s">
        <v>292</v>
      </c>
      <c r="Y94" s="334"/>
      <c r="Z94" s="334"/>
      <c r="AA94" s="334"/>
      <c r="AB94" s="334"/>
      <c r="AC94" s="334"/>
      <c r="AD94" s="176"/>
      <c r="AE94" s="334" t="s">
        <v>292</v>
      </c>
      <c r="AF94" s="334"/>
      <c r="AG94" s="334"/>
      <c r="AH94" s="334"/>
      <c r="AI94" s="334"/>
      <c r="AJ94" s="334"/>
      <c r="AK94" s="133"/>
      <c r="AL94" s="147"/>
      <c r="AM94" s="147"/>
      <c r="AN94" s="147"/>
      <c r="AO94" s="140" t="s">
        <v>201</v>
      </c>
      <c r="AP94" s="134" t="s">
        <v>109</v>
      </c>
      <c r="AQ94" s="134">
        <f t="shared" si="58"/>
        <v>0</v>
      </c>
      <c r="AR94" s="134">
        <f t="shared" si="59"/>
        <v>0</v>
      </c>
      <c r="AS94" s="134">
        <f t="shared" si="60"/>
        <v>0</v>
      </c>
      <c r="AT94" s="134">
        <f t="shared" si="61"/>
        <v>0</v>
      </c>
      <c r="AU94" s="134">
        <f t="shared" si="62"/>
        <v>0</v>
      </c>
      <c r="AV94" s="136">
        <f t="shared" si="47"/>
        <v>0</v>
      </c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78"/>
      <c r="BI94" s="178"/>
      <c r="BJ94" s="147"/>
    </row>
    <row r="95" spans="1:62" ht="15" x14ac:dyDescent="0.25">
      <c r="A95" s="140"/>
      <c r="B95" s="141" t="s">
        <v>108</v>
      </c>
      <c r="C95" s="150"/>
      <c r="D95" s="150"/>
      <c r="E95" s="150"/>
      <c r="F95" s="134"/>
      <c r="G95" s="152"/>
      <c r="H95" s="134"/>
      <c r="I95" s="159"/>
      <c r="J95" s="134"/>
      <c r="K95" s="134"/>
      <c r="L95" s="150"/>
      <c r="M95" s="134"/>
      <c r="N95" s="152"/>
      <c r="O95" s="134"/>
      <c r="P95" s="159"/>
      <c r="Q95" s="134"/>
      <c r="R95" s="134"/>
      <c r="S95" s="150"/>
      <c r="T95" s="134"/>
      <c r="U95" s="152"/>
      <c r="V95" s="134"/>
      <c r="W95" s="159"/>
      <c r="X95" s="134"/>
      <c r="Y95" s="134"/>
      <c r="Z95" s="150"/>
      <c r="AA95" s="134"/>
      <c r="AB95" s="152"/>
      <c r="AC95" s="134"/>
      <c r="AD95" s="159"/>
      <c r="AE95" s="134"/>
      <c r="AF95" s="134"/>
      <c r="AG95" s="150"/>
      <c r="AH95" s="134"/>
      <c r="AI95" s="152"/>
      <c r="AJ95" s="134"/>
      <c r="AK95" s="133"/>
      <c r="AL95" s="134"/>
      <c r="AM95" s="134"/>
      <c r="AN95" s="134"/>
      <c r="AO95" s="140"/>
      <c r="AP95" s="124" t="s">
        <v>108</v>
      </c>
      <c r="AQ95" s="134">
        <f t="shared" si="58"/>
        <v>0</v>
      </c>
      <c r="AR95" s="134">
        <f t="shared" si="59"/>
        <v>0</v>
      </c>
      <c r="AS95" s="134">
        <f t="shared" si="60"/>
        <v>0</v>
      </c>
      <c r="AT95" s="134">
        <f t="shared" si="61"/>
        <v>0</v>
      </c>
      <c r="AU95" s="134">
        <f t="shared" si="62"/>
        <v>0</v>
      </c>
      <c r="AV95" s="136">
        <f t="shared" si="47"/>
        <v>0</v>
      </c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75"/>
      <c r="BI95" s="175"/>
      <c r="BJ95" s="134"/>
    </row>
    <row r="96" spans="1:62" ht="15" x14ac:dyDescent="0.25">
      <c r="A96" s="140"/>
      <c r="B96" s="141" t="s">
        <v>160</v>
      </c>
      <c r="C96" s="150"/>
      <c r="D96" s="150"/>
      <c r="E96" s="150"/>
      <c r="F96" s="134"/>
      <c r="G96" s="152"/>
      <c r="H96" s="134"/>
      <c r="I96" s="159"/>
      <c r="J96" s="134"/>
      <c r="K96" s="134"/>
      <c r="L96" s="150"/>
      <c r="M96" s="134"/>
      <c r="N96" s="152"/>
      <c r="O96" s="134"/>
      <c r="P96" s="159"/>
      <c r="Q96" s="134"/>
      <c r="R96" s="134"/>
      <c r="S96" s="150"/>
      <c r="T96" s="134"/>
      <c r="U96" s="152"/>
      <c r="V96" s="134"/>
      <c r="W96" s="159"/>
      <c r="X96" s="134"/>
      <c r="Y96" s="134"/>
      <c r="Z96" s="150"/>
      <c r="AA96" s="134"/>
      <c r="AB96" s="152"/>
      <c r="AC96" s="134"/>
      <c r="AD96" s="159"/>
      <c r="AE96" s="134"/>
      <c r="AF96" s="134"/>
      <c r="AG96" s="150"/>
      <c r="AH96" s="134"/>
      <c r="AI96" s="152"/>
      <c r="AJ96" s="134"/>
      <c r="AK96" s="133"/>
      <c r="AL96" s="134"/>
      <c r="AM96" s="134"/>
      <c r="AN96" s="134"/>
      <c r="AO96" s="140"/>
      <c r="AP96" s="124" t="s">
        <v>172</v>
      </c>
      <c r="AQ96" s="134">
        <f t="shared" si="58"/>
        <v>0</v>
      </c>
      <c r="AR96" s="134">
        <f t="shared" si="59"/>
        <v>0</v>
      </c>
      <c r="AS96" s="134">
        <f t="shared" si="60"/>
        <v>0</v>
      </c>
      <c r="AT96" s="134">
        <f t="shared" si="61"/>
        <v>0</v>
      </c>
      <c r="AU96" s="134">
        <f t="shared" si="62"/>
        <v>0</v>
      </c>
      <c r="AV96" s="136">
        <f t="shared" si="47"/>
        <v>0</v>
      </c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75"/>
      <c r="BI96" s="175"/>
      <c r="BJ96" s="134"/>
    </row>
    <row r="97" spans="1:62" ht="15" x14ac:dyDescent="0.25">
      <c r="A97" s="140"/>
      <c r="B97" s="141" t="s">
        <v>161</v>
      </c>
      <c r="C97" s="150"/>
      <c r="D97" s="150"/>
      <c r="E97" s="150"/>
      <c r="F97" s="134"/>
      <c r="G97" s="152"/>
      <c r="H97" s="134"/>
      <c r="I97" s="159"/>
      <c r="J97" s="134"/>
      <c r="K97" s="134"/>
      <c r="L97" s="150"/>
      <c r="M97" s="134"/>
      <c r="N97" s="152"/>
      <c r="O97" s="134"/>
      <c r="P97" s="159"/>
      <c r="Q97" s="134"/>
      <c r="R97" s="134"/>
      <c r="S97" s="150"/>
      <c r="T97" s="134"/>
      <c r="U97" s="152"/>
      <c r="V97" s="134"/>
      <c r="W97" s="159"/>
      <c r="X97" s="134"/>
      <c r="Y97" s="134"/>
      <c r="Z97" s="150"/>
      <c r="AA97" s="134"/>
      <c r="AB97" s="152"/>
      <c r="AC97" s="134"/>
      <c r="AD97" s="159"/>
      <c r="AE97" s="134"/>
      <c r="AF97" s="134"/>
      <c r="AG97" s="150"/>
      <c r="AH97" s="134"/>
      <c r="AI97" s="152"/>
      <c r="AJ97" s="134"/>
      <c r="AK97" s="133"/>
      <c r="AL97" s="134"/>
      <c r="AM97" s="134"/>
      <c r="AN97" s="134"/>
      <c r="AO97" s="140"/>
      <c r="AP97" s="124" t="s">
        <v>173</v>
      </c>
      <c r="AQ97" s="134">
        <f t="shared" si="58"/>
        <v>0</v>
      </c>
      <c r="AR97" s="134">
        <f t="shared" si="59"/>
        <v>0</v>
      </c>
      <c r="AS97" s="134">
        <f t="shared" si="60"/>
        <v>0</v>
      </c>
      <c r="AT97" s="134">
        <f t="shared" si="61"/>
        <v>0</v>
      </c>
      <c r="AU97" s="134">
        <f t="shared" si="62"/>
        <v>0</v>
      </c>
      <c r="AV97" s="136">
        <f t="shared" si="47"/>
        <v>0</v>
      </c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75"/>
      <c r="BI97" s="175"/>
      <c r="BJ97" s="134"/>
    </row>
    <row r="98" spans="1:62" ht="15" x14ac:dyDescent="0.25">
      <c r="A98" s="140"/>
      <c r="B98" s="141" t="s">
        <v>174</v>
      </c>
      <c r="C98" s="150"/>
      <c r="D98" s="150"/>
      <c r="E98" s="150"/>
      <c r="F98" s="134"/>
      <c r="G98" s="152"/>
      <c r="H98" s="134"/>
      <c r="I98" s="159"/>
      <c r="J98" s="134"/>
      <c r="K98" s="134"/>
      <c r="L98" s="150"/>
      <c r="M98" s="134"/>
      <c r="N98" s="152"/>
      <c r="O98" s="134"/>
      <c r="P98" s="159"/>
      <c r="Q98" s="134"/>
      <c r="R98" s="134"/>
      <c r="S98" s="150"/>
      <c r="T98" s="134"/>
      <c r="U98" s="152"/>
      <c r="V98" s="134"/>
      <c r="W98" s="159"/>
      <c r="X98" s="134"/>
      <c r="Y98" s="134"/>
      <c r="Z98" s="150"/>
      <c r="AA98" s="134"/>
      <c r="AB98" s="152"/>
      <c r="AC98" s="134"/>
      <c r="AD98" s="159"/>
      <c r="AE98" s="134"/>
      <c r="AF98" s="134"/>
      <c r="AG98" s="150"/>
      <c r="AH98" s="134"/>
      <c r="AI98" s="152"/>
      <c r="AJ98" s="134"/>
      <c r="AK98" s="133"/>
      <c r="AL98" s="134"/>
      <c r="AM98" s="134"/>
      <c r="AN98" s="134"/>
      <c r="AO98" s="140"/>
      <c r="AP98" s="124" t="s">
        <v>174</v>
      </c>
      <c r="AQ98" s="134">
        <f t="shared" si="58"/>
        <v>0</v>
      </c>
      <c r="AR98" s="134">
        <f t="shared" si="59"/>
        <v>0</v>
      </c>
      <c r="AS98" s="134">
        <f t="shared" si="60"/>
        <v>0</v>
      </c>
      <c r="AT98" s="134">
        <f t="shared" si="61"/>
        <v>0</v>
      </c>
      <c r="AU98" s="134">
        <f t="shared" si="62"/>
        <v>0</v>
      </c>
      <c r="AV98" s="136">
        <f t="shared" si="47"/>
        <v>0</v>
      </c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75"/>
      <c r="BI98" s="175"/>
      <c r="BJ98" s="134"/>
    </row>
    <row r="99" spans="1:62" ht="15" x14ac:dyDescent="0.25">
      <c r="A99" s="153"/>
      <c r="B99" s="154" t="s">
        <v>175</v>
      </c>
      <c r="C99" s="155"/>
      <c r="D99" s="155"/>
      <c r="E99" s="155"/>
      <c r="F99" s="134"/>
      <c r="G99" s="155"/>
      <c r="H99" s="155"/>
      <c r="I99" s="159"/>
      <c r="J99" s="155"/>
      <c r="K99" s="155"/>
      <c r="L99" s="155"/>
      <c r="M99" s="134"/>
      <c r="N99" s="155"/>
      <c r="O99" s="155"/>
      <c r="P99" s="159"/>
      <c r="Q99" s="155"/>
      <c r="R99" s="155"/>
      <c r="S99" s="155"/>
      <c r="T99" s="134"/>
      <c r="U99" s="155"/>
      <c r="V99" s="155"/>
      <c r="W99" s="159"/>
      <c r="X99" s="155"/>
      <c r="Y99" s="155"/>
      <c r="Z99" s="155"/>
      <c r="AA99" s="134"/>
      <c r="AB99" s="155"/>
      <c r="AC99" s="155"/>
      <c r="AD99" s="159"/>
      <c r="AE99" s="155"/>
      <c r="AF99" s="155"/>
      <c r="AG99" s="155"/>
      <c r="AH99" s="134"/>
      <c r="AI99" s="155"/>
      <c r="AJ99" s="155"/>
      <c r="AK99" s="133">
        <f>SUM(E99:AI99)</f>
        <v>0</v>
      </c>
      <c r="AL99" s="155"/>
      <c r="AM99" s="155"/>
      <c r="AN99" s="155"/>
      <c r="AO99" s="153"/>
      <c r="AP99" s="134" t="s">
        <v>176</v>
      </c>
      <c r="AQ99" s="134">
        <f>SUM(AQ93:AQ98)-AQ92</f>
        <v>0</v>
      </c>
      <c r="AR99" s="134">
        <f>SUM(AR93:AR98)-AR92</f>
        <v>0</v>
      </c>
      <c r="AS99" s="134">
        <f>SUM(AS93:AS98)-AS92</f>
        <v>0</v>
      </c>
      <c r="AT99" s="134">
        <f>SUM(AT93:AT98)-AT92</f>
        <v>0</v>
      </c>
      <c r="AU99" s="134">
        <f>SUM(AU93:AU98)-AU92</f>
        <v>0</v>
      </c>
      <c r="AV99" s="136">
        <f t="shared" si="47"/>
        <v>0</v>
      </c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81"/>
      <c r="BI99" s="181"/>
      <c r="BJ99" s="155"/>
    </row>
    <row r="100" spans="1:62" ht="15" x14ac:dyDescent="0.25">
      <c r="A100" s="71"/>
      <c r="B100" s="131" t="s">
        <v>166</v>
      </c>
      <c r="C100" s="95"/>
      <c r="D100" s="95"/>
      <c r="E100" s="95"/>
      <c r="F100" s="95"/>
      <c r="G100" s="95">
        <v>5</v>
      </c>
      <c r="H100" s="95">
        <v>3</v>
      </c>
      <c r="I100" s="173"/>
      <c r="J100" s="95">
        <v>5</v>
      </c>
      <c r="K100" s="95">
        <v>5</v>
      </c>
      <c r="L100" s="95">
        <v>5</v>
      </c>
      <c r="M100" s="95">
        <v>6</v>
      </c>
      <c r="N100" s="95">
        <v>6</v>
      </c>
      <c r="O100" s="95">
        <v>3</v>
      </c>
      <c r="P100" s="173"/>
      <c r="Q100" s="95">
        <v>5</v>
      </c>
      <c r="R100" s="95">
        <v>5</v>
      </c>
      <c r="S100" s="95">
        <v>5</v>
      </c>
      <c r="T100" s="95">
        <v>6</v>
      </c>
      <c r="U100" s="95">
        <v>6</v>
      </c>
      <c r="V100" s="95">
        <v>3</v>
      </c>
      <c r="W100" s="173"/>
      <c r="X100" s="95">
        <v>5</v>
      </c>
      <c r="Y100" s="95">
        <v>5</v>
      </c>
      <c r="Z100" s="95">
        <v>5</v>
      </c>
      <c r="AA100" s="95">
        <v>6</v>
      </c>
      <c r="AB100" s="95">
        <v>6</v>
      </c>
      <c r="AC100" s="95">
        <v>3</v>
      </c>
      <c r="AD100" s="173"/>
      <c r="AE100" s="95">
        <v>5</v>
      </c>
      <c r="AF100" s="95">
        <v>5</v>
      </c>
      <c r="AG100" s="95">
        <v>5</v>
      </c>
      <c r="AH100" s="95">
        <v>6</v>
      </c>
      <c r="AI100" s="95">
        <v>6</v>
      </c>
      <c r="AJ100" s="95">
        <v>3</v>
      </c>
      <c r="AK100" s="133">
        <f>SUM(F100:AI100)</f>
        <v>125</v>
      </c>
      <c r="AL100" s="134"/>
      <c r="AM100" s="134"/>
      <c r="AN100" s="134"/>
      <c r="AO100" s="71"/>
      <c r="AP100" s="135" t="s">
        <v>167</v>
      </c>
      <c r="AQ100" s="135">
        <f t="shared" ref="AQ100:AQ106" si="63">SUM(C100:H100)</f>
        <v>8</v>
      </c>
      <c r="AR100" s="135">
        <f t="shared" ref="AR100:AR106" si="64">SUM(J100:O100)</f>
        <v>30</v>
      </c>
      <c r="AS100" s="135">
        <f t="shared" ref="AS100:AS106" si="65">SUM(Q100:V100)</f>
        <v>30</v>
      </c>
      <c r="AT100" s="135">
        <f t="shared" ref="AT100:AT106" si="66">SUM(X100:AC100)</f>
        <v>30</v>
      </c>
      <c r="AU100" s="135">
        <f t="shared" ref="AU100:AU106" si="67">SUM(AE100:AJ100)</f>
        <v>30</v>
      </c>
      <c r="AV100" s="136">
        <f t="shared" ref="AV100:AV131" si="68">SUM(AQ100:AU100)</f>
        <v>128</v>
      </c>
      <c r="AW100" s="137">
        <f>AV100-SUM(AV102:AV106)</f>
        <v>123</v>
      </c>
      <c r="AX100" s="137">
        <f>AV107</f>
        <v>3.5</v>
      </c>
      <c r="AY100" s="138">
        <f>AW100+AX100</f>
        <v>126.5</v>
      </c>
      <c r="AZ100" s="138">
        <f>AV106</f>
        <v>5</v>
      </c>
      <c r="BA100" s="138">
        <f>AV104</f>
        <v>0</v>
      </c>
      <c r="BB100" s="138">
        <f>AV105</f>
        <v>0</v>
      </c>
      <c r="BC100" s="138">
        <f>AV103</f>
        <v>0</v>
      </c>
      <c r="BD100" s="138">
        <f>AV102</f>
        <v>0</v>
      </c>
      <c r="BE100" s="158" t="str">
        <f>AM101</f>
        <v>no</v>
      </c>
      <c r="BF100" s="134">
        <v>1.3</v>
      </c>
      <c r="BG100" s="134">
        <f>BF100*AX100</f>
        <v>4.55</v>
      </c>
      <c r="BH100" s="174">
        <f>BG100</f>
        <v>4.55</v>
      </c>
      <c r="BI100" s="174"/>
      <c r="BJ100" s="138"/>
    </row>
    <row r="101" spans="1:62" ht="15" x14ac:dyDescent="0.25">
      <c r="A101" s="140"/>
      <c r="B101" s="141" t="s">
        <v>168</v>
      </c>
      <c r="C101" s="134"/>
      <c r="D101" s="134"/>
      <c r="E101" s="134"/>
      <c r="F101" s="134"/>
      <c r="G101" s="250"/>
      <c r="H101" s="134">
        <v>4.5</v>
      </c>
      <c r="I101" s="159"/>
      <c r="J101" s="134">
        <v>5.5</v>
      </c>
      <c r="K101" s="134">
        <v>5</v>
      </c>
      <c r="L101" s="134">
        <v>5.5</v>
      </c>
      <c r="M101" s="134">
        <v>5.5</v>
      </c>
      <c r="N101" s="134">
        <v>6</v>
      </c>
      <c r="O101" s="134">
        <v>3</v>
      </c>
      <c r="P101" s="159"/>
      <c r="Q101" s="134">
        <v>5</v>
      </c>
      <c r="R101" s="134">
        <v>6</v>
      </c>
      <c r="S101" s="134">
        <v>5</v>
      </c>
      <c r="T101" s="134">
        <v>6</v>
      </c>
      <c r="U101" s="134">
        <v>5.5</v>
      </c>
      <c r="V101" s="134">
        <v>3</v>
      </c>
      <c r="W101" s="159"/>
      <c r="X101" s="134">
        <v>4.5</v>
      </c>
      <c r="Y101" s="134">
        <v>5.5</v>
      </c>
      <c r="Z101" s="134">
        <v>5.5</v>
      </c>
      <c r="AA101" s="134">
        <v>6</v>
      </c>
      <c r="AB101" s="134">
        <v>5.5</v>
      </c>
      <c r="AC101" s="134">
        <v>3.5</v>
      </c>
      <c r="AD101" s="159"/>
      <c r="AE101" s="134">
        <v>5</v>
      </c>
      <c r="AF101" s="134">
        <v>5.5</v>
      </c>
      <c r="AG101" s="134">
        <v>5.5</v>
      </c>
      <c r="AH101" s="134">
        <v>5.5</v>
      </c>
      <c r="AI101" s="134">
        <v>5.5</v>
      </c>
      <c r="AJ101" s="134">
        <v>3.5</v>
      </c>
      <c r="AK101" s="133">
        <f>SUM(F101:AI101)</f>
        <v>123</v>
      </c>
      <c r="AL101" s="134">
        <f>COUNT(G101:AJ101)</f>
        <v>25</v>
      </c>
      <c r="AM101" s="159" t="s">
        <v>202</v>
      </c>
      <c r="AN101" s="134"/>
      <c r="AO101" s="140"/>
      <c r="AP101" s="134" t="s">
        <v>169</v>
      </c>
      <c r="AQ101" s="134">
        <f t="shared" si="63"/>
        <v>4.5</v>
      </c>
      <c r="AR101" s="134">
        <f t="shared" si="64"/>
        <v>30.5</v>
      </c>
      <c r="AS101" s="134">
        <f t="shared" si="65"/>
        <v>30.5</v>
      </c>
      <c r="AT101" s="134">
        <f t="shared" si="66"/>
        <v>30.5</v>
      </c>
      <c r="AU101" s="134">
        <f t="shared" si="67"/>
        <v>30.5</v>
      </c>
      <c r="AV101" s="136">
        <f t="shared" si="68"/>
        <v>126.5</v>
      </c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75"/>
      <c r="BI101" s="175"/>
      <c r="BJ101" s="134"/>
    </row>
    <row r="102" spans="1:62" ht="15" x14ac:dyDescent="0.25">
      <c r="A102" s="140" t="s">
        <v>203</v>
      </c>
      <c r="B102" s="141" t="s">
        <v>109</v>
      </c>
      <c r="C102" s="147"/>
      <c r="D102" s="147"/>
      <c r="E102" s="147"/>
      <c r="F102" s="147"/>
      <c r="G102" s="147"/>
      <c r="H102" s="147"/>
      <c r="I102" s="176"/>
      <c r="J102" s="147"/>
      <c r="K102" s="147"/>
      <c r="L102" s="147"/>
      <c r="M102" s="147"/>
      <c r="N102" s="147"/>
      <c r="O102" s="147"/>
      <c r="P102" s="176"/>
      <c r="Q102" s="147"/>
      <c r="R102" s="147"/>
      <c r="S102" s="147"/>
      <c r="T102" s="147"/>
      <c r="U102" s="147"/>
      <c r="V102" s="147"/>
      <c r="W102" s="176"/>
      <c r="X102" s="147"/>
      <c r="Y102" s="257" t="s">
        <v>293</v>
      </c>
      <c r="Z102" s="147"/>
      <c r="AA102" s="257" t="s">
        <v>293</v>
      </c>
      <c r="AB102" s="257" t="s">
        <v>293</v>
      </c>
      <c r="AC102" s="147"/>
      <c r="AD102" s="176"/>
      <c r="AE102" s="147"/>
      <c r="AF102" s="147"/>
      <c r="AG102" s="147"/>
      <c r="AH102" s="147"/>
      <c r="AI102" s="147"/>
      <c r="AJ102" s="147"/>
      <c r="AK102" s="133"/>
      <c r="AL102" s="147"/>
      <c r="AM102" s="147"/>
      <c r="AN102" s="147"/>
      <c r="AO102" s="140" t="s">
        <v>203</v>
      </c>
      <c r="AP102" s="134" t="s">
        <v>109</v>
      </c>
      <c r="AQ102" s="134">
        <f t="shared" si="63"/>
        <v>0</v>
      </c>
      <c r="AR102" s="134">
        <f t="shared" si="64"/>
        <v>0</v>
      </c>
      <c r="AS102" s="134">
        <f t="shared" si="65"/>
        <v>0</v>
      </c>
      <c r="AT102" s="134">
        <f t="shared" si="66"/>
        <v>0</v>
      </c>
      <c r="AU102" s="134">
        <f t="shared" si="67"/>
        <v>0</v>
      </c>
      <c r="AV102" s="136">
        <f t="shared" si="68"/>
        <v>0</v>
      </c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78"/>
      <c r="BI102" s="178"/>
      <c r="BJ102" s="147"/>
    </row>
    <row r="103" spans="1:62" ht="15" x14ac:dyDescent="0.25">
      <c r="A103" s="140"/>
      <c r="B103" s="141" t="s">
        <v>108</v>
      </c>
      <c r="C103" s="150"/>
      <c r="D103" s="150"/>
      <c r="E103" s="150"/>
      <c r="F103" s="134"/>
      <c r="G103" s="152"/>
      <c r="H103" s="134"/>
      <c r="I103" s="159"/>
      <c r="J103" s="134"/>
      <c r="K103" s="134"/>
      <c r="L103" s="150"/>
      <c r="M103" s="134"/>
      <c r="N103" s="152"/>
      <c r="O103" s="134"/>
      <c r="P103" s="159"/>
      <c r="Q103" s="134"/>
      <c r="R103" s="134"/>
      <c r="S103" s="150"/>
      <c r="T103" s="134"/>
      <c r="U103" s="152"/>
      <c r="V103" s="134"/>
      <c r="W103" s="159"/>
      <c r="X103" s="134"/>
      <c r="Y103" s="134"/>
      <c r="Z103" s="150"/>
      <c r="AA103" s="134"/>
      <c r="AB103" s="152"/>
      <c r="AC103" s="134"/>
      <c r="AD103" s="159"/>
      <c r="AE103" s="134"/>
      <c r="AF103" s="134"/>
      <c r="AG103" s="150"/>
      <c r="AH103" s="134"/>
      <c r="AI103" s="152"/>
      <c r="AJ103" s="134"/>
      <c r="AK103" s="133"/>
      <c r="AL103" s="134"/>
      <c r="AM103" s="134"/>
      <c r="AN103" s="134"/>
      <c r="AO103" s="140"/>
      <c r="AP103" s="124" t="s">
        <v>108</v>
      </c>
      <c r="AQ103" s="134">
        <f t="shared" si="63"/>
        <v>0</v>
      </c>
      <c r="AR103" s="134">
        <f t="shared" si="64"/>
        <v>0</v>
      </c>
      <c r="AS103" s="134">
        <f t="shared" si="65"/>
        <v>0</v>
      </c>
      <c r="AT103" s="134">
        <f t="shared" si="66"/>
        <v>0</v>
      </c>
      <c r="AU103" s="134">
        <f t="shared" si="67"/>
        <v>0</v>
      </c>
      <c r="AV103" s="136">
        <f t="shared" si="68"/>
        <v>0</v>
      </c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75"/>
      <c r="BI103" s="175"/>
      <c r="BJ103" s="134"/>
    </row>
    <row r="104" spans="1:62" ht="15" x14ac:dyDescent="0.25">
      <c r="A104" s="140"/>
      <c r="B104" s="141" t="s">
        <v>160</v>
      </c>
      <c r="C104" s="150"/>
      <c r="D104" s="150"/>
      <c r="E104" s="150"/>
      <c r="F104" s="134"/>
      <c r="G104" s="152"/>
      <c r="H104" s="134"/>
      <c r="I104" s="159"/>
      <c r="J104" s="134"/>
      <c r="K104" s="134"/>
      <c r="L104" s="150"/>
      <c r="M104" s="134"/>
      <c r="N104" s="152"/>
      <c r="O104" s="134"/>
      <c r="P104" s="159"/>
      <c r="Q104" s="134"/>
      <c r="R104" s="134"/>
      <c r="S104" s="150"/>
      <c r="T104" s="134"/>
      <c r="U104" s="152"/>
      <c r="V104" s="134"/>
      <c r="W104" s="159"/>
      <c r="X104" s="134"/>
      <c r="Y104" s="134"/>
      <c r="Z104" s="150"/>
      <c r="AA104" s="134"/>
      <c r="AB104" s="152"/>
      <c r="AC104" s="134"/>
      <c r="AD104" s="159"/>
      <c r="AE104" s="134"/>
      <c r="AF104" s="134"/>
      <c r="AG104" s="150"/>
      <c r="AH104" s="134"/>
      <c r="AI104" s="152"/>
      <c r="AJ104" s="134"/>
      <c r="AK104" s="133"/>
      <c r="AL104" s="134"/>
      <c r="AM104" s="134"/>
      <c r="AN104" s="134"/>
      <c r="AO104" s="140"/>
      <c r="AP104" s="124" t="s">
        <v>172</v>
      </c>
      <c r="AQ104" s="134">
        <f t="shared" si="63"/>
        <v>0</v>
      </c>
      <c r="AR104" s="134">
        <f t="shared" si="64"/>
        <v>0</v>
      </c>
      <c r="AS104" s="134">
        <f t="shared" si="65"/>
        <v>0</v>
      </c>
      <c r="AT104" s="134">
        <f t="shared" si="66"/>
        <v>0</v>
      </c>
      <c r="AU104" s="134">
        <f t="shared" si="67"/>
        <v>0</v>
      </c>
      <c r="AV104" s="136">
        <f t="shared" si="68"/>
        <v>0</v>
      </c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75"/>
      <c r="BI104" s="175"/>
      <c r="BJ104" s="134"/>
    </row>
    <row r="105" spans="1:62" ht="15" x14ac:dyDescent="0.25">
      <c r="A105" s="140"/>
      <c r="B105" s="141" t="s">
        <v>161</v>
      </c>
      <c r="C105" s="150"/>
      <c r="D105" s="150"/>
      <c r="E105" s="150"/>
      <c r="F105" s="134"/>
      <c r="G105" s="152"/>
      <c r="H105" s="134"/>
      <c r="I105" s="159"/>
      <c r="J105" s="134"/>
      <c r="K105" s="134"/>
      <c r="L105" s="150"/>
      <c r="M105" s="134"/>
      <c r="N105" s="152"/>
      <c r="O105" s="134"/>
      <c r="P105" s="159"/>
      <c r="Q105" s="134"/>
      <c r="R105" s="134"/>
      <c r="S105" s="150"/>
      <c r="T105" s="134"/>
      <c r="U105" s="152"/>
      <c r="V105" s="134"/>
      <c r="W105" s="159"/>
      <c r="X105" s="134"/>
      <c r="Y105" s="134"/>
      <c r="Z105" s="150"/>
      <c r="AA105" s="134"/>
      <c r="AB105" s="152"/>
      <c r="AC105" s="134"/>
      <c r="AD105" s="159"/>
      <c r="AE105" s="134"/>
      <c r="AF105" s="134"/>
      <c r="AG105" s="150"/>
      <c r="AH105" s="134"/>
      <c r="AI105" s="152"/>
      <c r="AJ105" s="134"/>
      <c r="AK105" s="133"/>
      <c r="AL105" s="134"/>
      <c r="AM105" s="134"/>
      <c r="AN105" s="134"/>
      <c r="AO105" s="140"/>
      <c r="AP105" s="124" t="s">
        <v>173</v>
      </c>
      <c r="AQ105" s="134">
        <f t="shared" si="63"/>
        <v>0</v>
      </c>
      <c r="AR105" s="134">
        <f t="shared" si="64"/>
        <v>0</v>
      </c>
      <c r="AS105" s="134">
        <f t="shared" si="65"/>
        <v>0</v>
      </c>
      <c r="AT105" s="134">
        <f t="shared" si="66"/>
        <v>0</v>
      </c>
      <c r="AU105" s="134">
        <f t="shared" si="67"/>
        <v>0</v>
      </c>
      <c r="AV105" s="136">
        <f t="shared" si="68"/>
        <v>0</v>
      </c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75"/>
      <c r="BI105" s="175"/>
      <c r="BJ105" s="134"/>
    </row>
    <row r="106" spans="1:62" ht="15" x14ac:dyDescent="0.25">
      <c r="A106" s="140"/>
      <c r="B106" s="141" t="s">
        <v>174</v>
      </c>
      <c r="C106" s="150"/>
      <c r="D106" s="150"/>
      <c r="E106" s="150"/>
      <c r="F106" s="134"/>
      <c r="G106" s="152">
        <v>5</v>
      </c>
      <c r="H106" s="134"/>
      <c r="I106" s="159"/>
      <c r="J106" s="134"/>
      <c r="K106" s="134"/>
      <c r="L106" s="150"/>
      <c r="M106" s="134"/>
      <c r="N106" s="152"/>
      <c r="O106" s="134"/>
      <c r="P106" s="159"/>
      <c r="Q106" s="134"/>
      <c r="R106" s="134"/>
      <c r="S106" s="150"/>
      <c r="T106" s="134"/>
      <c r="U106" s="152"/>
      <c r="V106" s="134"/>
      <c r="W106" s="159"/>
      <c r="X106" s="134"/>
      <c r="Y106" s="134"/>
      <c r="Z106" s="150"/>
      <c r="AA106" s="134"/>
      <c r="AB106" s="152"/>
      <c r="AC106" s="134"/>
      <c r="AD106" s="159"/>
      <c r="AE106" s="134"/>
      <c r="AF106" s="134"/>
      <c r="AG106" s="150"/>
      <c r="AH106" s="134"/>
      <c r="AI106" s="152"/>
      <c r="AJ106" s="134"/>
      <c r="AK106" s="133"/>
      <c r="AL106" s="134"/>
      <c r="AM106" s="134"/>
      <c r="AN106" s="134"/>
      <c r="AO106" s="140"/>
      <c r="AP106" s="124" t="s">
        <v>174</v>
      </c>
      <c r="AQ106" s="134">
        <f t="shared" si="63"/>
        <v>5</v>
      </c>
      <c r="AR106" s="134">
        <f t="shared" si="64"/>
        <v>0</v>
      </c>
      <c r="AS106" s="134">
        <f t="shared" si="65"/>
        <v>0</v>
      </c>
      <c r="AT106" s="134">
        <f t="shared" si="66"/>
        <v>0</v>
      </c>
      <c r="AU106" s="134">
        <f t="shared" si="67"/>
        <v>0</v>
      </c>
      <c r="AV106" s="136">
        <f t="shared" si="68"/>
        <v>5</v>
      </c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75"/>
      <c r="BI106" s="175"/>
      <c r="BJ106" s="134"/>
    </row>
    <row r="107" spans="1:62" ht="15" x14ac:dyDescent="0.25">
      <c r="A107" s="153"/>
      <c r="B107" s="154" t="s">
        <v>175</v>
      </c>
      <c r="C107" s="155"/>
      <c r="D107" s="155"/>
      <c r="E107" s="155"/>
      <c r="F107" s="134"/>
      <c r="G107" s="155"/>
      <c r="H107" s="155" t="s">
        <v>216</v>
      </c>
      <c r="I107" s="159"/>
      <c r="J107" s="155"/>
      <c r="K107" s="155"/>
      <c r="L107" s="155"/>
      <c r="M107" s="134"/>
      <c r="N107" s="155" t="s">
        <v>216</v>
      </c>
      <c r="O107" s="155" t="s">
        <v>216</v>
      </c>
      <c r="P107" s="159"/>
      <c r="Q107" s="155"/>
      <c r="R107" s="155"/>
      <c r="S107" s="155"/>
      <c r="T107" s="134"/>
      <c r="U107" s="155"/>
      <c r="V107" s="155" t="s">
        <v>185</v>
      </c>
      <c r="W107" s="159"/>
      <c r="X107" s="155" t="s">
        <v>185</v>
      </c>
      <c r="Y107" s="155"/>
      <c r="Z107" s="155"/>
      <c r="AA107" s="155"/>
      <c r="AB107" s="155" t="s">
        <v>216</v>
      </c>
      <c r="AC107" s="155" t="s">
        <v>216</v>
      </c>
      <c r="AD107" s="159"/>
      <c r="AE107" s="155" t="s">
        <v>185</v>
      </c>
      <c r="AF107" s="155"/>
      <c r="AG107" s="155"/>
      <c r="AH107" s="155" t="s">
        <v>216</v>
      </c>
      <c r="AI107" s="155" t="s">
        <v>216</v>
      </c>
      <c r="AJ107" s="155" t="s">
        <v>216</v>
      </c>
      <c r="AK107" s="133">
        <f>SUM(E107:AI107)</f>
        <v>0</v>
      </c>
      <c r="AL107" s="155"/>
      <c r="AM107" s="155"/>
      <c r="AN107" s="155"/>
      <c r="AO107" s="153"/>
      <c r="AP107" s="134" t="s">
        <v>176</v>
      </c>
      <c r="AQ107" s="134">
        <f>SUM(AQ101:AQ106)-AQ100</f>
        <v>1.5</v>
      </c>
      <c r="AR107" s="134">
        <f>SUM(AR101:AR106)-AR100</f>
        <v>0.5</v>
      </c>
      <c r="AS107" s="134">
        <f>SUM(AS101:AS106)-AS100</f>
        <v>0.5</v>
      </c>
      <c r="AT107" s="134">
        <f>SUM(AT101:AT106)-AT100</f>
        <v>0.5</v>
      </c>
      <c r="AU107" s="134">
        <f>SUM(AU101:AU106)-AU100</f>
        <v>0.5</v>
      </c>
      <c r="AV107" s="136">
        <f t="shared" si="68"/>
        <v>3.5</v>
      </c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81"/>
      <c r="BI107" s="181"/>
      <c r="BJ107" s="155"/>
    </row>
    <row r="108" spans="1:62" ht="15" x14ac:dyDescent="0.25">
      <c r="A108" s="71"/>
      <c r="B108" s="131" t="s">
        <v>166</v>
      </c>
      <c r="C108" s="95"/>
      <c r="D108" s="95"/>
      <c r="E108" s="95"/>
      <c r="F108" s="95"/>
      <c r="G108" s="95">
        <v>5</v>
      </c>
      <c r="H108" s="95">
        <v>3</v>
      </c>
      <c r="I108" s="173"/>
      <c r="J108" s="95">
        <v>5</v>
      </c>
      <c r="K108" s="95">
        <v>5</v>
      </c>
      <c r="L108" s="95">
        <v>5</v>
      </c>
      <c r="M108" s="95">
        <v>6</v>
      </c>
      <c r="N108" s="95">
        <v>6</v>
      </c>
      <c r="O108" s="95">
        <v>3</v>
      </c>
      <c r="P108" s="173"/>
      <c r="Q108" s="95">
        <v>5</v>
      </c>
      <c r="R108" s="95">
        <v>5</v>
      </c>
      <c r="S108" s="95">
        <v>5</v>
      </c>
      <c r="T108" s="95">
        <v>6</v>
      </c>
      <c r="U108" s="95">
        <v>6</v>
      </c>
      <c r="V108" s="95">
        <v>3</v>
      </c>
      <c r="W108" s="173"/>
      <c r="X108" s="95">
        <v>5</v>
      </c>
      <c r="Y108" s="95">
        <v>5</v>
      </c>
      <c r="Z108" s="95">
        <v>5</v>
      </c>
      <c r="AA108" s="95">
        <v>6</v>
      </c>
      <c r="AB108" s="95">
        <v>6</v>
      </c>
      <c r="AC108" s="95">
        <v>3</v>
      </c>
      <c r="AD108" s="173"/>
      <c r="AE108" s="95">
        <v>5</v>
      </c>
      <c r="AF108" s="95">
        <v>5</v>
      </c>
      <c r="AG108" s="95">
        <v>5</v>
      </c>
      <c r="AH108" s="95">
        <v>6</v>
      </c>
      <c r="AI108" s="95">
        <v>6</v>
      </c>
      <c r="AJ108" s="95">
        <v>3</v>
      </c>
      <c r="AK108" s="133">
        <f>SUM(F108:AI108)</f>
        <v>125</v>
      </c>
      <c r="AL108" s="134"/>
      <c r="AM108" s="134"/>
      <c r="AN108" s="134"/>
      <c r="AO108" s="71"/>
      <c r="AP108" s="135" t="s">
        <v>167</v>
      </c>
      <c r="AQ108" s="135">
        <f t="shared" ref="AQ108:AQ114" si="69">SUM(C108:H108)</f>
        <v>8</v>
      </c>
      <c r="AR108" s="135">
        <f t="shared" ref="AR108:AR114" si="70">SUM(J108:O108)</f>
        <v>30</v>
      </c>
      <c r="AS108" s="135">
        <f t="shared" ref="AS108:AS114" si="71">SUM(Q108:V108)</f>
        <v>30</v>
      </c>
      <c r="AT108" s="135">
        <f t="shared" ref="AT108:AT114" si="72">SUM(X108:AC108)</f>
        <v>30</v>
      </c>
      <c r="AU108" s="135">
        <f t="shared" ref="AU108:AU114" si="73">SUM(AE108:AJ108)</f>
        <v>30</v>
      </c>
      <c r="AV108" s="136">
        <f t="shared" si="68"/>
        <v>128</v>
      </c>
      <c r="AW108" s="137">
        <f>AV108-SUM(AV110:AV114)</f>
        <v>123</v>
      </c>
      <c r="AX108" s="137">
        <f>AV115</f>
        <v>22</v>
      </c>
      <c r="AY108" s="138">
        <f>AW108+AX108</f>
        <v>145</v>
      </c>
      <c r="AZ108" s="138">
        <f>AV114</f>
        <v>5</v>
      </c>
      <c r="BA108" s="138">
        <f>AV112</f>
        <v>0</v>
      </c>
      <c r="BB108" s="138">
        <f>AV113</f>
        <v>0</v>
      </c>
      <c r="BC108" s="138">
        <f>AV111</f>
        <v>0</v>
      </c>
      <c r="BD108" s="138">
        <f>AV110</f>
        <v>0</v>
      </c>
      <c r="BE108" s="158" t="str">
        <f>AM109</f>
        <v>no</v>
      </c>
      <c r="BF108" s="134">
        <v>1.2</v>
      </c>
      <c r="BG108" s="134">
        <f>BF108*AX108</f>
        <v>26.4</v>
      </c>
      <c r="BH108" s="174">
        <f>BG108</f>
        <v>26.4</v>
      </c>
      <c r="BI108" s="174"/>
      <c r="BJ108" s="138"/>
    </row>
    <row r="109" spans="1:62" ht="15" x14ac:dyDescent="0.25">
      <c r="A109" s="140"/>
      <c r="B109" s="141" t="s">
        <v>168</v>
      </c>
      <c r="C109" s="134"/>
      <c r="D109" s="134"/>
      <c r="E109" s="134"/>
      <c r="F109" s="134"/>
      <c r="G109" s="250"/>
      <c r="H109" s="134">
        <v>4</v>
      </c>
      <c r="I109" s="159"/>
      <c r="J109" s="134">
        <v>6</v>
      </c>
      <c r="K109" s="155">
        <v>6</v>
      </c>
      <c r="L109" s="155">
        <v>6</v>
      </c>
      <c r="M109" s="134">
        <v>6.5</v>
      </c>
      <c r="N109" s="155">
        <v>6</v>
      </c>
      <c r="O109" s="134">
        <v>4</v>
      </c>
      <c r="P109" s="159"/>
      <c r="Q109" s="134">
        <v>5.5</v>
      </c>
      <c r="R109" s="134">
        <v>7</v>
      </c>
      <c r="S109" s="134">
        <v>6</v>
      </c>
      <c r="T109" s="134">
        <v>6</v>
      </c>
      <c r="U109" s="134">
        <v>6</v>
      </c>
      <c r="V109" s="134">
        <v>3.5</v>
      </c>
      <c r="W109" s="159"/>
      <c r="X109" s="134">
        <v>5.5</v>
      </c>
      <c r="Y109" s="134">
        <v>6</v>
      </c>
      <c r="Z109" s="134">
        <v>8</v>
      </c>
      <c r="AA109" s="134">
        <v>7</v>
      </c>
      <c r="AB109" s="134">
        <v>6</v>
      </c>
      <c r="AC109" s="134">
        <v>4</v>
      </c>
      <c r="AD109" s="159"/>
      <c r="AE109" s="155">
        <v>7</v>
      </c>
      <c r="AF109" s="155">
        <v>6.5</v>
      </c>
      <c r="AG109" s="155">
        <v>6</v>
      </c>
      <c r="AH109" s="134">
        <v>7</v>
      </c>
      <c r="AI109" s="155">
        <v>6</v>
      </c>
      <c r="AJ109" s="134">
        <v>3.5</v>
      </c>
      <c r="AK109" s="133">
        <f>SUM(F109:AI109)</f>
        <v>141.5</v>
      </c>
      <c r="AL109" s="134">
        <f>COUNT(G109:AJ109)</f>
        <v>25</v>
      </c>
      <c r="AM109" s="159" t="s">
        <v>202</v>
      </c>
      <c r="AN109" s="134"/>
      <c r="AO109" s="140"/>
      <c r="AP109" s="134" t="s">
        <v>169</v>
      </c>
      <c r="AQ109" s="134">
        <f t="shared" si="69"/>
        <v>4</v>
      </c>
      <c r="AR109" s="134">
        <f t="shared" si="70"/>
        <v>34.5</v>
      </c>
      <c r="AS109" s="134">
        <f t="shared" si="71"/>
        <v>34</v>
      </c>
      <c r="AT109" s="134">
        <f t="shared" si="72"/>
        <v>36.5</v>
      </c>
      <c r="AU109" s="134">
        <f t="shared" si="73"/>
        <v>36</v>
      </c>
      <c r="AV109" s="136">
        <f t="shared" si="68"/>
        <v>145</v>
      </c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75"/>
      <c r="BI109" s="175"/>
      <c r="BJ109" s="134"/>
    </row>
    <row r="110" spans="1:62" ht="15" x14ac:dyDescent="0.25">
      <c r="A110" s="140" t="s">
        <v>205</v>
      </c>
      <c r="B110" s="141" t="s">
        <v>109</v>
      </c>
      <c r="C110" s="147"/>
      <c r="D110" s="147"/>
      <c r="E110" s="147"/>
      <c r="F110" s="147"/>
      <c r="G110" s="147"/>
      <c r="H110" s="147"/>
      <c r="I110" s="176"/>
      <c r="J110" s="147"/>
      <c r="K110" s="147"/>
      <c r="L110" s="147"/>
      <c r="M110" s="147"/>
      <c r="N110" s="147"/>
      <c r="O110" s="147"/>
      <c r="P110" s="176"/>
      <c r="Q110" s="147"/>
      <c r="R110" s="147"/>
      <c r="S110" s="147"/>
      <c r="T110" s="147"/>
      <c r="U110" s="147"/>
      <c r="V110" s="147"/>
      <c r="W110" s="176"/>
      <c r="X110" s="147"/>
      <c r="Y110" s="147"/>
      <c r="Z110" s="147"/>
      <c r="AA110" s="147"/>
      <c r="AB110" s="147"/>
      <c r="AC110" s="147"/>
      <c r="AD110" s="176"/>
      <c r="AE110" s="147"/>
      <c r="AF110" s="147"/>
      <c r="AG110" s="147"/>
      <c r="AH110" s="147"/>
      <c r="AI110" s="147"/>
      <c r="AJ110" s="147"/>
      <c r="AK110" s="133"/>
      <c r="AL110" s="147"/>
      <c r="AM110" s="147"/>
      <c r="AN110" s="147"/>
      <c r="AO110" s="140" t="s">
        <v>205</v>
      </c>
      <c r="AP110" s="134" t="s">
        <v>109</v>
      </c>
      <c r="AQ110" s="134">
        <f t="shared" si="69"/>
        <v>0</v>
      </c>
      <c r="AR110" s="134">
        <f t="shared" si="70"/>
        <v>0</v>
      </c>
      <c r="AS110" s="134">
        <f t="shared" si="71"/>
        <v>0</v>
      </c>
      <c r="AT110" s="134">
        <f t="shared" si="72"/>
        <v>0</v>
      </c>
      <c r="AU110" s="134">
        <f t="shared" si="73"/>
        <v>0</v>
      </c>
      <c r="AV110" s="136">
        <f t="shared" si="68"/>
        <v>0</v>
      </c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G110" s="147"/>
      <c r="BH110" s="178"/>
      <c r="BI110" s="178"/>
      <c r="BJ110" s="147"/>
    </row>
    <row r="111" spans="1:62" ht="15" x14ac:dyDescent="0.25">
      <c r="A111" s="140"/>
      <c r="B111" s="141" t="s">
        <v>108</v>
      </c>
      <c r="C111" s="150"/>
      <c r="D111" s="150"/>
      <c r="E111" s="150"/>
      <c r="F111" s="134"/>
      <c r="G111" s="152"/>
      <c r="H111" s="134"/>
      <c r="I111" s="159"/>
      <c r="J111" s="134"/>
      <c r="K111" s="134"/>
      <c r="L111" s="150"/>
      <c r="M111" s="134"/>
      <c r="N111" s="152"/>
      <c r="O111" s="134"/>
      <c r="P111" s="159"/>
      <c r="Q111" s="134"/>
      <c r="R111" s="134"/>
      <c r="S111" s="150"/>
      <c r="T111" s="134"/>
      <c r="U111" s="152"/>
      <c r="V111" s="134"/>
      <c r="W111" s="159"/>
      <c r="X111" s="134"/>
      <c r="Y111" s="134"/>
      <c r="Z111" s="150"/>
      <c r="AA111" s="134"/>
      <c r="AB111" s="152"/>
      <c r="AC111" s="134"/>
      <c r="AD111" s="159"/>
      <c r="AE111" s="134"/>
      <c r="AF111" s="134"/>
      <c r="AG111" s="150"/>
      <c r="AH111" s="134"/>
      <c r="AI111" s="152"/>
      <c r="AJ111" s="134"/>
      <c r="AK111" s="133"/>
      <c r="AL111" s="134"/>
      <c r="AM111" s="134"/>
      <c r="AN111" s="134"/>
      <c r="AO111" s="140"/>
      <c r="AP111" s="124" t="s">
        <v>108</v>
      </c>
      <c r="AQ111" s="134">
        <f t="shared" si="69"/>
        <v>0</v>
      </c>
      <c r="AR111" s="134">
        <f t="shared" si="70"/>
        <v>0</v>
      </c>
      <c r="AS111" s="134">
        <f t="shared" si="71"/>
        <v>0</v>
      </c>
      <c r="AT111" s="134">
        <f t="shared" si="72"/>
        <v>0</v>
      </c>
      <c r="AU111" s="134">
        <f t="shared" si="73"/>
        <v>0</v>
      </c>
      <c r="AV111" s="136">
        <f t="shared" si="68"/>
        <v>0</v>
      </c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75"/>
      <c r="BI111" s="175"/>
      <c r="BJ111" s="134"/>
    </row>
    <row r="112" spans="1:62" ht="15" x14ac:dyDescent="0.25">
      <c r="A112" s="140"/>
      <c r="B112" s="141" t="s">
        <v>160</v>
      </c>
      <c r="C112" s="150"/>
      <c r="D112" s="150"/>
      <c r="E112" s="150"/>
      <c r="F112" s="134"/>
      <c r="G112" s="152"/>
      <c r="H112" s="134"/>
      <c r="I112" s="159"/>
      <c r="J112" s="134"/>
      <c r="K112" s="134"/>
      <c r="L112" s="150"/>
      <c r="M112" s="134"/>
      <c r="N112" s="152"/>
      <c r="O112" s="134"/>
      <c r="P112" s="159"/>
      <c r="Q112" s="134"/>
      <c r="R112" s="134"/>
      <c r="S112" s="150"/>
      <c r="T112" s="134"/>
      <c r="U112" s="152"/>
      <c r="V112" s="134"/>
      <c r="W112" s="159"/>
      <c r="X112" s="134"/>
      <c r="Y112" s="134"/>
      <c r="Z112" s="150"/>
      <c r="AA112" s="134"/>
      <c r="AB112" s="152"/>
      <c r="AC112" s="134"/>
      <c r="AD112" s="159"/>
      <c r="AE112" s="134"/>
      <c r="AF112" s="134"/>
      <c r="AG112" s="150"/>
      <c r="AH112" s="134"/>
      <c r="AI112" s="152"/>
      <c r="AJ112" s="134"/>
      <c r="AK112" s="133"/>
      <c r="AL112" s="134"/>
      <c r="AM112" s="134"/>
      <c r="AN112" s="134"/>
      <c r="AO112" s="140"/>
      <c r="AP112" s="124" t="s">
        <v>172</v>
      </c>
      <c r="AQ112" s="134">
        <f t="shared" si="69"/>
        <v>0</v>
      </c>
      <c r="AR112" s="134">
        <f t="shared" si="70"/>
        <v>0</v>
      </c>
      <c r="AS112" s="134">
        <f t="shared" si="71"/>
        <v>0</v>
      </c>
      <c r="AT112" s="134">
        <f t="shared" si="72"/>
        <v>0</v>
      </c>
      <c r="AU112" s="134">
        <f t="shared" si="73"/>
        <v>0</v>
      </c>
      <c r="AV112" s="136">
        <f t="shared" si="68"/>
        <v>0</v>
      </c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75"/>
      <c r="BI112" s="175"/>
      <c r="BJ112" s="134"/>
    </row>
    <row r="113" spans="1:62" ht="15" x14ac:dyDescent="0.25">
      <c r="A113" s="140"/>
      <c r="B113" s="141" t="s">
        <v>161</v>
      </c>
      <c r="C113" s="150"/>
      <c r="D113" s="150"/>
      <c r="E113" s="150"/>
      <c r="F113" s="134"/>
      <c r="G113" s="152"/>
      <c r="H113" s="134"/>
      <c r="I113" s="159"/>
      <c r="J113" s="134"/>
      <c r="K113" s="134"/>
      <c r="L113" s="150"/>
      <c r="M113" s="134"/>
      <c r="N113" s="152"/>
      <c r="O113" s="134"/>
      <c r="P113" s="159"/>
      <c r="Q113" s="134"/>
      <c r="R113" s="134"/>
      <c r="S113" s="150"/>
      <c r="T113" s="134"/>
      <c r="U113" s="152"/>
      <c r="V113" s="134"/>
      <c r="W113" s="159"/>
      <c r="X113" s="134"/>
      <c r="Y113" s="134"/>
      <c r="Z113" s="150"/>
      <c r="AA113" s="134"/>
      <c r="AB113" s="152"/>
      <c r="AC113" s="134"/>
      <c r="AD113" s="159"/>
      <c r="AE113" s="134"/>
      <c r="AF113" s="134"/>
      <c r="AG113" s="150"/>
      <c r="AH113" s="134"/>
      <c r="AI113" s="152"/>
      <c r="AJ113" s="134"/>
      <c r="AK113" s="133"/>
      <c r="AL113" s="134"/>
      <c r="AM113" s="134"/>
      <c r="AN113" s="134"/>
      <c r="AO113" s="140"/>
      <c r="AP113" s="124" t="s">
        <v>173</v>
      </c>
      <c r="AQ113" s="134">
        <f t="shared" si="69"/>
        <v>0</v>
      </c>
      <c r="AR113" s="134">
        <f t="shared" si="70"/>
        <v>0</v>
      </c>
      <c r="AS113" s="134">
        <f t="shared" si="71"/>
        <v>0</v>
      </c>
      <c r="AT113" s="134">
        <f t="shared" si="72"/>
        <v>0</v>
      </c>
      <c r="AU113" s="134">
        <f t="shared" si="73"/>
        <v>0</v>
      </c>
      <c r="AV113" s="136">
        <f t="shared" si="68"/>
        <v>0</v>
      </c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75"/>
      <c r="BI113" s="175"/>
      <c r="BJ113" s="134"/>
    </row>
    <row r="114" spans="1:62" ht="15" x14ac:dyDescent="0.25">
      <c r="A114" s="140"/>
      <c r="B114" s="141" t="s">
        <v>174</v>
      </c>
      <c r="C114" s="150"/>
      <c r="D114" s="150"/>
      <c r="E114" s="150"/>
      <c r="F114" s="134"/>
      <c r="G114" s="152">
        <v>5</v>
      </c>
      <c r="H114" s="134"/>
      <c r="I114" s="159"/>
      <c r="J114" s="134"/>
      <c r="K114" s="134"/>
      <c r="L114" s="150"/>
      <c r="M114" s="134"/>
      <c r="N114" s="152"/>
      <c r="O114" s="134"/>
      <c r="P114" s="159"/>
      <c r="Q114" s="134"/>
      <c r="R114" s="134"/>
      <c r="S114" s="150"/>
      <c r="T114" s="134"/>
      <c r="U114" s="152"/>
      <c r="V114" s="134"/>
      <c r="W114" s="159"/>
      <c r="X114" s="134"/>
      <c r="Y114" s="134"/>
      <c r="Z114" s="150"/>
      <c r="AA114" s="134"/>
      <c r="AB114" s="152"/>
      <c r="AC114" s="134"/>
      <c r="AD114" s="159"/>
      <c r="AE114" s="134"/>
      <c r="AF114" s="134"/>
      <c r="AG114" s="150"/>
      <c r="AH114" s="134"/>
      <c r="AI114" s="152"/>
      <c r="AJ114" s="134"/>
      <c r="AK114" s="133"/>
      <c r="AL114" s="134"/>
      <c r="AM114" s="134"/>
      <c r="AN114" s="134"/>
      <c r="AO114" s="140"/>
      <c r="AP114" s="124" t="s">
        <v>174</v>
      </c>
      <c r="AQ114" s="134">
        <f t="shared" si="69"/>
        <v>5</v>
      </c>
      <c r="AR114" s="134">
        <f t="shared" si="70"/>
        <v>0</v>
      </c>
      <c r="AS114" s="134">
        <f t="shared" si="71"/>
        <v>0</v>
      </c>
      <c r="AT114" s="134">
        <f t="shared" si="72"/>
        <v>0</v>
      </c>
      <c r="AU114" s="134">
        <f t="shared" si="73"/>
        <v>0</v>
      </c>
      <c r="AV114" s="136">
        <f t="shared" si="68"/>
        <v>5</v>
      </c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75"/>
      <c r="BI114" s="175"/>
      <c r="BJ114" s="134"/>
    </row>
    <row r="115" spans="1:62" ht="15" x14ac:dyDescent="0.25">
      <c r="A115" s="153"/>
      <c r="B115" s="154" t="s">
        <v>175</v>
      </c>
      <c r="C115" s="155"/>
      <c r="D115" s="155"/>
      <c r="E115" s="155"/>
      <c r="F115" s="134"/>
      <c r="G115" s="155"/>
      <c r="H115" s="155"/>
      <c r="I115" s="159"/>
      <c r="J115" s="155" t="s">
        <v>206</v>
      </c>
      <c r="K115" s="155" t="s">
        <v>206</v>
      </c>
      <c r="L115" s="155" t="s">
        <v>206</v>
      </c>
      <c r="M115" s="134" t="s">
        <v>294</v>
      </c>
      <c r="N115" s="155" t="s">
        <v>294</v>
      </c>
      <c r="O115" s="155" t="s">
        <v>206</v>
      </c>
      <c r="P115" s="159"/>
      <c r="Q115" s="155" t="s">
        <v>206</v>
      </c>
      <c r="R115" s="155" t="s">
        <v>206</v>
      </c>
      <c r="S115" s="155" t="s">
        <v>206</v>
      </c>
      <c r="T115" s="134" t="s">
        <v>294</v>
      </c>
      <c r="U115" s="155" t="s">
        <v>294</v>
      </c>
      <c r="V115" s="155" t="s">
        <v>206</v>
      </c>
      <c r="W115" s="159"/>
      <c r="X115" s="155" t="s">
        <v>206</v>
      </c>
      <c r="Y115" s="155" t="s">
        <v>206</v>
      </c>
      <c r="Z115" s="155" t="s">
        <v>206</v>
      </c>
      <c r="AA115" s="134" t="s">
        <v>294</v>
      </c>
      <c r="AB115" s="155" t="s">
        <v>294</v>
      </c>
      <c r="AC115" s="155" t="s">
        <v>206</v>
      </c>
      <c r="AD115" s="159"/>
      <c r="AE115" s="155" t="s">
        <v>206</v>
      </c>
      <c r="AF115" s="155" t="s">
        <v>206</v>
      </c>
      <c r="AG115" s="155" t="s">
        <v>206</v>
      </c>
      <c r="AH115" s="134" t="s">
        <v>294</v>
      </c>
      <c r="AI115" s="155" t="s">
        <v>294</v>
      </c>
      <c r="AJ115" s="155" t="s">
        <v>206</v>
      </c>
      <c r="AK115" s="133">
        <f>SUM(E115:AI115)</f>
        <v>0</v>
      </c>
      <c r="AL115" s="155"/>
      <c r="AM115" s="155"/>
      <c r="AN115" s="155"/>
      <c r="AO115" s="153"/>
      <c r="AP115" s="134" t="s">
        <v>176</v>
      </c>
      <c r="AQ115" s="134">
        <f>SUM(AQ109:AQ114)-AQ108</f>
        <v>1</v>
      </c>
      <c r="AR115" s="134">
        <f>SUM(AR109:AR114)-AR108</f>
        <v>4.5</v>
      </c>
      <c r="AS115" s="134">
        <f>SUM(AS109:AS114)-AS108</f>
        <v>4</v>
      </c>
      <c r="AT115" s="134">
        <f>SUM(AT109:AT114)-AT108</f>
        <v>6.5</v>
      </c>
      <c r="AU115" s="134">
        <f>SUM(AU109:AU114)-AU108</f>
        <v>6</v>
      </c>
      <c r="AV115" s="136">
        <f t="shared" si="68"/>
        <v>22</v>
      </c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155"/>
      <c r="BG115" s="155"/>
      <c r="BH115" s="181"/>
      <c r="BI115" s="181"/>
      <c r="BJ115" s="155"/>
    </row>
    <row r="116" spans="1:62" ht="15" x14ac:dyDescent="0.25">
      <c r="A116" s="71"/>
      <c r="B116" s="131" t="s">
        <v>166</v>
      </c>
      <c r="C116" s="95"/>
      <c r="D116" s="95"/>
      <c r="E116" s="95"/>
      <c r="F116" s="95"/>
      <c r="G116" s="95">
        <v>5</v>
      </c>
      <c r="H116" s="95">
        <v>3</v>
      </c>
      <c r="I116" s="173"/>
      <c r="J116" s="95">
        <v>5</v>
      </c>
      <c r="K116" s="95">
        <v>5</v>
      </c>
      <c r="L116" s="95">
        <v>5</v>
      </c>
      <c r="M116" s="95">
        <v>6</v>
      </c>
      <c r="N116" s="95">
        <v>6</v>
      </c>
      <c r="O116" s="95">
        <v>3</v>
      </c>
      <c r="P116" s="173"/>
      <c r="Q116" s="95">
        <v>5</v>
      </c>
      <c r="R116" s="95">
        <v>5</v>
      </c>
      <c r="S116" s="95">
        <v>5</v>
      </c>
      <c r="T116" s="95">
        <v>6</v>
      </c>
      <c r="U116" s="95">
        <v>6</v>
      </c>
      <c r="V116" s="95">
        <v>3</v>
      </c>
      <c r="W116" s="173"/>
      <c r="X116" s="95">
        <v>5</v>
      </c>
      <c r="Y116" s="95">
        <v>5</v>
      </c>
      <c r="Z116" s="95">
        <v>5</v>
      </c>
      <c r="AA116" s="95">
        <v>6</v>
      </c>
      <c r="AB116" s="95">
        <v>6</v>
      </c>
      <c r="AC116" s="95">
        <v>3</v>
      </c>
      <c r="AD116" s="173"/>
      <c r="AE116" s="95">
        <v>5</v>
      </c>
      <c r="AF116" s="95">
        <v>5</v>
      </c>
      <c r="AG116" s="95">
        <v>5</v>
      </c>
      <c r="AH116" s="95">
        <v>6</v>
      </c>
      <c r="AI116" s="95">
        <v>6</v>
      </c>
      <c r="AJ116" s="95">
        <v>3</v>
      </c>
      <c r="AK116" s="133">
        <f>SUM(F116:AI116)</f>
        <v>125</v>
      </c>
      <c r="AL116" s="134"/>
      <c r="AM116" s="134"/>
      <c r="AN116" s="134"/>
      <c r="AO116" s="71"/>
      <c r="AP116" s="135" t="s">
        <v>167</v>
      </c>
      <c r="AQ116" s="135">
        <f t="shared" ref="AQ116:AQ122" si="74">SUM(C116:H116)</f>
        <v>8</v>
      </c>
      <c r="AR116" s="135">
        <f t="shared" ref="AR116:AR122" si="75">SUM(J116:O116)</f>
        <v>30</v>
      </c>
      <c r="AS116" s="135">
        <f t="shared" ref="AS116:AS122" si="76">SUM(Q116:V116)</f>
        <v>30</v>
      </c>
      <c r="AT116" s="135">
        <f t="shared" ref="AT116:AT122" si="77">SUM(X116:AC116)</f>
        <v>30</v>
      </c>
      <c r="AU116" s="135">
        <f t="shared" ref="AU116:AU122" si="78">SUM(AE116:AJ116)</f>
        <v>30</v>
      </c>
      <c r="AV116" s="136">
        <f t="shared" si="68"/>
        <v>128</v>
      </c>
      <c r="AW116" s="137">
        <f>AV116-SUM(AV118:AV122)</f>
        <v>123</v>
      </c>
      <c r="AX116" s="137">
        <f>AV123</f>
        <v>-8.5</v>
      </c>
      <c r="AY116" s="138">
        <f>AW116+AX116</f>
        <v>114.5</v>
      </c>
      <c r="AZ116" s="138">
        <f>AV122</f>
        <v>5</v>
      </c>
      <c r="BA116" s="138">
        <f>AV120</f>
        <v>0</v>
      </c>
      <c r="BB116" s="138">
        <f>AV121</f>
        <v>0</v>
      </c>
      <c r="BC116" s="138">
        <f>AV119</f>
        <v>0</v>
      </c>
      <c r="BD116" s="138">
        <f>AV118</f>
        <v>0</v>
      </c>
      <c r="BE116" s="158" t="str">
        <f>AM117</f>
        <v>no</v>
      </c>
      <c r="BF116" s="134">
        <v>1.2</v>
      </c>
      <c r="BG116" s="134">
        <f>BF116*AX116</f>
        <v>-10.199999999999999</v>
      </c>
      <c r="BH116" s="174">
        <f>BG116</f>
        <v>-10.199999999999999</v>
      </c>
      <c r="BI116" s="174"/>
      <c r="BJ116" s="138" t="s">
        <v>220</v>
      </c>
    </row>
    <row r="117" spans="1:62" ht="15" x14ac:dyDescent="0.25">
      <c r="A117" s="140"/>
      <c r="B117" s="141" t="s">
        <v>168</v>
      </c>
      <c r="C117" s="134"/>
      <c r="D117" s="134"/>
      <c r="E117" s="134"/>
      <c r="F117" s="134"/>
      <c r="G117" s="250"/>
      <c r="H117" s="134">
        <v>2</v>
      </c>
      <c r="I117" s="159"/>
      <c r="J117" s="134">
        <v>5.5</v>
      </c>
      <c r="K117" s="134">
        <v>5.5</v>
      </c>
      <c r="L117" s="134">
        <v>5</v>
      </c>
      <c r="M117" s="134">
        <v>5.5</v>
      </c>
      <c r="N117" s="134">
        <v>5</v>
      </c>
      <c r="O117" s="134">
        <v>2</v>
      </c>
      <c r="P117" s="159"/>
      <c r="Q117" s="134">
        <v>5.5</v>
      </c>
      <c r="R117" s="258">
        <v>5</v>
      </c>
      <c r="S117" s="134">
        <v>4.5</v>
      </c>
      <c r="T117" s="134">
        <v>5.5</v>
      </c>
      <c r="U117" s="134">
        <v>5.5</v>
      </c>
      <c r="V117" s="134">
        <v>2.5</v>
      </c>
      <c r="W117" s="159"/>
      <c r="X117" s="134">
        <v>5</v>
      </c>
      <c r="Y117" s="134">
        <v>5</v>
      </c>
      <c r="Z117" s="134">
        <v>4.5</v>
      </c>
      <c r="AA117" s="134">
        <v>5.5</v>
      </c>
      <c r="AB117" s="134">
        <v>5.5</v>
      </c>
      <c r="AC117" s="134">
        <v>2.5</v>
      </c>
      <c r="AD117" s="159"/>
      <c r="AE117" s="134">
        <v>5.5</v>
      </c>
      <c r="AF117" s="134">
        <v>4.5</v>
      </c>
      <c r="AG117" s="134">
        <v>5</v>
      </c>
      <c r="AH117" s="134">
        <v>5</v>
      </c>
      <c r="AI117" s="134">
        <v>6</v>
      </c>
      <c r="AJ117" s="134">
        <v>1.5</v>
      </c>
      <c r="AK117" s="133">
        <f>SUM(F117:AI117)</f>
        <v>113</v>
      </c>
      <c r="AL117" s="134">
        <f>COUNT(G117:AJ117)</f>
        <v>25</v>
      </c>
      <c r="AM117" s="159" t="s">
        <v>202</v>
      </c>
      <c r="AN117" s="134"/>
      <c r="AO117" s="140"/>
      <c r="AP117" s="134" t="s">
        <v>169</v>
      </c>
      <c r="AQ117" s="134">
        <f t="shared" si="74"/>
        <v>2</v>
      </c>
      <c r="AR117" s="134">
        <f t="shared" si="75"/>
        <v>28.5</v>
      </c>
      <c r="AS117" s="134">
        <f t="shared" si="76"/>
        <v>28.5</v>
      </c>
      <c r="AT117" s="134">
        <f t="shared" si="77"/>
        <v>28</v>
      </c>
      <c r="AU117" s="134">
        <f t="shared" si="78"/>
        <v>27.5</v>
      </c>
      <c r="AV117" s="136">
        <f t="shared" si="68"/>
        <v>114.5</v>
      </c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75"/>
      <c r="BI117" s="175"/>
      <c r="BJ117" s="134"/>
    </row>
    <row r="118" spans="1:62" ht="15" x14ac:dyDescent="0.25">
      <c r="A118" s="140" t="s">
        <v>208</v>
      </c>
      <c r="B118" s="141" t="s">
        <v>109</v>
      </c>
      <c r="C118" s="147"/>
      <c r="D118" s="147"/>
      <c r="E118" s="147"/>
      <c r="F118" s="147"/>
      <c r="G118" s="147"/>
      <c r="H118" s="147"/>
      <c r="I118" s="176"/>
      <c r="J118" s="147"/>
      <c r="K118" s="147"/>
      <c r="L118" s="147"/>
      <c r="M118" s="147"/>
      <c r="N118" s="147"/>
      <c r="O118" s="147"/>
      <c r="P118" s="176"/>
      <c r="Q118" s="147"/>
      <c r="R118" s="147"/>
      <c r="S118" s="147"/>
      <c r="T118" s="147"/>
      <c r="U118" s="147"/>
      <c r="V118" s="147"/>
      <c r="W118" s="176"/>
      <c r="X118" s="147"/>
      <c r="Y118" s="147"/>
      <c r="Z118" s="147"/>
      <c r="AA118" s="147"/>
      <c r="AB118" s="147"/>
      <c r="AC118" s="147"/>
      <c r="AD118" s="176"/>
      <c r="AE118" s="147"/>
      <c r="AF118" s="147"/>
      <c r="AG118" s="147"/>
      <c r="AH118" s="147"/>
      <c r="AI118" s="147"/>
      <c r="AJ118" s="147"/>
      <c r="AK118" s="133"/>
      <c r="AL118" s="147"/>
      <c r="AM118" s="147"/>
      <c r="AN118" s="147"/>
      <c r="AO118" s="140" t="s">
        <v>208</v>
      </c>
      <c r="AP118" s="134" t="s">
        <v>109</v>
      </c>
      <c r="AQ118" s="134">
        <f t="shared" si="74"/>
        <v>0</v>
      </c>
      <c r="AR118" s="134">
        <f t="shared" si="75"/>
        <v>0</v>
      </c>
      <c r="AS118" s="134">
        <f t="shared" si="76"/>
        <v>0</v>
      </c>
      <c r="AT118" s="134">
        <f t="shared" si="77"/>
        <v>0</v>
      </c>
      <c r="AU118" s="134">
        <f t="shared" si="78"/>
        <v>0</v>
      </c>
      <c r="AV118" s="136">
        <f t="shared" si="68"/>
        <v>0</v>
      </c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78"/>
      <c r="BI118" s="178"/>
      <c r="BJ118" s="147"/>
    </row>
    <row r="119" spans="1:62" ht="15" x14ac:dyDescent="0.25">
      <c r="A119" s="140"/>
      <c r="B119" s="141" t="s">
        <v>108</v>
      </c>
      <c r="C119" s="150"/>
      <c r="D119" s="150"/>
      <c r="E119" s="150"/>
      <c r="F119" s="134"/>
      <c r="G119" s="152"/>
      <c r="H119" s="134"/>
      <c r="I119" s="159"/>
      <c r="J119" s="134"/>
      <c r="K119" s="134"/>
      <c r="L119" s="150"/>
      <c r="M119" s="134"/>
      <c r="N119" s="152"/>
      <c r="O119" s="134"/>
      <c r="P119" s="159"/>
      <c r="Q119" s="134"/>
      <c r="R119" s="134"/>
      <c r="S119" s="150"/>
      <c r="T119" s="134"/>
      <c r="U119" s="152"/>
      <c r="V119" s="134"/>
      <c r="W119" s="159"/>
      <c r="X119" s="134"/>
      <c r="Y119" s="134"/>
      <c r="Z119" s="150"/>
      <c r="AA119" s="134"/>
      <c r="AB119" s="152"/>
      <c r="AC119" s="134"/>
      <c r="AD119" s="159"/>
      <c r="AE119" s="134"/>
      <c r="AF119" s="134"/>
      <c r="AG119" s="150"/>
      <c r="AH119" s="134"/>
      <c r="AI119" s="152"/>
      <c r="AJ119" s="134"/>
      <c r="AK119" s="133"/>
      <c r="AL119" s="134"/>
      <c r="AM119" s="134"/>
      <c r="AN119" s="134"/>
      <c r="AO119" s="140"/>
      <c r="AP119" s="124" t="s">
        <v>108</v>
      </c>
      <c r="AQ119" s="134">
        <f t="shared" si="74"/>
        <v>0</v>
      </c>
      <c r="AR119" s="134">
        <f t="shared" si="75"/>
        <v>0</v>
      </c>
      <c r="AS119" s="134">
        <f t="shared" si="76"/>
        <v>0</v>
      </c>
      <c r="AT119" s="134">
        <f t="shared" si="77"/>
        <v>0</v>
      </c>
      <c r="AU119" s="134">
        <f t="shared" si="78"/>
        <v>0</v>
      </c>
      <c r="AV119" s="136">
        <f t="shared" si="68"/>
        <v>0</v>
      </c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75"/>
      <c r="BI119" s="175"/>
      <c r="BJ119" s="134"/>
    </row>
    <row r="120" spans="1:62" ht="15" x14ac:dyDescent="0.25">
      <c r="A120" s="140"/>
      <c r="B120" s="141" t="s">
        <v>160</v>
      </c>
      <c r="C120" s="150"/>
      <c r="D120" s="150"/>
      <c r="E120" s="150"/>
      <c r="F120" s="134"/>
      <c r="G120" s="152"/>
      <c r="H120" s="134"/>
      <c r="I120" s="159"/>
      <c r="J120" s="134"/>
      <c r="K120" s="134"/>
      <c r="L120" s="150"/>
      <c r="M120" s="134"/>
      <c r="N120" s="152"/>
      <c r="O120" s="134"/>
      <c r="P120" s="159"/>
      <c r="Q120" s="134"/>
      <c r="R120" s="134"/>
      <c r="S120" s="150"/>
      <c r="T120" s="134"/>
      <c r="U120" s="152"/>
      <c r="V120" s="134"/>
      <c r="W120" s="159"/>
      <c r="X120" s="134"/>
      <c r="Y120" s="134"/>
      <c r="Z120" s="150"/>
      <c r="AA120" s="134"/>
      <c r="AB120" s="152"/>
      <c r="AC120" s="134"/>
      <c r="AD120" s="159"/>
      <c r="AE120" s="134"/>
      <c r="AF120" s="134"/>
      <c r="AG120" s="150"/>
      <c r="AH120" s="134"/>
      <c r="AI120" s="152"/>
      <c r="AJ120" s="134"/>
      <c r="AK120" s="133"/>
      <c r="AL120" s="134"/>
      <c r="AM120" s="134"/>
      <c r="AN120" s="134"/>
      <c r="AO120" s="140"/>
      <c r="AP120" s="124" t="s">
        <v>172</v>
      </c>
      <c r="AQ120" s="134">
        <f t="shared" si="74"/>
        <v>0</v>
      </c>
      <c r="AR120" s="134">
        <f t="shared" si="75"/>
        <v>0</v>
      </c>
      <c r="AS120" s="134">
        <f t="shared" si="76"/>
        <v>0</v>
      </c>
      <c r="AT120" s="134">
        <f t="shared" si="77"/>
        <v>0</v>
      </c>
      <c r="AU120" s="134">
        <f t="shared" si="78"/>
        <v>0</v>
      </c>
      <c r="AV120" s="136">
        <f t="shared" si="68"/>
        <v>0</v>
      </c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75"/>
      <c r="BI120" s="175"/>
      <c r="BJ120" s="134"/>
    </row>
    <row r="121" spans="1:62" ht="15" x14ac:dyDescent="0.25">
      <c r="A121" s="140"/>
      <c r="B121" s="141" t="s">
        <v>161</v>
      </c>
      <c r="C121" s="150"/>
      <c r="D121" s="150"/>
      <c r="E121" s="150"/>
      <c r="F121" s="134"/>
      <c r="G121" s="152"/>
      <c r="H121" s="134"/>
      <c r="I121" s="159"/>
      <c r="J121" s="134"/>
      <c r="K121" s="134"/>
      <c r="L121" s="150"/>
      <c r="M121" s="134"/>
      <c r="N121" s="152"/>
      <c r="O121" s="134"/>
      <c r="P121" s="159"/>
      <c r="Q121" s="134"/>
      <c r="R121" s="134"/>
      <c r="S121" s="150"/>
      <c r="T121" s="134"/>
      <c r="U121" s="152"/>
      <c r="V121" s="134"/>
      <c r="W121" s="159"/>
      <c r="X121" s="134"/>
      <c r="Y121" s="134"/>
      <c r="Z121" s="150"/>
      <c r="AA121" s="134"/>
      <c r="AB121" s="152"/>
      <c r="AC121" s="134"/>
      <c r="AD121" s="159"/>
      <c r="AE121" s="134"/>
      <c r="AF121" s="134"/>
      <c r="AG121" s="150"/>
      <c r="AH121" s="134"/>
      <c r="AI121" s="152"/>
      <c r="AJ121" s="134"/>
      <c r="AK121" s="133"/>
      <c r="AL121" s="134"/>
      <c r="AM121" s="134"/>
      <c r="AN121" s="134"/>
      <c r="AO121" s="140"/>
      <c r="AP121" s="124" t="s">
        <v>173</v>
      </c>
      <c r="AQ121" s="134">
        <f t="shared" si="74"/>
        <v>0</v>
      </c>
      <c r="AR121" s="134">
        <f t="shared" si="75"/>
        <v>0</v>
      </c>
      <c r="AS121" s="134">
        <f t="shared" si="76"/>
        <v>0</v>
      </c>
      <c r="AT121" s="134">
        <f t="shared" si="77"/>
        <v>0</v>
      </c>
      <c r="AU121" s="134">
        <f t="shared" si="78"/>
        <v>0</v>
      </c>
      <c r="AV121" s="136">
        <f t="shared" si="68"/>
        <v>0</v>
      </c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75"/>
      <c r="BI121" s="175"/>
      <c r="BJ121" s="134"/>
    </row>
    <row r="122" spans="1:62" ht="15" x14ac:dyDescent="0.25">
      <c r="A122" s="140"/>
      <c r="B122" s="141" t="s">
        <v>174</v>
      </c>
      <c r="C122" s="150"/>
      <c r="D122" s="150"/>
      <c r="E122" s="150"/>
      <c r="F122" s="134"/>
      <c r="G122" s="152">
        <v>5</v>
      </c>
      <c r="H122" s="134"/>
      <c r="I122" s="159"/>
      <c r="J122" s="134"/>
      <c r="K122" s="134"/>
      <c r="L122" s="150"/>
      <c r="M122" s="134"/>
      <c r="N122" s="152"/>
      <c r="O122" s="134"/>
      <c r="P122" s="159"/>
      <c r="Q122" s="134"/>
      <c r="R122" s="134"/>
      <c r="S122" s="150"/>
      <c r="T122" s="134"/>
      <c r="U122" s="152"/>
      <c r="V122" s="134"/>
      <c r="W122" s="159"/>
      <c r="X122" s="134"/>
      <c r="Y122" s="134"/>
      <c r="Z122" s="150"/>
      <c r="AA122" s="134"/>
      <c r="AB122" s="152"/>
      <c r="AC122" s="134"/>
      <c r="AD122" s="159"/>
      <c r="AE122" s="134"/>
      <c r="AF122" s="134"/>
      <c r="AG122" s="150"/>
      <c r="AH122" s="134"/>
      <c r="AI122" s="152"/>
      <c r="AJ122" s="134"/>
      <c r="AK122" s="133"/>
      <c r="AL122" s="134"/>
      <c r="AM122" s="134"/>
      <c r="AN122" s="134"/>
      <c r="AO122" s="140"/>
      <c r="AP122" s="124" t="s">
        <v>174</v>
      </c>
      <c r="AQ122" s="134">
        <f t="shared" si="74"/>
        <v>5</v>
      </c>
      <c r="AR122" s="134">
        <f t="shared" si="75"/>
        <v>0</v>
      </c>
      <c r="AS122" s="134">
        <f t="shared" si="76"/>
        <v>0</v>
      </c>
      <c r="AT122" s="134">
        <f t="shared" si="77"/>
        <v>0</v>
      </c>
      <c r="AU122" s="134">
        <f t="shared" si="78"/>
        <v>0</v>
      </c>
      <c r="AV122" s="136">
        <f t="shared" si="68"/>
        <v>5</v>
      </c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75"/>
      <c r="BI122" s="175"/>
      <c r="BJ122" s="134"/>
    </row>
    <row r="123" spans="1:62" ht="15" x14ac:dyDescent="0.25">
      <c r="A123" s="153"/>
      <c r="B123" s="154" t="s">
        <v>175</v>
      </c>
      <c r="C123" s="155"/>
      <c r="D123" s="155"/>
      <c r="E123" s="155"/>
      <c r="F123" s="134"/>
      <c r="G123" s="155"/>
      <c r="H123" s="155" t="s">
        <v>295</v>
      </c>
      <c r="I123" s="159"/>
      <c r="J123" s="155" t="s">
        <v>295</v>
      </c>
      <c r="K123" s="155" t="s">
        <v>295</v>
      </c>
      <c r="L123" s="155" t="s">
        <v>295</v>
      </c>
      <c r="M123" s="155" t="s">
        <v>295</v>
      </c>
      <c r="N123" s="155" t="s">
        <v>295</v>
      </c>
      <c r="O123" s="155" t="s">
        <v>295</v>
      </c>
      <c r="P123" s="159"/>
      <c r="Q123" s="155" t="s">
        <v>295</v>
      </c>
      <c r="R123" s="155" t="s">
        <v>295</v>
      </c>
      <c r="S123" s="155" t="s">
        <v>295</v>
      </c>
      <c r="T123" s="155" t="s">
        <v>295</v>
      </c>
      <c r="U123" s="155" t="s">
        <v>295</v>
      </c>
      <c r="V123" s="155" t="s">
        <v>295</v>
      </c>
      <c r="W123" s="159"/>
      <c r="X123" s="155" t="s">
        <v>295</v>
      </c>
      <c r="Y123" s="155" t="s">
        <v>295</v>
      </c>
      <c r="Z123" s="155" t="s">
        <v>295</v>
      </c>
      <c r="AA123" s="155" t="s">
        <v>295</v>
      </c>
      <c r="AB123" s="155" t="s">
        <v>295</v>
      </c>
      <c r="AC123" s="155" t="s">
        <v>295</v>
      </c>
      <c r="AD123" s="159"/>
      <c r="AE123" s="155" t="s">
        <v>295</v>
      </c>
      <c r="AF123" s="155" t="s">
        <v>295</v>
      </c>
      <c r="AG123" s="155" t="s">
        <v>295</v>
      </c>
      <c r="AH123" s="155" t="s">
        <v>295</v>
      </c>
      <c r="AI123" s="155" t="s">
        <v>295</v>
      </c>
      <c r="AJ123" s="155" t="s">
        <v>295</v>
      </c>
      <c r="AK123" s="133">
        <f>SUM(E123:AI123)</f>
        <v>0</v>
      </c>
      <c r="AL123" s="155"/>
      <c r="AM123" s="155"/>
      <c r="AN123" s="155"/>
      <c r="AO123" s="153"/>
      <c r="AP123" s="134" t="s">
        <v>176</v>
      </c>
      <c r="AQ123" s="134">
        <f>SUM(AQ117:AQ122)-AQ116</f>
        <v>-1</v>
      </c>
      <c r="AR123" s="134">
        <f>SUM(AR117:AR122)-AR116</f>
        <v>-1.5</v>
      </c>
      <c r="AS123" s="134">
        <f>SUM(AS117:AS122)-AS116</f>
        <v>-1.5</v>
      </c>
      <c r="AT123" s="134">
        <f>SUM(AT117:AT122)-AT116</f>
        <v>-2</v>
      </c>
      <c r="AU123" s="134">
        <f>SUM(AU117:AU122)-AU116</f>
        <v>-2.5</v>
      </c>
      <c r="AV123" s="136">
        <f t="shared" si="68"/>
        <v>-8.5</v>
      </c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81"/>
      <c r="BI123" s="181"/>
      <c r="BJ123" s="155"/>
    </row>
    <row r="124" spans="1:62" ht="15" x14ac:dyDescent="0.25">
      <c r="A124" s="71"/>
      <c r="B124" s="131" t="s">
        <v>166</v>
      </c>
      <c r="C124" s="95"/>
      <c r="D124" s="95"/>
      <c r="E124" s="95"/>
      <c r="F124" s="95"/>
      <c r="G124" s="95">
        <v>5</v>
      </c>
      <c r="H124" s="95">
        <v>3</v>
      </c>
      <c r="I124" s="173"/>
      <c r="J124" s="95">
        <v>5</v>
      </c>
      <c r="K124" s="95">
        <v>5</v>
      </c>
      <c r="L124" s="95">
        <v>5</v>
      </c>
      <c r="M124" s="95">
        <v>6</v>
      </c>
      <c r="N124" s="95">
        <v>6</v>
      </c>
      <c r="O124" s="95">
        <v>3</v>
      </c>
      <c r="P124" s="173"/>
      <c r="Q124" s="95">
        <v>5</v>
      </c>
      <c r="R124" s="95">
        <v>5</v>
      </c>
      <c r="S124" s="95">
        <v>5</v>
      </c>
      <c r="T124" s="95">
        <v>6</v>
      </c>
      <c r="U124" s="95">
        <v>6</v>
      </c>
      <c r="V124" s="95">
        <v>3</v>
      </c>
      <c r="W124" s="173"/>
      <c r="X124" s="95">
        <v>5</v>
      </c>
      <c r="Y124" s="95">
        <v>5</v>
      </c>
      <c r="Z124" s="95">
        <v>5</v>
      </c>
      <c r="AA124" s="95">
        <v>6</v>
      </c>
      <c r="AB124" s="95">
        <v>6</v>
      </c>
      <c r="AC124" s="95">
        <v>3</v>
      </c>
      <c r="AD124" s="173"/>
      <c r="AE124" s="95">
        <v>5</v>
      </c>
      <c r="AF124" s="95">
        <v>5</v>
      </c>
      <c r="AG124" s="95">
        <v>5</v>
      </c>
      <c r="AH124" s="95">
        <v>6</v>
      </c>
      <c r="AI124" s="95">
        <v>6</v>
      </c>
      <c r="AJ124" s="95">
        <v>3</v>
      </c>
      <c r="AK124" s="133">
        <f>SUM(F124:AI124)</f>
        <v>125</v>
      </c>
      <c r="AL124" s="134"/>
      <c r="AM124" s="134"/>
      <c r="AN124" s="134"/>
      <c r="AO124" s="71"/>
      <c r="AP124" s="135" t="s">
        <v>167</v>
      </c>
      <c r="AQ124" s="135">
        <f t="shared" ref="AQ124:AQ130" si="79">SUM(C124:H124)</f>
        <v>8</v>
      </c>
      <c r="AR124" s="135">
        <f t="shared" ref="AR124:AR130" si="80">SUM(J124:O124)</f>
        <v>30</v>
      </c>
      <c r="AS124" s="135">
        <f t="shared" ref="AS124:AS130" si="81">SUM(Q124:V124)</f>
        <v>30</v>
      </c>
      <c r="AT124" s="135">
        <f t="shared" ref="AT124:AT130" si="82">SUM(X124:AC124)</f>
        <v>30</v>
      </c>
      <c r="AU124" s="135">
        <f t="shared" ref="AU124:AU130" si="83">SUM(AE124:AJ124)</f>
        <v>30</v>
      </c>
      <c r="AV124" s="136">
        <f t="shared" si="68"/>
        <v>128</v>
      </c>
      <c r="AW124" s="137">
        <f>AV124-SUM(AV126:AV130)</f>
        <v>123</v>
      </c>
      <c r="AX124" s="137">
        <f>AV131</f>
        <v>15.5</v>
      </c>
      <c r="AY124" s="138">
        <f>AW124+AX124</f>
        <v>138.5</v>
      </c>
      <c r="AZ124" s="138">
        <f>AV130</f>
        <v>5</v>
      </c>
      <c r="BA124" s="138">
        <f>AV128</f>
        <v>0</v>
      </c>
      <c r="BB124" s="138">
        <f>AV129</f>
        <v>0</v>
      </c>
      <c r="BC124" s="138">
        <f>AV127</f>
        <v>0</v>
      </c>
      <c r="BD124" s="138">
        <f>AV126</f>
        <v>0</v>
      </c>
      <c r="BE124" s="158" t="str">
        <f>AM125</f>
        <v>no</v>
      </c>
      <c r="BF124" s="134">
        <v>1.2</v>
      </c>
      <c r="BG124" s="134">
        <f>BF124*AX124</f>
        <v>18.599999999999998</v>
      </c>
      <c r="BH124" s="174">
        <f>BG124</f>
        <v>18.599999999999998</v>
      </c>
      <c r="BI124" s="174"/>
      <c r="BJ124" s="138"/>
    </row>
    <row r="125" spans="1:62" ht="15" x14ac:dyDescent="0.25">
      <c r="A125" s="140"/>
      <c r="B125" s="141" t="s">
        <v>168</v>
      </c>
      <c r="C125" s="134"/>
      <c r="D125" s="134"/>
      <c r="E125" s="134"/>
      <c r="F125" s="134"/>
      <c r="G125" s="250"/>
      <c r="H125" s="134">
        <v>3</v>
      </c>
      <c r="I125" s="159"/>
      <c r="J125" s="134">
        <v>7</v>
      </c>
      <c r="K125" s="134">
        <v>6</v>
      </c>
      <c r="L125" s="134">
        <v>6</v>
      </c>
      <c r="M125" s="134">
        <v>6</v>
      </c>
      <c r="N125" s="134">
        <v>6.5</v>
      </c>
      <c r="O125" s="134">
        <v>3</v>
      </c>
      <c r="P125" s="159"/>
      <c r="Q125" s="134">
        <v>6.5</v>
      </c>
      <c r="R125" s="134">
        <v>6.5</v>
      </c>
      <c r="S125" s="134">
        <v>6</v>
      </c>
      <c r="T125" s="134">
        <v>6.5</v>
      </c>
      <c r="U125" s="134">
        <v>5.5</v>
      </c>
      <c r="V125" s="134">
        <v>3</v>
      </c>
      <c r="W125" s="159"/>
      <c r="X125" s="134">
        <v>7</v>
      </c>
      <c r="Y125" s="134">
        <v>6</v>
      </c>
      <c r="Z125" s="134">
        <v>5.5</v>
      </c>
      <c r="AA125" s="134">
        <v>6.5</v>
      </c>
      <c r="AB125" s="134">
        <v>5.5</v>
      </c>
      <c r="AC125" s="134">
        <v>2.5</v>
      </c>
      <c r="AD125" s="159"/>
      <c r="AE125" s="134">
        <v>7</v>
      </c>
      <c r="AF125" s="134">
        <v>6</v>
      </c>
      <c r="AG125" s="134">
        <v>6</v>
      </c>
      <c r="AH125" s="134">
        <v>6.5</v>
      </c>
      <c r="AI125" s="134">
        <v>5.5</v>
      </c>
      <c r="AJ125" s="134">
        <v>3</v>
      </c>
      <c r="AK125" s="133">
        <f>SUM(F125:AI125)</f>
        <v>135.5</v>
      </c>
      <c r="AL125" s="134">
        <f>COUNT(G125:AJ125)</f>
        <v>25</v>
      </c>
      <c r="AM125" s="159" t="s">
        <v>202</v>
      </c>
      <c r="AN125" s="134"/>
      <c r="AO125" s="140"/>
      <c r="AP125" s="134" t="s">
        <v>169</v>
      </c>
      <c r="AQ125" s="134">
        <f t="shared" si="79"/>
        <v>3</v>
      </c>
      <c r="AR125" s="134">
        <f t="shared" si="80"/>
        <v>34.5</v>
      </c>
      <c r="AS125" s="134">
        <f t="shared" si="81"/>
        <v>34</v>
      </c>
      <c r="AT125" s="134">
        <f t="shared" si="82"/>
        <v>33</v>
      </c>
      <c r="AU125" s="134">
        <f t="shared" si="83"/>
        <v>34</v>
      </c>
      <c r="AV125" s="136">
        <f t="shared" si="68"/>
        <v>138.5</v>
      </c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75"/>
      <c r="BI125" s="175"/>
      <c r="BJ125" s="134"/>
    </row>
    <row r="126" spans="1:62" ht="15" x14ac:dyDescent="0.25">
      <c r="A126" s="140" t="s">
        <v>296</v>
      </c>
      <c r="B126" s="141" t="s">
        <v>109</v>
      </c>
      <c r="C126" s="147"/>
      <c r="D126" s="147"/>
      <c r="E126" s="147"/>
      <c r="F126" s="147"/>
      <c r="G126" s="147"/>
      <c r="H126" s="147"/>
      <c r="I126" s="176"/>
      <c r="J126" s="147"/>
      <c r="K126" s="147"/>
      <c r="L126" s="147"/>
      <c r="M126" s="147"/>
      <c r="N126" s="147"/>
      <c r="O126" s="147"/>
      <c r="P126" s="176"/>
      <c r="Q126" s="147"/>
      <c r="R126" s="147"/>
      <c r="S126" s="147"/>
      <c r="T126" s="147"/>
      <c r="U126" s="147"/>
      <c r="V126" s="147"/>
      <c r="W126" s="176"/>
      <c r="X126" s="147"/>
      <c r="Y126" s="147"/>
      <c r="Z126" s="147"/>
      <c r="AA126" s="147"/>
      <c r="AB126" s="147"/>
      <c r="AC126" s="147"/>
      <c r="AD126" s="176"/>
      <c r="AE126" s="147"/>
      <c r="AF126" s="147"/>
      <c r="AG126" s="147"/>
      <c r="AH126" s="147"/>
      <c r="AI126" s="147"/>
      <c r="AJ126" s="147"/>
      <c r="AK126" s="133"/>
      <c r="AL126" s="147"/>
      <c r="AM126" s="147"/>
      <c r="AN126" s="147"/>
      <c r="AO126" s="140" t="s">
        <v>296</v>
      </c>
      <c r="AP126" s="134" t="s">
        <v>109</v>
      </c>
      <c r="AQ126" s="134">
        <f t="shared" si="79"/>
        <v>0</v>
      </c>
      <c r="AR126" s="134">
        <f t="shared" si="80"/>
        <v>0</v>
      </c>
      <c r="AS126" s="134">
        <f t="shared" si="81"/>
        <v>0</v>
      </c>
      <c r="AT126" s="134">
        <f t="shared" si="82"/>
        <v>0</v>
      </c>
      <c r="AU126" s="134">
        <f t="shared" si="83"/>
        <v>0</v>
      </c>
      <c r="AV126" s="136">
        <f t="shared" si="68"/>
        <v>0</v>
      </c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G126" s="147"/>
      <c r="BH126" s="178"/>
      <c r="BI126" s="178"/>
      <c r="BJ126" s="147"/>
    </row>
    <row r="127" spans="1:62" ht="15" x14ac:dyDescent="0.25">
      <c r="A127" s="140"/>
      <c r="B127" s="141" t="s">
        <v>108</v>
      </c>
      <c r="C127" s="150"/>
      <c r="D127" s="150"/>
      <c r="E127" s="150"/>
      <c r="F127" s="134"/>
      <c r="G127" s="152"/>
      <c r="H127" s="134"/>
      <c r="I127" s="159"/>
      <c r="J127" s="134"/>
      <c r="K127" s="134"/>
      <c r="L127" s="150"/>
      <c r="M127" s="134"/>
      <c r="N127" s="152"/>
      <c r="O127" s="134"/>
      <c r="P127" s="159"/>
      <c r="Q127" s="134"/>
      <c r="R127" s="134"/>
      <c r="S127" s="150"/>
      <c r="T127" s="134"/>
      <c r="U127" s="152"/>
      <c r="V127" s="134"/>
      <c r="W127" s="159"/>
      <c r="X127" s="134"/>
      <c r="Y127" s="134"/>
      <c r="Z127" s="150"/>
      <c r="AA127" s="134"/>
      <c r="AB127" s="152"/>
      <c r="AC127" s="134"/>
      <c r="AD127" s="159"/>
      <c r="AE127" s="134"/>
      <c r="AF127" s="134"/>
      <c r="AG127" s="150"/>
      <c r="AH127" s="134"/>
      <c r="AI127" s="152"/>
      <c r="AJ127" s="134"/>
      <c r="AK127" s="133"/>
      <c r="AL127" s="134"/>
      <c r="AM127" s="134"/>
      <c r="AN127" s="134"/>
      <c r="AO127" s="140"/>
      <c r="AP127" s="124" t="s">
        <v>108</v>
      </c>
      <c r="AQ127" s="134">
        <f t="shared" si="79"/>
        <v>0</v>
      </c>
      <c r="AR127" s="134">
        <f t="shared" si="80"/>
        <v>0</v>
      </c>
      <c r="AS127" s="134">
        <f t="shared" si="81"/>
        <v>0</v>
      </c>
      <c r="AT127" s="134">
        <f t="shared" si="82"/>
        <v>0</v>
      </c>
      <c r="AU127" s="134">
        <f t="shared" si="83"/>
        <v>0</v>
      </c>
      <c r="AV127" s="136">
        <f t="shared" si="68"/>
        <v>0</v>
      </c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75"/>
      <c r="BI127" s="175"/>
      <c r="BJ127" s="134"/>
    </row>
    <row r="128" spans="1:62" ht="15" x14ac:dyDescent="0.25">
      <c r="A128" s="140"/>
      <c r="B128" s="141" t="s">
        <v>160</v>
      </c>
      <c r="C128" s="150"/>
      <c r="D128" s="150"/>
      <c r="E128" s="150"/>
      <c r="F128" s="134"/>
      <c r="G128" s="152"/>
      <c r="H128" s="134"/>
      <c r="I128" s="159"/>
      <c r="J128" s="134"/>
      <c r="K128" s="134"/>
      <c r="L128" s="150"/>
      <c r="M128" s="134"/>
      <c r="N128" s="152"/>
      <c r="O128" s="134"/>
      <c r="P128" s="159"/>
      <c r="Q128" s="134"/>
      <c r="R128" s="134"/>
      <c r="S128" s="150"/>
      <c r="T128" s="134"/>
      <c r="U128" s="152"/>
      <c r="V128" s="134"/>
      <c r="W128" s="159"/>
      <c r="X128" s="134"/>
      <c r="Y128" s="134"/>
      <c r="Z128" s="150"/>
      <c r="AA128" s="134"/>
      <c r="AB128" s="152"/>
      <c r="AC128" s="134"/>
      <c r="AD128" s="159"/>
      <c r="AE128" s="134"/>
      <c r="AF128" s="134"/>
      <c r="AG128" s="150"/>
      <c r="AH128" s="134"/>
      <c r="AI128" s="152"/>
      <c r="AJ128" s="134"/>
      <c r="AK128" s="133"/>
      <c r="AL128" s="134"/>
      <c r="AM128" s="134"/>
      <c r="AN128" s="134"/>
      <c r="AO128" s="140"/>
      <c r="AP128" s="124" t="s">
        <v>172</v>
      </c>
      <c r="AQ128" s="134">
        <f t="shared" si="79"/>
        <v>0</v>
      </c>
      <c r="AR128" s="134">
        <f t="shared" si="80"/>
        <v>0</v>
      </c>
      <c r="AS128" s="134">
        <f t="shared" si="81"/>
        <v>0</v>
      </c>
      <c r="AT128" s="134">
        <f t="shared" si="82"/>
        <v>0</v>
      </c>
      <c r="AU128" s="134">
        <f t="shared" si="83"/>
        <v>0</v>
      </c>
      <c r="AV128" s="136">
        <f t="shared" si="68"/>
        <v>0</v>
      </c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75"/>
      <c r="BI128" s="175"/>
      <c r="BJ128" s="134"/>
    </row>
    <row r="129" spans="1:62" ht="15" x14ac:dyDescent="0.25">
      <c r="A129" s="140"/>
      <c r="B129" s="141" t="s">
        <v>161</v>
      </c>
      <c r="C129" s="150"/>
      <c r="D129" s="150"/>
      <c r="E129" s="150"/>
      <c r="F129" s="134"/>
      <c r="G129" s="152"/>
      <c r="H129" s="134"/>
      <c r="I129" s="159"/>
      <c r="J129" s="134"/>
      <c r="K129" s="134"/>
      <c r="L129" s="150"/>
      <c r="M129" s="134"/>
      <c r="N129" s="152"/>
      <c r="O129" s="134"/>
      <c r="P129" s="159"/>
      <c r="Q129" s="134"/>
      <c r="R129" s="134"/>
      <c r="S129" s="150"/>
      <c r="T129" s="134"/>
      <c r="U129" s="152"/>
      <c r="V129" s="134"/>
      <c r="W129" s="159"/>
      <c r="X129" s="134"/>
      <c r="Y129" s="134"/>
      <c r="Z129" s="150"/>
      <c r="AA129" s="134"/>
      <c r="AB129" s="152"/>
      <c r="AC129" s="134"/>
      <c r="AD129" s="159"/>
      <c r="AE129" s="134"/>
      <c r="AF129" s="134"/>
      <c r="AG129" s="150"/>
      <c r="AH129" s="134"/>
      <c r="AI129" s="152"/>
      <c r="AJ129" s="134"/>
      <c r="AK129" s="133"/>
      <c r="AL129" s="134"/>
      <c r="AM129" s="134"/>
      <c r="AN129" s="134"/>
      <c r="AO129" s="140"/>
      <c r="AP129" s="124" t="s">
        <v>173</v>
      </c>
      <c r="AQ129" s="134">
        <f t="shared" si="79"/>
        <v>0</v>
      </c>
      <c r="AR129" s="134">
        <f t="shared" si="80"/>
        <v>0</v>
      </c>
      <c r="AS129" s="134">
        <f t="shared" si="81"/>
        <v>0</v>
      </c>
      <c r="AT129" s="134">
        <f t="shared" si="82"/>
        <v>0</v>
      </c>
      <c r="AU129" s="134">
        <f t="shared" si="83"/>
        <v>0</v>
      </c>
      <c r="AV129" s="136">
        <f t="shared" si="68"/>
        <v>0</v>
      </c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75"/>
      <c r="BI129" s="175"/>
      <c r="BJ129" s="134"/>
    </row>
    <row r="130" spans="1:62" ht="15" x14ac:dyDescent="0.25">
      <c r="A130" s="140"/>
      <c r="B130" s="141" t="s">
        <v>174</v>
      </c>
      <c r="C130" s="150"/>
      <c r="D130" s="150"/>
      <c r="E130" s="150"/>
      <c r="F130" s="134"/>
      <c r="G130" s="152">
        <v>5</v>
      </c>
      <c r="H130" s="134"/>
      <c r="I130" s="159"/>
      <c r="J130" s="134"/>
      <c r="K130" s="134"/>
      <c r="L130" s="150"/>
      <c r="M130" s="134"/>
      <c r="N130" s="152"/>
      <c r="O130" s="134"/>
      <c r="P130" s="159"/>
      <c r="Q130" s="134"/>
      <c r="R130" s="134"/>
      <c r="S130" s="150"/>
      <c r="T130" s="134"/>
      <c r="U130" s="152"/>
      <c r="V130" s="134"/>
      <c r="W130" s="159"/>
      <c r="X130" s="134"/>
      <c r="Y130" s="134"/>
      <c r="Z130" s="150"/>
      <c r="AA130" s="134"/>
      <c r="AB130" s="152"/>
      <c r="AC130" s="134"/>
      <c r="AD130" s="159"/>
      <c r="AE130" s="134"/>
      <c r="AF130" s="134"/>
      <c r="AG130" s="150"/>
      <c r="AH130" s="134"/>
      <c r="AI130" s="152"/>
      <c r="AJ130" s="134"/>
      <c r="AK130" s="133"/>
      <c r="AL130" s="134"/>
      <c r="AM130" s="134"/>
      <c r="AN130" s="134"/>
      <c r="AO130" s="140"/>
      <c r="AP130" s="124" t="s">
        <v>174</v>
      </c>
      <c r="AQ130" s="134">
        <f t="shared" si="79"/>
        <v>5</v>
      </c>
      <c r="AR130" s="134">
        <f t="shared" si="80"/>
        <v>0</v>
      </c>
      <c r="AS130" s="134">
        <f t="shared" si="81"/>
        <v>0</v>
      </c>
      <c r="AT130" s="134">
        <f t="shared" si="82"/>
        <v>0</v>
      </c>
      <c r="AU130" s="134">
        <f t="shared" si="83"/>
        <v>0</v>
      </c>
      <c r="AV130" s="136">
        <f t="shared" si="68"/>
        <v>5</v>
      </c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75"/>
      <c r="BI130" s="175"/>
      <c r="BJ130" s="134"/>
    </row>
    <row r="131" spans="1:62" ht="15" x14ac:dyDescent="0.25">
      <c r="A131" s="153"/>
      <c r="B131" s="154" t="s">
        <v>175</v>
      </c>
      <c r="C131" s="155"/>
      <c r="D131" s="155"/>
      <c r="E131" s="155"/>
      <c r="F131" s="134"/>
      <c r="G131" s="155"/>
      <c r="H131" s="155"/>
      <c r="I131" s="159"/>
      <c r="J131" s="155"/>
      <c r="K131" s="155"/>
      <c r="L131" s="155"/>
      <c r="M131" s="134"/>
      <c r="N131" s="155"/>
      <c r="O131" s="155"/>
      <c r="P131" s="159"/>
      <c r="Q131" s="155"/>
      <c r="R131" s="155"/>
      <c r="S131" s="155"/>
      <c r="T131" s="134"/>
      <c r="U131" s="155"/>
      <c r="V131" s="155"/>
      <c r="W131" s="159"/>
      <c r="X131" s="155"/>
      <c r="Y131" s="155"/>
      <c r="Z131" s="155"/>
      <c r="AA131" s="134"/>
      <c r="AB131" s="155"/>
      <c r="AC131" s="155"/>
      <c r="AD131" s="159"/>
      <c r="AE131" s="155"/>
      <c r="AF131" s="155"/>
      <c r="AG131" s="155"/>
      <c r="AH131" s="134"/>
      <c r="AI131" s="155"/>
      <c r="AJ131" s="155"/>
      <c r="AK131" s="133">
        <f>SUM(E131:AI131)</f>
        <v>0</v>
      </c>
      <c r="AL131" s="155"/>
      <c r="AM131" s="155"/>
      <c r="AN131" s="155"/>
      <c r="AO131" s="153"/>
      <c r="AP131" s="134" t="s">
        <v>176</v>
      </c>
      <c r="AQ131" s="134">
        <f>SUM(AQ125:AQ130)-AQ124</f>
        <v>0</v>
      </c>
      <c r="AR131" s="134">
        <f>SUM(AR125:AR130)-AR124</f>
        <v>4.5</v>
      </c>
      <c r="AS131" s="134">
        <f>SUM(AS125:AS130)-AS124</f>
        <v>4</v>
      </c>
      <c r="AT131" s="134">
        <f>SUM(AT125:AT130)-AT124</f>
        <v>3</v>
      </c>
      <c r="AU131" s="134">
        <f>SUM(AU125:AU130)-AU124</f>
        <v>4</v>
      </c>
      <c r="AV131" s="136">
        <f t="shared" si="68"/>
        <v>15.5</v>
      </c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81"/>
      <c r="BI131" s="181"/>
      <c r="BJ131" s="155"/>
    </row>
    <row r="132" spans="1:62" ht="15" x14ac:dyDescent="0.25">
      <c r="A132" s="71"/>
      <c r="B132" s="131" t="s">
        <v>166</v>
      </c>
      <c r="C132" s="95"/>
      <c r="D132" s="95"/>
      <c r="E132" s="95"/>
      <c r="F132" s="95"/>
      <c r="G132" s="95">
        <v>5</v>
      </c>
      <c r="H132" s="95">
        <v>3</v>
      </c>
      <c r="I132" s="173"/>
      <c r="J132" s="95">
        <v>5</v>
      </c>
      <c r="K132" s="95">
        <v>5</v>
      </c>
      <c r="L132" s="95">
        <v>5</v>
      </c>
      <c r="M132" s="95">
        <v>6</v>
      </c>
      <c r="N132" s="95">
        <v>6</v>
      </c>
      <c r="O132" s="95">
        <v>3</v>
      </c>
      <c r="P132" s="173"/>
      <c r="Q132" s="95">
        <v>5</v>
      </c>
      <c r="R132" s="95">
        <v>5</v>
      </c>
      <c r="S132" s="95"/>
      <c r="T132" s="95"/>
      <c r="U132" s="95"/>
      <c r="V132" s="95"/>
      <c r="W132" s="173"/>
      <c r="X132" s="95"/>
      <c r="Y132" s="95"/>
      <c r="Z132" s="95"/>
      <c r="AA132" s="95"/>
      <c r="AB132" s="95"/>
      <c r="AC132" s="95"/>
      <c r="AD132" s="173"/>
      <c r="AE132" s="95"/>
      <c r="AF132" s="95"/>
      <c r="AG132" s="95"/>
      <c r="AH132" s="95"/>
      <c r="AI132" s="95"/>
      <c r="AJ132" s="95"/>
      <c r="AK132" s="133">
        <f>SUM(F132:AI132)</f>
        <v>48</v>
      </c>
      <c r="AL132" s="134"/>
      <c r="AM132" s="134"/>
      <c r="AN132" s="134"/>
      <c r="AO132" s="71"/>
      <c r="AP132" s="135" t="s">
        <v>167</v>
      </c>
      <c r="AQ132" s="135">
        <f t="shared" ref="AQ132:AQ138" si="84">SUM(C132:H132)</f>
        <v>8</v>
      </c>
      <c r="AR132" s="135">
        <f t="shared" ref="AR132:AR138" si="85">SUM(J132:O132)</f>
        <v>30</v>
      </c>
      <c r="AS132" s="135">
        <f t="shared" ref="AS132:AS138" si="86">SUM(Q132:V132)</f>
        <v>10</v>
      </c>
      <c r="AT132" s="135">
        <f t="shared" ref="AT132:AT138" si="87">SUM(X132:AC132)</f>
        <v>0</v>
      </c>
      <c r="AU132" s="135">
        <f t="shared" ref="AU132:AU138" si="88">SUM(AE132:AJ132)</f>
        <v>0</v>
      </c>
      <c r="AV132" s="136">
        <f t="shared" ref="AV132:AV155" si="89">SUM(AQ132:AU132)</f>
        <v>48</v>
      </c>
      <c r="AW132" s="137">
        <f>AV132-SUM(AV134:AV138)</f>
        <v>30</v>
      </c>
      <c r="AX132" s="137">
        <f>AV139</f>
        <v>-0.5</v>
      </c>
      <c r="AY132" s="138">
        <f>AW132+AX132</f>
        <v>29.5</v>
      </c>
      <c r="AZ132" s="138">
        <f>AV138</f>
        <v>0</v>
      </c>
      <c r="BA132" s="138">
        <f>AV136</f>
        <v>5</v>
      </c>
      <c r="BB132" s="138">
        <f>AV137</f>
        <v>13</v>
      </c>
      <c r="BC132" s="138">
        <f>AV135</f>
        <v>0</v>
      </c>
      <c r="BD132" s="138">
        <f>AV134</f>
        <v>0</v>
      </c>
      <c r="BE132" s="158" t="str">
        <f>AM133</f>
        <v>no</v>
      </c>
      <c r="BF132" s="134">
        <v>1.2</v>
      </c>
      <c r="BG132" s="134">
        <f>BF132*AX132</f>
        <v>-0.6</v>
      </c>
      <c r="BH132" s="174">
        <f>BG132</f>
        <v>-0.6</v>
      </c>
      <c r="BI132" s="174"/>
      <c r="BJ132" s="138"/>
    </row>
    <row r="133" spans="1:62" ht="15" x14ac:dyDescent="0.25">
      <c r="A133" s="140"/>
      <c r="B133" s="141" t="s">
        <v>168</v>
      </c>
      <c r="C133" s="134"/>
      <c r="D133" s="134"/>
      <c r="E133" s="134"/>
      <c r="F133" s="134"/>
      <c r="G133" s="250"/>
      <c r="H133" s="134"/>
      <c r="I133" s="159"/>
      <c r="J133" s="134"/>
      <c r="K133" s="134"/>
      <c r="L133" s="134">
        <v>5.5</v>
      </c>
      <c r="M133" s="134">
        <v>5</v>
      </c>
      <c r="N133" s="134">
        <v>5.5</v>
      </c>
      <c r="O133" s="134">
        <v>2.5</v>
      </c>
      <c r="P133" s="159"/>
      <c r="Q133" s="134">
        <v>5.5</v>
      </c>
      <c r="R133" s="134">
        <v>5.5</v>
      </c>
      <c r="S133" s="134"/>
      <c r="T133" s="134"/>
      <c r="U133" s="134"/>
      <c r="V133" s="134"/>
      <c r="W133" s="159"/>
      <c r="X133" s="134"/>
      <c r="Y133" s="134"/>
      <c r="Z133" s="134"/>
      <c r="AA133" s="134"/>
      <c r="AB133" s="134"/>
      <c r="AC133" s="134"/>
      <c r="AD133" s="159"/>
      <c r="AE133" s="134"/>
      <c r="AF133" s="134"/>
      <c r="AG133" s="134"/>
      <c r="AH133" s="134"/>
      <c r="AI133" s="134"/>
      <c r="AJ133" s="134"/>
      <c r="AK133" s="133">
        <f>SUM(F133:AI133)</f>
        <v>29.5</v>
      </c>
      <c r="AL133" s="134">
        <f>COUNT(G133:AJ133)</f>
        <v>6</v>
      </c>
      <c r="AM133" s="159" t="s">
        <v>202</v>
      </c>
      <c r="AN133" s="134"/>
      <c r="AO133" s="140"/>
      <c r="AP133" s="134" t="s">
        <v>169</v>
      </c>
      <c r="AQ133" s="134">
        <f t="shared" si="84"/>
        <v>0</v>
      </c>
      <c r="AR133" s="134">
        <f t="shared" si="85"/>
        <v>18.5</v>
      </c>
      <c r="AS133" s="134">
        <f t="shared" si="86"/>
        <v>11</v>
      </c>
      <c r="AT133" s="134">
        <f t="shared" si="87"/>
        <v>0</v>
      </c>
      <c r="AU133" s="134">
        <f t="shared" si="88"/>
        <v>0</v>
      </c>
      <c r="AV133" s="136">
        <f t="shared" si="89"/>
        <v>29.5</v>
      </c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75"/>
      <c r="BI133" s="175"/>
      <c r="BJ133" s="134"/>
    </row>
    <row r="134" spans="1:62" ht="15" x14ac:dyDescent="0.25">
      <c r="A134" s="140" t="s">
        <v>297</v>
      </c>
      <c r="B134" s="141" t="s">
        <v>109</v>
      </c>
      <c r="C134" s="147"/>
      <c r="D134" s="147"/>
      <c r="E134" s="147"/>
      <c r="F134" s="147"/>
      <c r="G134" s="147"/>
      <c r="H134" s="147"/>
      <c r="I134" s="176"/>
      <c r="J134" s="147"/>
      <c r="K134" s="147"/>
      <c r="L134" s="147"/>
      <c r="M134" s="147"/>
      <c r="N134" s="147"/>
      <c r="O134" s="147"/>
      <c r="P134" s="176"/>
      <c r="Q134" s="147"/>
      <c r="R134" s="147"/>
      <c r="S134" s="147"/>
      <c r="T134" s="147"/>
      <c r="U134" s="147"/>
      <c r="V134" s="147"/>
      <c r="W134" s="176"/>
      <c r="X134" s="147"/>
      <c r="Y134" s="147"/>
      <c r="Z134" s="147"/>
      <c r="AA134" s="147"/>
      <c r="AB134" s="147"/>
      <c r="AC134" s="147"/>
      <c r="AD134" s="176"/>
      <c r="AE134" s="147"/>
      <c r="AF134" s="147"/>
      <c r="AG134" s="147"/>
      <c r="AH134" s="147"/>
      <c r="AI134" s="147"/>
      <c r="AJ134" s="147"/>
      <c r="AK134" s="133"/>
      <c r="AL134" s="147"/>
      <c r="AM134" s="147"/>
      <c r="AN134" s="147"/>
      <c r="AO134" s="140" t="s">
        <v>297</v>
      </c>
      <c r="AP134" s="134" t="s">
        <v>109</v>
      </c>
      <c r="AQ134" s="134">
        <f t="shared" si="84"/>
        <v>0</v>
      </c>
      <c r="AR134" s="134">
        <f t="shared" si="85"/>
        <v>0</v>
      </c>
      <c r="AS134" s="134">
        <f t="shared" si="86"/>
        <v>0</v>
      </c>
      <c r="AT134" s="134">
        <f t="shared" si="87"/>
        <v>0</v>
      </c>
      <c r="AU134" s="134">
        <f t="shared" si="88"/>
        <v>0</v>
      </c>
      <c r="AV134" s="136">
        <f t="shared" si="89"/>
        <v>0</v>
      </c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G134" s="147"/>
      <c r="BH134" s="178"/>
      <c r="BI134" s="178"/>
      <c r="BJ134" s="147"/>
    </row>
    <row r="135" spans="1:62" ht="15" x14ac:dyDescent="0.25">
      <c r="A135" s="140"/>
      <c r="B135" s="141" t="s">
        <v>108</v>
      </c>
      <c r="C135" s="150"/>
      <c r="D135" s="150"/>
      <c r="E135" s="150"/>
      <c r="F135" s="134"/>
      <c r="G135" s="152"/>
      <c r="H135" s="134"/>
      <c r="I135" s="159"/>
      <c r="J135" s="134"/>
      <c r="K135" s="134"/>
      <c r="L135" s="150"/>
      <c r="M135" s="134"/>
      <c r="N135" s="152"/>
      <c r="O135" s="134"/>
      <c r="P135" s="159"/>
      <c r="Q135" s="134"/>
      <c r="R135" s="134"/>
      <c r="S135" s="150"/>
      <c r="T135" s="134"/>
      <c r="U135" s="152"/>
      <c r="V135" s="134"/>
      <c r="W135" s="159"/>
      <c r="X135" s="134"/>
      <c r="Y135" s="134"/>
      <c r="Z135" s="150"/>
      <c r="AA135" s="134"/>
      <c r="AB135" s="152"/>
      <c r="AC135" s="134"/>
      <c r="AD135" s="159"/>
      <c r="AE135" s="134"/>
      <c r="AF135" s="134"/>
      <c r="AG135" s="150"/>
      <c r="AH135" s="134"/>
      <c r="AI135" s="152"/>
      <c r="AJ135" s="134"/>
      <c r="AK135" s="133"/>
      <c r="AL135" s="134"/>
      <c r="AM135" s="134"/>
      <c r="AN135" s="134"/>
      <c r="AO135" s="140"/>
      <c r="AP135" s="124" t="s">
        <v>108</v>
      </c>
      <c r="AQ135" s="134">
        <f t="shared" si="84"/>
        <v>0</v>
      </c>
      <c r="AR135" s="134">
        <f t="shared" si="85"/>
        <v>0</v>
      </c>
      <c r="AS135" s="134">
        <f t="shared" si="86"/>
        <v>0</v>
      </c>
      <c r="AT135" s="134">
        <f t="shared" si="87"/>
        <v>0</v>
      </c>
      <c r="AU135" s="134">
        <f t="shared" si="88"/>
        <v>0</v>
      </c>
      <c r="AV135" s="136">
        <f t="shared" si="89"/>
        <v>0</v>
      </c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75"/>
      <c r="BI135" s="175"/>
      <c r="BJ135" s="134"/>
    </row>
    <row r="136" spans="1:62" ht="15" x14ac:dyDescent="0.25">
      <c r="A136" s="140"/>
      <c r="B136" s="141" t="s">
        <v>160</v>
      </c>
      <c r="C136" s="150"/>
      <c r="D136" s="150"/>
      <c r="E136" s="150"/>
      <c r="F136" s="134"/>
      <c r="G136" s="152">
        <v>5</v>
      </c>
      <c r="H136" s="134"/>
      <c r="I136" s="159"/>
      <c r="J136" s="134"/>
      <c r="K136" s="134"/>
      <c r="L136" s="150"/>
      <c r="M136" s="134"/>
      <c r="N136" s="152"/>
      <c r="O136" s="134"/>
      <c r="P136" s="159"/>
      <c r="Q136" s="134"/>
      <c r="R136" s="134"/>
      <c r="S136" s="150" t="s">
        <v>288</v>
      </c>
      <c r="T136" s="150" t="s">
        <v>288</v>
      </c>
      <c r="U136" s="150" t="s">
        <v>288</v>
      </c>
      <c r="V136" s="150" t="s">
        <v>288</v>
      </c>
      <c r="W136" s="159"/>
      <c r="X136" s="150" t="s">
        <v>288</v>
      </c>
      <c r="Y136" s="150" t="s">
        <v>288</v>
      </c>
      <c r="Z136" s="150" t="s">
        <v>288</v>
      </c>
      <c r="AA136" s="150" t="s">
        <v>288</v>
      </c>
      <c r="AB136" s="150" t="s">
        <v>288</v>
      </c>
      <c r="AC136" s="150" t="s">
        <v>288</v>
      </c>
      <c r="AD136" s="159"/>
      <c r="AE136" s="150" t="s">
        <v>288</v>
      </c>
      <c r="AF136" s="150" t="s">
        <v>288</v>
      </c>
      <c r="AG136" s="150" t="s">
        <v>288</v>
      </c>
      <c r="AH136" s="150" t="s">
        <v>288</v>
      </c>
      <c r="AI136" s="150" t="s">
        <v>288</v>
      </c>
      <c r="AJ136" s="150" t="s">
        <v>288</v>
      </c>
      <c r="AK136" s="133"/>
      <c r="AL136" s="134"/>
      <c r="AM136" s="134"/>
      <c r="AN136" s="134"/>
      <c r="AO136" s="140"/>
      <c r="AP136" s="124" t="s">
        <v>172</v>
      </c>
      <c r="AQ136" s="134">
        <f t="shared" si="84"/>
        <v>5</v>
      </c>
      <c r="AR136" s="134">
        <f t="shared" si="85"/>
        <v>0</v>
      </c>
      <c r="AS136" s="134">
        <f t="shared" si="86"/>
        <v>0</v>
      </c>
      <c r="AT136" s="134">
        <f t="shared" si="87"/>
        <v>0</v>
      </c>
      <c r="AU136" s="134">
        <f t="shared" si="88"/>
        <v>0</v>
      </c>
      <c r="AV136" s="136">
        <f t="shared" si="89"/>
        <v>5</v>
      </c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75"/>
      <c r="BI136" s="175"/>
      <c r="BJ136" s="134"/>
    </row>
    <row r="137" spans="1:62" ht="15" x14ac:dyDescent="0.25">
      <c r="A137" s="140"/>
      <c r="B137" s="141" t="s">
        <v>161</v>
      </c>
      <c r="C137" s="150"/>
      <c r="D137" s="150"/>
      <c r="E137" s="150"/>
      <c r="F137" s="134"/>
      <c r="G137" s="152"/>
      <c r="H137" s="134">
        <v>3</v>
      </c>
      <c r="I137" s="159"/>
      <c r="J137" s="134">
        <v>5</v>
      </c>
      <c r="K137" s="134">
        <v>5</v>
      </c>
      <c r="L137" s="150"/>
      <c r="M137" s="134"/>
      <c r="N137" s="152"/>
      <c r="O137" s="134"/>
      <c r="P137" s="159"/>
      <c r="Q137" s="134"/>
      <c r="R137" s="134"/>
      <c r="S137" s="150"/>
      <c r="T137" s="134"/>
      <c r="U137" s="152"/>
      <c r="V137" s="134"/>
      <c r="W137" s="159"/>
      <c r="X137" s="134"/>
      <c r="Y137" s="134"/>
      <c r="Z137" s="150"/>
      <c r="AA137" s="134"/>
      <c r="AB137" s="152"/>
      <c r="AC137" s="134"/>
      <c r="AD137" s="159"/>
      <c r="AE137" s="134"/>
      <c r="AF137" s="134"/>
      <c r="AG137" s="150"/>
      <c r="AH137" s="134"/>
      <c r="AI137" s="152"/>
      <c r="AJ137" s="134"/>
      <c r="AK137" s="133"/>
      <c r="AL137" s="134"/>
      <c r="AM137" s="134"/>
      <c r="AN137" s="134"/>
      <c r="AO137" s="140"/>
      <c r="AP137" s="124" t="s">
        <v>173</v>
      </c>
      <c r="AQ137" s="134">
        <f t="shared" si="84"/>
        <v>3</v>
      </c>
      <c r="AR137" s="134">
        <f t="shared" si="85"/>
        <v>10</v>
      </c>
      <c r="AS137" s="134">
        <f t="shared" si="86"/>
        <v>0</v>
      </c>
      <c r="AT137" s="134">
        <f t="shared" si="87"/>
        <v>0</v>
      </c>
      <c r="AU137" s="134">
        <f t="shared" si="88"/>
        <v>0</v>
      </c>
      <c r="AV137" s="136">
        <f t="shared" si="89"/>
        <v>13</v>
      </c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75"/>
      <c r="BI137" s="175"/>
      <c r="BJ137" s="134"/>
    </row>
    <row r="138" spans="1:62" ht="15" x14ac:dyDescent="0.25">
      <c r="A138" s="140"/>
      <c r="B138" s="141" t="s">
        <v>174</v>
      </c>
      <c r="C138" s="150"/>
      <c r="D138" s="150"/>
      <c r="E138" s="150"/>
      <c r="F138" s="134"/>
      <c r="G138" s="152"/>
      <c r="H138" s="134"/>
      <c r="I138" s="159"/>
      <c r="J138" s="134"/>
      <c r="K138" s="134"/>
      <c r="L138" s="150"/>
      <c r="M138" s="134"/>
      <c r="N138" s="152"/>
      <c r="O138" s="134"/>
      <c r="P138" s="159"/>
      <c r="Q138" s="134"/>
      <c r="R138" s="134"/>
      <c r="S138" s="150"/>
      <c r="T138" s="134"/>
      <c r="U138" s="152"/>
      <c r="V138" s="134"/>
      <c r="W138" s="159"/>
      <c r="X138" s="134"/>
      <c r="Y138" s="134"/>
      <c r="Z138" s="150"/>
      <c r="AA138" s="134"/>
      <c r="AB138" s="152"/>
      <c r="AC138" s="134"/>
      <c r="AD138" s="159"/>
      <c r="AE138" s="134"/>
      <c r="AF138" s="134"/>
      <c r="AG138" s="150"/>
      <c r="AH138" s="134"/>
      <c r="AI138" s="152"/>
      <c r="AJ138" s="134"/>
      <c r="AK138" s="133"/>
      <c r="AL138" s="134"/>
      <c r="AM138" s="134"/>
      <c r="AN138" s="134"/>
      <c r="AO138" s="140"/>
      <c r="AP138" s="124" t="s">
        <v>174</v>
      </c>
      <c r="AQ138" s="134">
        <f t="shared" si="84"/>
        <v>0</v>
      </c>
      <c r="AR138" s="134">
        <f t="shared" si="85"/>
        <v>0</v>
      </c>
      <c r="AS138" s="134">
        <f t="shared" si="86"/>
        <v>0</v>
      </c>
      <c r="AT138" s="134">
        <f t="shared" si="87"/>
        <v>0</v>
      </c>
      <c r="AU138" s="134">
        <f t="shared" si="88"/>
        <v>0</v>
      </c>
      <c r="AV138" s="136">
        <f t="shared" si="89"/>
        <v>0</v>
      </c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75"/>
      <c r="BI138" s="175"/>
      <c r="BJ138" s="134"/>
    </row>
    <row r="139" spans="1:62" ht="15" x14ac:dyDescent="0.25">
      <c r="A139" s="153"/>
      <c r="B139" s="154" t="s">
        <v>175</v>
      </c>
      <c r="C139" s="155"/>
      <c r="D139" s="155"/>
      <c r="E139" s="155"/>
      <c r="F139" s="134"/>
      <c r="G139" s="155"/>
      <c r="H139" s="155"/>
      <c r="I139" s="159"/>
      <c r="J139" s="155"/>
      <c r="K139" s="155"/>
      <c r="L139" s="155"/>
      <c r="M139" s="134"/>
      <c r="N139" s="155"/>
      <c r="O139" s="155" t="s">
        <v>185</v>
      </c>
      <c r="P139" s="159"/>
      <c r="Q139" s="155"/>
      <c r="R139" s="155"/>
      <c r="S139" s="155"/>
      <c r="T139" s="134"/>
      <c r="U139" s="155"/>
      <c r="V139" s="155"/>
      <c r="W139" s="159"/>
      <c r="X139" s="155"/>
      <c r="Y139" s="155"/>
      <c r="Z139" s="155"/>
      <c r="AA139" s="134"/>
      <c r="AB139" s="155"/>
      <c r="AC139" s="155"/>
      <c r="AD139" s="159"/>
      <c r="AE139" s="155"/>
      <c r="AF139" s="155"/>
      <c r="AG139" s="155"/>
      <c r="AH139" s="134"/>
      <c r="AI139" s="155"/>
      <c r="AJ139" s="155"/>
      <c r="AK139" s="133">
        <f>SUM(E139:AI139)</f>
        <v>0</v>
      </c>
      <c r="AL139" s="155"/>
      <c r="AM139" s="155"/>
      <c r="AN139" s="155"/>
      <c r="AO139" s="153"/>
      <c r="AP139" s="134" t="s">
        <v>176</v>
      </c>
      <c r="AQ139" s="134">
        <f>SUM(AQ133:AQ138)-AQ132</f>
        <v>0</v>
      </c>
      <c r="AR139" s="134">
        <f>SUM(AR133:AR138)-AR132</f>
        <v>-1.5</v>
      </c>
      <c r="AS139" s="134">
        <f>SUM(AS133:AS138)-AS132</f>
        <v>1</v>
      </c>
      <c r="AT139" s="134">
        <f>SUM(AT133:AT138)-AT132</f>
        <v>0</v>
      </c>
      <c r="AU139" s="134">
        <f>SUM(AU133:AU138)-AU132</f>
        <v>0</v>
      </c>
      <c r="AV139" s="136">
        <f t="shared" si="89"/>
        <v>-0.5</v>
      </c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81"/>
      <c r="BI139" s="181"/>
      <c r="BJ139" s="155"/>
    </row>
    <row r="140" spans="1:62" ht="15" x14ac:dyDescent="0.25">
      <c r="A140" s="71"/>
      <c r="B140" s="131" t="s">
        <v>166</v>
      </c>
      <c r="C140" s="95"/>
      <c r="D140" s="95"/>
      <c r="E140" s="95"/>
      <c r="F140" s="95"/>
      <c r="G140" s="95">
        <v>5</v>
      </c>
      <c r="H140" s="95">
        <v>3</v>
      </c>
      <c r="I140" s="173"/>
      <c r="J140" s="95">
        <v>5</v>
      </c>
      <c r="K140" s="95">
        <v>5</v>
      </c>
      <c r="L140" s="95">
        <v>5</v>
      </c>
      <c r="M140" s="95">
        <v>6</v>
      </c>
      <c r="N140" s="95">
        <v>6</v>
      </c>
      <c r="O140" s="95">
        <v>3</v>
      </c>
      <c r="P140" s="173"/>
      <c r="Q140" s="95">
        <v>5</v>
      </c>
      <c r="R140" s="95">
        <v>5</v>
      </c>
      <c r="S140" s="95">
        <v>5</v>
      </c>
      <c r="T140" s="95">
        <v>6</v>
      </c>
      <c r="U140" s="95">
        <v>6</v>
      </c>
      <c r="V140" s="95">
        <v>3</v>
      </c>
      <c r="W140" s="173"/>
      <c r="X140" s="95">
        <v>5</v>
      </c>
      <c r="Y140" s="95">
        <v>5</v>
      </c>
      <c r="Z140" s="95">
        <v>5</v>
      </c>
      <c r="AA140" s="95">
        <v>6</v>
      </c>
      <c r="AB140" s="95">
        <v>6</v>
      </c>
      <c r="AC140" s="95">
        <v>3</v>
      </c>
      <c r="AD140" s="173"/>
      <c r="AE140" s="95">
        <v>5</v>
      </c>
      <c r="AF140" s="95">
        <v>5</v>
      </c>
      <c r="AG140" s="95">
        <v>5</v>
      </c>
      <c r="AH140" s="95">
        <v>6</v>
      </c>
      <c r="AI140" s="95">
        <v>6</v>
      </c>
      <c r="AJ140" s="95">
        <v>3</v>
      </c>
      <c r="AK140" s="133">
        <f>SUM(F140:AI140)</f>
        <v>125</v>
      </c>
      <c r="AL140" s="134"/>
      <c r="AM140" s="134"/>
      <c r="AN140" s="134"/>
      <c r="AO140" s="71"/>
      <c r="AP140" s="135" t="s">
        <v>167</v>
      </c>
      <c r="AQ140" s="135">
        <f t="shared" ref="AQ140:AQ146" si="90">SUM(C140:H140)</f>
        <v>8</v>
      </c>
      <c r="AR140" s="135">
        <f t="shared" ref="AR140:AR146" si="91">SUM(J140:O140)</f>
        <v>30</v>
      </c>
      <c r="AS140" s="135">
        <f t="shared" ref="AS140:AS146" si="92">SUM(Q140:V140)</f>
        <v>30</v>
      </c>
      <c r="AT140" s="135">
        <f t="shared" ref="AT140:AT146" si="93">SUM(X140:AC140)</f>
        <v>30</v>
      </c>
      <c r="AU140" s="135">
        <f t="shared" ref="AU140:AU146" si="94">SUM(AE140:AJ140)</f>
        <v>30</v>
      </c>
      <c r="AV140" s="136">
        <f t="shared" si="89"/>
        <v>128</v>
      </c>
      <c r="AW140" s="137">
        <f>AV140-SUM(AV142:AV146)</f>
        <v>123</v>
      </c>
      <c r="AX140" s="137">
        <f>AV147</f>
        <v>33.5</v>
      </c>
      <c r="AY140" s="138">
        <f>AW140+AX140</f>
        <v>156.5</v>
      </c>
      <c r="AZ140" s="138">
        <f>AV146</f>
        <v>5</v>
      </c>
      <c r="BA140" s="138">
        <f>AV144</f>
        <v>0</v>
      </c>
      <c r="BB140" s="138">
        <f>AV145</f>
        <v>0</v>
      </c>
      <c r="BC140" s="138">
        <f>AV143</f>
        <v>0</v>
      </c>
      <c r="BD140" s="138">
        <f>AV142</f>
        <v>0</v>
      </c>
      <c r="BE140" s="158" t="str">
        <f>AM141</f>
        <v>no</v>
      </c>
      <c r="BF140" s="134">
        <v>1.1000000000000001</v>
      </c>
      <c r="BG140" s="134">
        <f>BF140*AX140</f>
        <v>36.85</v>
      </c>
      <c r="BH140" s="174">
        <f>BG140</f>
        <v>36.85</v>
      </c>
      <c r="BI140" s="174"/>
      <c r="BJ140" s="138"/>
    </row>
    <row r="141" spans="1:62" ht="15" x14ac:dyDescent="0.25">
      <c r="A141" s="140"/>
      <c r="B141" s="141" t="s">
        <v>168</v>
      </c>
      <c r="C141" s="134"/>
      <c r="D141" s="134"/>
      <c r="E141" s="134"/>
      <c r="F141" s="134"/>
      <c r="G141" s="250"/>
      <c r="H141" s="134">
        <v>3.5</v>
      </c>
      <c r="I141" s="159"/>
      <c r="J141" s="134">
        <v>6.5</v>
      </c>
      <c r="K141" s="134">
        <v>6.5</v>
      </c>
      <c r="L141" s="134">
        <v>6.5</v>
      </c>
      <c r="M141" s="134">
        <v>7</v>
      </c>
      <c r="N141" s="134">
        <v>7.5</v>
      </c>
      <c r="O141" s="134">
        <v>3</v>
      </c>
      <c r="P141" s="159"/>
      <c r="Q141" s="134">
        <v>7.5</v>
      </c>
      <c r="R141" s="134">
        <v>5.5</v>
      </c>
      <c r="S141" s="134">
        <v>6</v>
      </c>
      <c r="T141" s="134">
        <v>7.5</v>
      </c>
      <c r="U141" s="134">
        <v>7.5</v>
      </c>
      <c r="V141" s="134">
        <v>3.5</v>
      </c>
      <c r="W141" s="159"/>
      <c r="X141" s="134">
        <v>7</v>
      </c>
      <c r="Y141" s="134">
        <v>5.5</v>
      </c>
      <c r="Z141" s="134">
        <v>8</v>
      </c>
      <c r="AA141" s="134">
        <v>7.5</v>
      </c>
      <c r="AB141" s="134">
        <v>7.5</v>
      </c>
      <c r="AC141" s="134">
        <v>3</v>
      </c>
      <c r="AD141" s="159"/>
      <c r="AE141" s="134">
        <v>8.5</v>
      </c>
      <c r="AF141" s="134">
        <v>7</v>
      </c>
      <c r="AG141" s="134">
        <v>7</v>
      </c>
      <c r="AH141" s="134">
        <v>8</v>
      </c>
      <c r="AI141" s="134">
        <v>6.5</v>
      </c>
      <c r="AJ141" s="134">
        <v>3</v>
      </c>
      <c r="AK141" s="133">
        <f>SUM(F141:AI141)</f>
        <v>153.5</v>
      </c>
      <c r="AL141" s="134">
        <f>COUNT(G141:AJ141)</f>
        <v>25</v>
      </c>
      <c r="AM141" s="159" t="s">
        <v>202</v>
      </c>
      <c r="AN141" s="134"/>
      <c r="AO141" s="140"/>
      <c r="AP141" s="134" t="s">
        <v>169</v>
      </c>
      <c r="AQ141" s="134">
        <f t="shared" si="90"/>
        <v>3.5</v>
      </c>
      <c r="AR141" s="134">
        <f t="shared" si="91"/>
        <v>37</v>
      </c>
      <c r="AS141" s="134">
        <f t="shared" si="92"/>
        <v>37.5</v>
      </c>
      <c r="AT141" s="134">
        <f t="shared" si="93"/>
        <v>38.5</v>
      </c>
      <c r="AU141" s="134">
        <f t="shared" si="94"/>
        <v>40</v>
      </c>
      <c r="AV141" s="136">
        <f t="shared" si="89"/>
        <v>156.5</v>
      </c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75"/>
      <c r="BI141" s="175"/>
      <c r="BJ141" s="134"/>
    </row>
    <row r="142" spans="1:62" ht="15" x14ac:dyDescent="0.25">
      <c r="A142" s="140" t="s">
        <v>209</v>
      </c>
      <c r="B142" s="141" t="s">
        <v>109</v>
      </c>
      <c r="C142" s="147"/>
      <c r="D142" s="147"/>
      <c r="E142" s="147"/>
      <c r="F142" s="147"/>
      <c r="G142" s="147"/>
      <c r="H142" s="147"/>
      <c r="I142" s="176"/>
      <c r="J142" s="147"/>
      <c r="K142" s="147"/>
      <c r="L142" s="147"/>
      <c r="M142" s="147"/>
      <c r="N142" s="147"/>
      <c r="O142" s="147"/>
      <c r="P142" s="176"/>
      <c r="Q142" s="147"/>
      <c r="R142" s="147"/>
      <c r="S142" s="147"/>
      <c r="T142" s="147"/>
      <c r="U142" s="147"/>
      <c r="V142" s="147"/>
      <c r="W142" s="176"/>
      <c r="X142" s="147"/>
      <c r="Y142" s="147"/>
      <c r="Z142" s="147"/>
      <c r="AA142" s="147"/>
      <c r="AB142" s="147"/>
      <c r="AC142" s="147"/>
      <c r="AD142" s="176"/>
      <c r="AE142" s="147"/>
      <c r="AF142" s="147"/>
      <c r="AG142" s="147"/>
      <c r="AH142" s="147"/>
      <c r="AI142" s="147"/>
      <c r="AJ142" s="147"/>
      <c r="AK142" s="133"/>
      <c r="AL142" s="147"/>
      <c r="AM142" s="147"/>
      <c r="AN142" s="147"/>
      <c r="AO142" s="140" t="s">
        <v>209</v>
      </c>
      <c r="AP142" s="134" t="s">
        <v>109</v>
      </c>
      <c r="AQ142" s="134">
        <f t="shared" si="90"/>
        <v>0</v>
      </c>
      <c r="AR142" s="134">
        <f t="shared" si="91"/>
        <v>0</v>
      </c>
      <c r="AS142" s="134">
        <f t="shared" si="92"/>
        <v>0</v>
      </c>
      <c r="AT142" s="134">
        <f t="shared" si="93"/>
        <v>0</v>
      </c>
      <c r="AU142" s="134">
        <f t="shared" si="94"/>
        <v>0</v>
      </c>
      <c r="AV142" s="136">
        <f t="shared" si="89"/>
        <v>0</v>
      </c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G142" s="147"/>
      <c r="BH142" s="178"/>
      <c r="BI142" s="178"/>
      <c r="BJ142" s="147"/>
    </row>
    <row r="143" spans="1:62" ht="15" x14ac:dyDescent="0.25">
      <c r="A143" s="140"/>
      <c r="B143" s="141" t="s">
        <v>108</v>
      </c>
      <c r="C143" s="150"/>
      <c r="D143" s="150"/>
      <c r="E143" s="150"/>
      <c r="F143" s="134"/>
      <c r="G143" s="152"/>
      <c r="H143" s="134"/>
      <c r="I143" s="159"/>
      <c r="J143" s="134" t="s">
        <v>298</v>
      </c>
      <c r="K143" s="134"/>
      <c r="L143" s="150"/>
      <c r="M143" s="134"/>
      <c r="N143" s="152"/>
      <c r="O143" s="134"/>
      <c r="P143" s="159"/>
      <c r="Q143" s="134"/>
      <c r="R143" s="134"/>
      <c r="S143" s="150"/>
      <c r="T143" s="134"/>
      <c r="U143" s="152"/>
      <c r="V143" s="134"/>
      <c r="W143" s="159"/>
      <c r="X143" s="134"/>
      <c r="Y143" s="134"/>
      <c r="Z143" s="150"/>
      <c r="AA143" s="134"/>
      <c r="AB143" s="152"/>
      <c r="AC143" s="134"/>
      <c r="AD143" s="159"/>
      <c r="AE143" s="134"/>
      <c r="AF143" s="134"/>
      <c r="AG143" s="150"/>
      <c r="AH143" s="134"/>
      <c r="AI143" s="152"/>
      <c r="AJ143" s="134"/>
      <c r="AK143" s="133"/>
      <c r="AL143" s="134"/>
      <c r="AM143" s="134"/>
      <c r="AN143" s="134"/>
      <c r="AO143" s="140"/>
      <c r="AP143" s="124" t="s">
        <v>108</v>
      </c>
      <c r="AQ143" s="134">
        <f t="shared" si="90"/>
        <v>0</v>
      </c>
      <c r="AR143" s="134">
        <f t="shared" si="91"/>
        <v>0</v>
      </c>
      <c r="AS143" s="134">
        <f t="shared" si="92"/>
        <v>0</v>
      </c>
      <c r="AT143" s="134">
        <f t="shared" si="93"/>
        <v>0</v>
      </c>
      <c r="AU143" s="134">
        <f t="shared" si="94"/>
        <v>0</v>
      </c>
      <c r="AV143" s="136">
        <f t="shared" si="89"/>
        <v>0</v>
      </c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75"/>
      <c r="BI143" s="175"/>
      <c r="BJ143" s="134"/>
    </row>
    <row r="144" spans="1:62" ht="15" x14ac:dyDescent="0.25">
      <c r="A144" s="140"/>
      <c r="B144" s="141" t="s">
        <v>160</v>
      </c>
      <c r="C144" s="150"/>
      <c r="D144" s="150"/>
      <c r="E144" s="150"/>
      <c r="F144" s="134"/>
      <c r="G144" s="152"/>
      <c r="H144" s="134"/>
      <c r="I144" s="159"/>
      <c r="J144" s="134"/>
      <c r="K144" s="134"/>
      <c r="L144" s="150"/>
      <c r="M144" s="134"/>
      <c r="N144" s="152"/>
      <c r="O144" s="134"/>
      <c r="P144" s="159"/>
      <c r="Q144" s="134"/>
      <c r="R144" s="134"/>
      <c r="S144" s="150"/>
      <c r="T144" s="134"/>
      <c r="U144" s="152"/>
      <c r="V144" s="134"/>
      <c r="W144" s="159"/>
      <c r="X144" s="134"/>
      <c r="Y144" s="134"/>
      <c r="Z144" s="150"/>
      <c r="AA144" s="134"/>
      <c r="AB144" s="152"/>
      <c r="AC144" s="134"/>
      <c r="AD144" s="159"/>
      <c r="AE144" s="134"/>
      <c r="AF144" s="134"/>
      <c r="AG144" s="150"/>
      <c r="AH144" s="134"/>
      <c r="AI144" s="152"/>
      <c r="AJ144" s="134"/>
      <c r="AK144" s="133"/>
      <c r="AL144" s="134"/>
      <c r="AM144" s="134"/>
      <c r="AN144" s="134"/>
      <c r="AO144" s="140"/>
      <c r="AP144" s="124" t="s">
        <v>172</v>
      </c>
      <c r="AQ144" s="134">
        <f t="shared" si="90"/>
        <v>0</v>
      </c>
      <c r="AR144" s="134">
        <f t="shared" si="91"/>
        <v>0</v>
      </c>
      <c r="AS144" s="134">
        <f t="shared" si="92"/>
        <v>0</v>
      </c>
      <c r="AT144" s="134">
        <f t="shared" si="93"/>
        <v>0</v>
      </c>
      <c r="AU144" s="134">
        <f t="shared" si="94"/>
        <v>0</v>
      </c>
      <c r="AV144" s="136">
        <f t="shared" si="89"/>
        <v>0</v>
      </c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75"/>
      <c r="BI144" s="175"/>
      <c r="BJ144" s="134"/>
    </row>
    <row r="145" spans="1:62" ht="15" x14ac:dyDescent="0.25">
      <c r="A145" s="140"/>
      <c r="B145" s="141" t="s">
        <v>161</v>
      </c>
      <c r="C145" s="150"/>
      <c r="D145" s="150"/>
      <c r="E145" s="150"/>
      <c r="F145" s="134"/>
      <c r="G145" s="152"/>
      <c r="H145" s="134"/>
      <c r="I145" s="159"/>
      <c r="J145" s="134"/>
      <c r="K145" s="134"/>
      <c r="L145" s="150"/>
      <c r="M145" s="134"/>
      <c r="N145" s="152"/>
      <c r="O145" s="134"/>
      <c r="P145" s="159"/>
      <c r="Q145" s="134"/>
      <c r="R145" s="134"/>
      <c r="S145" s="150"/>
      <c r="T145" s="134"/>
      <c r="U145" s="152"/>
      <c r="V145" s="134"/>
      <c r="W145" s="159"/>
      <c r="X145" s="134"/>
      <c r="Y145" s="134"/>
      <c r="Z145" s="150"/>
      <c r="AA145" s="134"/>
      <c r="AB145" s="152"/>
      <c r="AC145" s="134"/>
      <c r="AD145" s="159"/>
      <c r="AE145" s="134"/>
      <c r="AF145" s="134"/>
      <c r="AG145" s="150"/>
      <c r="AH145" s="134"/>
      <c r="AI145" s="152"/>
      <c r="AJ145" s="134"/>
      <c r="AK145" s="133"/>
      <c r="AL145" s="134"/>
      <c r="AM145" s="134"/>
      <c r="AN145" s="134"/>
      <c r="AO145" s="140"/>
      <c r="AP145" s="124" t="s">
        <v>173</v>
      </c>
      <c r="AQ145" s="134">
        <f t="shared" si="90"/>
        <v>0</v>
      </c>
      <c r="AR145" s="134">
        <f t="shared" si="91"/>
        <v>0</v>
      </c>
      <c r="AS145" s="134">
        <f t="shared" si="92"/>
        <v>0</v>
      </c>
      <c r="AT145" s="134">
        <f t="shared" si="93"/>
        <v>0</v>
      </c>
      <c r="AU145" s="134">
        <f t="shared" si="94"/>
        <v>0</v>
      </c>
      <c r="AV145" s="136">
        <f t="shared" si="89"/>
        <v>0</v>
      </c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75"/>
      <c r="BI145" s="175"/>
      <c r="BJ145" s="134"/>
    </row>
    <row r="146" spans="1:62" ht="15" x14ac:dyDescent="0.25">
      <c r="A146" s="140"/>
      <c r="B146" s="141" t="s">
        <v>174</v>
      </c>
      <c r="C146" s="150"/>
      <c r="D146" s="150"/>
      <c r="E146" s="150"/>
      <c r="F146" s="134"/>
      <c r="G146" s="152">
        <v>5</v>
      </c>
      <c r="H146" s="134"/>
      <c r="I146" s="159"/>
      <c r="J146" s="134"/>
      <c r="K146" s="134"/>
      <c r="L146" s="150"/>
      <c r="M146" s="134"/>
      <c r="N146" s="152"/>
      <c r="O146" s="134"/>
      <c r="P146" s="159"/>
      <c r="Q146" s="134"/>
      <c r="R146" s="134"/>
      <c r="S146" s="150"/>
      <c r="T146" s="134"/>
      <c r="U146" s="152"/>
      <c r="V146" s="134"/>
      <c r="W146" s="159"/>
      <c r="X146" s="134"/>
      <c r="Y146" s="134"/>
      <c r="Z146" s="150"/>
      <c r="AA146" s="134"/>
      <c r="AB146" s="152"/>
      <c r="AC146" s="134"/>
      <c r="AD146" s="159"/>
      <c r="AE146" s="134"/>
      <c r="AF146" s="134"/>
      <c r="AG146" s="150"/>
      <c r="AH146" s="134"/>
      <c r="AI146" s="152"/>
      <c r="AJ146" s="134"/>
      <c r="AK146" s="133"/>
      <c r="AL146" s="134"/>
      <c r="AM146" s="134"/>
      <c r="AN146" s="134"/>
      <c r="AO146" s="140"/>
      <c r="AP146" s="124" t="s">
        <v>174</v>
      </c>
      <c r="AQ146" s="134">
        <f t="shared" si="90"/>
        <v>5</v>
      </c>
      <c r="AR146" s="134">
        <f t="shared" si="91"/>
        <v>0</v>
      </c>
      <c r="AS146" s="134">
        <f t="shared" si="92"/>
        <v>0</v>
      </c>
      <c r="AT146" s="134">
        <f t="shared" si="93"/>
        <v>0</v>
      </c>
      <c r="AU146" s="134">
        <f t="shared" si="94"/>
        <v>0</v>
      </c>
      <c r="AV146" s="136">
        <f t="shared" si="89"/>
        <v>5</v>
      </c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75"/>
      <c r="BI146" s="175"/>
      <c r="BJ146" s="134"/>
    </row>
    <row r="147" spans="1:62" ht="15" x14ac:dyDescent="0.25">
      <c r="A147" s="153"/>
      <c r="B147" s="154" t="s">
        <v>175</v>
      </c>
      <c r="C147" s="155"/>
      <c r="D147" s="155"/>
      <c r="E147" s="155"/>
      <c r="F147" s="134"/>
      <c r="G147" s="155"/>
      <c r="H147" s="155" t="s">
        <v>299</v>
      </c>
      <c r="I147" s="159"/>
      <c r="J147" s="155" t="s">
        <v>299</v>
      </c>
      <c r="K147" s="155" t="s">
        <v>299</v>
      </c>
      <c r="L147" s="155" t="s">
        <v>299</v>
      </c>
      <c r="M147" s="155" t="s">
        <v>299</v>
      </c>
      <c r="N147" s="155" t="s">
        <v>299</v>
      </c>
      <c r="O147" s="155" t="s">
        <v>299</v>
      </c>
      <c r="P147" s="159"/>
      <c r="Q147" s="155" t="s">
        <v>299</v>
      </c>
      <c r="R147" s="155" t="s">
        <v>299</v>
      </c>
      <c r="S147" s="155" t="s">
        <v>299</v>
      </c>
      <c r="T147" s="155" t="s">
        <v>299</v>
      </c>
      <c r="U147" s="155" t="s">
        <v>299</v>
      </c>
      <c r="V147" s="155" t="s">
        <v>299</v>
      </c>
      <c r="W147" s="159"/>
      <c r="X147" s="155" t="s">
        <v>299</v>
      </c>
      <c r="Y147" s="155" t="s">
        <v>299</v>
      </c>
      <c r="Z147" s="155" t="s">
        <v>299</v>
      </c>
      <c r="AA147" s="155" t="s">
        <v>299</v>
      </c>
      <c r="AB147" s="155" t="s">
        <v>299</v>
      </c>
      <c r="AC147" s="155" t="s">
        <v>299</v>
      </c>
      <c r="AD147" s="159"/>
      <c r="AE147" s="155" t="s">
        <v>299</v>
      </c>
      <c r="AF147" s="155" t="s">
        <v>299</v>
      </c>
      <c r="AG147" s="155" t="s">
        <v>299</v>
      </c>
      <c r="AH147" s="155" t="s">
        <v>299</v>
      </c>
      <c r="AI147" s="155" t="s">
        <v>299</v>
      </c>
      <c r="AJ147" s="155" t="s">
        <v>299</v>
      </c>
      <c r="AK147" s="133">
        <f>SUM(E147:AI147)</f>
        <v>0</v>
      </c>
      <c r="AL147" s="155"/>
      <c r="AM147" s="155"/>
      <c r="AN147" s="155"/>
      <c r="AO147" s="153"/>
      <c r="AP147" s="134" t="s">
        <v>176</v>
      </c>
      <c r="AQ147" s="134">
        <f>SUM(AQ141:AQ146)-AQ140</f>
        <v>0.5</v>
      </c>
      <c r="AR147" s="134">
        <f>SUM(AR141:AR146)-AR140</f>
        <v>7</v>
      </c>
      <c r="AS147" s="134">
        <f>SUM(AS141:AS146)-AS140</f>
        <v>7.5</v>
      </c>
      <c r="AT147" s="134">
        <f>SUM(AT141:AT146)-AT140</f>
        <v>8.5</v>
      </c>
      <c r="AU147" s="134">
        <f>SUM(AU141:AU146)-AU140</f>
        <v>10</v>
      </c>
      <c r="AV147" s="136">
        <f t="shared" si="89"/>
        <v>33.5</v>
      </c>
      <c r="AW147" s="155"/>
      <c r="AX147" s="155"/>
      <c r="AY147" s="155"/>
      <c r="AZ147" s="155"/>
      <c r="BA147" s="155"/>
      <c r="BB147" s="155"/>
      <c r="BC147" s="155"/>
      <c r="BD147" s="155"/>
      <c r="BE147" s="155"/>
      <c r="BF147" s="155"/>
      <c r="BG147" s="155"/>
      <c r="BH147" s="181"/>
      <c r="BI147" s="181"/>
      <c r="BJ147" s="155"/>
    </row>
    <row r="148" spans="1:62" ht="15" x14ac:dyDescent="0.25">
      <c r="A148" s="71"/>
      <c r="B148" s="131" t="s">
        <v>166</v>
      </c>
      <c r="C148" s="95"/>
      <c r="D148" s="95"/>
      <c r="E148" s="95"/>
      <c r="F148" s="95"/>
      <c r="G148" s="95">
        <v>5</v>
      </c>
      <c r="H148" s="95">
        <v>3</v>
      </c>
      <c r="I148" s="173"/>
      <c r="J148" s="95">
        <v>5</v>
      </c>
      <c r="K148" s="95">
        <v>5</v>
      </c>
      <c r="L148" s="95">
        <v>5</v>
      </c>
      <c r="M148" s="95">
        <v>6</v>
      </c>
      <c r="N148" s="95">
        <v>6</v>
      </c>
      <c r="O148" s="95">
        <v>3</v>
      </c>
      <c r="P148" s="173"/>
      <c r="Q148" s="95">
        <v>5</v>
      </c>
      <c r="R148" s="95">
        <v>5</v>
      </c>
      <c r="S148" s="95">
        <v>5</v>
      </c>
      <c r="T148" s="95">
        <v>6</v>
      </c>
      <c r="U148" s="95">
        <v>6</v>
      </c>
      <c r="V148" s="95">
        <v>3</v>
      </c>
      <c r="W148" s="173"/>
      <c r="X148" s="95">
        <v>5</v>
      </c>
      <c r="Y148" s="95">
        <v>5</v>
      </c>
      <c r="Z148" s="95">
        <v>5</v>
      </c>
      <c r="AA148" s="95">
        <v>6</v>
      </c>
      <c r="AB148" s="95">
        <v>6</v>
      </c>
      <c r="AC148" s="95">
        <v>3</v>
      </c>
      <c r="AD148" s="173"/>
      <c r="AE148" s="95">
        <v>5</v>
      </c>
      <c r="AF148" s="95">
        <v>5</v>
      </c>
      <c r="AG148" s="95">
        <v>5</v>
      </c>
      <c r="AH148" s="95">
        <v>6</v>
      </c>
      <c r="AI148" s="95">
        <v>6</v>
      </c>
      <c r="AJ148" s="95">
        <v>3</v>
      </c>
      <c r="AK148" s="133">
        <f>SUM(F148:AI148)</f>
        <v>125</v>
      </c>
      <c r="AL148" s="134"/>
      <c r="AM148" s="134"/>
      <c r="AN148" s="134"/>
      <c r="AO148" s="71"/>
      <c r="AP148" s="135" t="s">
        <v>167</v>
      </c>
      <c r="AQ148" s="135">
        <f t="shared" ref="AQ148:AQ154" si="95">SUM(C148:H148)</f>
        <v>8</v>
      </c>
      <c r="AR148" s="135">
        <f t="shared" ref="AR148:AR154" si="96">SUM(J148:O148)</f>
        <v>30</v>
      </c>
      <c r="AS148" s="135">
        <f t="shared" ref="AS148:AS154" si="97">SUM(Q148:V148)</f>
        <v>30</v>
      </c>
      <c r="AT148" s="135">
        <f t="shared" ref="AT148:AT154" si="98">SUM(X148:AC148)</f>
        <v>30</v>
      </c>
      <c r="AU148" s="135">
        <f t="shared" ref="AU148:AU154" si="99">SUM(AE148:AJ148)</f>
        <v>30</v>
      </c>
      <c r="AV148" s="136">
        <f t="shared" si="89"/>
        <v>128</v>
      </c>
      <c r="AW148" s="137">
        <f>AV148-SUM(AV150:AV154)</f>
        <v>123</v>
      </c>
      <c r="AX148" s="137">
        <f>AV155</f>
        <v>-8</v>
      </c>
      <c r="AY148" s="138">
        <f>AW148+AX148</f>
        <v>115</v>
      </c>
      <c r="AZ148" s="138">
        <f>AV154</f>
        <v>5</v>
      </c>
      <c r="BA148" s="138">
        <f>AV152</f>
        <v>0</v>
      </c>
      <c r="BB148" s="138">
        <f>AV153</f>
        <v>0</v>
      </c>
      <c r="BC148" s="138">
        <f>AV151</f>
        <v>0</v>
      </c>
      <c r="BD148" s="138">
        <f>AV150</f>
        <v>0</v>
      </c>
      <c r="BE148" s="158" t="str">
        <f>AM149</f>
        <v>no</v>
      </c>
      <c r="BF148" s="134">
        <v>1.1000000000000001</v>
      </c>
      <c r="BG148" s="134">
        <f>BF148*AX148</f>
        <v>-8.8000000000000007</v>
      </c>
      <c r="BH148" s="174">
        <f>BG148</f>
        <v>-8.8000000000000007</v>
      </c>
      <c r="BI148" s="174">
        <f>14*4*0.7</f>
        <v>39.199999999999996</v>
      </c>
      <c r="BJ148" s="138" t="s">
        <v>300</v>
      </c>
    </row>
    <row r="149" spans="1:62" ht="15" x14ac:dyDescent="0.25">
      <c r="A149" s="140"/>
      <c r="B149" s="141" t="s">
        <v>168</v>
      </c>
      <c r="C149" s="134"/>
      <c r="D149" s="134"/>
      <c r="E149" s="134"/>
      <c r="F149" s="134"/>
      <c r="G149" s="250"/>
      <c r="H149" s="134">
        <v>2</v>
      </c>
      <c r="I149" s="159"/>
      <c r="J149" s="134">
        <v>5.5</v>
      </c>
      <c r="K149" s="134">
        <v>5.5</v>
      </c>
      <c r="L149" s="134">
        <v>5</v>
      </c>
      <c r="M149" s="134">
        <v>5.5</v>
      </c>
      <c r="N149" s="134">
        <v>5</v>
      </c>
      <c r="O149" s="134">
        <v>2</v>
      </c>
      <c r="P149" s="159"/>
      <c r="Q149" s="134">
        <v>5.5</v>
      </c>
      <c r="R149" s="134">
        <v>5</v>
      </c>
      <c r="S149" s="134">
        <v>4.5</v>
      </c>
      <c r="T149" s="134">
        <v>5.5</v>
      </c>
      <c r="U149" s="134">
        <v>5.5</v>
      </c>
      <c r="V149" s="134">
        <v>2.5</v>
      </c>
      <c r="W149" s="159"/>
      <c r="X149" s="134">
        <v>5.5</v>
      </c>
      <c r="Y149" s="134">
        <v>5</v>
      </c>
      <c r="Z149" s="134">
        <v>4.5</v>
      </c>
      <c r="AA149" s="134">
        <v>5.5</v>
      </c>
      <c r="AB149" s="134">
        <v>5.5</v>
      </c>
      <c r="AC149" s="134">
        <v>2.5</v>
      </c>
      <c r="AD149" s="159"/>
      <c r="AE149" s="134">
        <v>5.5</v>
      </c>
      <c r="AF149" s="134">
        <v>4.5</v>
      </c>
      <c r="AG149" s="134">
        <v>5</v>
      </c>
      <c r="AH149" s="134">
        <v>5</v>
      </c>
      <c r="AI149" s="134">
        <v>6</v>
      </c>
      <c r="AJ149" s="134">
        <v>1.5</v>
      </c>
      <c r="AK149" s="133">
        <f>SUM(F149:AI149)</f>
        <v>113.5</v>
      </c>
      <c r="AL149" s="134">
        <f>COUNT(G149:AJ149)</f>
        <v>25</v>
      </c>
      <c r="AM149" s="159" t="s">
        <v>202</v>
      </c>
      <c r="AN149" s="134"/>
      <c r="AO149" s="140"/>
      <c r="AP149" s="134" t="s">
        <v>169</v>
      </c>
      <c r="AQ149" s="134">
        <f t="shared" si="95"/>
        <v>2</v>
      </c>
      <c r="AR149" s="134">
        <f t="shared" si="96"/>
        <v>28.5</v>
      </c>
      <c r="AS149" s="134">
        <f t="shared" si="97"/>
        <v>28.5</v>
      </c>
      <c r="AT149" s="134">
        <f t="shared" si="98"/>
        <v>28.5</v>
      </c>
      <c r="AU149" s="134">
        <f t="shared" si="99"/>
        <v>27.5</v>
      </c>
      <c r="AV149" s="136">
        <f t="shared" si="89"/>
        <v>115</v>
      </c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75"/>
      <c r="BI149" s="175"/>
      <c r="BJ149" s="134" t="s">
        <v>301</v>
      </c>
    </row>
    <row r="150" spans="1:62" ht="15" x14ac:dyDescent="0.25">
      <c r="A150" s="140" t="s">
        <v>221</v>
      </c>
      <c r="B150" s="141" t="s">
        <v>109</v>
      </c>
      <c r="C150" s="147"/>
      <c r="D150" s="147"/>
      <c r="E150" s="147"/>
      <c r="F150" s="147"/>
      <c r="G150" s="147"/>
      <c r="H150" s="147"/>
      <c r="I150" s="176"/>
      <c r="J150" s="147"/>
      <c r="K150" s="147"/>
      <c r="L150" s="147"/>
      <c r="M150" s="147"/>
      <c r="N150" s="147"/>
      <c r="O150" s="147"/>
      <c r="P150" s="176"/>
      <c r="Q150" s="147"/>
      <c r="R150" s="147"/>
      <c r="S150" s="147"/>
      <c r="T150" s="147"/>
      <c r="U150" s="147"/>
      <c r="V150" s="147"/>
      <c r="W150" s="176"/>
      <c r="X150" s="147"/>
      <c r="Y150" s="147"/>
      <c r="Z150" s="147"/>
      <c r="AA150" s="147"/>
      <c r="AB150" s="147"/>
      <c r="AC150" s="147"/>
      <c r="AD150" s="176"/>
      <c r="AE150" s="147"/>
      <c r="AF150" s="147"/>
      <c r="AG150" s="147"/>
      <c r="AH150" s="147"/>
      <c r="AI150" s="147"/>
      <c r="AJ150" s="147"/>
      <c r="AK150" s="133"/>
      <c r="AL150" s="147"/>
      <c r="AM150" s="147"/>
      <c r="AN150" s="147"/>
      <c r="AO150" s="140" t="s">
        <v>221</v>
      </c>
      <c r="AP150" s="134" t="s">
        <v>109</v>
      </c>
      <c r="AQ150" s="134">
        <f t="shared" si="95"/>
        <v>0</v>
      </c>
      <c r="AR150" s="134">
        <f t="shared" si="96"/>
        <v>0</v>
      </c>
      <c r="AS150" s="134">
        <f t="shared" si="97"/>
        <v>0</v>
      </c>
      <c r="AT150" s="134">
        <f t="shared" si="98"/>
        <v>0</v>
      </c>
      <c r="AU150" s="134">
        <f t="shared" si="99"/>
        <v>0</v>
      </c>
      <c r="AV150" s="136">
        <f t="shared" si="89"/>
        <v>0</v>
      </c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G150" s="147"/>
      <c r="BH150" s="178"/>
      <c r="BI150" s="178"/>
      <c r="BJ150" s="147"/>
    </row>
    <row r="151" spans="1:62" ht="15" x14ac:dyDescent="0.25">
      <c r="A151" s="140"/>
      <c r="B151" s="141" t="s">
        <v>108</v>
      </c>
      <c r="C151" s="150"/>
      <c r="D151" s="150"/>
      <c r="E151" s="150"/>
      <c r="F151" s="134"/>
      <c r="G151" s="152"/>
      <c r="H151" s="134"/>
      <c r="I151" s="159"/>
      <c r="J151" s="134"/>
      <c r="K151" s="134"/>
      <c r="L151" s="150"/>
      <c r="M151" s="134"/>
      <c r="N151" s="152"/>
      <c r="O151" s="134"/>
      <c r="P151" s="159"/>
      <c r="Q151" s="134"/>
      <c r="R151" s="134"/>
      <c r="S151" s="150"/>
      <c r="T151" s="134"/>
      <c r="U151" s="152"/>
      <c r="V151" s="134"/>
      <c r="W151" s="159"/>
      <c r="X151" s="134"/>
      <c r="Y151" s="134"/>
      <c r="Z151" s="150"/>
      <c r="AA151" s="134"/>
      <c r="AB151" s="152"/>
      <c r="AC151" s="134"/>
      <c r="AD151" s="159"/>
      <c r="AE151" s="134"/>
      <c r="AF151" s="134"/>
      <c r="AG151" s="150"/>
      <c r="AH151" s="134"/>
      <c r="AI151" s="152"/>
      <c r="AJ151" s="134"/>
      <c r="AK151" s="133"/>
      <c r="AL151" s="134"/>
      <c r="AM151" s="134"/>
      <c r="AN151" s="134"/>
      <c r="AO151" s="140"/>
      <c r="AP151" s="124" t="s">
        <v>108</v>
      </c>
      <c r="AQ151" s="134">
        <f t="shared" si="95"/>
        <v>0</v>
      </c>
      <c r="AR151" s="134">
        <f t="shared" si="96"/>
        <v>0</v>
      </c>
      <c r="AS151" s="134">
        <f t="shared" si="97"/>
        <v>0</v>
      </c>
      <c r="AT151" s="134">
        <f t="shared" si="98"/>
        <v>0</v>
      </c>
      <c r="AU151" s="134">
        <f t="shared" si="99"/>
        <v>0</v>
      </c>
      <c r="AV151" s="136">
        <f t="shared" si="89"/>
        <v>0</v>
      </c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75"/>
      <c r="BI151" s="175"/>
      <c r="BJ151" s="134"/>
    </row>
    <row r="152" spans="1:62" ht="15" x14ac:dyDescent="0.25">
      <c r="A152" s="140"/>
      <c r="B152" s="141" t="s">
        <v>160</v>
      </c>
      <c r="C152" s="150"/>
      <c r="D152" s="150"/>
      <c r="E152" s="150"/>
      <c r="F152" s="134"/>
      <c r="G152" s="152"/>
      <c r="H152" s="134"/>
      <c r="I152" s="159"/>
      <c r="J152" s="134"/>
      <c r="K152" s="134"/>
      <c r="L152" s="150"/>
      <c r="M152" s="134"/>
      <c r="N152" s="152"/>
      <c r="O152" s="134"/>
      <c r="P152" s="159"/>
      <c r="Q152" s="134"/>
      <c r="R152" s="134"/>
      <c r="S152" s="150"/>
      <c r="T152" s="134"/>
      <c r="U152" s="152"/>
      <c r="V152" s="134"/>
      <c r="W152" s="159"/>
      <c r="X152" s="134"/>
      <c r="Y152" s="134"/>
      <c r="Z152" s="150"/>
      <c r="AA152" s="134"/>
      <c r="AB152" s="152"/>
      <c r="AC152" s="134"/>
      <c r="AD152" s="159"/>
      <c r="AE152" s="134"/>
      <c r="AF152" s="134"/>
      <c r="AG152" s="150"/>
      <c r="AH152" s="134"/>
      <c r="AI152" s="152"/>
      <c r="AJ152" s="134"/>
      <c r="AK152" s="133"/>
      <c r="AL152" s="134"/>
      <c r="AM152" s="134"/>
      <c r="AN152" s="134"/>
      <c r="AO152" s="140"/>
      <c r="AP152" s="124" t="s">
        <v>172</v>
      </c>
      <c r="AQ152" s="134">
        <f t="shared" si="95"/>
        <v>0</v>
      </c>
      <c r="AR152" s="134">
        <f t="shared" si="96"/>
        <v>0</v>
      </c>
      <c r="AS152" s="134">
        <f t="shared" si="97"/>
        <v>0</v>
      </c>
      <c r="AT152" s="134">
        <f t="shared" si="98"/>
        <v>0</v>
      </c>
      <c r="AU152" s="134">
        <f t="shared" si="99"/>
        <v>0</v>
      </c>
      <c r="AV152" s="136">
        <f t="shared" si="89"/>
        <v>0</v>
      </c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75"/>
      <c r="BI152" s="175"/>
      <c r="BJ152" s="134"/>
    </row>
    <row r="153" spans="1:62" ht="15" x14ac:dyDescent="0.25">
      <c r="A153" s="140"/>
      <c r="B153" s="141" t="s">
        <v>161</v>
      </c>
      <c r="C153" s="150"/>
      <c r="D153" s="150"/>
      <c r="E153" s="150"/>
      <c r="F153" s="134"/>
      <c r="G153" s="152"/>
      <c r="H153" s="134"/>
      <c r="I153" s="159"/>
      <c r="J153" s="134"/>
      <c r="K153" s="134"/>
      <c r="L153" s="150"/>
      <c r="M153" s="134"/>
      <c r="N153" s="152"/>
      <c r="O153" s="134"/>
      <c r="P153" s="159"/>
      <c r="Q153" s="134"/>
      <c r="R153" s="134"/>
      <c r="S153" s="150"/>
      <c r="T153" s="134"/>
      <c r="U153" s="152"/>
      <c r="V153" s="134"/>
      <c r="W153" s="159"/>
      <c r="X153" s="134"/>
      <c r="Y153" s="134"/>
      <c r="Z153" s="150"/>
      <c r="AA153" s="134"/>
      <c r="AB153" s="152"/>
      <c r="AC153" s="134"/>
      <c r="AD153" s="159"/>
      <c r="AE153" s="134"/>
      <c r="AF153" s="134"/>
      <c r="AG153" s="150"/>
      <c r="AH153" s="134"/>
      <c r="AI153" s="152"/>
      <c r="AJ153" s="134"/>
      <c r="AK153" s="133"/>
      <c r="AL153" s="134"/>
      <c r="AM153" s="134"/>
      <c r="AN153" s="134"/>
      <c r="AO153" s="140"/>
      <c r="AP153" s="124" t="s">
        <v>173</v>
      </c>
      <c r="AQ153" s="134">
        <f t="shared" si="95"/>
        <v>0</v>
      </c>
      <c r="AR153" s="134">
        <f t="shared" si="96"/>
        <v>0</v>
      </c>
      <c r="AS153" s="134">
        <f t="shared" si="97"/>
        <v>0</v>
      </c>
      <c r="AT153" s="134">
        <f t="shared" si="98"/>
        <v>0</v>
      </c>
      <c r="AU153" s="134">
        <f t="shared" si="99"/>
        <v>0</v>
      </c>
      <c r="AV153" s="136">
        <f t="shared" si="89"/>
        <v>0</v>
      </c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75"/>
      <c r="BI153" s="175"/>
      <c r="BJ153" s="134"/>
    </row>
    <row r="154" spans="1:62" ht="15" x14ac:dyDescent="0.25">
      <c r="A154" s="140"/>
      <c r="B154" s="141" t="s">
        <v>174</v>
      </c>
      <c r="C154" s="150"/>
      <c r="D154" s="150"/>
      <c r="E154" s="150"/>
      <c r="F154" s="134"/>
      <c r="G154" s="152">
        <v>5</v>
      </c>
      <c r="H154" s="134"/>
      <c r="I154" s="159"/>
      <c r="J154" s="134"/>
      <c r="K154" s="134"/>
      <c r="L154" s="150"/>
      <c r="M154" s="134"/>
      <c r="N154" s="152"/>
      <c r="O154" s="134"/>
      <c r="P154" s="159"/>
      <c r="Q154" s="134"/>
      <c r="R154" s="134"/>
      <c r="S154" s="150"/>
      <c r="T154" s="134"/>
      <c r="U154" s="152"/>
      <c r="V154" s="134"/>
      <c r="W154" s="159"/>
      <c r="X154" s="134"/>
      <c r="Y154" s="134"/>
      <c r="Z154" s="150"/>
      <c r="AA154" s="134"/>
      <c r="AB154" s="152"/>
      <c r="AC154" s="134"/>
      <c r="AD154" s="159"/>
      <c r="AE154" s="134"/>
      <c r="AF154" s="134"/>
      <c r="AG154" s="150"/>
      <c r="AH154" s="134"/>
      <c r="AI154" s="152"/>
      <c r="AJ154" s="134"/>
      <c r="AK154" s="133"/>
      <c r="AL154" s="134"/>
      <c r="AM154" s="134"/>
      <c r="AN154" s="134"/>
      <c r="AO154" s="140"/>
      <c r="AP154" s="124" t="s">
        <v>174</v>
      </c>
      <c r="AQ154" s="134">
        <f t="shared" si="95"/>
        <v>5</v>
      </c>
      <c r="AR154" s="134">
        <f t="shared" si="96"/>
        <v>0</v>
      </c>
      <c r="AS154" s="134">
        <f t="shared" si="97"/>
        <v>0</v>
      </c>
      <c r="AT154" s="134">
        <f t="shared" si="98"/>
        <v>0</v>
      </c>
      <c r="AU154" s="134">
        <f t="shared" si="99"/>
        <v>0</v>
      </c>
      <c r="AV154" s="136">
        <f t="shared" si="89"/>
        <v>5</v>
      </c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75"/>
      <c r="BI154" s="175"/>
      <c r="BJ154" s="134"/>
    </row>
    <row r="155" spans="1:62" ht="15" x14ac:dyDescent="0.25">
      <c r="A155" s="153"/>
      <c r="B155" s="154" t="s">
        <v>175</v>
      </c>
      <c r="C155" s="155"/>
      <c r="D155" s="155"/>
      <c r="E155" s="155"/>
      <c r="F155" s="134"/>
      <c r="G155" s="155"/>
      <c r="H155" s="155" t="s">
        <v>302</v>
      </c>
      <c r="I155" s="159"/>
      <c r="J155" s="155" t="s">
        <v>302</v>
      </c>
      <c r="K155" s="155" t="s">
        <v>302</v>
      </c>
      <c r="L155" s="155" t="s">
        <v>302</v>
      </c>
      <c r="M155" s="155" t="s">
        <v>302</v>
      </c>
      <c r="N155" s="155" t="s">
        <v>302</v>
      </c>
      <c r="O155" s="155" t="s">
        <v>302</v>
      </c>
      <c r="P155" s="159"/>
      <c r="Q155" s="155" t="s">
        <v>302</v>
      </c>
      <c r="R155" s="155" t="s">
        <v>302</v>
      </c>
      <c r="S155" s="155" t="s">
        <v>302</v>
      </c>
      <c r="T155" s="155" t="s">
        <v>302</v>
      </c>
      <c r="U155" s="155" t="s">
        <v>302</v>
      </c>
      <c r="V155" s="155" t="s">
        <v>302</v>
      </c>
      <c r="W155" s="159"/>
      <c r="X155" s="155" t="s">
        <v>302</v>
      </c>
      <c r="Y155" s="155" t="s">
        <v>302</v>
      </c>
      <c r="Z155" s="155" t="s">
        <v>302</v>
      </c>
      <c r="AA155" s="155" t="s">
        <v>302</v>
      </c>
      <c r="AB155" s="155" t="s">
        <v>302</v>
      </c>
      <c r="AC155" s="155" t="s">
        <v>302</v>
      </c>
      <c r="AD155" s="159"/>
      <c r="AE155" s="155" t="s">
        <v>302</v>
      </c>
      <c r="AF155" s="155" t="s">
        <v>302</v>
      </c>
      <c r="AG155" s="155" t="s">
        <v>302</v>
      </c>
      <c r="AH155" s="155" t="s">
        <v>302</v>
      </c>
      <c r="AI155" s="155" t="s">
        <v>302</v>
      </c>
      <c r="AJ155" s="155" t="s">
        <v>302</v>
      </c>
      <c r="AK155" s="133">
        <f>SUM(E155:AI155)</f>
        <v>0</v>
      </c>
      <c r="AL155" s="155"/>
      <c r="AM155" s="155"/>
      <c r="AN155" s="155"/>
      <c r="AO155" s="153"/>
      <c r="AP155" s="134" t="s">
        <v>176</v>
      </c>
      <c r="AQ155" s="134">
        <f>SUM(AQ149:AQ154)-AQ148</f>
        <v>-1</v>
      </c>
      <c r="AR155" s="134">
        <f>SUM(AR149:AR154)-AR148</f>
        <v>-1.5</v>
      </c>
      <c r="AS155" s="134">
        <f>SUM(AS149:AS154)-AS148</f>
        <v>-1.5</v>
      </c>
      <c r="AT155" s="134">
        <f>SUM(AT149:AT154)-AT148</f>
        <v>-1.5</v>
      </c>
      <c r="AU155" s="134">
        <f>SUM(AU149:AU154)-AU148</f>
        <v>-2.5</v>
      </c>
      <c r="AV155" s="136">
        <f t="shared" si="89"/>
        <v>-8</v>
      </c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  <c r="BG155" s="155"/>
      <c r="BH155" s="181"/>
      <c r="BI155" s="181"/>
      <c r="BJ155" s="155"/>
    </row>
  </sheetData>
  <mergeCells count="6">
    <mergeCell ref="E1:AI1"/>
    <mergeCell ref="AW2:BJ2"/>
    <mergeCell ref="J94:O94"/>
    <mergeCell ref="Q94:V94"/>
    <mergeCell ref="X94:AC94"/>
    <mergeCell ref="AE94:AJ94"/>
  </mergeCells>
  <dataValidations count="4">
    <dataValidation allowBlank="1" showInputMessage="1" showErrorMessage="1" prompt="Questa cella contiene il nome del mese per la pianificazione delle assenze. Il totale delle assenze del mese è riportato nell'ultima cella della tabella. Selezionare i nomi dei dipendenti nella colonna B della tabella" sqref="A1:D1 AO1" xr:uid="{00000000-0002-0000-0800-000000000000}">
      <formula1>0</formula1>
      <formula2>0</formula2>
    </dataValidation>
    <dataValidation allowBlank="1" showInputMessage="1" showErrorMessage="1" error="Selezionare un nome nell'elenco. Selezionare Annulla, quindi premere ALT+freccia GIÙ e INVIO per selezionare un nome" prompt="Immettere i nomi dei dipendenti nel foglio di lavoro Nomi dipendenti e quindi selezionare uno di quei nomi nell'elenco in questa colonna. Premere ALT+freccia GIÙ, quindi INVIO per selezionare un nome" sqref="A3:B3 AO3" xr:uid="{00000000-0002-0000-0800-000001000000}">
      <formula1>0</formula1>
      <formula2>0</formula2>
    </dataValidation>
    <dataValidation allowBlank="1" showInputMessage="1" showErrorMessage="1" prompt="I giorni del mese in questa riga vengono generati automaticamente. Immettere l'assenza di un dipendente e il tipo di assenza in ogni colonna per ogni giorno del mese. Se la cella è vuota, significa che non ci sono assenze" sqref="C3:AJ3" xr:uid="{00000000-0002-0000-0800-000002000000}">
      <formula1>0</formula1>
      <formula2>0</formula2>
    </dataValidation>
    <dataValidation allowBlank="1" showInputMessage="1" showErrorMessage="1" prompt="In questa colonna viene calcolato automaticamente il numero totale di giorni di assenza di un dipendente in questo mese" sqref="AK3" xr:uid="{00000000-0002-0000-08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8" scale="75" firstPageNumber="0" orientation="landscape" horizontalDpi="300" verticalDpi="300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rimborsi km</vt:lpstr>
      <vt:lpstr>dipendenti</vt:lpstr>
      <vt:lpstr>Ferie</vt:lpstr>
      <vt:lpstr>gennaio 2021</vt:lpstr>
      <vt:lpstr>febbraio 2021</vt:lpstr>
      <vt:lpstr>prospetti annuali</vt:lpstr>
      <vt:lpstr>marzo 2021</vt:lpstr>
      <vt:lpstr>aprile 2020</vt:lpstr>
      <vt:lpstr>maggio 20</vt:lpstr>
      <vt:lpstr>giugno 20</vt:lpstr>
      <vt:lpstr>luglio 20</vt:lpstr>
      <vt:lpstr>agosto 20</vt:lpstr>
      <vt:lpstr>ore giornaliere</vt:lpstr>
      <vt:lpstr>settembre 20</vt:lpstr>
      <vt:lpstr>ottobre 20</vt:lpstr>
      <vt:lpstr>F2019</vt:lpstr>
      <vt:lpstr>novembre 20</vt:lpstr>
      <vt:lpstr>dicembre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mariagrazia branchini</dc:creator>
  <dc:description/>
  <cp:lastModifiedBy>Monia</cp:lastModifiedBy>
  <cp:revision>185</cp:revision>
  <cp:lastPrinted>2020-11-04T12:24:07Z</cp:lastPrinted>
  <dcterms:created xsi:type="dcterms:W3CDTF">2020-01-02T14:54:48Z</dcterms:created>
  <dcterms:modified xsi:type="dcterms:W3CDTF">2021-06-01T14:09:04Z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