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abhijit/ARAASTAT/Newcomer/"/>
    </mc:Choice>
  </mc:AlternateContent>
  <bookViews>
    <workbookView xWindow="14440" yWindow="460" windowWidth="14360" windowHeight="17540" tabRatio="500" activeTab="2"/>
  </bookViews>
  <sheets>
    <sheet name="Sector differences" sheetId="1" r:id="rId1"/>
    <sheet name="Center sector" sheetId="2" r:id="rId2"/>
    <sheet name="Bland-Altman" sheetId="3" r:id="rId3"/>
  </sheets>
  <definedNames>
    <definedName name="tmp1_2" localSheetId="0">'Sector differences'!$G$10:$I$12</definedName>
    <definedName name="tmp3_" localSheetId="0">'Sector differences'!$R$12:$V$16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J14" i="2"/>
  <c r="I14" i="2"/>
  <c r="H14" i="2"/>
  <c r="G14" i="2"/>
  <c r="F14" i="2"/>
  <c r="E14" i="2"/>
  <c r="D14" i="2"/>
  <c r="C14" i="2"/>
  <c r="D4" i="2"/>
  <c r="C4" i="2"/>
  <c r="C3" i="2"/>
  <c r="D5" i="2"/>
  <c r="C5" i="2"/>
  <c r="B5" i="2"/>
  <c r="B4" i="2"/>
  <c r="B3" i="2"/>
  <c r="D3" i="2"/>
  <c r="D18" i="1"/>
  <c r="D17" i="1"/>
  <c r="D16" i="1"/>
  <c r="D15" i="1"/>
  <c r="D65" i="1"/>
  <c r="D64" i="1"/>
  <c r="D63" i="1"/>
  <c r="D62" i="1"/>
  <c r="D61" i="1"/>
  <c r="U36" i="1"/>
  <c r="U35" i="1"/>
  <c r="U34" i="1"/>
  <c r="U33" i="1"/>
  <c r="D36" i="1"/>
  <c r="D35" i="1"/>
  <c r="D34" i="1"/>
  <c r="D33" i="1"/>
  <c r="M36" i="1"/>
  <c r="M35" i="1"/>
  <c r="M34" i="1"/>
  <c r="M33" i="1"/>
</calcChain>
</file>

<file path=xl/connections.xml><?xml version="1.0" encoding="utf-8"?>
<connections xmlns="http://schemas.openxmlformats.org/spreadsheetml/2006/main">
  <connection id="1" name="tmp111" type="6" refreshedVersion="0" background="1" saveData="1">
    <textPr fileType="mac" firstRow="2" sourceFile="/Users/abhijit/ARAASTAT/Newcomer/tmp1.csv" comma="1">
      <textFields count="4">
        <textField type="skip"/>
        <textField/>
        <textField/>
        <textField/>
      </textFields>
    </textPr>
  </connection>
  <connection id="2" name="tmp3" type="6" refreshedVersion="0" background="1" saveData="1">
    <textPr fileType="mac" sourceFile="/Users/abhijit/ARAASTAT/Newcomer/tmp3.csv" comma="1">
      <textFields count="6">
        <textField type="skip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<sst xmlns="http://schemas.openxmlformats.org/spreadsheetml/2006/main" count="83" uniqueCount="59">
  <si>
    <t>84.85 (28)</t>
  </si>
  <si>
    <t>96.97 (32)</t>
  </si>
  <si>
    <t>90.91 (30)</t>
  </si>
  <si>
    <t>87.88 (29)</t>
  </si>
  <si>
    <t>81.82 (27)</t>
  </si>
  <si>
    <t>78.79 (26)</t>
  </si>
  <si>
    <t>Passing observations (N=33)</t>
  </si>
  <si>
    <t>Percentage passing by sector</t>
  </si>
  <si>
    <t>Min effectiveness by sector</t>
  </si>
  <si>
    <t>Effectiveness &gt; 99.95</t>
  </si>
  <si>
    <t>Effectiveness &gt; 99.9</t>
  </si>
  <si>
    <t>Lines denote the range of sector-based effectiveness</t>
  </si>
  <si>
    <t>The dot denotes the effectiveness of sector 5</t>
  </si>
  <si>
    <t>The dotted line is at 99.97</t>
  </si>
  <si>
    <t>N=14</t>
  </si>
  <si>
    <t>N = 43</t>
  </si>
  <si>
    <t>99 &lt; Effectiveness &lt; 99.9</t>
  </si>
  <si>
    <t>N = 135</t>
  </si>
  <si>
    <t>6 of 9</t>
  </si>
  <si>
    <t>7 of 9</t>
  </si>
  <si>
    <t>8 of 9</t>
  </si>
  <si>
    <t>9 of 9</t>
  </si>
  <si>
    <t>95 &lt; Effectiveness &lt; 99</t>
  </si>
  <si>
    <t>median (5 of 9)</t>
  </si>
  <si>
    <t>N = 76</t>
  </si>
  <si>
    <t>N</t>
  </si>
  <si>
    <t>%</t>
  </si>
  <si>
    <t>n</t>
  </si>
  <si>
    <t>Accuracy</t>
  </si>
  <si>
    <t>TPR</t>
  </si>
  <si>
    <t>FPR</t>
  </si>
  <si>
    <t>TNR</t>
  </si>
  <si>
    <t>at least 6</t>
  </si>
  <si>
    <t>at least 7</t>
  </si>
  <si>
    <t>at least 8</t>
  </si>
  <si>
    <t>at least  9</t>
  </si>
  <si>
    <t>Number passing</t>
  </si>
  <si>
    <t>Using quad5</t>
  </si>
  <si>
    <t>PPV</t>
  </si>
  <si>
    <t>NPV</t>
  </si>
  <si>
    <t>Testing the center sector against the rest</t>
  </si>
  <si>
    <t>Paired t-test</t>
  </si>
  <si>
    <t>* p&lt;0.05 **p&lt;0.01 ***p&lt;0.001</t>
  </si>
  <si>
    <t>Testing whether differences might be attributable to random measurement error</t>
  </si>
  <si>
    <t>Expected</t>
  </si>
  <si>
    <t xml:space="preserve">Chi-squared test: </t>
  </si>
  <si>
    <t>p &lt; 0.000001</t>
  </si>
  <si>
    <t>All analysis used those observations where</t>
  </si>
  <si>
    <t>all of the computed sector effectivenesses are positive</t>
  </si>
  <si>
    <t>Failed observations (N = 292)</t>
  </si>
  <si>
    <t>Most effective sector</t>
  </si>
  <si>
    <t>Avg difference</t>
  </si>
  <si>
    <t>Wilcoxon sign-rank test:</t>
  </si>
  <si>
    <t>All are highly significant (&lt; 1E-10)</t>
  </si>
  <si>
    <t>Pseudomedian of difference</t>
  </si>
  <si>
    <t>Bland-Altman analysis of velometer vs balometer</t>
  </si>
  <si>
    <t>There are at least 4 points that are beyond the Bland-Altman limits, indicating that the velometer readings may</t>
  </si>
  <si>
    <t>be too variable compared to the balometer readings</t>
  </si>
  <si>
    <t>The velometer readings are systematically biased higher compared to the balometer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</si>
</sst>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0" fillId="0" borderId="0" xfId="0" applyNumberFormat="1"/>
    <xf numFmtId="0" fontId="3" fillId="0" borderId="0" xfId="0" applyFont="1" applyFill="1" applyBorder="1" applyAlignment="1">
      <alignment horizontal="center"/>
    </xf>
    <xf numFmtId="0" fontId="0" fillId="3" borderId="0" xfId="0" applyFill="1"/>
    <xf numFmtId="0" fontId="0" fillId="3" borderId="5" xfId="0" applyFill="1" applyBorder="1"/>
    <xf numFmtId="0" fontId="2" fillId="3" borderId="0" xfId="0" applyFont="1" applyFill="1" applyAlignment="1">
      <alignment horizontal="right"/>
    </xf>
    <xf numFmtId="0" fontId="1" fillId="3" borderId="0" xfId="0" applyFont="1" applyFill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5" xfId="0" applyBorder="1"/>
    <xf numFmtId="0" fontId="0" fillId="0" borderId="10" xfId="0" applyBorder="1"/>
    <xf numFmtId="2" fontId="0" fillId="0" borderId="1" xfId="0" applyNumberForma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4" Type="http://schemas.openxmlformats.org/officeDocument/2006/relationships/image" Target="../media/image4.tiff"/><Relationship Id="rId1" Type="http://schemas.openxmlformats.org/officeDocument/2006/relationships/image" Target="../media/image1.tiff"/><Relationship Id="rId2" Type="http://schemas.openxmlformats.org/officeDocument/2006/relationships/image" Target="../media/image2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36</xdr:row>
      <xdr:rowOff>177800</xdr:rowOff>
    </xdr:from>
    <xdr:to>
      <xdr:col>7</xdr:col>
      <xdr:colOff>648994</xdr:colOff>
      <xdr:row>54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680200"/>
          <a:ext cx="5005094" cy="355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15</xdr:col>
      <xdr:colOff>469900</xdr:colOff>
      <xdr:row>21</xdr:row>
      <xdr:rowOff>15143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0800" y="203200"/>
          <a:ext cx="4597400" cy="3266343"/>
        </a:xfrm>
        <a:prstGeom prst="rect">
          <a:avLst/>
        </a:prstGeom>
      </xdr:spPr>
    </xdr:pic>
    <xdr:clientData/>
  </xdr:twoCellAnchor>
  <xdr:twoCellAnchor editAs="oneCell">
    <xdr:from>
      <xdr:col>18</xdr:col>
      <xdr:colOff>12700</xdr:colOff>
      <xdr:row>37</xdr:row>
      <xdr:rowOff>38100</xdr:rowOff>
    </xdr:from>
    <xdr:to>
      <xdr:col>24</xdr:col>
      <xdr:colOff>414742</xdr:colOff>
      <xdr:row>54</xdr:row>
      <xdr:rowOff>63500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0" y="6743700"/>
          <a:ext cx="4897842" cy="3479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37</xdr:row>
      <xdr:rowOff>25400</xdr:rowOff>
    </xdr:from>
    <xdr:to>
      <xdr:col>15</xdr:col>
      <xdr:colOff>812800</xdr:colOff>
      <xdr:row>54</xdr:row>
      <xdr:rowOff>53896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08900" y="6731000"/>
          <a:ext cx="4902200" cy="34828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2</xdr:row>
      <xdr:rowOff>25400</xdr:rowOff>
    </xdr:from>
    <xdr:to>
      <xdr:col>9</xdr:col>
      <xdr:colOff>139700</xdr:colOff>
      <xdr:row>25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431800"/>
          <a:ext cx="7543800" cy="47371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tmp1_2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mp3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5"/>
  <sheetViews>
    <sheetView topLeftCell="Q4" workbookViewId="0">
      <selection activeCell="E34" sqref="E34"/>
    </sheetView>
  </sheetViews>
  <sheetFormatPr baseColWidth="10" defaultRowHeight="16" x14ac:dyDescent="0.2"/>
  <cols>
    <col min="2" max="3" width="12.6640625" bestFit="1" customWidth="1"/>
    <col min="4" max="4" width="8.83203125" customWidth="1"/>
    <col min="5" max="6" width="6.1640625" customWidth="1"/>
    <col min="18" max="18" width="15.5" customWidth="1"/>
    <col min="19" max="19" width="8.33203125" customWidth="1"/>
    <col min="20" max="20" width="15.5" customWidth="1"/>
    <col min="21" max="21" width="7.33203125" customWidth="1"/>
    <col min="22" max="22" width="6.1640625" customWidth="1"/>
  </cols>
  <sheetData>
    <row r="2" spans="2:24" x14ac:dyDescent="0.2">
      <c r="B2" s="18" t="s">
        <v>47</v>
      </c>
      <c r="C2" s="19"/>
      <c r="D2" s="19"/>
      <c r="E2" s="19"/>
      <c r="F2" s="20"/>
    </row>
    <row r="3" spans="2:24" x14ac:dyDescent="0.2">
      <c r="B3" s="21" t="s">
        <v>48</v>
      </c>
      <c r="C3" s="22"/>
      <c r="D3" s="22"/>
      <c r="E3" s="22"/>
      <c r="F3" s="23"/>
    </row>
    <row r="6" spans="2:24" x14ac:dyDescent="0.2">
      <c r="B6" s="5" t="s">
        <v>6</v>
      </c>
    </row>
    <row r="7" spans="2:24" x14ac:dyDescent="0.2">
      <c r="Q7" s="9" t="s">
        <v>11</v>
      </c>
      <c r="R7" s="9"/>
      <c r="S7" s="9"/>
      <c r="T7" s="9"/>
    </row>
    <row r="8" spans="2:24" x14ac:dyDescent="0.2">
      <c r="B8" t="s">
        <v>8</v>
      </c>
      <c r="G8" t="s">
        <v>7</v>
      </c>
      <c r="Q8" s="9" t="s">
        <v>12</v>
      </c>
      <c r="R8" s="9"/>
      <c r="S8" s="9"/>
      <c r="T8" s="9"/>
    </row>
    <row r="9" spans="2:24" x14ac:dyDescent="0.2">
      <c r="Q9" s="9" t="s">
        <v>13</v>
      </c>
      <c r="R9" s="9"/>
      <c r="S9" s="9"/>
      <c r="T9" s="9"/>
    </row>
    <row r="10" spans="2:24" x14ac:dyDescent="0.2">
      <c r="B10" s="4">
        <v>99.93</v>
      </c>
      <c r="C10" s="4">
        <v>99.9</v>
      </c>
      <c r="D10" s="4">
        <v>99.84</v>
      </c>
      <c r="G10" s="3" t="s">
        <v>0</v>
      </c>
      <c r="H10" s="3" t="s">
        <v>3</v>
      </c>
      <c r="I10" s="3" t="s">
        <v>5</v>
      </c>
    </row>
    <row r="11" spans="2:24" x14ac:dyDescent="0.2">
      <c r="B11" s="4">
        <v>99.92</v>
      </c>
      <c r="C11" s="4">
        <v>99.95</v>
      </c>
      <c r="D11" s="4">
        <v>99.92</v>
      </c>
      <c r="G11" s="3" t="s">
        <v>1</v>
      </c>
      <c r="H11" s="3" t="s">
        <v>1</v>
      </c>
      <c r="I11" s="3" t="s">
        <v>1</v>
      </c>
    </row>
    <row r="12" spans="2:24" x14ac:dyDescent="0.2">
      <c r="B12" s="4">
        <v>99.94</v>
      </c>
      <c r="C12" s="4">
        <v>99.83</v>
      </c>
      <c r="D12" s="4">
        <v>99.9</v>
      </c>
      <c r="G12" s="3" t="s">
        <v>2</v>
      </c>
      <c r="H12" s="3" t="s">
        <v>4</v>
      </c>
      <c r="I12" s="3" t="s">
        <v>2</v>
      </c>
      <c r="R12" s="16" t="s">
        <v>36</v>
      </c>
      <c r="S12" s="16" t="s">
        <v>28</v>
      </c>
      <c r="T12" s="16" t="s">
        <v>29</v>
      </c>
      <c r="U12" s="16" t="s">
        <v>30</v>
      </c>
      <c r="V12" s="16" t="s">
        <v>31</v>
      </c>
      <c r="W12" s="16" t="s">
        <v>38</v>
      </c>
      <c r="X12" s="16" t="s">
        <v>39</v>
      </c>
    </row>
    <row r="13" spans="2:24" x14ac:dyDescent="0.2">
      <c r="R13" s="14" t="s">
        <v>32</v>
      </c>
      <c r="S13" s="14">
        <v>91.38</v>
      </c>
      <c r="T13" s="14">
        <v>96.97</v>
      </c>
      <c r="U13" s="14">
        <v>9.25</v>
      </c>
      <c r="V13" s="14">
        <v>90.75</v>
      </c>
      <c r="W13" s="14">
        <v>54.24</v>
      </c>
      <c r="X13" s="14">
        <v>99.62</v>
      </c>
    </row>
    <row r="14" spans="2:24" x14ac:dyDescent="0.2">
      <c r="C14" t="s">
        <v>27</v>
      </c>
      <c r="D14" t="s">
        <v>26</v>
      </c>
      <c r="R14" s="14" t="s">
        <v>33</v>
      </c>
      <c r="S14" s="14">
        <v>94.77</v>
      </c>
      <c r="T14" s="14">
        <v>93.94</v>
      </c>
      <c r="U14" s="14">
        <v>5.14</v>
      </c>
      <c r="V14" s="14">
        <v>94.86</v>
      </c>
      <c r="W14" s="14">
        <v>67.39</v>
      </c>
      <c r="X14" s="14">
        <v>99.28</v>
      </c>
    </row>
    <row r="15" spans="2:24" x14ac:dyDescent="0.2">
      <c r="B15" t="s">
        <v>18</v>
      </c>
      <c r="C15" s="13">
        <v>32</v>
      </c>
      <c r="D15" s="1">
        <f>C15/33*100</f>
        <v>96.969696969696969</v>
      </c>
      <c r="R15" s="14" t="s">
        <v>34</v>
      </c>
      <c r="S15" s="14">
        <v>94.77</v>
      </c>
      <c r="T15" s="14">
        <v>69.7</v>
      </c>
      <c r="U15" s="14">
        <v>2.4</v>
      </c>
      <c r="V15" s="14">
        <v>97.6</v>
      </c>
      <c r="W15" s="14">
        <v>76.67</v>
      </c>
      <c r="X15" s="14">
        <v>96.61</v>
      </c>
    </row>
    <row r="16" spans="2:24" x14ac:dyDescent="0.2">
      <c r="B16" t="s">
        <v>19</v>
      </c>
      <c r="C16" s="13">
        <v>31</v>
      </c>
      <c r="D16" s="1">
        <f t="shared" ref="D16:D18" si="0">C16/33*100</f>
        <v>93.939393939393938</v>
      </c>
      <c r="R16" s="15" t="s">
        <v>35</v>
      </c>
      <c r="S16" s="15">
        <v>94.46</v>
      </c>
      <c r="T16" s="15">
        <v>45.45</v>
      </c>
      <c r="U16" s="15">
        <v>0</v>
      </c>
      <c r="V16" s="15">
        <v>100</v>
      </c>
      <c r="W16" s="15">
        <v>100</v>
      </c>
      <c r="X16" s="15">
        <v>94.19</v>
      </c>
    </row>
    <row r="17" spans="2:25" x14ac:dyDescent="0.2">
      <c r="B17" t="s">
        <v>20</v>
      </c>
      <c r="C17" s="13">
        <v>23</v>
      </c>
      <c r="D17" s="1">
        <f t="shared" si="0"/>
        <v>69.696969696969703</v>
      </c>
      <c r="R17" s="14" t="s">
        <v>37</v>
      </c>
      <c r="S17" s="14">
        <v>51.38</v>
      </c>
      <c r="T17" s="14">
        <v>96.97</v>
      </c>
      <c r="U17" s="14">
        <v>53.77</v>
      </c>
      <c r="V17" s="14">
        <v>46.23</v>
      </c>
      <c r="W17" s="14">
        <v>16.93</v>
      </c>
      <c r="X17" s="17">
        <v>99.26</v>
      </c>
    </row>
    <row r="18" spans="2:25" x14ac:dyDescent="0.2">
      <c r="B18" t="s">
        <v>21</v>
      </c>
      <c r="C18" s="13">
        <v>15</v>
      </c>
      <c r="D18" s="1">
        <f t="shared" si="0"/>
        <v>45.454545454545453</v>
      </c>
    </row>
    <row r="23" spans="2:25" x14ac:dyDescent="0.2">
      <c r="B23" s="5" t="s">
        <v>49</v>
      </c>
    </row>
    <row r="24" spans="2:25" x14ac:dyDescent="0.2">
      <c r="B24" s="5"/>
    </row>
    <row r="25" spans="2:25" x14ac:dyDescent="0.2">
      <c r="B25" s="6" t="s">
        <v>9</v>
      </c>
      <c r="C25" s="7"/>
      <c r="D25" s="8" t="s">
        <v>14</v>
      </c>
      <c r="K25" s="6" t="s">
        <v>10</v>
      </c>
      <c r="L25" s="7"/>
      <c r="M25" s="8" t="s">
        <v>15</v>
      </c>
      <c r="S25" s="6" t="s">
        <v>16</v>
      </c>
      <c r="T25" s="7"/>
      <c r="U25" s="8" t="s">
        <v>17</v>
      </c>
    </row>
    <row r="27" spans="2:25" x14ac:dyDescent="0.2">
      <c r="B27" t="s">
        <v>8</v>
      </c>
      <c r="G27" t="s">
        <v>7</v>
      </c>
      <c r="K27" t="s">
        <v>8</v>
      </c>
      <c r="O27" t="s">
        <v>7</v>
      </c>
      <c r="S27" t="s">
        <v>8</v>
      </c>
      <c r="W27" t="s">
        <v>7</v>
      </c>
    </row>
    <row r="29" spans="2:25" x14ac:dyDescent="0.2">
      <c r="B29" s="3">
        <v>99.68</v>
      </c>
      <c r="C29" s="3">
        <v>99.85</v>
      </c>
      <c r="D29" s="3">
        <v>99.57</v>
      </c>
      <c r="G29" s="3">
        <v>50</v>
      </c>
      <c r="H29" s="3">
        <v>78.569999999999993</v>
      </c>
      <c r="I29" s="3">
        <v>50</v>
      </c>
      <c r="K29" s="11">
        <v>99.27</v>
      </c>
      <c r="L29" s="11">
        <v>99.52</v>
      </c>
      <c r="M29" s="11">
        <v>99.57</v>
      </c>
      <c r="O29" s="11">
        <v>44.19</v>
      </c>
      <c r="P29" s="11">
        <v>60.47</v>
      </c>
      <c r="Q29" s="11">
        <v>60.47</v>
      </c>
      <c r="S29" s="11">
        <v>96.61</v>
      </c>
      <c r="T29" s="11">
        <v>95.24</v>
      </c>
      <c r="U29" s="11">
        <v>93.19</v>
      </c>
      <c r="W29" s="11">
        <v>29.63</v>
      </c>
      <c r="X29" s="11">
        <v>23.7</v>
      </c>
      <c r="Y29" s="11">
        <v>17.78</v>
      </c>
    </row>
    <row r="30" spans="2:25" x14ac:dyDescent="0.2">
      <c r="B30" s="3">
        <v>99.96</v>
      </c>
      <c r="C30" s="3">
        <v>99.94</v>
      </c>
      <c r="D30" s="3">
        <v>99.71</v>
      </c>
      <c r="G30" s="3">
        <v>85.71</v>
      </c>
      <c r="H30" s="3">
        <v>85.71</v>
      </c>
      <c r="I30" s="3">
        <v>71.430000000000007</v>
      </c>
      <c r="K30" s="11">
        <v>99.44</v>
      </c>
      <c r="L30" s="11">
        <v>99.71</v>
      </c>
      <c r="M30" s="3">
        <v>99.71</v>
      </c>
      <c r="O30" s="3">
        <v>74.42</v>
      </c>
      <c r="P30" s="3">
        <v>79.069999999999993</v>
      </c>
      <c r="Q30" s="3">
        <v>67.44</v>
      </c>
      <c r="S30" s="11">
        <v>96.28</v>
      </c>
      <c r="T30" s="11">
        <v>96.86</v>
      </c>
      <c r="U30" s="11">
        <v>96.13</v>
      </c>
      <c r="W30" s="11">
        <v>31.11</v>
      </c>
      <c r="X30" s="11">
        <v>60.74</v>
      </c>
      <c r="Y30" s="11">
        <v>35.56</v>
      </c>
    </row>
    <row r="31" spans="2:25" x14ac:dyDescent="0.2">
      <c r="B31" s="3">
        <v>99.85</v>
      </c>
      <c r="C31" s="3">
        <v>99.92</v>
      </c>
      <c r="D31" s="3">
        <v>99.77</v>
      </c>
      <c r="G31" s="3">
        <v>64.290000000000006</v>
      </c>
      <c r="H31" s="3">
        <v>57.14</v>
      </c>
      <c r="I31" s="3">
        <v>35.71</v>
      </c>
      <c r="K31" s="11">
        <v>99.65</v>
      </c>
      <c r="L31" s="11">
        <v>99.83</v>
      </c>
      <c r="M31" s="11">
        <v>99.46</v>
      </c>
      <c r="O31" s="11">
        <v>39.53</v>
      </c>
      <c r="P31" s="11">
        <v>51.16</v>
      </c>
      <c r="Q31" s="11">
        <v>27.91</v>
      </c>
      <c r="S31" s="11">
        <v>94.84</v>
      </c>
      <c r="T31" s="11">
        <v>96.41</v>
      </c>
      <c r="U31" s="11">
        <v>95.78</v>
      </c>
      <c r="W31" s="11">
        <v>12.59</v>
      </c>
      <c r="X31" s="11">
        <v>20.74</v>
      </c>
      <c r="Y31" s="11">
        <v>16.3</v>
      </c>
    </row>
    <row r="32" spans="2:25" x14ac:dyDescent="0.2">
      <c r="C32" t="s">
        <v>27</v>
      </c>
      <c r="D32" t="s">
        <v>26</v>
      </c>
      <c r="L32" t="s">
        <v>27</v>
      </c>
      <c r="M32" t="s">
        <v>26</v>
      </c>
      <c r="T32" t="s">
        <v>27</v>
      </c>
      <c r="U32" t="s">
        <v>26</v>
      </c>
    </row>
    <row r="33" spans="2:21" x14ac:dyDescent="0.2">
      <c r="B33" s="12" t="s">
        <v>18</v>
      </c>
      <c r="C33" s="13">
        <v>8</v>
      </c>
      <c r="D33" s="1">
        <f>C33/14*100</f>
        <v>57.142857142857139</v>
      </c>
      <c r="L33" s="10">
        <v>19</v>
      </c>
      <c r="M33" s="1">
        <f>L33/43*100</f>
        <v>44.186046511627907</v>
      </c>
      <c r="T33" s="10">
        <v>8</v>
      </c>
      <c r="U33" s="1">
        <f xml:space="preserve"> T33/135*100</f>
        <v>5.9259259259259265</v>
      </c>
    </row>
    <row r="34" spans="2:21" x14ac:dyDescent="0.2">
      <c r="B34" t="s">
        <v>19</v>
      </c>
      <c r="C34" s="13">
        <v>5</v>
      </c>
      <c r="D34" s="1">
        <f t="shared" ref="D34:D36" si="1">C34/14*100</f>
        <v>35.714285714285715</v>
      </c>
      <c r="L34" s="10">
        <v>11</v>
      </c>
      <c r="M34" s="1">
        <f t="shared" ref="M34:M36" si="2">L34/43*100</f>
        <v>25.581395348837212</v>
      </c>
      <c r="T34" s="10">
        <v>4</v>
      </c>
      <c r="U34" s="1">
        <f t="shared" ref="U34:U36" si="3" xml:space="preserve"> T34/135*100</f>
        <v>2.9629629629629632</v>
      </c>
    </row>
    <row r="35" spans="2:21" x14ac:dyDescent="0.2">
      <c r="B35" t="s">
        <v>20</v>
      </c>
      <c r="C35" s="13">
        <v>3</v>
      </c>
      <c r="D35" s="1">
        <f t="shared" si="1"/>
        <v>21.428571428571427</v>
      </c>
      <c r="L35" s="10">
        <v>5</v>
      </c>
      <c r="M35" s="1">
        <f t="shared" si="2"/>
        <v>11.627906976744185</v>
      </c>
      <c r="T35" s="10">
        <v>2</v>
      </c>
      <c r="U35" s="1">
        <f t="shared" si="3"/>
        <v>1.4814814814814816</v>
      </c>
    </row>
    <row r="36" spans="2:21" x14ac:dyDescent="0.2">
      <c r="B36" t="s">
        <v>21</v>
      </c>
      <c r="C36" s="13">
        <v>0</v>
      </c>
      <c r="D36" s="1">
        <f t="shared" si="1"/>
        <v>0</v>
      </c>
      <c r="L36" s="10">
        <v>0</v>
      </c>
      <c r="M36" s="1">
        <f t="shared" si="2"/>
        <v>0</v>
      </c>
      <c r="T36" s="10">
        <v>0</v>
      </c>
      <c r="U36" s="1">
        <f t="shared" si="3"/>
        <v>0</v>
      </c>
    </row>
    <row r="59" spans="2:4" x14ac:dyDescent="0.2">
      <c r="B59" t="s">
        <v>22</v>
      </c>
      <c r="D59" t="s">
        <v>24</v>
      </c>
    </row>
    <row r="60" spans="2:4" x14ac:dyDescent="0.2">
      <c r="C60" t="s">
        <v>25</v>
      </c>
      <c r="D60" t="s">
        <v>26</v>
      </c>
    </row>
    <row r="61" spans="2:4" x14ac:dyDescent="0.2">
      <c r="B61" t="s">
        <v>23</v>
      </c>
      <c r="C61">
        <v>2</v>
      </c>
      <c r="D61" s="1">
        <f>C61/76*100</f>
        <v>2.6315789473684208</v>
      </c>
    </row>
    <row r="62" spans="2:4" x14ac:dyDescent="0.2">
      <c r="B62" t="s">
        <v>18</v>
      </c>
      <c r="C62">
        <v>1</v>
      </c>
      <c r="D62" s="1">
        <f t="shared" ref="D62:D65" si="4">C62/76*100</f>
        <v>1.3157894736842104</v>
      </c>
    </row>
    <row r="63" spans="2:4" x14ac:dyDescent="0.2">
      <c r="B63" t="s">
        <v>19</v>
      </c>
      <c r="C63">
        <v>0</v>
      </c>
      <c r="D63">
        <f t="shared" si="4"/>
        <v>0</v>
      </c>
    </row>
    <row r="64" spans="2:4" x14ac:dyDescent="0.2">
      <c r="B64" t="s">
        <v>20</v>
      </c>
      <c r="C64">
        <v>0</v>
      </c>
      <c r="D64">
        <f t="shared" si="4"/>
        <v>0</v>
      </c>
    </row>
    <row r="65" spans="2:4" x14ac:dyDescent="0.2">
      <c r="B65" t="s">
        <v>21</v>
      </c>
      <c r="C65">
        <v>0</v>
      </c>
      <c r="D65">
        <f t="shared" si="4"/>
        <v>0</v>
      </c>
    </row>
  </sheetData>
  <phoneticPr fontId="4" type="noConversion"/>
  <pageMargins left="0.7" right="0.7" top="0.75" bottom="0.75" header="0.3" footer="0.3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J6" sqref="J6"/>
    </sheetView>
  </sheetViews>
  <sheetFormatPr baseColWidth="10" defaultRowHeight="16" x14ac:dyDescent="0.2"/>
  <sheetData>
    <row r="1" spans="1:11" x14ac:dyDescent="0.2">
      <c r="A1" t="s">
        <v>40</v>
      </c>
    </row>
    <row r="2" spans="1:11" x14ac:dyDescent="0.2">
      <c r="C2" t="s">
        <v>51</v>
      </c>
      <c r="F2" t="s">
        <v>54</v>
      </c>
    </row>
    <row r="3" spans="1:11" x14ac:dyDescent="0.2">
      <c r="B3" s="3" t="str">
        <f>"-0.72"</f>
        <v>-0.72</v>
      </c>
      <c r="C3" s="3" t="str">
        <f>"-1.13**"</f>
        <v>-1.13**</v>
      </c>
      <c r="D3" s="3" t="str">
        <f>"-1.83***"</f>
        <v>-1.83***</v>
      </c>
      <c r="F3" s="2">
        <v>-0.18</v>
      </c>
      <c r="G3" s="2">
        <v>-0.24</v>
      </c>
      <c r="H3" s="2">
        <v>-0.51</v>
      </c>
    </row>
    <row r="4" spans="1:11" x14ac:dyDescent="0.2">
      <c r="B4" s="3" t="str">
        <f>"0.15"</f>
        <v>0.15</v>
      </c>
      <c r="C4" s="3" t="str">
        <f>"0"</f>
        <v>0</v>
      </c>
      <c r="D4" s="3" t="str">
        <f>"0.28"</f>
        <v>0.28</v>
      </c>
      <c r="F4" s="2">
        <v>-7.0000000000000007E-2</v>
      </c>
      <c r="G4" s="2">
        <v>0</v>
      </c>
      <c r="H4" s="2">
        <v>-0.05</v>
      </c>
    </row>
    <row r="5" spans="1:11" x14ac:dyDescent="0.2">
      <c r="B5" s="3" t="str">
        <f>"-2.26***"</f>
        <v>-2.26***</v>
      </c>
      <c r="C5" s="3" t="str">
        <f>"-2.29***"</f>
        <v>-2.29***</v>
      </c>
      <c r="D5" s="3" t="str">
        <f>"-1.75***"</f>
        <v>-1.75***</v>
      </c>
      <c r="F5" s="2">
        <v>-0.64</v>
      </c>
      <c r="G5" s="2">
        <v>-0.62</v>
      </c>
      <c r="H5" s="2">
        <v>-0.88</v>
      </c>
    </row>
    <row r="7" spans="1:11" x14ac:dyDescent="0.2">
      <c r="B7" t="s">
        <v>41</v>
      </c>
      <c r="F7" t="s">
        <v>52</v>
      </c>
    </row>
    <row r="8" spans="1:11" x14ac:dyDescent="0.2">
      <c r="B8" t="s">
        <v>42</v>
      </c>
      <c r="F8" t="s">
        <v>53</v>
      </c>
    </row>
    <row r="10" spans="1:11" x14ac:dyDescent="0.2">
      <c r="A10" t="s">
        <v>43</v>
      </c>
    </row>
    <row r="12" spans="1:11" x14ac:dyDescent="0.2">
      <c r="C12" s="5">
        <v>1</v>
      </c>
      <c r="D12" s="5">
        <v>2</v>
      </c>
      <c r="E12" s="5">
        <v>3</v>
      </c>
      <c r="F12" s="5">
        <v>4</v>
      </c>
      <c r="G12" s="5">
        <v>5</v>
      </c>
      <c r="H12" s="5">
        <v>6</v>
      </c>
      <c r="I12" s="5">
        <v>7</v>
      </c>
      <c r="J12" s="5">
        <v>8</v>
      </c>
      <c r="K12" s="5">
        <v>9</v>
      </c>
    </row>
    <row r="13" spans="1:11" x14ac:dyDescent="0.2">
      <c r="A13" s="5" t="s">
        <v>50</v>
      </c>
      <c r="C13" s="2">
        <v>18</v>
      </c>
      <c r="D13" s="2">
        <v>29</v>
      </c>
      <c r="E13" s="2">
        <v>22</v>
      </c>
      <c r="F13" s="2">
        <v>33</v>
      </c>
      <c r="G13" s="2">
        <v>120</v>
      </c>
      <c r="H13" s="2">
        <v>52</v>
      </c>
      <c r="I13" s="2">
        <v>15</v>
      </c>
      <c r="J13" s="2">
        <v>26</v>
      </c>
      <c r="K13" s="2">
        <v>10</v>
      </c>
    </row>
    <row r="14" spans="1:11" x14ac:dyDescent="0.2">
      <c r="A14" s="5" t="s">
        <v>44</v>
      </c>
      <c r="C14" s="24">
        <f>325/9</f>
        <v>36.111111111111114</v>
      </c>
      <c r="D14" s="24">
        <f t="shared" ref="D14:K14" si="0">325/9</f>
        <v>36.111111111111114</v>
      </c>
      <c r="E14" s="24">
        <f t="shared" si="0"/>
        <v>36.111111111111114</v>
      </c>
      <c r="F14" s="24">
        <f t="shared" si="0"/>
        <v>36.111111111111114</v>
      </c>
      <c r="G14" s="24">
        <f t="shared" si="0"/>
        <v>36.111111111111114</v>
      </c>
      <c r="H14" s="24">
        <f t="shared" si="0"/>
        <v>36.111111111111114</v>
      </c>
      <c r="I14" s="24">
        <f t="shared" si="0"/>
        <v>36.111111111111114</v>
      </c>
      <c r="J14" s="24">
        <f t="shared" si="0"/>
        <v>36.111111111111114</v>
      </c>
      <c r="K14" s="24">
        <f t="shared" si="0"/>
        <v>36.111111111111114</v>
      </c>
    </row>
    <row r="16" spans="1:11" x14ac:dyDescent="0.2">
      <c r="A16" t="s">
        <v>45</v>
      </c>
      <c r="C1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abSelected="1" workbookViewId="0">
      <selection activeCell="H32" sqref="H32"/>
    </sheetView>
  </sheetViews>
  <sheetFormatPr baseColWidth="10" defaultRowHeight="16" x14ac:dyDescent="0.2"/>
  <sheetData>
    <row r="1" spans="1:1" ht="21" x14ac:dyDescent="0.25">
      <c r="A1" s="25" t="s">
        <v>55</v>
      </c>
    </row>
    <row r="28" spans="1:1" x14ac:dyDescent="0.2">
      <c r="A28" t="s">
        <v>58</v>
      </c>
    </row>
    <row r="29" spans="1:1" x14ac:dyDescent="0.2">
      <c r="A29" t="s">
        <v>56</v>
      </c>
    </row>
    <row r="30" spans="1:1" x14ac:dyDescent="0.2">
      <c r="A30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Sector differences</vt:lpstr>
      <vt:lpstr>Center sector</vt:lpstr>
      <vt:lpstr>Bland-Altman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Dasgupta</dc:creator>
  <cp:lastModifiedBy>Abhijit Dasgupta</cp:lastModifiedBy>
  <dcterms:created xsi:type="dcterms:W3CDTF">2016-07-06T00:51:27Z</dcterms:created>
  <dcterms:modified xsi:type="dcterms:W3CDTF">2016-07-06T14:10:41Z</dcterms:modified>
</cp:coreProperties>
</file>