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CB485A0D-E496-4592-846E-3E58F5CFFDEF}" xr6:coauthVersionLast="47" xr6:coauthVersionMax="47" xr10:uidLastSave="{00000000-0000-0000-0000-000000000000}"/>
  <bookViews>
    <workbookView xWindow="810" yWindow="-18120" windowWidth="28110" windowHeight="18240" activeTab="1" xr2:uid="{785F8A36-E86A-4BD6-94E8-FC2E8B05B64B}"/>
  </bookViews>
  <sheets>
    <sheet name="Record book" sheetId="1" r:id="rId1"/>
    <sheet name="Portfolio 2022-06-19" sheetId="22" r:id="rId2"/>
    <sheet name="2022-06-19" sheetId="21" r:id="rId3"/>
    <sheet name="2022-06-18" sheetId="20" r:id="rId4"/>
    <sheet name="2022-09-17" sheetId="19" r:id="rId5"/>
    <sheet name="2022-06-12 FANG" sheetId="18" r:id="rId6"/>
    <sheet name="2022-06-12 NFG" sheetId="17" r:id="rId7"/>
    <sheet name="2022-06-12 OXY" sheetId="16" r:id="rId8"/>
    <sheet name="2022-06-12 PXD" sheetId="15" r:id="rId9"/>
    <sheet name="2022-06-12 SM" sheetId="14" r:id="rId10"/>
    <sheet name="2022-06-12 CEIX" sheetId="13" r:id="rId11"/>
    <sheet name="2022-06-12 XOM" sheetId="12" r:id="rId12"/>
    <sheet name="2022-06-12 MPC" sheetId="10" r:id="rId13"/>
    <sheet name="2022-06-12 CIVI" sheetId="9" r:id="rId14"/>
    <sheet name="2022-06-11 MUSA" sheetId="6" r:id="rId15"/>
    <sheet name="2022-06-11 LNTH" sheetId="5" r:id="rId16"/>
    <sheet name="2022-06-12 VAW" sheetId="11" r:id="rId17"/>
    <sheet name="2022-06-11 MCK" sheetId="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3" i="1" l="1"/>
  <c r="T62" i="1"/>
  <c r="B11" i="22" a="1"/>
  <c r="B11" i="22" s="1"/>
  <c r="P63" i="1"/>
  <c r="Q63" i="1" s="1"/>
  <c r="R63" i="1" s="1"/>
  <c r="J63" i="1"/>
  <c r="P62" i="1"/>
  <c r="Q62" i="1" s="1"/>
  <c r="R62" i="1" s="1"/>
  <c r="J62" i="1"/>
  <c r="H63" i="1"/>
  <c r="I63" i="1"/>
  <c r="F63" i="1" a="1"/>
  <c r="F63" i="1" s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I62" i="1"/>
  <c r="I61" i="1"/>
  <c r="I60" i="1"/>
  <c r="I59" i="1"/>
  <c r="I58" i="1"/>
  <c r="J58" i="1" s="1"/>
  <c r="I57" i="1"/>
  <c r="I56" i="1"/>
  <c r="I55" i="1"/>
  <c r="J55" i="1" s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H62" i="1"/>
  <c r="F62" i="1" a="1"/>
  <c r="F62" i="1" s="1"/>
  <c r="P61" i="1"/>
  <c r="Q61" i="1" s="1"/>
  <c r="R61" i="1" s="1"/>
  <c r="J61" i="1"/>
  <c r="H61" i="1"/>
  <c r="F61" i="1" a="1"/>
  <c r="F61" i="1" s="1"/>
  <c r="T61" i="1" s="1"/>
  <c r="P60" i="1"/>
  <c r="Q60" i="1"/>
  <c r="R60" i="1" s="1"/>
  <c r="J60" i="1"/>
  <c r="H60" i="1"/>
  <c r="F60" i="1" a="1"/>
  <c r="F60" i="1" s="1"/>
  <c r="T60" i="1" s="1"/>
  <c r="Q59" i="1"/>
  <c r="R59" i="1" s="1"/>
  <c r="P59" i="1"/>
  <c r="J59" i="1"/>
  <c r="H59" i="1"/>
  <c r="F59" i="1" a="1"/>
  <c r="F59" i="1" s="1"/>
  <c r="T59" i="1" s="1"/>
  <c r="Q58" i="1"/>
  <c r="R58" i="1"/>
  <c r="P58" i="1"/>
  <c r="H58" i="1"/>
  <c r="F58" i="1" a="1"/>
  <c r="F58" i="1" s="1"/>
  <c r="T58" i="1" s="1"/>
  <c r="P57" i="1"/>
  <c r="Q57" i="1" s="1"/>
  <c r="R57" i="1" s="1"/>
  <c r="J57" i="1"/>
  <c r="H57" i="1"/>
  <c r="F57" i="1" a="1"/>
  <c r="F57" i="1" s="1"/>
  <c r="T57" i="1" s="1"/>
  <c r="P56" i="1"/>
  <c r="Q56" i="1" s="1"/>
  <c r="R56" i="1" s="1"/>
  <c r="J56" i="1"/>
  <c r="H56" i="1"/>
  <c r="F56" i="1" a="1"/>
  <c r="F56" i="1" s="1"/>
  <c r="T56" i="1" s="1"/>
  <c r="P55" i="1"/>
  <c r="Q55" i="1" s="1"/>
  <c r="R55" i="1" s="1"/>
  <c r="F55" i="1" a="1"/>
  <c r="F55" i="1" s="1"/>
  <c r="T55" i="1" s="1"/>
  <c r="F54" i="1" a="1"/>
  <c r="F54" i="1" s="1"/>
  <c r="T54" i="1" s="1"/>
  <c r="F53" i="1" a="1"/>
  <c r="F53" i="1" s="1"/>
  <c r="T53" i="1" s="1"/>
  <c r="F52" i="1" a="1"/>
  <c r="F52" i="1" s="1"/>
  <c r="T52" i="1" s="1"/>
  <c r="F51" i="1" a="1"/>
  <c r="F51" i="1" s="1"/>
  <c r="T51" i="1" s="1"/>
  <c r="H55" i="1"/>
  <c r="Q54" i="1"/>
  <c r="R54" i="1" s="1"/>
  <c r="P54" i="1"/>
  <c r="J54" i="1"/>
  <c r="H54" i="1"/>
  <c r="P53" i="1"/>
  <c r="Q53" i="1" s="1"/>
  <c r="R53" i="1" s="1"/>
  <c r="J53" i="1"/>
  <c r="H53" i="1"/>
  <c r="Q52" i="1"/>
  <c r="R52" i="1" s="1"/>
  <c r="P52" i="1"/>
  <c r="J52" i="1"/>
  <c r="H52" i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P39" i="1"/>
  <c r="Q39" i="1" s="1"/>
  <c r="R39" i="1" s="1"/>
  <c r="P38" i="1"/>
  <c r="Q38" i="1" s="1"/>
  <c r="R38" i="1" s="1"/>
  <c r="H38" i="1"/>
  <c r="Q36" i="1"/>
  <c r="R36" i="1" s="1"/>
  <c r="P37" i="1"/>
  <c r="Q37" i="1" s="1"/>
  <c r="R37" i="1" s="1"/>
  <c r="H37" i="1"/>
  <c r="H36" i="1"/>
  <c r="P36" i="1"/>
  <c r="J36" i="1"/>
  <c r="H35" i="1"/>
  <c r="P35" i="1"/>
  <c r="Q35" i="1" s="1"/>
  <c r="R35" i="1" s="1"/>
  <c r="P34" i="1"/>
  <c r="Q34" i="1" s="1"/>
  <c r="R34" i="1" s="1"/>
  <c r="H34" i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P26" i="1"/>
  <c r="Q26" i="1" s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1" i="1"/>
  <c r="H13" i="1"/>
  <c r="H14" i="1"/>
  <c r="H16" i="1"/>
  <c r="H15" i="1"/>
  <c r="H12" i="1"/>
  <c r="H11" i="1"/>
  <c r="N62" i="1" l="1"/>
  <c r="N63" i="1"/>
  <c r="J34" i="1"/>
  <c r="J39" i="1"/>
  <c r="N61" i="1"/>
  <c r="N60" i="1"/>
  <c r="N59" i="1"/>
  <c r="N58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<sst xmlns="http://schemas.openxmlformats.org/spreadsheetml/2006/main" count="2171" uniqueCount="1128">
  <si>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</si>
  <si>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</si>
  <si>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</si>
  <si>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</si>
  <si>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</si>
  <si>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</si>
  <si>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</si>
  <si>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</si>
  <si>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</si>
  <si>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</si>
  <si>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</si>
  <si>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</si>
  <si>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</si>
  <si>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</si>
  <si>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</si>
  <si>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</si>
  <si>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</si>
  <si>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</si>
  <si>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</si>
  <si>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</si>
  <si>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</si>
  <si>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</si>
  <si>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</si>
  <si>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</si>
  <si>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</si>
  <si>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</si>
  <si>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</si>
  <si>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</si>
  <si>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</si>
  <si>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</si>
  <si>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</si>
  <si>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</si>
  <si>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</si>
  <si>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</si>
  <si>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</si>
  <si>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</si>
  <si>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</si>
  <si>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</si>
  <si>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</si>
  <si>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</si>
  <si>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</si>
  <si>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</si>
  <si>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</si>
  <si>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</si>
  <si>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</si>
  <si>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</si>
  <si>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</si>
  <si>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</si>
  <si>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</si>
  <si>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</si>
  <si>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</si>
  <si>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</si>
  <si>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</si>
  <si>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</si>
  <si>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</si>
  <si>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</si>
  <si>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</si>
  <si>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</si>
  <si>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</si>
  <si>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</si>
  <si>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</si>
  <si>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</si>
  <si>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</si>
  <si>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</si>
  <si>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</si>
  <si>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</si>
  <si>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</si>
  <si>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</si>
  <si>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</si>
  <si>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</si>
  <si>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</si>
  <si>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</si>
  <si>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</si>
  <si>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</si>
  <si>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</si>
  <si>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</si>
  <si>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</si>
  <si>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</si>
  <si>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</si>
  <si>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</si>
  <si>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</si>
  <si>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</si>
  <si>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</si>
  <si>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</si>
  <si>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</si>
  <si>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</si>
  <si>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</si>
  <si>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</si>
  <si>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</si>
  <si>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</si>
  <si>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</si>
  <si>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</si>
  <si>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</si>
  <si>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</si>
  <si>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</si>
  <si>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</si>
  <si>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</si>
  <si>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</si>
  <si>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</si>
  <si>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</si>
  <si>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</si>
  <si>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</si>
  <si>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</si>
  <si>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</si>
  <si>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</si>
  <si>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</si>
  <si>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</si>
  <si>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</si>
  <si>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</si>
  <si>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</si>
  <si>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</si>
  <si>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</si>
  <si>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</si>
  <si>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</si>
  <si>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</si>
  <si>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</si>
  <si>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</si>
  <si>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</si>
  <si>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</si>
  <si>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</si>
  <si>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</si>
  <si>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</si>
  <si>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</si>
  <si>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</si>
  <si>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</si>
  <si>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</si>
  <si>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</si>
  <si>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</si>
  <si>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</si>
  <si>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</si>
  <si>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</si>
  <si>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</si>
  <si>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</si>
  <si>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</si>
  <si>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</si>
  <si>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</si>
  <si>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</si>
  <si>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</si>
  <si>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</si>
  <si>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</si>
  <si>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</si>
  <si>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</si>
  <si>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</si>
  <si>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</si>
  <si>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</si>
  <si>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</si>
  <si>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</si>
  <si>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</si>
  <si>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</si>
  <si>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</si>
  <si>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</si>
  <si>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</si>
  <si>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</si>
  <si>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</si>
  <si>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</si>
  <si>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</si>
  <si>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</si>
  <si>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</si>
  <si>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</si>
  <si>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</si>
  <si>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</si>
  <si>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</si>
  <si>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</si>
  <si>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</si>
  <si>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</si>
  <si>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</si>
  <si>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</si>
  <si>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</si>
  <si>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</si>
  <si>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</si>
  <si>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</si>
  <si>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</si>
  <si>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</si>
  <si>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</si>
  <si>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</si>
  <si>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</si>
  <si>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</si>
  <si>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</si>
  <si>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</si>
  <si>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</si>
  <si>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</si>
  <si>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</si>
  <si>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</si>
  <si>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</si>
  <si>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</si>
  <si>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</si>
  <si>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</si>
  <si>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</si>
  <si>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</si>
  <si>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</si>
  <si>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</si>
  <si>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</si>
  <si>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</si>
  <si>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</si>
  <si>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</si>
  <si>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</si>
  <si>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</si>
  <si>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</si>
  <si>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</si>
  <si>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</si>
  <si>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</si>
  <si>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</si>
  <si>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</si>
  <si>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</si>
  <si>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</si>
  <si>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</si>
  <si>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</si>
  <si>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</si>
  <si>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</si>
  <si>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</si>
  <si>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</si>
  <si>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</si>
  <si>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</si>
  <si>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</si>
  <si>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</si>
  <si>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</si>
  <si>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</si>
  <si>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</si>
  <si>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</si>
  <si>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</si>
  <si>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</si>
  <si>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</si>
  <si>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</si>
  <si>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</si>
  <si>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</si>
  <si>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</si>
  <si>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</si>
  <si>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</si>
  <si>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</si>
  <si>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</si>
  <si>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</si>
  <si>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</si>
  <si>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</si>
  <si>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</si>
  <si>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</si>
  <si>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</si>
  <si>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</si>
  <si>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</si>
  <si>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</si>
  <si>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</si>
  <si>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</si>
  <si>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</si>
  <si>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</si>
  <si>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</si>
  <si>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</si>
  <si>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</si>
  <si>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</si>
  <si>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</si>
  <si>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</si>
  <si>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</si>
  <si>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</si>
  <si>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</si>
  <si>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</si>
  <si>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</si>
  <si>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</si>
  <si>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</si>
  <si>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</si>
  <si>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</si>
  <si>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</si>
  <si>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</si>
  <si>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</si>
  <si>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</si>
  <si>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</si>
  <si>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</si>
  <si>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</si>
  <si>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</si>
  <si>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</si>
  <si>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</si>
  <si>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</si>
  <si>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</si>
  <si>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</si>
  <si>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</si>
  <si>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</si>
  <si>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</si>
  <si>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</si>
  <si>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</si>
  <si>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</si>
  <si>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</si>
  <si>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</si>
  <si>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</si>
  <si>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</si>
  <si>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</si>
  <si>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</si>
  <si>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</si>
  <si>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</si>
  <si>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</si>
  <si>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</si>
  <si>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</si>
  <si>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</si>
  <si>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</si>
  <si>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</si>
  <si>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</si>
  <si>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</si>
  <si>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</si>
  <si>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</si>
  <si>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</si>
  <si>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</si>
  <si>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</si>
  <si>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</si>
  <si>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</si>
  <si>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</si>
  <si>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</si>
  <si>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</si>
  <si>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</si>
  <si>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</si>
  <si>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</si>
  <si>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</si>
  <si>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</si>
  <si>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</si>
  <si>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</si>
  <si>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</si>
  <si>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</si>
  <si>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</si>
  <si>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</si>
  <si>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</si>
  <si>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</si>
  <si>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</si>
  <si>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</si>
  <si>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</si>
  <si>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</si>
  <si>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</si>
  <si>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</si>
  <si>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</si>
  <si>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</si>
  <si>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</si>
  <si>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</si>
  <si>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</si>
  <si>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</si>
  <si>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</si>
  <si>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</si>
  <si>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</si>
  <si>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</si>
  <si>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</si>
  <si>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</si>
  <si>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</si>
  <si>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</si>
  <si>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</si>
  <si>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</si>
  <si>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</si>
  <si>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</si>
  <si>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</si>
  <si>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</si>
  <si>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</si>
  <si>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</si>
  <si>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</si>
  <si>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</si>
  <si>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</si>
  <si>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</si>
  <si>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</si>
  <si>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</si>
  <si>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</si>
  <si>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</si>
  <si>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</si>
  <si>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</si>
  <si>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</si>
  <si>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</si>
  <si>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</si>
  <si>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</si>
  <si>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</si>
  <si>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</si>
  <si>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</si>
  <si>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</si>
  <si>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</si>
  <si>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</si>
  <si>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</si>
  <si>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</si>
  <si>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</si>
  <si>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</si>
  <si>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</si>
  <si>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</si>
  <si>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</si>
  <si>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</si>
  <si>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</si>
  <si>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</si>
  <si>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</si>
  <si>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</si>
  <si>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</si>
  <si>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</si>
  <si>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</si>
  <si>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</si>
  <si>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</si>
  <si>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</si>
  <si>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</si>
  <si>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</si>
  <si>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</si>
  <si>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</si>
  <si>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</si>
  <si>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</si>
  <si>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</si>
  <si>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</si>
  <si>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</si>
  <si>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</si>
  <si>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</si>
  <si>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</si>
  <si>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</si>
  <si>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</si>
  <si>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</si>
  <si>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</si>
  <si>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</si>
  <si>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</si>
  <si>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</si>
  <si>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</si>
  <si>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</si>
  <si>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</si>
  <si>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</si>
  <si>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</si>
  <si>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</si>
  <si>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</si>
  <si>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</si>
  <si>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</si>
  <si>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</si>
  <si>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</si>
  <si>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</si>
  <si>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</si>
  <si>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</si>
  <si>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</si>
  <si>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</si>
  <si>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</si>
  <si>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</si>
  <si>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</si>
  <si>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</si>
  <si>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</si>
  <si>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</si>
  <si>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</si>
  <si>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</si>
  <si>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</si>
  <si>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</si>
  <si>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</si>
  <si>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</si>
  <si>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</si>
  <si>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</si>
  <si>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</si>
  <si>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</si>
  <si>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</si>
  <si>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</si>
  <si>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</si>
  <si>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</si>
  <si>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</si>
  <si>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</si>
  <si>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</si>
  <si>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</si>
  <si>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</si>
  <si>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</si>
  <si>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</si>
  <si>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</si>
  <si>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</si>
  <si>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</si>
  <si>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</si>
  <si>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</si>
  <si>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</si>
  <si>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</si>
  <si>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</si>
  <si>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</si>
  <si>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</si>
  <si>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</si>
  <si>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</si>
  <si>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</si>
  <si>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</si>
  <si>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</si>
  <si>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</si>
  <si>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</si>
  <si>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</si>
  <si>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</si>
  <si>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</si>
  <si>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</si>
  <si>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</si>
  <si>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</si>
  <si>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</si>
  <si>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</si>
  <si>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</si>
  <si>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</si>
  <si>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</si>
  <si>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</si>
  <si>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</si>
  <si>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</si>
  <si>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</si>
  <si>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</si>
  <si>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</si>
  <si>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</si>
  <si>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</si>
  <si>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</si>
  <si>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</si>
  <si>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</si>
  <si>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</si>
  <si>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</si>
  <si>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</si>
  <si>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</si>
  <si>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</si>
  <si>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</si>
  <si>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</si>
  <si>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</si>
  <si>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</si>
  <si>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</si>
  <si>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</si>
  <si>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</si>
  <si>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</si>
  <si>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</si>
  <si>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</si>
  <si>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</si>
  <si>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</si>
  <si>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</si>
  <si>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</si>
  <si>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</si>
  <si>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</si>
  <si>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</si>
  <si>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</si>
  <si>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</si>
  <si>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</si>
  <si>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</si>
  <si>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</si>
  <si>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</si>
  <si>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</si>
  <si>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</si>
  <si>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</si>
  <si>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</si>
  <si>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</si>
  <si>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</si>
  <si>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</si>
  <si>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</si>
  <si>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</si>
  <si>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</si>
  <si>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</si>
  <si>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</si>
  <si>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</si>
  <si>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</si>
  <si>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</si>
  <si>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</si>
  <si>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</si>
  <si>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</si>
  <si>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</si>
  <si>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</si>
  <si>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</si>
  <si>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</si>
  <si>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</si>
  <si>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</si>
  <si>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</si>
  <si>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</si>
  <si>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</si>
  <si>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</si>
  <si>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</si>
  <si>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</si>
  <si>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</si>
  <si>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</si>
  <si>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</si>
  <si>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</si>
  <si>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</si>
  <si>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</si>
  <si>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</si>
  <si>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</si>
  <si>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</si>
  <si>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</si>
  <si>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</si>
  <si>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</si>
  <si>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</si>
  <si>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</si>
  <si>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</si>
  <si>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</si>
  <si>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</si>
  <si>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</si>
  <si>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</si>
  <si>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</si>
  <si>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</si>
  <si>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</si>
  <si>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</si>
  <si>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</si>
  <si>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</si>
  <si>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</si>
  <si>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</si>
  <si>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</si>
  <si>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</si>
  <si>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</si>
  <si>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</si>
  <si>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</si>
  <si>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</si>
  <si>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</si>
  <si>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</si>
  <si>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</si>
  <si>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</si>
  <si>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</si>
  <si>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</si>
  <si>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</si>
  <si>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</si>
  <si>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</si>
  <si>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</si>
  <si>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</si>
  <si>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</si>
  <si>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</si>
  <si>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</si>
  <si>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</si>
  <si>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</si>
  <si>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</si>
  <si>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</si>
  <si>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</si>
  <si>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</si>
  <si>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</si>
  <si>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</si>
  <si>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</si>
  <si>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</si>
  <si>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</si>
  <si>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</si>
  <si>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</si>
  <si>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</si>
  <si>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</si>
  <si>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</si>
  <si>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</si>
  <si>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</si>
  <si>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</si>
  <si>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</si>
  <si>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</si>
  <si>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</si>
  <si>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</si>
  <si>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</si>
  <si>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</si>
  <si>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</si>
  <si>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</si>
  <si>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</si>
  <si>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</si>
  <si>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</si>
  <si>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</si>
  <si>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</si>
  <si>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</si>
  <si>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</si>
  <si>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</si>
  <si>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</si>
  <si>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</si>
  <si>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</si>
  <si>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</si>
  <si>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</si>
  <si>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</si>
  <si>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</si>
  <si>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</si>
  <si>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</si>
  <si>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</si>
  <si>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</si>
  <si>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</si>
  <si>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</si>
  <si>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</si>
  <si>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</si>
  <si>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</si>
  <si>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</si>
  <si>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</si>
  <si>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</si>
  <si>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</si>
  <si>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</si>
  <si>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</si>
  <si>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</si>
  <si>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</si>
  <si>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</si>
  <si>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</si>
  <si>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</si>
  <si>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</si>
  <si>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</si>
  <si>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</si>
  <si>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</si>
  <si>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</si>
  <si>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</si>
  <si>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</si>
  <si>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</si>
  <si>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</si>
  <si>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</si>
  <si>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</si>
  <si>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</si>
  <si>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</si>
  <si>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</si>
  <si>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</si>
  <si>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</si>
  <si>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</si>
  <si>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</si>
  <si>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</si>
  <si>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</si>
  <si>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</si>
  <si>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</si>
  <si>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</si>
  <si>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</si>
  <si>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</si>
  <si>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</si>
  <si>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</si>
  <si>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</si>
  <si>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</si>
  <si>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</si>
  <si>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</si>
  <si>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</si>
  <si>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</si>
  <si>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</si>
  <si>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</si>
  <si>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</si>
  <si>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</si>
  <si>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</si>
  <si>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</si>
  <si>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</si>
  <si>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</si>
  <si>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</si>
  <si>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</si>
  <si>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</si>
  <si>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</si>
  <si>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</si>
  <si>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</si>
  <si>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</si>
  <si>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</si>
  <si>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</si>
  <si>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</si>
  <si>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</si>
  <si>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</si>
  <si>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</si>
  <si>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</si>
  <si>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</si>
  <si>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</si>
  <si>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</si>
  <si>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</si>
  <si>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</si>
  <si>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</si>
  <si>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</si>
  <si>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</si>
  <si>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</si>
  <si>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</si>
  <si>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</si>
  <si>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</si>
  <si>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</si>
  <si>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</si>
  <si>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</si>
  <si>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</si>
  <si>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</si>
  <si>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</si>
  <si>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</si>
  <si>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</si>
  <si>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</si>
  <si>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</si>
  <si>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</si>
  <si>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</si>
  <si>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</si>
  <si>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</si>
  <si>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</si>
  <si>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</si>
  <si>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</si>
  <si>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</si>
  <si>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</si>
  <si>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</si>
  <si>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</si>
  <si>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</si>
  <si>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</si>
  <si>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</si>
  <si>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</si>
  <si>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</si>
  <si>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</si>
  <si>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</si>
  <si>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</si>
  <si>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</si>
  <si>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</si>
  <si>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</si>
  <si>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</si>
  <si>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</si>
  <si>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</si>
  <si>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</si>
  <si>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</si>
  <si>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</si>
  <si>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</si>
  <si>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</si>
  <si>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</si>
  <si>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</si>
  <si>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</si>
  <si>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</si>
  <si>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</si>
  <si>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</si>
  <si>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</si>
  <si>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</si>
  <si>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</si>
  <si>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</si>
  <si>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</si>
  <si>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</si>
  <si>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</si>
  <si>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</si>
  <si>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</si>
  <si>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</si>
  <si>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</si>
  <si>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</si>
  <si>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</si>
  <si>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</si>
  <si>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</si>
  <si>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</si>
  <si>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</si>
  <si>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</si>
  <si>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</si>
  <si>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</si>
  <si>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</si>
  <si>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</si>
  <si>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</si>
  <si>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</si>
  <si>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</si>
  <si>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</si>
  <si>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</si>
  <si>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</si>
  <si>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</si>
  <si>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</si>
  <si>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</si>
  <si>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</si>
  <si>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</si>
  <si>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</si>
  <si>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</si>
  <si>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</si>
  <si>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</si>
  <si>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</si>
  <si>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</si>
  <si>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</si>
  <si>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</si>
  <si>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</si>
  <si>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</si>
  <si>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</si>
  <si>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</si>
  <si>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</si>
  <si>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</si>
  <si>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</si>
  <si>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</si>
  <si>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</si>
  <si>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</si>
  <si>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</si>
  <si>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</si>
  <si>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</si>
  <si>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</si>
  <si>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</si>
  <si>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</si>
  <si>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</si>
  <si>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</si>
  <si>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</si>
  <si>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</si>
  <si>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</si>
  <si>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</si>
  <si>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</si>
  <si>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</si>
  <si>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</si>
  <si>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</si>
  <si>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</si>
  <si>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</si>
  <si>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</si>
  <si>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</si>
  <si>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</si>
  <si>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</si>
  <si>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</si>
  <si>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</si>
  <si>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</si>
  <si>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</si>
  <si>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</si>
  <si>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</si>
  <si>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</si>
  <si>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</si>
  <si>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</si>
  <si>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</si>
  <si>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</si>
  <si>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</si>
  <si>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</si>
  <si>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</si>
  <si>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</si>
  <si>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</si>
  <si>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</si>
  <si>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</si>
  <si>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</si>
  <si>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</si>
  <si>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</si>
  <si>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</si>
  <si>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</si>
  <si>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</si>
  <si>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</si>
  <si>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</si>
  <si>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</si>
  <si>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</si>
  <si>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</si>
  <si>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</si>
  <si>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</si>
  <si>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</si>
  <si>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</si>
  <si>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</si>
  <si>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</si>
  <si>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</si>
  <si>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</si>
  <si>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</si>
  <si>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</si>
  <si>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</si>
  <si>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</si>
  <si>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</si>
  <si>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</si>
  <si>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</si>
  <si>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</si>
  <si>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</si>
  <si>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</si>
  <si>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</si>
  <si>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</si>
  <si>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</si>
  <si>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</si>
  <si>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</si>
  <si>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</si>
  <si>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</si>
  <si>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</si>
  <si>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</si>
  <si>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</si>
  <si>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</si>
  <si>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</si>
  <si>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</si>
  <si>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</si>
  <si>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</si>
  <si>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</si>
  <si>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</si>
  <si>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</si>
  <si>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</si>
  <si>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</si>
  <si>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</si>
  <si>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</si>
  <si>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</si>
  <si>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</si>
  <si>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</si>
  <si>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</si>
  <si>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</si>
  <si>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</si>
  <si>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</si>
  <si>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</si>
  <si>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</si>
  <si>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</si>
  <si>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</si>
  <si>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</si>
  <si>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</si>
  <si>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</si>
  <si>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</si>
  <si>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</si>
  <si>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</si>
  <si>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</si>
  <si>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</si>
  <si>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</si>
  <si>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</si>
  <si>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</si>
  <si>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</si>
  <si>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</si>
  <si>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</si>
  <si>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</si>
  <si>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</si>
  <si>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</si>
  <si>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</si>
  <si>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</si>
  <si>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</si>
  <si>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</si>
  <si>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</si>
  <si>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</si>
  <si>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</si>
  <si>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</si>
  <si>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</si>
  <si>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</si>
  <si>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</si>
  <si>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</si>
  <si>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</si>
  <si>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</si>
  <si>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</si>
  <si>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</si>
  <si>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</si>
  <si>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</si>
  <si>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</si>
  <si>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</si>
  <si>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</si>
  <si>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</si>
  <si>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</si>
  <si>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</si>
  <si>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</si>
  <si>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</si>
  <si>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</si>
  <si>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</si>
  <si>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</si>
  <si>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</si>
  <si>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</si>
  <si>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</si>
  <si>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</si>
  <si>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</si>
  <si>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</si>
  <si>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</si>
  <si>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</si>
  <si>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</si>
  <si>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</si>
  <si>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</si>
  <si>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</si>
  <si>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</si>
  <si>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</si>
  <si>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</si>
  <si>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</si>
  <si>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</si>
  <si>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</si>
  <si>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</si>
  <si>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</si>
  <si>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</si>
  <si>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</si>
  <si>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</si>
  <si>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</si>
  <si>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</si>
  <si>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</si>
  <si>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</si>
  <si>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</si>
  <si>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</si>
  <si>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</si>
  <si>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</si>
  <si>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</si>
  <si>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</si>
  <si>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</si>
  <si>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</si>
  <si>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</si>
  <si>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</si>
  <si>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</si>
  <si>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</si>
  <si>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</si>
  <si>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</si>
  <si>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</si>
  <si>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</si>
  <si>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</si>
  <si>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</si>
  <si>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</si>
  <si>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</si>
  <si>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</si>
  <si>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</si>
  <si>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</si>
  <si>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</si>
  <si>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</si>
  <si>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</si>
  <si>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</si>
  <si>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</si>
  <si>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</si>
  <si>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</si>
  <si>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</si>
  <si>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</si>
  <si>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</si>
  <si>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</si>
  <si>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</si>
  <si>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</si>
  <si>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</si>
  <si>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</si>
  <si>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</si>
  <si>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</si>
  <si>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</si>
  <si>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</si>
  <si>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</si>
  <si>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</si>
  <si>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</si>
  <si>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</si>
  <si>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</si>
  <si>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</si>
  <si>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</si>
  <si>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</si>
  <si>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</si>
  <si>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</si>
  <si>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</si>
  <si>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</si>
  <si>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</si>
  <si>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</si>
  <si>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</si>
  <si>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</si>
  <si>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</si>
  <si>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</si>
  <si>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</si>
  <si>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</si>
  <si>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</si>
  <si>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</si>
  <si>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</si>
  <si>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</si>
  <si>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</si>
  <si>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</si>
  <si>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</si>
  <si>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</si>
  <si>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</si>
  <si>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</si>
  <si>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</si>
  <si>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</si>
  <si>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</si>
  <si>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</si>
  <si>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</si>
  <si>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</si>
  <si>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</si>
  <si>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</si>
  <si>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</si>
  <si>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</si>
  <si>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</si>
  <si>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</si>
  <si>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</si>
  <si>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</si>
  <si>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</si>
  <si>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</si>
  <si>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</si>
  <si>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</si>
  <si>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</si>
  <si>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</si>
  <si>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</si>
  <si>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</si>
  <si>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</si>
  <si>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</si>
  <si>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</si>
  <si>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</si>
  <si>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</si>
  <si>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</si>
  <si>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</si>
  <si>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</si>
  <si>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</si>
  <si>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</si>
  <si>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</si>
  <si>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</si>
  <si>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</si>
  <si>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</si>
  <si>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</si>
  <si>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</si>
  <si>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</si>
  <si>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</si>
  <si>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</si>
  <si>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</si>
  <si>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</si>
  <si>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</si>
  <si>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</si>
  <si>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</si>
  <si>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</si>
  <si>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</si>
  <si>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</si>
  <si>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</si>
  <si>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</si>
  <si>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</si>
  <si>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</si>
  <si>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</si>
  <si>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</si>
  <si>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</si>
  <si>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</si>
  <si>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</si>
  <si>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</si>
  <si>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</si>
  <si>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</si>
  <si>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</si>
  <si>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stop_loss_price</t>
  </si>
  <si>
    <t>Stop Loss</t>
  </si>
  <si>
    <t>How do I track portfolio value at a given time?</t>
  </si>
  <si>
    <t>Going to have to take current prices into consideration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</si>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</sst>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b/>
      <sz val="9"/>
      <color theme="1"/>
      <name val="Segoe UI"/>
      <family val="2"/>
    </font>
    <font>
      <sz val="9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2E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14" fillId="2" borderId="0" xfId="0" applyFont="1" applyFill="1" applyAlignment="1">
      <alignment horizontal="right" vertical="center" wrapText="1"/>
    </xf>
    <xf numFmtId="0" fontId="15" fillId="2" borderId="0" xfId="0" applyFont="1" applyFill="1" applyAlignment="1">
      <alignment horizontal="right" vertical="center" wrapText="1"/>
    </xf>
    <xf numFmtId="14" fontId="15" fillId="2" borderId="0" xfId="0" applyNumberFormat="1" applyFont="1" applyFill="1" applyAlignment="1">
      <alignment horizontal="right" vertical="center" wrapText="1"/>
    </xf>
    <xf numFmtId="0" fontId="15" fillId="3" borderId="0" xfId="0" applyFont="1" applyFill="1" applyAlignment="1">
      <alignment horizontal="right" vertical="center" wrapText="1"/>
    </xf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15" fillId="4" borderId="0" xfId="0" applyFont="1" applyFill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9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1:T63"/>
  <sheetViews>
    <sheetView topLeftCell="A20" zoomScale="85" zoomScaleNormal="85" workbookViewId="0">
      <selection activeCell="C74" sqref="C74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1" spans="1:20">
      <c r="A1" t="s">
        <v>1125</v>
      </c>
    </row>
    <row r="2" spans="1:20">
      <c r="A2" t="s">
        <v>1126</v>
      </c>
    </row>
    <row r="9" spans="1:20">
      <c r="G9" t="s">
        <v>1062</v>
      </c>
      <c r="H9" s="19"/>
      <c r="J9">
        <f>SUM(J11:J49)</f>
        <v>-66536.039999999994</v>
      </c>
      <c r="M9" s="1">
        <f ca="1">TODAY()</f>
        <v>44731</v>
      </c>
      <c r="N9" s="1" t="s">
        <v>1061</v>
      </c>
    </row>
    <row r="10" spans="1:20" ht="77.25">
      <c r="A10" t="s">
        <v>1124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20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63" si="1">IF(D11="Buy",-1,1)</f>
        <v>-1</v>
      </c>
      <c r="J11">
        <f t="shared" ref="J11:J18" si="2">I11*H11</f>
        <v>-4996.9800000000005</v>
      </c>
      <c r="P11">
        <f>AVERAGE(P26:P32)</f>
        <v>78.400000000000006</v>
      </c>
      <c r="Q11" s="16">
        <f>AVERAGE(Q26:Q60)</f>
        <v>2.4148253094733452E-3</v>
      </c>
      <c r="R11" s="16">
        <f>(1+Q11)^92</f>
        <v>1.2484416780036784</v>
      </c>
      <c r="T11" t="str">
        <f>IF(F11&gt;0,C11,"")</f>
        <v/>
      </c>
    </row>
    <row r="12" spans="1:20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 s="32">
        <f t="shared" si="1"/>
        <v>-1</v>
      </c>
      <c r="J12">
        <f t="shared" si="2"/>
        <v>-5097.28</v>
      </c>
      <c r="T12" s="32" t="str">
        <f t="shared" ref="T12:T63" si="3">IF(F12&gt;0,C12,"")</f>
        <v>MCK</v>
      </c>
    </row>
    <row r="13" spans="1:20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 s="32">
        <f t="shared" si="1"/>
        <v>1</v>
      </c>
      <c r="J13">
        <f t="shared" si="2"/>
        <v>-4922.5199999999995</v>
      </c>
      <c r="T13" s="32" t="str">
        <f t="shared" si="3"/>
        <v/>
      </c>
    </row>
    <row r="14" spans="1:20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32">
        <f t="shared" si="1"/>
        <v>1</v>
      </c>
      <c r="J14">
        <f t="shared" si="2"/>
        <v>-5012.32</v>
      </c>
      <c r="T14" s="32" t="str">
        <f t="shared" si="3"/>
        <v>MCK</v>
      </c>
    </row>
    <row r="15" spans="1:20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32">
        <f t="shared" si="1"/>
        <v>-1</v>
      </c>
      <c r="J15">
        <f t="shared" si="2"/>
        <v>-1068.18</v>
      </c>
      <c r="T15" s="32" t="str">
        <f t="shared" si="3"/>
        <v/>
      </c>
    </row>
    <row r="16" spans="1:20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32">
        <f t="shared" si="1"/>
        <v>-1</v>
      </c>
      <c r="J16">
        <f t="shared" si="2"/>
        <v>-989.28</v>
      </c>
      <c r="T16" s="32" t="str">
        <f t="shared" si="3"/>
        <v>MPC</v>
      </c>
    </row>
    <row r="17" spans="2:20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32">
        <f t="shared" si="1"/>
        <v>-1</v>
      </c>
      <c r="J17">
        <f t="shared" si="2"/>
        <v>-1102.95</v>
      </c>
      <c r="T17" s="32" t="str">
        <f t="shared" si="3"/>
        <v/>
      </c>
    </row>
    <row r="18" spans="2:20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32">
        <f t="shared" si="1"/>
        <v>-1</v>
      </c>
      <c r="J18">
        <f t="shared" si="2"/>
        <v>-928.89</v>
      </c>
      <c r="T18" s="32" t="str">
        <f t="shared" si="3"/>
        <v/>
      </c>
    </row>
    <row r="19" spans="2:20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4">G19*E19</f>
        <v>-931.5</v>
      </c>
      <c r="I19" s="32">
        <f t="shared" si="1"/>
        <v>1</v>
      </c>
      <c r="J19">
        <f t="shared" ref="J19:J27" si="5">I19*H19</f>
        <v>-931.5</v>
      </c>
      <c r="T19" s="32" t="str">
        <f t="shared" si="3"/>
        <v/>
      </c>
    </row>
    <row r="20" spans="2:20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4"/>
        <v>-1002.24</v>
      </c>
      <c r="I20" s="32">
        <f t="shared" si="1"/>
        <v>1</v>
      </c>
      <c r="J20">
        <f t="shared" si="5"/>
        <v>-1002.24</v>
      </c>
      <c r="T20" s="32" t="str">
        <f t="shared" si="3"/>
        <v>MPC</v>
      </c>
    </row>
    <row r="21" spans="2:20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4"/>
        <v>-1067.04</v>
      </c>
      <c r="I21" s="32">
        <f t="shared" si="1"/>
        <v>1</v>
      </c>
      <c r="J21">
        <f t="shared" si="5"/>
        <v>-1067.04</v>
      </c>
      <c r="T21" s="32" t="str">
        <f t="shared" si="3"/>
        <v/>
      </c>
    </row>
    <row r="22" spans="2:20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4"/>
        <v>-1065.1200000000001</v>
      </c>
      <c r="I22" s="32">
        <f t="shared" si="1"/>
        <v>1</v>
      </c>
      <c r="J22">
        <f t="shared" si="5"/>
        <v>-1065.1200000000001</v>
      </c>
      <c r="T22" s="32" t="str">
        <f t="shared" si="3"/>
        <v/>
      </c>
    </row>
    <row r="23" spans="2:20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4"/>
        <v>978.8</v>
      </c>
      <c r="I23" s="32">
        <f t="shared" si="1"/>
        <v>-1</v>
      </c>
      <c r="J23">
        <f t="shared" si="5"/>
        <v>-978.8</v>
      </c>
      <c r="T23" s="32" t="str">
        <f t="shared" si="3"/>
        <v>APA</v>
      </c>
    </row>
    <row r="24" spans="2:20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4"/>
        <v>916.77</v>
      </c>
      <c r="I24" s="32">
        <f t="shared" si="1"/>
        <v>-1</v>
      </c>
      <c r="J24">
        <f t="shared" si="5"/>
        <v>-916.77</v>
      </c>
      <c r="K24" t="s">
        <v>10</v>
      </c>
      <c r="M24" s="1">
        <v>44763</v>
      </c>
      <c r="N24" s="28">
        <f ca="1">$M$9-M24</f>
        <v>-32</v>
      </c>
      <c r="T24" s="32" t="str">
        <f t="shared" si="3"/>
        <v>MCK</v>
      </c>
    </row>
    <row r="25" spans="2:20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4"/>
        <v>1021.6</v>
      </c>
      <c r="I25" s="32">
        <f t="shared" si="1"/>
        <v>-1</v>
      </c>
      <c r="J25">
        <f t="shared" si="5"/>
        <v>-1021.6</v>
      </c>
      <c r="K25" t="s">
        <v>10</v>
      </c>
      <c r="M25" s="1">
        <v>44749</v>
      </c>
      <c r="N25" s="28">
        <f ca="1">$M$9-M25</f>
        <v>-18</v>
      </c>
      <c r="T25" s="32" t="str">
        <f t="shared" si="3"/>
        <v>LNTH</v>
      </c>
    </row>
    <row r="26" spans="2:20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4"/>
        <v>917.97</v>
      </c>
      <c r="I26" s="32">
        <f t="shared" si="1"/>
        <v>-1</v>
      </c>
      <c r="J26">
        <f t="shared" si="5"/>
        <v>-917.97</v>
      </c>
      <c r="K26" t="s">
        <v>10</v>
      </c>
      <c r="L26" t="s">
        <v>141</v>
      </c>
      <c r="M26" s="1">
        <v>44808</v>
      </c>
      <c r="N26" s="28">
        <f t="shared" ref="N26:N51" ca="1" si="6">$M$9-M26</f>
        <v>-77</v>
      </c>
      <c r="O26">
        <v>0.1</v>
      </c>
      <c r="P26" s="16">
        <f>M26-B26</f>
        <v>84</v>
      </c>
      <c r="Q26" s="16">
        <f>(1+O26)^(1/P26)-1</f>
        <v>1.135288950835589E-3</v>
      </c>
      <c r="R26" s="16">
        <f>(1+Q26)^92</f>
        <v>1.1100303305665855</v>
      </c>
      <c r="T26" s="32" t="str">
        <f t="shared" si="3"/>
        <v>MCK</v>
      </c>
    </row>
    <row r="27" spans="2:20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4"/>
        <v>6650</v>
      </c>
      <c r="I27" s="32">
        <f t="shared" si="1"/>
        <v>-1</v>
      </c>
      <c r="J27">
        <f t="shared" si="5"/>
        <v>-6650</v>
      </c>
      <c r="K27" t="s">
        <v>10</v>
      </c>
      <c r="L27" t="s">
        <v>142</v>
      </c>
      <c r="M27" s="1">
        <v>44766</v>
      </c>
      <c r="N27" s="28">
        <f t="shared" ca="1" si="6"/>
        <v>-35</v>
      </c>
      <c r="T27" s="32" t="str">
        <f t="shared" si="3"/>
        <v>LNTH</v>
      </c>
    </row>
    <row r="28" spans="2:20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7">G28*E28</f>
        <v>-6375</v>
      </c>
      <c r="I28" s="32">
        <f t="shared" si="1"/>
        <v>1</v>
      </c>
      <c r="J28">
        <f t="shared" ref="J28" si="8">I28*H28</f>
        <v>-6375</v>
      </c>
      <c r="K28" t="s">
        <v>10</v>
      </c>
      <c r="L28" t="s">
        <v>142</v>
      </c>
      <c r="M28" s="1">
        <v>44766</v>
      </c>
      <c r="N28" s="28">
        <f t="shared" ca="1" si="6"/>
        <v>-35</v>
      </c>
      <c r="T28" s="32" t="str">
        <f t="shared" si="3"/>
        <v>LNTH</v>
      </c>
    </row>
    <row r="29" spans="2:20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9">G29*E29</f>
        <v>1020</v>
      </c>
      <c r="I29" s="32">
        <f t="shared" si="1"/>
        <v>-1</v>
      </c>
      <c r="J29">
        <f t="shared" ref="J29:J43" si="10">I29*H29</f>
        <v>-1020</v>
      </c>
      <c r="K29" t="s">
        <v>10</v>
      </c>
      <c r="L29" t="s">
        <v>142</v>
      </c>
      <c r="M29" s="1">
        <v>44815</v>
      </c>
      <c r="N29" s="28">
        <f t="shared" ca="1" si="6"/>
        <v>-84</v>
      </c>
      <c r="O29">
        <v>0.41</v>
      </c>
      <c r="P29" s="16">
        <f t="shared" ref="P29:P58" si="11">M29-B29</f>
        <v>91</v>
      </c>
      <c r="Q29" s="16">
        <f t="shared" ref="Q29:Q51" si="12">(1+O29)^(1/P29)-1</f>
        <v>3.7828480137320764E-3</v>
      </c>
      <c r="R29" s="16">
        <f t="shared" ref="R29:R51" si="13">(1+Q29)^92</f>
        <v>1.4153338156993678</v>
      </c>
      <c r="T29" s="32" t="str">
        <f t="shared" si="3"/>
        <v>LNTH</v>
      </c>
    </row>
    <row r="30" spans="2:20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9"/>
        <v>1060.1399999999999</v>
      </c>
      <c r="I30" s="32">
        <f t="shared" si="1"/>
        <v>-1</v>
      </c>
      <c r="J30">
        <f t="shared" si="10"/>
        <v>-1060.1399999999999</v>
      </c>
      <c r="K30" t="s">
        <v>112</v>
      </c>
      <c r="L30" t="s">
        <v>163</v>
      </c>
      <c r="M30" s="1">
        <v>44787</v>
      </c>
      <c r="N30" s="28">
        <f t="shared" ca="1" si="6"/>
        <v>-56</v>
      </c>
      <c r="O30">
        <v>0.13400000000000001</v>
      </c>
      <c r="P30" s="16">
        <f t="shared" si="11"/>
        <v>63</v>
      </c>
      <c r="Q30" s="16">
        <f t="shared" si="12"/>
        <v>1.9980443135318993E-3</v>
      </c>
      <c r="R30" s="16">
        <f t="shared" si="13"/>
        <v>1.2015791869493655</v>
      </c>
      <c r="T30" s="32" t="str">
        <f t="shared" si="3"/>
        <v>MUSA</v>
      </c>
    </row>
    <row r="31" spans="2:20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9"/>
        <v>1008</v>
      </c>
      <c r="I31" s="32">
        <f t="shared" si="1"/>
        <v>-1</v>
      </c>
      <c r="J31">
        <f t="shared" si="10"/>
        <v>-1008</v>
      </c>
      <c r="K31" t="s">
        <v>415</v>
      </c>
      <c r="L31" t="s">
        <v>142</v>
      </c>
      <c r="M31" s="1">
        <v>44801</v>
      </c>
      <c r="N31" s="28">
        <f t="shared" ca="1" si="6"/>
        <v>-70</v>
      </c>
      <c r="O31">
        <v>0.17</v>
      </c>
      <c r="P31" s="16">
        <f t="shared" si="11"/>
        <v>77</v>
      </c>
      <c r="Q31" s="16">
        <f t="shared" si="12"/>
        <v>2.0410899187346399E-3</v>
      </c>
      <c r="R31" s="16">
        <f t="shared" si="13"/>
        <v>1.2063374816411372</v>
      </c>
      <c r="T31" s="32" t="str">
        <f t="shared" si="3"/>
        <v>CIVI</v>
      </c>
    </row>
    <row r="32" spans="2:20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9"/>
        <v>975.06000000000006</v>
      </c>
      <c r="I32" s="32">
        <f t="shared" si="1"/>
        <v>-1</v>
      </c>
      <c r="J32">
        <f t="shared" si="10"/>
        <v>-975.06000000000006</v>
      </c>
      <c r="K32" t="s">
        <v>415</v>
      </c>
      <c r="L32" t="s">
        <v>142</v>
      </c>
      <c r="M32" s="1">
        <v>44801</v>
      </c>
      <c r="N32" s="28">
        <f t="shared" ca="1" si="6"/>
        <v>-70</v>
      </c>
      <c r="O32">
        <v>0.12</v>
      </c>
      <c r="P32" s="16">
        <f t="shared" si="11"/>
        <v>77</v>
      </c>
      <c r="Q32" s="16">
        <f t="shared" si="12"/>
        <v>1.4728847386982213E-3</v>
      </c>
      <c r="R32" s="16">
        <f t="shared" si="13"/>
        <v>1.1450012193329568</v>
      </c>
      <c r="T32" s="32" t="str">
        <f t="shared" si="3"/>
        <v>MPC</v>
      </c>
    </row>
    <row r="33" spans="2:20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9"/>
        <v>1080.42</v>
      </c>
      <c r="I33" s="32">
        <f t="shared" si="1"/>
        <v>-1</v>
      </c>
      <c r="J33">
        <f t="shared" si="10"/>
        <v>-1080.42</v>
      </c>
      <c r="K33" t="s">
        <v>433</v>
      </c>
      <c r="L33" t="s">
        <v>11</v>
      </c>
      <c r="M33" s="1">
        <v>44801</v>
      </c>
      <c r="N33" s="28">
        <f t="shared" ca="1" si="6"/>
        <v>-70</v>
      </c>
      <c r="O33">
        <v>0.13200000000000001</v>
      </c>
      <c r="P33">
        <f t="shared" si="11"/>
        <v>77</v>
      </c>
      <c r="Q33">
        <f t="shared" si="12"/>
        <v>1.6115046098634789E-3</v>
      </c>
      <c r="R33">
        <f t="shared" si="13"/>
        <v>1.1596741873887326</v>
      </c>
      <c r="T33" s="32" t="str">
        <f t="shared" si="3"/>
        <v>VAW</v>
      </c>
    </row>
    <row r="34" spans="2:20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9"/>
        <v>1017.69</v>
      </c>
      <c r="I34" s="32">
        <f t="shared" si="1"/>
        <v>-1</v>
      </c>
      <c r="J34">
        <f t="shared" si="10"/>
        <v>-1017.69</v>
      </c>
      <c r="K34" t="s">
        <v>435</v>
      </c>
      <c r="L34" t="s">
        <v>11</v>
      </c>
      <c r="M34" s="1">
        <v>44766</v>
      </c>
      <c r="N34" s="28">
        <f t="shared" ca="1" si="6"/>
        <v>-35</v>
      </c>
      <c r="O34">
        <v>9.9000000000000005E-2</v>
      </c>
      <c r="P34">
        <f t="shared" si="11"/>
        <v>42</v>
      </c>
      <c r="Q34">
        <f t="shared" si="12"/>
        <v>2.2501629544413593E-3</v>
      </c>
      <c r="R34">
        <f t="shared" si="13"/>
        <v>1.22971499588866</v>
      </c>
      <c r="T34" s="32" t="str">
        <f t="shared" si="3"/>
        <v>VGT</v>
      </c>
    </row>
    <row r="35" spans="2:20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9"/>
        <v>959</v>
      </c>
      <c r="I35" s="32">
        <f t="shared" si="1"/>
        <v>-1</v>
      </c>
      <c r="J35">
        <f t="shared" si="10"/>
        <v>-959</v>
      </c>
      <c r="K35" t="s">
        <v>415</v>
      </c>
      <c r="L35" t="s">
        <v>163</v>
      </c>
      <c r="M35" s="1">
        <v>44815</v>
      </c>
      <c r="N35" s="28">
        <f t="shared" ca="1" si="6"/>
        <v>-84</v>
      </c>
      <c r="O35">
        <v>0.12</v>
      </c>
      <c r="P35">
        <f t="shared" si="11"/>
        <v>91</v>
      </c>
      <c r="Q35">
        <f t="shared" si="12"/>
        <v>1.2461459636541328E-3</v>
      </c>
      <c r="R35">
        <f t="shared" si="13"/>
        <v>1.1213956834792898</v>
      </c>
      <c r="T35" s="32" t="str">
        <f t="shared" si="3"/>
        <v>EQT</v>
      </c>
    </row>
    <row r="36" spans="2:20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9"/>
        <v>1004</v>
      </c>
      <c r="I36" s="32">
        <f t="shared" si="1"/>
        <v>-1</v>
      </c>
      <c r="J36">
        <f t="shared" si="10"/>
        <v>-1004</v>
      </c>
      <c r="K36" s="18" t="s">
        <v>415</v>
      </c>
      <c r="L36" s="18" t="s">
        <v>141</v>
      </c>
      <c r="M36" s="1">
        <v>44815</v>
      </c>
      <c r="N36" s="28">
        <f t="shared" ca="1" si="6"/>
        <v>-84</v>
      </c>
      <c r="O36">
        <v>0.14000000000000001</v>
      </c>
      <c r="P36" s="18">
        <f t="shared" si="11"/>
        <v>91</v>
      </c>
      <c r="Q36" s="18">
        <f t="shared" si="12"/>
        <v>1.4409081274349145E-3</v>
      </c>
      <c r="R36" s="18">
        <f t="shared" si="13"/>
        <v>1.1416426352652658</v>
      </c>
      <c r="T36" s="32" t="str">
        <f t="shared" si="3"/>
        <v>XOM</v>
      </c>
    </row>
    <row r="37" spans="2:20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9"/>
        <v>1034.46</v>
      </c>
      <c r="I37" s="32">
        <f t="shared" si="1"/>
        <v>-1</v>
      </c>
      <c r="J37">
        <f t="shared" si="10"/>
        <v>-1034.46</v>
      </c>
      <c r="K37" t="s">
        <v>415</v>
      </c>
      <c r="L37" t="s">
        <v>141</v>
      </c>
      <c r="M37" s="1">
        <v>44815</v>
      </c>
      <c r="N37" s="28">
        <f t="shared" ca="1" si="6"/>
        <v>-84</v>
      </c>
      <c r="O37">
        <v>0.35</v>
      </c>
      <c r="P37" s="18">
        <f t="shared" si="11"/>
        <v>91</v>
      </c>
      <c r="Q37" s="18">
        <f t="shared" si="12"/>
        <v>3.303296563134106E-3</v>
      </c>
      <c r="R37" s="18">
        <f t="shared" si="13"/>
        <v>1.3544594503602096</v>
      </c>
      <c r="T37" s="32" t="str">
        <f t="shared" si="3"/>
        <v>DVN</v>
      </c>
    </row>
    <row r="38" spans="2:20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9"/>
        <v>996.93000000000006</v>
      </c>
      <c r="I38" s="32">
        <f t="shared" si="1"/>
        <v>-1</v>
      </c>
      <c r="J38">
        <f t="shared" si="10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6"/>
        <v>-84</v>
      </c>
      <c r="O38" s="18">
        <v>0.28000000000000003</v>
      </c>
      <c r="P38" s="18">
        <f t="shared" si="11"/>
        <v>91</v>
      </c>
      <c r="Q38" s="18">
        <f t="shared" si="12"/>
        <v>2.7164309397338382E-3</v>
      </c>
      <c r="R38" s="18">
        <f t="shared" si="13"/>
        <v>1.2834770316028687</v>
      </c>
      <c r="T38" s="32" t="str">
        <f t="shared" si="3"/>
        <v>MRO</v>
      </c>
    </row>
    <row r="39" spans="2:20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9"/>
        <v>1023.75</v>
      </c>
      <c r="I39" s="32">
        <f t="shared" si="1"/>
        <v>-1</v>
      </c>
      <c r="J39">
        <f t="shared" si="10"/>
        <v>-1023.75</v>
      </c>
      <c r="K39" s="18" t="s">
        <v>415</v>
      </c>
      <c r="L39" s="18" t="s">
        <v>141</v>
      </c>
      <c r="M39" s="1">
        <v>44745</v>
      </c>
      <c r="N39" s="28">
        <f t="shared" ca="1" si="6"/>
        <v>-14</v>
      </c>
      <c r="O39">
        <v>0.11</v>
      </c>
      <c r="P39">
        <f t="shared" si="11"/>
        <v>21</v>
      </c>
      <c r="Q39">
        <f t="shared" si="12"/>
        <v>4.981893106467794E-3</v>
      </c>
      <c r="R39">
        <f t="shared" si="13"/>
        <v>1.5796388699807264</v>
      </c>
      <c r="T39" s="32" t="str">
        <f t="shared" si="3"/>
        <v>APA</v>
      </c>
    </row>
    <row r="40" spans="2:20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9"/>
        <v>1008</v>
      </c>
      <c r="I40" s="32">
        <f t="shared" si="1"/>
        <v>-1</v>
      </c>
      <c r="J40">
        <f t="shared" si="10"/>
        <v>-1008</v>
      </c>
      <c r="K40" s="18" t="s">
        <v>415</v>
      </c>
      <c r="L40" s="18" t="s">
        <v>141</v>
      </c>
      <c r="M40" s="1">
        <v>44815</v>
      </c>
      <c r="N40" s="28">
        <f t="shared" ca="1" si="6"/>
        <v>-84</v>
      </c>
      <c r="O40" s="18">
        <v>0.11</v>
      </c>
      <c r="P40" s="18">
        <f t="shared" si="11"/>
        <v>91</v>
      </c>
      <c r="Q40" s="18">
        <f t="shared" si="12"/>
        <v>1.1474711970971274E-3</v>
      </c>
      <c r="R40" s="18">
        <f t="shared" si="13"/>
        <v>1.111273693028771</v>
      </c>
      <c r="T40" s="32" t="str">
        <f t="shared" si="3"/>
        <v>EOG</v>
      </c>
    </row>
    <row r="41" spans="2:20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9"/>
        <v>1021.76</v>
      </c>
      <c r="I41" s="32">
        <f t="shared" si="1"/>
        <v>-1</v>
      </c>
      <c r="J41">
        <f t="shared" si="10"/>
        <v>-1021.76</v>
      </c>
      <c r="K41" s="18" t="s">
        <v>415</v>
      </c>
      <c r="L41" s="18" t="s">
        <v>141</v>
      </c>
      <c r="M41" s="1">
        <v>44815</v>
      </c>
      <c r="N41" s="28">
        <f t="shared" ca="1" si="6"/>
        <v>-84</v>
      </c>
      <c r="O41">
        <v>9.6000000000000002E-2</v>
      </c>
      <c r="P41" s="18">
        <f t="shared" si="11"/>
        <v>91</v>
      </c>
      <c r="Q41" s="18">
        <f t="shared" si="12"/>
        <v>1.0078392710637374E-3</v>
      </c>
      <c r="R41" s="18">
        <f t="shared" si="13"/>
        <v>1.0971045918410911</v>
      </c>
      <c r="T41" s="32" t="str">
        <f t="shared" si="3"/>
        <v>HES</v>
      </c>
    </row>
    <row r="42" spans="2:20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9"/>
        <v>1070.8</v>
      </c>
      <c r="I42" s="32">
        <f t="shared" si="1"/>
        <v>-1</v>
      </c>
      <c r="J42">
        <f t="shared" si="10"/>
        <v>-1070.8</v>
      </c>
      <c r="K42" s="18" t="s">
        <v>415</v>
      </c>
      <c r="L42" s="18" t="s">
        <v>141</v>
      </c>
      <c r="M42" s="1">
        <v>44815</v>
      </c>
      <c r="N42" s="28">
        <f t="shared" ca="1" si="6"/>
        <v>-84</v>
      </c>
      <c r="O42">
        <v>0.22</v>
      </c>
      <c r="P42" s="18">
        <f t="shared" si="11"/>
        <v>91</v>
      </c>
      <c r="Q42" s="18">
        <f t="shared" si="12"/>
        <v>2.1875635052042153E-3</v>
      </c>
      <c r="R42" s="18">
        <f t="shared" si="13"/>
        <v>1.222668827476334</v>
      </c>
      <c r="T42" s="32" t="str">
        <f t="shared" si="3"/>
        <v>CEIX</v>
      </c>
    </row>
    <row r="43" spans="2:20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9"/>
        <v>1030</v>
      </c>
      <c r="I43" s="32">
        <f t="shared" si="1"/>
        <v>-1</v>
      </c>
      <c r="J43">
        <f t="shared" si="10"/>
        <v>-1030</v>
      </c>
      <c r="K43" s="18" t="s">
        <v>415</v>
      </c>
      <c r="L43" s="18" t="s">
        <v>141</v>
      </c>
      <c r="M43" s="1">
        <v>44815</v>
      </c>
      <c r="N43" s="28">
        <f t="shared" ca="1" si="6"/>
        <v>-84</v>
      </c>
      <c r="O43">
        <v>0.73</v>
      </c>
      <c r="P43" s="18">
        <f t="shared" si="11"/>
        <v>91</v>
      </c>
      <c r="Q43" s="18">
        <f t="shared" si="12"/>
        <v>6.0414888024045155E-3</v>
      </c>
      <c r="R43" s="18">
        <f t="shared" si="13"/>
        <v>1.7404517756281392</v>
      </c>
      <c r="T43" s="32" t="str">
        <f t="shared" si="3"/>
        <v>SM</v>
      </c>
    </row>
    <row r="44" spans="2:20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9"/>
        <v>1033.1999999999998</v>
      </c>
      <c r="I44" s="32">
        <f t="shared" si="1"/>
        <v>-1</v>
      </c>
      <c r="J44" s="18">
        <f t="shared" ref="J44:J45" si="14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6"/>
        <v>-84</v>
      </c>
      <c r="O44" s="18">
        <v>0.26500000000000001</v>
      </c>
      <c r="P44" s="18">
        <f t="shared" si="11"/>
        <v>91</v>
      </c>
      <c r="Q44" s="18">
        <f t="shared" si="12"/>
        <v>2.5865494959438351E-3</v>
      </c>
      <c r="R44" s="18">
        <f t="shared" si="13"/>
        <v>1.2682719851123665</v>
      </c>
      <c r="T44" s="32" t="str">
        <f t="shared" si="3"/>
        <v>RRC</v>
      </c>
    </row>
    <row r="45" spans="2:20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9"/>
        <v>1015.4499999999999</v>
      </c>
      <c r="I45" s="32">
        <f t="shared" si="1"/>
        <v>-1</v>
      </c>
      <c r="J45">
        <f t="shared" si="14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6"/>
        <v>-84</v>
      </c>
      <c r="O45">
        <v>0.13</v>
      </c>
      <c r="P45" s="18">
        <f t="shared" si="11"/>
        <v>91</v>
      </c>
      <c r="Q45" s="18">
        <f t="shared" si="12"/>
        <v>1.3439532058281412E-3</v>
      </c>
      <c r="R45" s="18">
        <f t="shared" si="13"/>
        <v>1.1315186671225852</v>
      </c>
      <c r="T45" s="32" t="str">
        <f t="shared" si="3"/>
        <v>MUR</v>
      </c>
    </row>
    <row r="46" spans="2:20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9"/>
        <v>997.5</v>
      </c>
      <c r="I46" s="32">
        <f t="shared" si="1"/>
        <v>-1</v>
      </c>
      <c r="J46" s="18">
        <f t="shared" ref="J46" si="15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6"/>
        <v>-84</v>
      </c>
      <c r="O46">
        <v>0.16</v>
      </c>
      <c r="P46" s="18">
        <f t="shared" si="11"/>
        <v>91</v>
      </c>
      <c r="Q46" s="18">
        <f t="shared" si="12"/>
        <v>1.6323198533032546E-3</v>
      </c>
      <c r="R46" s="18">
        <f t="shared" si="13"/>
        <v>1.1618934910298244</v>
      </c>
      <c r="T46" s="32" t="str">
        <f t="shared" si="3"/>
        <v>MTDR</v>
      </c>
    </row>
    <row r="47" spans="2:20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9"/>
        <v>1083.2</v>
      </c>
      <c r="I47" s="32">
        <f t="shared" si="1"/>
        <v>-1</v>
      </c>
      <c r="J47" s="18">
        <f t="shared" ref="J47" si="16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6"/>
        <v>-84</v>
      </c>
      <c r="O47" s="18">
        <v>0.09</v>
      </c>
      <c r="P47" s="18">
        <f t="shared" si="11"/>
        <v>91</v>
      </c>
      <c r="Q47" s="18">
        <f t="shared" si="12"/>
        <v>9.4745620432945543E-4</v>
      </c>
      <c r="R47" s="18">
        <f t="shared" si="13"/>
        <v>1.0910327272627209</v>
      </c>
      <c r="T47" s="32" t="str">
        <f t="shared" si="3"/>
        <v>PXD</v>
      </c>
    </row>
    <row r="48" spans="2:20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9"/>
        <v>1016.64</v>
      </c>
      <c r="I48" s="32">
        <f t="shared" si="1"/>
        <v>-1</v>
      </c>
      <c r="J48" s="18">
        <f t="shared" ref="J48" si="17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6"/>
        <v>-84</v>
      </c>
      <c r="O48" s="18">
        <v>0.3</v>
      </c>
      <c r="P48" s="18">
        <f t="shared" si="11"/>
        <v>91</v>
      </c>
      <c r="Q48" s="18">
        <f t="shared" si="12"/>
        <v>2.8872839838995912E-3</v>
      </c>
      <c r="R48" s="18">
        <f t="shared" si="13"/>
        <v>1.3037534691790746</v>
      </c>
      <c r="T48" s="32" t="str">
        <f t="shared" si="3"/>
        <v>OXY</v>
      </c>
    </row>
    <row r="49" spans="1:20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9"/>
        <v>1035.5999999999999</v>
      </c>
      <c r="I49" s="32">
        <f t="shared" si="1"/>
        <v>-1</v>
      </c>
      <c r="J49" s="18">
        <f t="shared" ref="J49:J50" si="18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6"/>
        <v>-70</v>
      </c>
      <c r="O49">
        <v>0.12</v>
      </c>
      <c r="P49" s="18">
        <f t="shared" si="11"/>
        <v>77</v>
      </c>
      <c r="Q49" s="18">
        <f t="shared" si="12"/>
        <v>1.4728847386982213E-3</v>
      </c>
      <c r="R49" s="18">
        <f t="shared" si="13"/>
        <v>1.1450012193329568</v>
      </c>
      <c r="T49" s="32" t="str">
        <f t="shared" si="3"/>
        <v>PDCE</v>
      </c>
    </row>
    <row r="50" spans="1:20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9"/>
        <v>993.2</v>
      </c>
      <c r="I50" s="32">
        <f t="shared" si="1"/>
        <v>-1</v>
      </c>
      <c r="J50">
        <f t="shared" si="18"/>
        <v>-993.2</v>
      </c>
      <c r="K50" s="18" t="s">
        <v>415</v>
      </c>
      <c r="L50" s="18" t="s">
        <v>163</v>
      </c>
      <c r="M50" s="1">
        <v>44780</v>
      </c>
      <c r="N50" s="28">
        <f t="shared" ca="1" si="6"/>
        <v>-49</v>
      </c>
      <c r="O50">
        <v>9.4899999999999998E-2</v>
      </c>
      <c r="P50" s="18">
        <f t="shared" si="11"/>
        <v>56</v>
      </c>
      <c r="Q50" s="18">
        <f t="shared" si="12"/>
        <v>1.6202940261609289E-3</v>
      </c>
      <c r="R50" s="18">
        <f t="shared" si="13"/>
        <v>1.1606107956028482</v>
      </c>
      <c r="T50" s="32" t="str">
        <f t="shared" si="3"/>
        <v>NFG</v>
      </c>
    </row>
    <row r="51" spans="1:20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61" si="19">G51*E51</f>
        <v>1088.43</v>
      </c>
      <c r="I51" s="32">
        <f t="shared" si="1"/>
        <v>-1</v>
      </c>
      <c r="J51" s="18">
        <f t="shared" ref="J51" si="20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6"/>
        <v>-84</v>
      </c>
      <c r="O51">
        <v>0.14000000000000001</v>
      </c>
      <c r="P51" s="18">
        <f t="shared" si="11"/>
        <v>91</v>
      </c>
      <c r="Q51" s="18">
        <f t="shared" si="12"/>
        <v>1.4409081274349145E-3</v>
      </c>
      <c r="R51" s="18">
        <f t="shared" si="13"/>
        <v>1.1416426352652658</v>
      </c>
      <c r="T51" s="32" t="str">
        <f t="shared" si="3"/>
        <v>FANG</v>
      </c>
    </row>
    <row r="52" spans="1:20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9"/>
        <v>1078.1999999999998</v>
      </c>
      <c r="I52" s="32">
        <f t="shared" si="1"/>
        <v>-1</v>
      </c>
      <c r="J52" s="27">
        <f t="shared" ref="J52" si="21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2">$M$9-M52</f>
        <v>-21</v>
      </c>
      <c r="O52" s="27">
        <v>0.16561899999999999</v>
      </c>
      <c r="P52" s="27">
        <f t="shared" si="11"/>
        <v>23</v>
      </c>
      <c r="Q52" s="27">
        <f t="shared" ref="Q52" si="23">(1+O52)^(1/P52)-1</f>
        <v>6.6853905718118334E-3</v>
      </c>
      <c r="R52" s="27">
        <f t="shared" ref="R52" si="24">(1+Q52)^92</f>
        <v>1.8459777917460405</v>
      </c>
      <c r="T52" s="32" t="str">
        <f t="shared" si="3"/>
        <v>TWI</v>
      </c>
    </row>
    <row r="53" spans="1:20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9"/>
        <v>979.5</v>
      </c>
      <c r="I53" s="32">
        <f t="shared" si="1"/>
        <v>-1</v>
      </c>
      <c r="J53" s="27">
        <f t="shared" ref="J53" si="25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6">$M$9-M53</f>
        <v>-91</v>
      </c>
      <c r="O53" s="27">
        <v>0.44709700000000002</v>
      </c>
      <c r="P53" s="27">
        <f t="shared" si="11"/>
        <v>93</v>
      </c>
      <c r="Q53" s="27">
        <f t="shared" ref="Q53" si="27">(1+O53)^(1/P53)-1</f>
        <v>3.981663700681537E-3</v>
      </c>
      <c r="R53" s="27">
        <f t="shared" ref="R53" si="28">(1+Q53)^92</f>
        <v>1.4413579971829127</v>
      </c>
      <c r="T53" s="32" t="str">
        <f t="shared" si="3"/>
        <v>PBF</v>
      </c>
    </row>
    <row r="54" spans="1:20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9"/>
        <v>947</v>
      </c>
      <c r="I54" s="32">
        <f t="shared" si="1"/>
        <v>-1</v>
      </c>
      <c r="J54" s="27">
        <f t="shared" ref="J54" si="29">I54*H54</f>
        <v>-947</v>
      </c>
      <c r="K54" t="s">
        <v>435</v>
      </c>
      <c r="L54" t="s">
        <v>142</v>
      </c>
      <c r="M54" s="1">
        <v>44794</v>
      </c>
      <c r="N54" s="28">
        <f t="shared" ref="N54:N61" ca="1" si="30">$M$9-M54</f>
        <v>-63</v>
      </c>
      <c r="O54" s="27">
        <v>0.44709700000000002</v>
      </c>
      <c r="P54" s="27">
        <f t="shared" si="11"/>
        <v>65</v>
      </c>
      <c r="Q54" s="27">
        <f t="shared" ref="Q54" si="31">(1+O54)^(1/P54)-1</f>
        <v>5.7017237745042859E-3</v>
      </c>
      <c r="R54" s="27">
        <f t="shared" ref="R54" si="32">(1+Q54)^92</f>
        <v>1.6871973902345887</v>
      </c>
      <c r="T54" s="32" t="str">
        <f t="shared" si="3"/>
        <v>MANT</v>
      </c>
    </row>
    <row r="55" spans="1:20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9"/>
        <v>983.69999999999993</v>
      </c>
      <c r="I55" s="32">
        <f t="shared" si="1"/>
        <v>-1</v>
      </c>
      <c r="J55" s="27">
        <f t="shared" ref="J55" si="33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30"/>
        <v>-49</v>
      </c>
      <c r="O55" s="27">
        <v>7.9225000000000004E-2</v>
      </c>
      <c r="P55" s="27">
        <f t="shared" si="11"/>
        <v>51</v>
      </c>
      <c r="Q55" s="27">
        <f t="shared" ref="Q55" si="34">(1+O55)^(1/P55)-1</f>
        <v>1.496082544978572E-3</v>
      </c>
      <c r="R55" s="27">
        <f t="shared" ref="R55" si="35">(1+Q55)^92</f>
        <v>1.1474438584033493</v>
      </c>
      <c r="T55" s="32" t="str">
        <f t="shared" si="3"/>
        <v>HRB</v>
      </c>
    </row>
    <row r="56" spans="1:20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9"/>
        <v>1063.26</v>
      </c>
      <c r="I56" s="32">
        <f t="shared" si="1"/>
        <v>-1</v>
      </c>
      <c r="J56" s="27">
        <f t="shared" ref="J56" si="36">I56*H56</f>
        <v>-1063.26</v>
      </c>
      <c r="K56" t="s">
        <v>1086</v>
      </c>
      <c r="L56" t="s">
        <v>11</v>
      </c>
      <c r="M56" s="1">
        <v>44766</v>
      </c>
      <c r="N56" s="28">
        <f t="shared" ca="1" si="30"/>
        <v>-35</v>
      </c>
      <c r="O56" s="27">
        <v>4.7683999999999997E-2</v>
      </c>
      <c r="P56" s="27">
        <f t="shared" si="11"/>
        <v>37</v>
      </c>
      <c r="Q56" s="27">
        <f t="shared" ref="Q56" si="37">(1+O56)^(1/P56)-1</f>
        <v>1.2597661832201013E-3</v>
      </c>
      <c r="R56" s="27">
        <f t="shared" ref="R56" si="38">(1+Q56)^92</f>
        <v>1.122799979907529</v>
      </c>
      <c r="T56" s="32" t="str">
        <f t="shared" si="3"/>
        <v>VDC</v>
      </c>
    </row>
    <row r="57" spans="1:20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9"/>
        <v>1029.1199999999999</v>
      </c>
      <c r="I57" s="32">
        <f t="shared" si="1"/>
        <v>-1</v>
      </c>
      <c r="J57" s="27">
        <f t="shared" ref="J57" si="39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30"/>
        <v>-28</v>
      </c>
      <c r="O57" s="27">
        <v>3.1424000000000001E-2</v>
      </c>
      <c r="P57" s="27">
        <f t="shared" si="11"/>
        <v>30</v>
      </c>
      <c r="Q57" s="27">
        <f t="shared" ref="Q57:Q58" si="40">(1+O57)^(1/P57)-1</f>
        <v>1.0318777434383808E-3</v>
      </c>
      <c r="R57" s="27">
        <f t="shared" ref="R57:R58" si="41">(1+Q57)^92</f>
        <v>1.0995310894115367</v>
      </c>
      <c r="T57" s="32" t="str">
        <f t="shared" si="3"/>
        <v>ACC</v>
      </c>
    </row>
    <row r="58" spans="1:20">
      <c r="A58">
        <v>38.479999999999997</v>
      </c>
      <c r="B58" s="1">
        <v>44731</v>
      </c>
      <c r="C58" t="s">
        <v>1116</v>
      </c>
      <c r="D58" s="31" t="s">
        <v>2</v>
      </c>
      <c r="E58">
        <v>25</v>
      </c>
      <c r="F58" s="19" cm="1">
        <f t="array" ref="F58">SUMPRODUCT(($C$11:$C$100=C58)*($E$11:$E$100))</f>
        <v>25</v>
      </c>
      <c r="G58">
        <v>40.15</v>
      </c>
      <c r="H58">
        <f t="shared" si="19"/>
        <v>1003.75</v>
      </c>
      <c r="I58" s="32">
        <f t="shared" si="1"/>
        <v>-1</v>
      </c>
      <c r="J58" s="31">
        <f t="shared" ref="J58" si="42">I58*H58</f>
        <v>-1003.75</v>
      </c>
      <c r="K58" t="s">
        <v>1086</v>
      </c>
      <c r="L58" t="s">
        <v>163</v>
      </c>
      <c r="M58" s="1">
        <v>44764</v>
      </c>
      <c r="N58" s="28">
        <f t="shared" ca="1" si="30"/>
        <v>-33</v>
      </c>
      <c r="O58">
        <v>0.127</v>
      </c>
      <c r="P58">
        <f t="shared" si="11"/>
        <v>33</v>
      </c>
      <c r="Q58">
        <f t="shared" si="40"/>
        <v>3.6295781464905641E-3</v>
      </c>
      <c r="R58">
        <f t="shared" si="41"/>
        <v>1.3955891492266894</v>
      </c>
      <c r="T58" s="32" t="str">
        <f t="shared" si="3"/>
        <v>GO</v>
      </c>
    </row>
    <row r="59" spans="1:20">
      <c r="A59">
        <v>28.37</v>
      </c>
      <c r="B59" s="1">
        <v>44731</v>
      </c>
      <c r="C59" t="s">
        <v>1109</v>
      </c>
      <c r="D59" s="31" t="s">
        <v>2</v>
      </c>
      <c r="E59">
        <v>31</v>
      </c>
      <c r="F59" s="19" cm="1">
        <f t="array" ref="F59">SUMPRODUCT(($C$11:$C$100=C59)*($E$11:$E$100))</f>
        <v>31</v>
      </c>
      <c r="G59">
        <v>32.130000000000003</v>
      </c>
      <c r="H59">
        <f t="shared" si="19"/>
        <v>996.03000000000009</v>
      </c>
      <c r="I59" s="32">
        <f t="shared" si="1"/>
        <v>-1</v>
      </c>
      <c r="J59" s="31">
        <f t="shared" ref="J59" si="43">I59*H59</f>
        <v>-996.03000000000009</v>
      </c>
      <c r="K59" t="s">
        <v>10</v>
      </c>
      <c r="L59" t="s">
        <v>142</v>
      </c>
      <c r="M59" s="1">
        <v>44785</v>
      </c>
      <c r="N59" s="28">
        <f t="shared" ca="1" si="30"/>
        <v>-54</v>
      </c>
      <c r="O59">
        <v>0.10795</v>
      </c>
      <c r="P59" s="31">
        <f t="shared" ref="P59:P61" si="44">M59-B59</f>
        <v>54</v>
      </c>
      <c r="Q59" s="31">
        <f t="shared" ref="Q59:Q61" si="45">(1+O59)^(1/P59)-1</f>
        <v>1.9001634148523294E-3</v>
      </c>
      <c r="R59" s="31">
        <f t="shared" ref="R59:R61" si="46">(1+Q59)^92</f>
        <v>1.1908283479724768</v>
      </c>
      <c r="T59" s="32" t="str">
        <f t="shared" si="3"/>
        <v>TVTY</v>
      </c>
    </row>
    <row r="60" spans="1:20">
      <c r="A60">
        <v>158.19</v>
      </c>
      <c r="B60" s="1">
        <v>44731</v>
      </c>
      <c r="C60" t="s">
        <v>1101</v>
      </c>
      <c r="D60" s="31" t="s">
        <v>2</v>
      </c>
      <c r="E60">
        <v>6</v>
      </c>
      <c r="F60" s="19" cm="1">
        <f t="array" ref="F60">SUMPRODUCT(($C$11:$C$100=C60)*($E$11:$E$100))</f>
        <v>6</v>
      </c>
      <c r="G60">
        <v>181.3</v>
      </c>
      <c r="H60">
        <f t="shared" si="19"/>
        <v>1087.8000000000002</v>
      </c>
      <c r="I60" s="32">
        <f t="shared" si="1"/>
        <v>-1</v>
      </c>
      <c r="J60" s="31">
        <f t="shared" ref="J60" si="47">I60*H60</f>
        <v>-1087.8000000000002</v>
      </c>
      <c r="K60" t="s">
        <v>1083</v>
      </c>
      <c r="L60" t="s">
        <v>163</v>
      </c>
      <c r="M60" s="1">
        <v>44806</v>
      </c>
      <c r="N60" s="28">
        <f t="shared" ca="1" si="30"/>
        <v>-75</v>
      </c>
      <c r="O60" s="34">
        <v>0.13641300000000001</v>
      </c>
      <c r="P60">
        <f t="shared" si="44"/>
        <v>75</v>
      </c>
      <c r="Q60">
        <f t="shared" si="45"/>
        <v>1.7064785210127997E-3</v>
      </c>
      <c r="R60">
        <f t="shared" si="46"/>
        <v>1.1698344241346639</v>
      </c>
      <c r="T60" s="32" t="str">
        <f t="shared" si="3"/>
        <v>FCN</v>
      </c>
    </row>
    <row r="61" spans="1:20">
      <c r="A61">
        <v>25.78</v>
      </c>
      <c r="B61" s="1">
        <v>44731</v>
      </c>
      <c r="C61" t="s">
        <v>1112</v>
      </c>
      <c r="D61" t="s">
        <v>2</v>
      </c>
      <c r="E61">
        <v>29</v>
      </c>
      <c r="F61" s="19" cm="1">
        <f t="array" ref="F61">SUMPRODUCT(($C$11:$C$100=C61)*($E$11:$E$100))</f>
        <v>29</v>
      </c>
      <c r="G61">
        <v>35</v>
      </c>
      <c r="H61">
        <f t="shared" si="19"/>
        <v>1015</v>
      </c>
      <c r="I61" s="32">
        <f t="shared" si="1"/>
        <v>-1</v>
      </c>
      <c r="J61" s="31">
        <f t="shared" ref="J61" si="48">I61*H61</f>
        <v>-1015</v>
      </c>
      <c r="K61" s="31" t="s">
        <v>1083</v>
      </c>
      <c r="L61" t="s">
        <v>142</v>
      </c>
      <c r="M61" s="1">
        <v>44827</v>
      </c>
      <c r="N61" s="28">
        <f t="shared" ca="1" si="30"/>
        <v>-96</v>
      </c>
      <c r="O61">
        <v>0.15</v>
      </c>
      <c r="P61">
        <f t="shared" si="44"/>
        <v>96</v>
      </c>
      <c r="Q61">
        <f t="shared" si="45"/>
        <v>1.4569138356812505E-3</v>
      </c>
      <c r="R61">
        <f t="shared" si="46"/>
        <v>1.1433225352867531</v>
      </c>
      <c r="T61" s="32" t="str">
        <f t="shared" si="3"/>
        <v>VIVO</v>
      </c>
    </row>
    <row r="62" spans="1:20">
      <c r="B62" s="1">
        <v>44731</v>
      </c>
      <c r="C62" t="s">
        <v>491</v>
      </c>
      <c r="D62" t="s">
        <v>3</v>
      </c>
      <c r="E62">
        <v>33</v>
      </c>
      <c r="F62" s="19" cm="1">
        <f t="array" ref="F62">SUMPRODUCT(($C$11:$C$100=C62)*($E$11:$E$100)*($I$11:$I$100))</f>
        <v>0</v>
      </c>
      <c r="G62" s="32">
        <v>35</v>
      </c>
      <c r="H62" s="32">
        <f t="shared" ref="H62:H63" si="49">G62*E62</f>
        <v>1155</v>
      </c>
      <c r="I62" s="32">
        <f t="shared" si="1"/>
        <v>1</v>
      </c>
      <c r="J62" s="32">
        <f t="shared" ref="J62:J63" si="50">I62*H62</f>
        <v>1155</v>
      </c>
      <c r="K62" s="32" t="s">
        <v>415</v>
      </c>
      <c r="L62" s="32" t="s">
        <v>141</v>
      </c>
      <c r="M62" s="1">
        <v>44827</v>
      </c>
      <c r="N62" s="28">
        <f t="shared" ref="N62:N63" ca="1" si="51">$M$9-M62</f>
        <v>-96</v>
      </c>
      <c r="O62" s="32">
        <v>0.15</v>
      </c>
      <c r="P62" s="32">
        <f t="shared" ref="P62:P63" si="52">M62-B62</f>
        <v>96</v>
      </c>
      <c r="Q62" s="32">
        <f t="shared" ref="Q62:Q63" si="53">(1+O62)^(1/P62)-1</f>
        <v>1.4569138356812505E-3</v>
      </c>
      <c r="R62" s="32">
        <f t="shared" ref="R62:R63" si="54">(1+Q62)^92</f>
        <v>1.1433225352867531</v>
      </c>
      <c r="S62" s="32"/>
      <c r="T62" s="32" t="str">
        <f t="shared" si="3"/>
        <v/>
      </c>
    </row>
    <row r="63" spans="1:20">
      <c r="B63" s="1">
        <v>44731</v>
      </c>
      <c r="C63" t="s">
        <v>1063</v>
      </c>
      <c r="D63" t="s">
        <v>3</v>
      </c>
      <c r="E63">
        <v>60</v>
      </c>
      <c r="F63" s="19" cm="1">
        <f t="array" ref="F63">SUMPRODUCT(($C$11:$C$100=C63)*($E$11:$E$100)*($I$11:$I$100))</f>
        <v>0</v>
      </c>
      <c r="G63">
        <v>17.97</v>
      </c>
      <c r="H63">
        <f t="shared" si="49"/>
        <v>1078.1999999999998</v>
      </c>
      <c r="I63">
        <f t="shared" si="1"/>
        <v>1</v>
      </c>
      <c r="J63" s="32">
        <f t="shared" si="50"/>
        <v>1078.1999999999998</v>
      </c>
      <c r="K63" s="32" t="s">
        <v>1064</v>
      </c>
      <c r="L63" s="32" t="s">
        <v>142</v>
      </c>
      <c r="M63" s="1">
        <v>44827</v>
      </c>
      <c r="N63" s="28">
        <f t="shared" ca="1" si="51"/>
        <v>-96</v>
      </c>
      <c r="O63" s="32">
        <v>0.15</v>
      </c>
      <c r="P63" s="32">
        <f t="shared" si="52"/>
        <v>96</v>
      </c>
      <c r="Q63" s="32">
        <f t="shared" si="53"/>
        <v>1.4569138356812505E-3</v>
      </c>
      <c r="R63" s="32">
        <f t="shared" si="54"/>
        <v>1.1433225352867531</v>
      </c>
      <c r="S63" s="32"/>
      <c r="T63" s="32" t="str">
        <f t="shared" si="3"/>
        <v/>
      </c>
    </row>
  </sheetData>
  <conditionalFormatting sqref="Q26:Q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63">
    <cfRule type="expression" priority="2">
      <formula>"&gt;=0"</formula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2ADF-1DA9-4A50-9D6B-B28C2E9971D2}">
  <dimension ref="B10:T46"/>
  <sheetViews>
    <sheetView tabSelected="1" topLeftCell="A10" workbookViewId="0">
      <selection activeCell="X25" sqref="X25"/>
    </sheetView>
  </sheetViews>
  <sheetFormatPr defaultRowHeight="15"/>
  <sheetData>
    <row r="10" spans="2:20" ht="36">
      <c r="D10" s="29" t="s">
        <v>1079</v>
      </c>
      <c r="E10" s="33" t="s">
        <v>1066</v>
      </c>
      <c r="F10" s="33" t="s">
        <v>1067</v>
      </c>
      <c r="G10" s="33" t="s">
        <v>1123</v>
      </c>
      <c r="H10" s="33" t="s">
        <v>1068</v>
      </c>
      <c r="I10" s="33" t="s">
        <v>1069</v>
      </c>
      <c r="J10" s="33" t="s">
        <v>1070</v>
      </c>
      <c r="K10" s="33" t="s">
        <v>1071</v>
      </c>
      <c r="L10" s="33" t="s">
        <v>1072</v>
      </c>
      <c r="M10" s="33" t="s">
        <v>1073</v>
      </c>
      <c r="N10" s="33" t="s">
        <v>1074</v>
      </c>
      <c r="O10" s="33" t="s">
        <v>1075</v>
      </c>
      <c r="P10" s="33" t="s">
        <v>1076</v>
      </c>
      <c r="Q10" s="33" t="s">
        <v>11</v>
      </c>
      <c r="R10" s="33" t="s">
        <v>190</v>
      </c>
      <c r="S10" s="33" t="s">
        <v>1077</v>
      </c>
      <c r="T10" s="33" t="s">
        <v>1078</v>
      </c>
    </row>
    <row r="11" spans="2:20">
      <c r="B11" t="str" cm="1">
        <f t="array" ref="B11:B46">_xlfn.UNIQUE('Record book'!T11:T100)</f>
        <v/>
      </c>
      <c r="D11" s="33" t="s">
        <v>509</v>
      </c>
      <c r="E11" s="34">
        <v>0.92131399999999997</v>
      </c>
      <c r="F11" s="35">
        <v>44820</v>
      </c>
      <c r="G11" s="34">
        <v>40.517839000000002</v>
      </c>
      <c r="H11" s="34">
        <v>90</v>
      </c>
      <c r="I11" s="34">
        <v>7.2820000000000003E-3</v>
      </c>
      <c r="J11" s="34">
        <v>1.949398</v>
      </c>
      <c r="K11" s="34">
        <v>36.226317000000002</v>
      </c>
      <c r="L11" s="34">
        <v>60.302805999999997</v>
      </c>
      <c r="M11" s="36" t="b">
        <v>0</v>
      </c>
      <c r="N11" s="34">
        <v>32.428164000000002</v>
      </c>
      <c r="O11" s="34">
        <v>226.74187599999999</v>
      </c>
      <c r="P11" s="34">
        <v>46.150002000000001</v>
      </c>
      <c r="Q11" s="34" t="s">
        <v>415</v>
      </c>
      <c r="R11" s="34" t="s">
        <v>142</v>
      </c>
      <c r="S11" s="40">
        <v>0.78496900000000003</v>
      </c>
      <c r="T11" s="40">
        <v>1.30667</v>
      </c>
    </row>
    <row r="12" spans="2:20">
      <c r="B12" t="str">
        <v>MCK</v>
      </c>
      <c r="D12" s="33" t="s">
        <v>828</v>
      </c>
      <c r="E12" s="34">
        <v>0.45050200000000001</v>
      </c>
      <c r="F12" s="35">
        <v>44827</v>
      </c>
      <c r="G12" s="34">
        <v>49.902307999999998</v>
      </c>
      <c r="H12" s="34">
        <v>97</v>
      </c>
      <c r="I12" s="34">
        <v>3.8409999999999998E-3</v>
      </c>
      <c r="J12" s="34">
        <v>1.42296</v>
      </c>
      <c r="K12" s="34">
        <v>55.706212999999998</v>
      </c>
      <c r="L12" s="34">
        <v>39.882041999999998</v>
      </c>
      <c r="M12" s="36" t="b">
        <v>0</v>
      </c>
      <c r="N12" s="34">
        <v>24.426252000000002</v>
      </c>
      <c r="O12" s="34">
        <v>229.564458</v>
      </c>
      <c r="P12" s="34">
        <v>51.200001</v>
      </c>
      <c r="Q12" s="34" t="s">
        <v>415</v>
      </c>
      <c r="R12" s="34" t="s">
        <v>163</v>
      </c>
      <c r="S12" s="40">
        <v>1.088012</v>
      </c>
      <c r="T12" s="40">
        <v>0.77894600000000003</v>
      </c>
    </row>
    <row r="13" spans="2:20" ht="24">
      <c r="B13" t="str">
        <v>MPC</v>
      </c>
      <c r="D13" s="33" t="s">
        <v>1116</v>
      </c>
      <c r="E13" s="34">
        <v>0.127447</v>
      </c>
      <c r="F13" s="35">
        <v>44764</v>
      </c>
      <c r="G13" s="34">
        <v>38.403646000000002</v>
      </c>
      <c r="H13" s="34">
        <v>34</v>
      </c>
      <c r="I13" s="34">
        <v>3.5339999999999998E-3</v>
      </c>
      <c r="J13" s="34">
        <v>1.3834580000000001</v>
      </c>
      <c r="K13" s="34">
        <v>23.788533000000001</v>
      </c>
      <c r="L13" s="34">
        <v>17.286791999999998</v>
      </c>
      <c r="M13" s="36" t="b">
        <v>0</v>
      </c>
      <c r="N13" s="34">
        <v>34.353786999999997</v>
      </c>
      <c r="O13" s="34">
        <v>58.618001</v>
      </c>
      <c r="P13" s="34">
        <v>40.150002000000001</v>
      </c>
      <c r="Q13" s="34" t="s">
        <v>1100</v>
      </c>
      <c r="R13" s="34" t="s">
        <v>163</v>
      </c>
      <c r="S13" s="36">
        <v>0.59249099999999999</v>
      </c>
      <c r="T13" s="36">
        <v>0.43055500000000002</v>
      </c>
    </row>
    <row r="14" spans="2:20">
      <c r="B14" t="str">
        <v>APA</v>
      </c>
      <c r="D14" s="33" t="s">
        <v>882</v>
      </c>
      <c r="E14" s="34">
        <v>0.26206600000000002</v>
      </c>
      <c r="F14" s="35">
        <v>44799</v>
      </c>
      <c r="G14" s="34">
        <v>61.839982999999997</v>
      </c>
      <c r="H14" s="34">
        <v>69</v>
      </c>
      <c r="I14" s="34">
        <v>3.3790000000000001E-3</v>
      </c>
      <c r="J14" s="34">
        <v>1.36388</v>
      </c>
      <c r="K14" s="34">
        <v>70.972532000000001</v>
      </c>
      <c r="L14" s="34">
        <v>66.193714</v>
      </c>
      <c r="M14" s="36" t="b">
        <v>0</v>
      </c>
      <c r="N14" s="34">
        <v>40.193491000000002</v>
      </c>
      <c r="O14" s="34">
        <v>169.711276</v>
      </c>
      <c r="P14" s="34">
        <v>64.779999000000004</v>
      </c>
      <c r="Q14" s="34" t="s">
        <v>415</v>
      </c>
      <c r="R14" s="34" t="s">
        <v>163</v>
      </c>
      <c r="S14" s="40">
        <v>1.095593</v>
      </c>
      <c r="T14" s="40">
        <v>1.0218229999999999</v>
      </c>
    </row>
    <row r="15" spans="2:20">
      <c r="B15" t="str">
        <v>LNTH</v>
      </c>
      <c r="D15" s="33" t="s">
        <v>70</v>
      </c>
      <c r="E15" s="34">
        <v>0.27426600000000001</v>
      </c>
      <c r="F15" s="35">
        <v>44820</v>
      </c>
      <c r="G15" s="34">
        <v>55.687466999999998</v>
      </c>
      <c r="H15" s="34">
        <v>90</v>
      </c>
      <c r="I15" s="34">
        <v>2.6970000000000002E-3</v>
      </c>
      <c r="J15" s="34">
        <v>1.281148</v>
      </c>
      <c r="K15" s="34">
        <v>42.361418</v>
      </c>
      <c r="L15" s="34">
        <v>59.407850000000003</v>
      </c>
      <c r="M15" s="36" t="b">
        <v>0</v>
      </c>
      <c r="N15" s="34">
        <v>41.834574000000003</v>
      </c>
      <c r="O15" s="34">
        <v>142.81687500000001</v>
      </c>
      <c r="P15" s="34">
        <v>60.720001000000003</v>
      </c>
      <c r="Q15" s="34" t="s">
        <v>10</v>
      </c>
      <c r="R15" s="34" t="s">
        <v>142</v>
      </c>
      <c r="S15" s="36">
        <v>0.69765200000000005</v>
      </c>
      <c r="T15" s="40">
        <v>0.97838999999999998</v>
      </c>
    </row>
    <row r="16" spans="2:20">
      <c r="B16" t="str">
        <v>MUSA</v>
      </c>
      <c r="D16" s="33" t="s">
        <v>436</v>
      </c>
      <c r="E16" s="34">
        <v>0.28197699999999998</v>
      </c>
      <c r="F16" s="35">
        <v>44827</v>
      </c>
      <c r="G16" s="34">
        <v>36.264062000000003</v>
      </c>
      <c r="H16" s="34">
        <v>97</v>
      </c>
      <c r="I16" s="34">
        <v>2.5639999999999999E-3</v>
      </c>
      <c r="J16" s="34">
        <v>1.265666</v>
      </c>
      <c r="K16" s="34">
        <v>32.888753000000001</v>
      </c>
      <c r="L16" s="34">
        <v>51.452809999999999</v>
      </c>
      <c r="M16" s="36" t="b">
        <v>0</v>
      </c>
      <c r="N16" s="34">
        <v>25.446605000000002</v>
      </c>
      <c r="O16" s="34">
        <v>86.890724000000006</v>
      </c>
      <c r="P16" s="34">
        <v>35.939999</v>
      </c>
      <c r="Q16" s="34" t="s">
        <v>415</v>
      </c>
      <c r="R16" s="34" t="s">
        <v>163</v>
      </c>
      <c r="S16" s="40">
        <v>0.91510199999999997</v>
      </c>
      <c r="T16" s="40">
        <v>1.4316310000000001</v>
      </c>
    </row>
    <row r="17" spans="2:20">
      <c r="B17" t="str">
        <v>CIVI</v>
      </c>
      <c r="D17" s="33" t="s">
        <v>670</v>
      </c>
      <c r="E17" s="34">
        <v>0.27635999999999999</v>
      </c>
      <c r="F17" s="35">
        <v>44827</v>
      </c>
      <c r="G17" s="34">
        <v>37.394888999999999</v>
      </c>
      <c r="H17" s="34">
        <v>97</v>
      </c>
      <c r="I17" s="34">
        <v>2.519E-3</v>
      </c>
      <c r="J17" s="34">
        <v>1.2604059999999999</v>
      </c>
      <c r="K17" s="34">
        <v>41.847935</v>
      </c>
      <c r="L17" s="34">
        <v>46.453127000000002</v>
      </c>
      <c r="M17" s="36" t="b">
        <v>0</v>
      </c>
      <c r="N17" s="34">
        <v>17.534756999999999</v>
      </c>
      <c r="O17" s="34">
        <v>146.50292400000001</v>
      </c>
      <c r="P17" s="34">
        <v>39.709999000000003</v>
      </c>
      <c r="Q17" s="34" t="s">
        <v>415</v>
      </c>
      <c r="R17" s="34" t="s">
        <v>142</v>
      </c>
      <c r="S17" s="40">
        <v>1.053839</v>
      </c>
      <c r="T17" s="40">
        <v>1.1698090000000001</v>
      </c>
    </row>
    <row r="18" spans="2:20">
      <c r="B18" t="str">
        <v>VAW</v>
      </c>
      <c r="D18" s="33" t="s">
        <v>491</v>
      </c>
      <c r="E18" s="34">
        <v>0.23633399999999999</v>
      </c>
      <c r="F18" s="35">
        <v>44820</v>
      </c>
      <c r="G18" s="34">
        <v>22.858761000000001</v>
      </c>
      <c r="H18" s="34">
        <v>90</v>
      </c>
      <c r="I18" s="34">
        <v>2.3600000000000001E-3</v>
      </c>
      <c r="J18" s="34">
        <v>1.2421770000000001</v>
      </c>
      <c r="K18" s="34">
        <v>13.816439000000001</v>
      </c>
      <c r="L18" s="34">
        <v>12.742005000000001</v>
      </c>
      <c r="M18" s="36" t="b">
        <v>0</v>
      </c>
      <c r="N18" s="34">
        <v>16.029267999999998</v>
      </c>
      <c r="O18" s="34">
        <v>52.645428000000003</v>
      </c>
      <c r="P18" s="34">
        <v>24.15</v>
      </c>
      <c r="Q18" s="34" t="s">
        <v>415</v>
      </c>
      <c r="R18" s="34" t="s">
        <v>141</v>
      </c>
      <c r="S18" s="36">
        <v>0.57210899999999998</v>
      </c>
      <c r="T18" s="36">
        <v>0.52761899999999995</v>
      </c>
    </row>
    <row r="19" spans="2:20">
      <c r="B19" t="str">
        <v>VGT</v>
      </c>
      <c r="D19" s="33" t="s">
        <v>8</v>
      </c>
      <c r="E19" s="34">
        <v>0.186192</v>
      </c>
      <c r="F19" s="35">
        <v>44806</v>
      </c>
      <c r="G19" s="34">
        <v>36.194040999999999</v>
      </c>
      <c r="H19" s="34">
        <v>76</v>
      </c>
      <c r="I19" s="34">
        <v>2.2490000000000001E-3</v>
      </c>
      <c r="J19" s="34">
        <v>1.229608</v>
      </c>
      <c r="K19" s="34">
        <v>51.470317999999999</v>
      </c>
      <c r="L19" s="34">
        <v>47.097831999999997</v>
      </c>
      <c r="M19" s="36" t="b">
        <v>0</v>
      </c>
      <c r="N19" s="34">
        <v>20.696034000000001</v>
      </c>
      <c r="O19" s="34">
        <v>108.160044</v>
      </c>
      <c r="P19" s="34">
        <v>39.220001000000003</v>
      </c>
      <c r="Q19" s="34" t="s">
        <v>415</v>
      </c>
      <c r="R19" s="34" t="s">
        <v>141</v>
      </c>
      <c r="S19" s="40">
        <v>1.312349</v>
      </c>
      <c r="T19" s="40">
        <v>1.200863</v>
      </c>
    </row>
    <row r="20" spans="2:20">
      <c r="B20" t="str">
        <v>EQT</v>
      </c>
      <c r="D20" s="33" t="s">
        <v>827</v>
      </c>
      <c r="E20" s="34">
        <v>0.221549</v>
      </c>
      <c r="F20" s="35">
        <v>44827</v>
      </c>
      <c r="G20" s="34">
        <v>30.937763</v>
      </c>
      <c r="H20" s="34">
        <v>97</v>
      </c>
      <c r="I20" s="34">
        <v>2.065E-3</v>
      </c>
      <c r="J20" s="34">
        <v>1.2090129999999999</v>
      </c>
      <c r="K20" s="34">
        <v>33.259360000000001</v>
      </c>
      <c r="L20" s="34">
        <v>28.856463999999999</v>
      </c>
      <c r="M20" s="36" t="b">
        <v>0</v>
      </c>
      <c r="N20" s="34">
        <v>18.894553999999999</v>
      </c>
      <c r="O20" s="34">
        <v>95.615268</v>
      </c>
      <c r="P20" s="34">
        <v>33.639999000000003</v>
      </c>
      <c r="Q20" s="34" t="s">
        <v>415</v>
      </c>
      <c r="R20" s="34" t="s">
        <v>163</v>
      </c>
      <c r="S20" s="40">
        <v>0.98868500000000004</v>
      </c>
      <c r="T20" s="40">
        <v>0.85780199999999995</v>
      </c>
    </row>
    <row r="21" spans="2:20">
      <c r="B21" t="str">
        <v>XOM</v>
      </c>
      <c r="D21" s="33" t="s">
        <v>493</v>
      </c>
      <c r="E21" s="34">
        <v>0.18915699999999999</v>
      </c>
      <c r="F21" s="35">
        <v>44820</v>
      </c>
      <c r="G21" s="34">
        <v>102.966273</v>
      </c>
      <c r="H21" s="34">
        <v>90</v>
      </c>
      <c r="I21" s="34">
        <v>1.9269999999999999E-3</v>
      </c>
      <c r="J21" s="34">
        <v>1.1937439999999999</v>
      </c>
      <c r="K21" s="34">
        <v>199.07107400000001</v>
      </c>
      <c r="L21" s="34">
        <v>129.12625800000001</v>
      </c>
      <c r="M21" s="36" t="b">
        <v>0</v>
      </c>
      <c r="N21" s="34">
        <v>77.768984000000003</v>
      </c>
      <c r="O21" s="34">
        <v>189.68354199999999</v>
      </c>
      <c r="P21" s="34">
        <v>102.870003</v>
      </c>
      <c r="Q21" s="34" t="s">
        <v>415</v>
      </c>
      <c r="R21" s="34" t="s">
        <v>141</v>
      </c>
      <c r="S21" s="40">
        <v>1.935171</v>
      </c>
      <c r="T21" s="40">
        <v>1.2552369999999999</v>
      </c>
    </row>
    <row r="22" spans="2:20">
      <c r="B22" t="str">
        <v>DVN</v>
      </c>
      <c r="D22" s="33" t="s">
        <v>883</v>
      </c>
      <c r="E22" s="34">
        <v>9.1093999999999994E-2</v>
      </c>
      <c r="F22" s="35">
        <v>44778</v>
      </c>
      <c r="G22" s="34">
        <v>65.877440000000007</v>
      </c>
      <c r="H22" s="34">
        <v>48</v>
      </c>
      <c r="I22" s="34">
        <v>1.818E-3</v>
      </c>
      <c r="J22" s="34">
        <v>1.1818690000000001</v>
      </c>
      <c r="K22" s="34">
        <v>19.906572000000001</v>
      </c>
      <c r="L22" s="34">
        <v>15.171303</v>
      </c>
      <c r="M22" s="36" t="b">
        <v>0</v>
      </c>
      <c r="N22" s="34">
        <v>61.492046999999999</v>
      </c>
      <c r="O22" s="34">
        <v>82.692479000000006</v>
      </c>
      <c r="P22" s="34">
        <v>65.440002000000007</v>
      </c>
      <c r="Q22" s="34" t="s">
        <v>415</v>
      </c>
      <c r="R22" s="34" t="s">
        <v>163</v>
      </c>
      <c r="S22" s="36">
        <v>0.30419600000000002</v>
      </c>
      <c r="T22" s="36">
        <v>0.23183500000000001</v>
      </c>
    </row>
    <row r="23" spans="2:20" ht="24">
      <c r="B23" t="str">
        <v>MRO</v>
      </c>
      <c r="D23" s="33" t="s">
        <v>1080</v>
      </c>
      <c r="E23" s="34">
        <v>0.13211500000000001</v>
      </c>
      <c r="F23" s="35">
        <v>44799</v>
      </c>
      <c r="G23" s="34">
        <v>92.066246000000007</v>
      </c>
      <c r="H23" s="34">
        <v>69</v>
      </c>
      <c r="I23" s="34">
        <v>1.8E-3</v>
      </c>
      <c r="J23" s="34">
        <v>1.179924</v>
      </c>
      <c r="K23" s="34">
        <v>75.670817999999997</v>
      </c>
      <c r="L23" s="34">
        <v>58.095858999999997</v>
      </c>
      <c r="M23" s="36" t="b">
        <v>0</v>
      </c>
      <c r="N23" s="34">
        <v>80.119383999999997</v>
      </c>
      <c r="O23" s="34">
        <v>142.108248</v>
      </c>
      <c r="P23" s="34">
        <v>94.790001000000004</v>
      </c>
      <c r="Q23" s="34" t="s">
        <v>435</v>
      </c>
      <c r="R23" s="34" t="s">
        <v>142</v>
      </c>
      <c r="S23" s="40">
        <v>0.79830000000000001</v>
      </c>
      <c r="T23" s="36">
        <v>0.61289000000000005</v>
      </c>
    </row>
    <row r="24" spans="2:20">
      <c r="B24" t="str">
        <v>EOG</v>
      </c>
      <c r="D24" s="33" t="s">
        <v>427</v>
      </c>
      <c r="E24" s="34">
        <v>6.2302000000000003E-2</v>
      </c>
      <c r="F24" s="35">
        <v>44764</v>
      </c>
      <c r="G24" s="34">
        <v>161.91215</v>
      </c>
      <c r="H24" s="34">
        <v>34</v>
      </c>
      <c r="I24" s="34">
        <v>1.779E-3</v>
      </c>
      <c r="J24" s="34">
        <v>1.1776709999999999</v>
      </c>
      <c r="K24" s="34">
        <v>311.01947799999999</v>
      </c>
      <c r="L24" s="34">
        <v>418.06474400000002</v>
      </c>
      <c r="M24" s="36" t="b">
        <v>0</v>
      </c>
      <c r="N24" s="34">
        <v>151.15074200000001</v>
      </c>
      <c r="O24" s="34">
        <v>197.947407</v>
      </c>
      <c r="P24" s="34">
        <v>162.800003</v>
      </c>
      <c r="Q24" s="34" t="s">
        <v>1083</v>
      </c>
      <c r="R24" s="34" t="s">
        <v>1084</v>
      </c>
      <c r="S24" s="40">
        <v>1.910439</v>
      </c>
      <c r="T24" s="40">
        <v>2.5679650000000001</v>
      </c>
    </row>
    <row r="25" spans="2:20">
      <c r="B25" t="str">
        <v>HES</v>
      </c>
      <c r="D25" s="33" t="s">
        <v>490</v>
      </c>
      <c r="E25" s="34">
        <v>0.18082200000000001</v>
      </c>
      <c r="F25" s="35">
        <v>44827</v>
      </c>
      <c r="G25" s="34">
        <v>54.342508000000002</v>
      </c>
      <c r="H25" s="34">
        <v>97</v>
      </c>
      <c r="I25" s="34">
        <v>1.7149999999999999E-3</v>
      </c>
      <c r="J25" s="34">
        <v>1.1707479999999999</v>
      </c>
      <c r="K25" s="34">
        <v>74.836464000000007</v>
      </c>
      <c r="L25" s="34">
        <v>61.972962000000003</v>
      </c>
      <c r="M25" s="36" t="b">
        <v>0</v>
      </c>
      <c r="N25" s="34">
        <v>35.804541999999998</v>
      </c>
      <c r="O25" s="34">
        <v>131.22439700000001</v>
      </c>
      <c r="P25" s="34">
        <v>58.02</v>
      </c>
      <c r="Q25" s="34" t="s">
        <v>415</v>
      </c>
      <c r="R25" s="34" t="s">
        <v>141</v>
      </c>
      <c r="S25" s="40">
        <v>1.289839</v>
      </c>
      <c r="T25" s="40">
        <v>1.0681309999999999</v>
      </c>
    </row>
    <row r="26" spans="2:20">
      <c r="B26" t="str">
        <v>CEIX</v>
      </c>
      <c r="D26" s="33" t="s">
        <v>1101</v>
      </c>
      <c r="E26" s="34">
        <v>0.136409</v>
      </c>
      <c r="F26" s="35">
        <v>44806</v>
      </c>
      <c r="G26" s="34">
        <v>158.45331899999999</v>
      </c>
      <c r="H26" s="34">
        <v>76</v>
      </c>
      <c r="I26" s="34">
        <v>1.684E-3</v>
      </c>
      <c r="J26" s="34">
        <v>1.1674169999999999</v>
      </c>
      <c r="K26" s="34">
        <v>109.63912500000001</v>
      </c>
      <c r="L26" s="34">
        <v>46.897916000000002</v>
      </c>
      <c r="M26" s="36" t="b">
        <v>0</v>
      </c>
      <c r="N26" s="34">
        <v>138.261123</v>
      </c>
      <c r="O26" s="34">
        <v>249.90207599999999</v>
      </c>
      <c r="P26" s="34">
        <v>164.020004</v>
      </c>
      <c r="Q26" s="34" t="s">
        <v>1083</v>
      </c>
      <c r="R26" s="34" t="s">
        <v>163</v>
      </c>
      <c r="S26" s="36">
        <v>0.66844999999999999</v>
      </c>
      <c r="T26" s="36">
        <v>0.28592800000000002</v>
      </c>
    </row>
    <row r="27" spans="2:20">
      <c r="B27" t="str">
        <v>SM</v>
      </c>
      <c r="D27" s="33" t="s">
        <v>863</v>
      </c>
      <c r="E27" s="34">
        <v>0.146652</v>
      </c>
      <c r="F27" s="35">
        <v>44820</v>
      </c>
      <c r="G27" s="34">
        <v>52.295181999999997</v>
      </c>
      <c r="H27" s="34">
        <v>90</v>
      </c>
      <c r="I27" s="34">
        <v>1.5219999999999999E-3</v>
      </c>
      <c r="J27" s="34">
        <v>1.1501440000000001</v>
      </c>
      <c r="K27" s="34">
        <v>72.475170000000006</v>
      </c>
      <c r="L27" s="34">
        <v>60.181502999999999</v>
      </c>
      <c r="M27" s="36" t="b">
        <v>0</v>
      </c>
      <c r="N27" s="34">
        <v>26.246086999999999</v>
      </c>
      <c r="O27" s="34">
        <v>155.30906899999999</v>
      </c>
      <c r="P27" s="34">
        <v>55.68</v>
      </c>
      <c r="Q27" s="34" t="s">
        <v>415</v>
      </c>
      <c r="R27" s="34" t="s">
        <v>141</v>
      </c>
      <c r="S27" s="40">
        <v>1.3016369999999999</v>
      </c>
      <c r="T27" s="40">
        <v>1.080846</v>
      </c>
    </row>
    <row r="28" spans="2:20" ht="24">
      <c r="B28" t="str">
        <v>RRC</v>
      </c>
      <c r="D28" s="33" t="s">
        <v>1081</v>
      </c>
      <c r="E28" s="34">
        <v>0.15781100000000001</v>
      </c>
      <c r="F28" s="35">
        <v>44827</v>
      </c>
      <c r="G28" s="34">
        <v>31.962418</v>
      </c>
      <c r="H28" s="34">
        <v>97</v>
      </c>
      <c r="I28" s="34">
        <v>1.5120000000000001E-3</v>
      </c>
      <c r="J28" s="34">
        <v>1.1490990000000001</v>
      </c>
      <c r="K28" s="34">
        <v>7.2923080000000002</v>
      </c>
      <c r="L28" s="34">
        <v>6.5192909999999999</v>
      </c>
      <c r="M28" s="36" t="b">
        <v>0</v>
      </c>
      <c r="N28" s="34">
        <v>25.319447</v>
      </c>
      <c r="O28" s="34">
        <v>57.178556999999998</v>
      </c>
      <c r="P28" s="34">
        <v>33</v>
      </c>
      <c r="Q28" s="34" t="s">
        <v>112</v>
      </c>
      <c r="R28" s="34" t="s">
        <v>163</v>
      </c>
      <c r="S28" s="36">
        <v>0.22097900000000001</v>
      </c>
      <c r="T28" s="36">
        <v>0.19755400000000001</v>
      </c>
    </row>
    <row r="29" spans="2:20">
      <c r="B29" t="str">
        <v>MUR</v>
      </c>
      <c r="D29" s="33" t="s">
        <v>1065</v>
      </c>
      <c r="E29" s="34">
        <v>0.132716</v>
      </c>
      <c r="F29" s="35">
        <v>44827</v>
      </c>
      <c r="G29" s="34">
        <v>30.232216000000001</v>
      </c>
      <c r="H29" s="34">
        <v>97</v>
      </c>
      <c r="I29" s="34">
        <v>1.286E-3</v>
      </c>
      <c r="J29" s="34">
        <v>1.1254630000000001</v>
      </c>
      <c r="K29" s="34">
        <v>30.715008000000001</v>
      </c>
      <c r="L29" s="34">
        <v>25.661939</v>
      </c>
      <c r="M29" s="36" t="b">
        <v>0</v>
      </c>
      <c r="N29" s="34">
        <v>17.410757</v>
      </c>
      <c r="O29" s="34">
        <v>86.331444000000005</v>
      </c>
      <c r="P29" s="34">
        <v>32.979999999999997</v>
      </c>
      <c r="Q29" s="34" t="s">
        <v>415</v>
      </c>
      <c r="R29" s="34" t="s">
        <v>142</v>
      </c>
      <c r="S29" s="40">
        <v>0.93132199999999998</v>
      </c>
      <c r="T29" s="40">
        <v>0.77810599999999996</v>
      </c>
    </row>
    <row r="30" spans="2:20">
      <c r="B30" t="str">
        <v>MTDR</v>
      </c>
      <c r="D30" s="33" t="s">
        <v>852</v>
      </c>
      <c r="E30" s="34">
        <v>8.9117000000000002E-2</v>
      </c>
      <c r="F30" s="35">
        <v>44799</v>
      </c>
      <c r="G30" s="34">
        <v>219.847565</v>
      </c>
      <c r="H30" s="34">
        <v>69</v>
      </c>
      <c r="I30" s="34">
        <v>1.238E-3</v>
      </c>
      <c r="J30" s="34">
        <v>1.1205540000000001</v>
      </c>
      <c r="K30" s="34">
        <v>1035.233622</v>
      </c>
      <c r="L30" s="34">
        <v>908.87700500000005</v>
      </c>
      <c r="M30" s="36" t="b">
        <v>0</v>
      </c>
      <c r="N30" s="34">
        <v>155.27004600000001</v>
      </c>
      <c r="O30" s="34">
        <v>379.93724600000002</v>
      </c>
      <c r="P30" s="34">
        <v>221.770004</v>
      </c>
      <c r="Q30" s="34" t="s">
        <v>415</v>
      </c>
      <c r="R30" s="34" t="s">
        <v>141</v>
      </c>
      <c r="S30" s="40">
        <v>4.6680510000000002</v>
      </c>
      <c r="T30" s="40">
        <v>4.0982859999999999</v>
      </c>
    </row>
    <row r="31" spans="2:20">
      <c r="B31" t="str">
        <v>PXD</v>
      </c>
      <c r="D31" s="33" t="s">
        <v>1042</v>
      </c>
      <c r="E31" s="34">
        <v>0.12523599999999999</v>
      </c>
      <c r="F31" s="35">
        <v>44827</v>
      </c>
      <c r="G31" s="34">
        <v>112.738415</v>
      </c>
      <c r="H31" s="34">
        <v>97</v>
      </c>
      <c r="I31" s="34">
        <v>1.217E-3</v>
      </c>
      <c r="J31" s="34">
        <v>1.1184130000000001</v>
      </c>
      <c r="K31" s="34">
        <v>499.21597700000001</v>
      </c>
      <c r="L31" s="34">
        <v>362.45050900000001</v>
      </c>
      <c r="M31" s="36" t="b">
        <v>0</v>
      </c>
      <c r="N31" s="34">
        <v>54.708100999999999</v>
      </c>
      <c r="O31" s="34">
        <v>323.235097</v>
      </c>
      <c r="P31" s="34">
        <v>122.290001</v>
      </c>
      <c r="Q31" s="34" t="s">
        <v>415</v>
      </c>
      <c r="R31" s="34" t="s">
        <v>141</v>
      </c>
      <c r="S31" s="40">
        <v>4.0822310000000002</v>
      </c>
      <c r="T31" s="40">
        <v>2.9638610000000001</v>
      </c>
    </row>
    <row r="32" spans="2:20">
      <c r="B32" t="str">
        <v>OXY</v>
      </c>
      <c r="D32" s="33" t="s">
        <v>1109</v>
      </c>
      <c r="E32" s="34">
        <v>5.4087999999999997E-2</v>
      </c>
      <c r="F32" s="35">
        <v>44778</v>
      </c>
      <c r="G32" s="34">
        <v>28.854486000000001</v>
      </c>
      <c r="H32" s="34">
        <v>48</v>
      </c>
      <c r="I32" s="34">
        <v>1.098E-3</v>
      </c>
      <c r="J32" s="34">
        <v>1.1062350000000001</v>
      </c>
      <c r="K32" s="34">
        <v>19.958988000000002</v>
      </c>
      <c r="L32" s="34">
        <v>15.095907</v>
      </c>
      <c r="M32" s="36" t="b">
        <v>0</v>
      </c>
      <c r="N32" s="34">
        <v>17.666571999999999</v>
      </c>
      <c r="O32" s="34">
        <v>65.018006</v>
      </c>
      <c r="P32" s="34">
        <v>32.130001</v>
      </c>
      <c r="Q32" s="34" t="s">
        <v>1083</v>
      </c>
      <c r="R32" s="34" t="s">
        <v>142</v>
      </c>
      <c r="S32" s="36">
        <v>0.62119500000000005</v>
      </c>
      <c r="T32" s="36">
        <v>0.46983799999999998</v>
      </c>
    </row>
    <row r="33" spans="2:20">
      <c r="B33" t="str">
        <v>PDCE</v>
      </c>
      <c r="D33" s="33" t="s">
        <v>5</v>
      </c>
      <c r="E33" s="34">
        <v>6.5519999999999997E-3</v>
      </c>
      <c r="F33" s="35">
        <v>44736</v>
      </c>
      <c r="G33" s="34">
        <v>82.153626000000003</v>
      </c>
      <c r="H33" s="34">
        <v>6</v>
      </c>
      <c r="I33" s="34">
        <v>1.0889999999999999E-3</v>
      </c>
      <c r="J33" s="34">
        <v>1.1053139999999999</v>
      </c>
      <c r="K33" s="34">
        <v>150.67304200000001</v>
      </c>
      <c r="L33" s="34">
        <v>163.872635</v>
      </c>
      <c r="M33" s="36" t="b">
        <v>0</v>
      </c>
      <c r="N33" s="34">
        <v>76.130656000000002</v>
      </c>
      <c r="O33" s="34">
        <v>100.817368</v>
      </c>
      <c r="P33" s="34">
        <v>87.290001000000004</v>
      </c>
      <c r="Q33" s="34" t="s">
        <v>415</v>
      </c>
      <c r="R33" s="34" t="s">
        <v>141</v>
      </c>
      <c r="S33" s="40">
        <v>1.7261200000000001</v>
      </c>
      <c r="T33" s="40">
        <v>1.8773359999999999</v>
      </c>
    </row>
    <row r="34" spans="2:20">
      <c r="B34" t="str">
        <v>NFG</v>
      </c>
      <c r="D34" s="33" t="s">
        <v>1112</v>
      </c>
      <c r="E34" s="34">
        <v>0.108074</v>
      </c>
      <c r="F34" s="35">
        <v>44827</v>
      </c>
      <c r="G34" s="34">
        <v>25.672232999999999</v>
      </c>
      <c r="H34" s="34">
        <v>97</v>
      </c>
      <c r="I34" s="34">
        <v>1.059E-3</v>
      </c>
      <c r="J34" s="34">
        <v>1.102228</v>
      </c>
      <c r="K34" s="34">
        <v>15.089252</v>
      </c>
      <c r="L34" s="34">
        <v>13.747311</v>
      </c>
      <c r="M34" s="36" t="b">
        <v>0</v>
      </c>
      <c r="N34" s="34">
        <v>18.284303999999999</v>
      </c>
      <c r="O34" s="34">
        <v>54.544252</v>
      </c>
      <c r="P34" s="34">
        <v>28.5</v>
      </c>
      <c r="Q34" s="34" t="s">
        <v>1083</v>
      </c>
      <c r="R34" s="34" t="s">
        <v>142</v>
      </c>
      <c r="S34" s="36">
        <v>0.529447</v>
      </c>
      <c r="T34" s="36">
        <v>0.48236200000000001</v>
      </c>
    </row>
    <row r="35" spans="2:20">
      <c r="B35" t="str">
        <v>FANG</v>
      </c>
      <c r="D35" s="33" t="s">
        <v>437</v>
      </c>
      <c r="E35" s="34">
        <v>0.106446</v>
      </c>
      <c r="F35" s="35">
        <v>44827</v>
      </c>
      <c r="G35" s="34">
        <v>85.155124000000001</v>
      </c>
      <c r="H35" s="34">
        <v>97</v>
      </c>
      <c r="I35" s="34">
        <v>1.0430000000000001E-3</v>
      </c>
      <c r="J35" s="34">
        <v>1.100692</v>
      </c>
      <c r="K35" s="34">
        <v>148.353274</v>
      </c>
      <c r="L35" s="34">
        <v>166.71349599999999</v>
      </c>
      <c r="M35" s="36" t="b">
        <v>0</v>
      </c>
      <c r="N35" s="34">
        <v>63.898186000000003</v>
      </c>
      <c r="O35" s="34">
        <v>141.078642</v>
      </c>
      <c r="P35" s="34">
        <v>86.120002999999997</v>
      </c>
      <c r="Q35" s="34" t="s">
        <v>415</v>
      </c>
      <c r="R35" s="34" t="s">
        <v>141</v>
      </c>
      <c r="S35" s="40">
        <v>1.722634</v>
      </c>
      <c r="T35" s="40">
        <v>1.9358280000000001</v>
      </c>
    </row>
    <row r="36" spans="2:20" ht="24">
      <c r="B36" t="str">
        <v>TWI</v>
      </c>
      <c r="D36" s="33" t="s">
        <v>91</v>
      </c>
      <c r="E36" s="34">
        <v>5.4759000000000002E-2</v>
      </c>
      <c r="F36" s="35">
        <v>44799</v>
      </c>
      <c r="G36" s="34">
        <v>208.42736099999999</v>
      </c>
      <c r="H36" s="34">
        <v>69</v>
      </c>
      <c r="I36" s="34">
        <v>7.7300000000000003E-4</v>
      </c>
      <c r="J36" s="34">
        <v>1.0736699999999999</v>
      </c>
      <c r="K36" s="34">
        <v>648.00646900000004</v>
      </c>
      <c r="L36" s="34">
        <v>656.41618200000005</v>
      </c>
      <c r="M36" s="36" t="b">
        <v>0</v>
      </c>
      <c r="N36" s="34">
        <v>173.82599200000001</v>
      </c>
      <c r="O36" s="34">
        <v>309.72686199999998</v>
      </c>
      <c r="P36" s="34">
        <v>219.949997</v>
      </c>
      <c r="Q36" s="34" t="s">
        <v>112</v>
      </c>
      <c r="R36" s="34" t="s">
        <v>163</v>
      </c>
      <c r="S36" s="40">
        <v>2.9461539999999999</v>
      </c>
      <c r="T36" s="40">
        <v>2.984388</v>
      </c>
    </row>
    <row r="37" spans="2:20">
      <c r="B37" t="str">
        <v>PBF</v>
      </c>
      <c r="D37" s="33" t="s">
        <v>1082</v>
      </c>
      <c r="E37" s="34">
        <v>3.1993000000000001E-2</v>
      </c>
      <c r="F37" s="35">
        <v>44785</v>
      </c>
      <c r="G37" s="34">
        <v>174.434831</v>
      </c>
      <c r="H37" s="34">
        <v>55</v>
      </c>
      <c r="I37" s="34">
        <v>5.7300000000000005E-4</v>
      </c>
      <c r="J37" s="34">
        <v>1.0540890000000001</v>
      </c>
      <c r="K37" s="34">
        <v>195.945345</v>
      </c>
      <c r="L37" s="34">
        <v>249.96392700000001</v>
      </c>
      <c r="M37" s="36" t="b">
        <v>0</v>
      </c>
      <c r="N37" s="34">
        <v>162.46696</v>
      </c>
      <c r="O37" s="34">
        <v>203.981255</v>
      </c>
      <c r="P37" s="34">
        <v>177.05999800000001</v>
      </c>
      <c r="Q37" s="34" t="s">
        <v>1083</v>
      </c>
      <c r="R37" s="34" t="s">
        <v>1084</v>
      </c>
      <c r="S37" s="40">
        <v>1.1066609999999999</v>
      </c>
      <c r="T37" s="40">
        <v>1.4117470000000001</v>
      </c>
    </row>
    <row r="38" spans="2:20">
      <c r="B38" t="str">
        <v>MANT</v>
      </c>
      <c r="D38" s="33" t="s">
        <v>1</v>
      </c>
      <c r="E38" s="34">
        <v>4.6540999999999999E-2</v>
      </c>
      <c r="F38" s="35">
        <v>44820</v>
      </c>
      <c r="G38" s="34">
        <v>289.28147000000001</v>
      </c>
      <c r="H38" s="34">
        <v>90</v>
      </c>
      <c r="I38" s="34">
        <v>5.0600000000000005E-4</v>
      </c>
      <c r="J38" s="34">
        <v>1.0476000000000001</v>
      </c>
      <c r="K38" s="34">
        <v>436.74552699999998</v>
      </c>
      <c r="L38" s="34">
        <v>368.05692299999998</v>
      </c>
      <c r="M38" s="36" t="b">
        <v>0</v>
      </c>
      <c r="N38" s="34">
        <v>235.70258799999999</v>
      </c>
      <c r="O38" s="34">
        <v>418.33224899999999</v>
      </c>
      <c r="P38" s="34">
        <v>300.57000699999998</v>
      </c>
      <c r="Q38" s="34" t="s">
        <v>10</v>
      </c>
      <c r="R38" s="34" t="s">
        <v>141</v>
      </c>
      <c r="S38" s="40">
        <v>1.453058</v>
      </c>
      <c r="T38" s="40">
        <v>1.2245299999999999</v>
      </c>
    </row>
    <row r="39" spans="2:20">
      <c r="B39" t="str">
        <v>HRB</v>
      </c>
      <c r="D39" s="33" t="s">
        <v>434</v>
      </c>
      <c r="E39" s="34">
        <v>3.2046999999999999E-2</v>
      </c>
      <c r="F39" s="35">
        <v>44799</v>
      </c>
      <c r="G39" s="34">
        <v>309.62914000000001</v>
      </c>
      <c r="H39" s="34">
        <v>69</v>
      </c>
      <c r="I39" s="34">
        <v>4.57E-4</v>
      </c>
      <c r="J39" s="34">
        <v>1.042956</v>
      </c>
      <c r="K39" s="34">
        <v>1427.680419</v>
      </c>
      <c r="L39" s="34">
        <v>1267.7724479999999</v>
      </c>
      <c r="M39" s="36" t="b">
        <v>0</v>
      </c>
      <c r="N39" s="34">
        <v>263.55009999999999</v>
      </c>
      <c r="O39" s="34">
        <v>408.86025699999999</v>
      </c>
      <c r="P39" s="34">
        <v>319.80999800000001</v>
      </c>
      <c r="Q39" s="34" t="s">
        <v>1083</v>
      </c>
      <c r="R39" s="34" t="s">
        <v>1084</v>
      </c>
      <c r="S39" s="40">
        <v>4.4641520000000003</v>
      </c>
      <c r="T39" s="40">
        <v>3.964143</v>
      </c>
    </row>
    <row r="40" spans="2:20">
      <c r="B40" t="str">
        <v>VDC</v>
      </c>
      <c r="C40" t="s">
        <v>1127</v>
      </c>
      <c r="D40" s="33" t="s">
        <v>1085</v>
      </c>
      <c r="E40" s="34">
        <v>3.5050999999999999E-2</v>
      </c>
      <c r="F40" s="35">
        <v>44806</v>
      </c>
      <c r="G40" s="34">
        <v>60.346207999999997</v>
      </c>
      <c r="H40" s="34">
        <v>76</v>
      </c>
      <c r="I40" s="34">
        <v>4.5300000000000001E-4</v>
      </c>
      <c r="J40" s="34">
        <v>1.0425850000000001</v>
      </c>
      <c r="K40" s="34">
        <v>66.265022000000002</v>
      </c>
      <c r="L40" s="34">
        <v>144.03674899999999</v>
      </c>
      <c r="M40" s="36" t="b">
        <v>0</v>
      </c>
      <c r="N40" s="34">
        <v>49.737147</v>
      </c>
      <c r="O40" s="34">
        <v>90.345055000000002</v>
      </c>
      <c r="P40" s="34">
        <v>64.230002999999996</v>
      </c>
      <c r="Q40" s="34" t="s">
        <v>1118</v>
      </c>
      <c r="R40" s="34" t="s">
        <v>163</v>
      </c>
      <c r="S40" s="40">
        <v>1.0316829999999999</v>
      </c>
      <c r="T40" s="40">
        <v>2.242515</v>
      </c>
    </row>
    <row r="41" spans="2:20">
      <c r="B41" t="str">
        <v>ACC</v>
      </c>
      <c r="C41" t="s">
        <v>1127</v>
      </c>
      <c r="D41" s="33" t="s">
        <v>1063</v>
      </c>
      <c r="E41" s="34">
        <v>4.2220000000000001E-2</v>
      </c>
      <c r="F41" s="35">
        <v>44827</v>
      </c>
      <c r="G41" s="34">
        <v>16.078824999999998</v>
      </c>
      <c r="H41" s="34">
        <v>97</v>
      </c>
      <c r="I41" s="34">
        <v>4.26E-4</v>
      </c>
      <c r="J41" s="34">
        <v>1.04</v>
      </c>
      <c r="K41" s="34">
        <v>4.8683350000000001</v>
      </c>
      <c r="L41" s="34">
        <v>6.3972860000000003</v>
      </c>
      <c r="M41" s="36" t="b">
        <v>0</v>
      </c>
      <c r="N41" s="34">
        <v>8.1892340000000008</v>
      </c>
      <c r="O41" s="34">
        <v>40.713970000000003</v>
      </c>
      <c r="P41" s="34">
        <v>17.52</v>
      </c>
      <c r="Q41" s="34" t="s">
        <v>1064</v>
      </c>
      <c r="R41" s="34" t="s">
        <v>142</v>
      </c>
      <c r="S41" s="36">
        <v>0.27787299999999998</v>
      </c>
      <c r="T41" s="36">
        <v>0.36514200000000002</v>
      </c>
    </row>
    <row r="42" spans="2:20">
      <c r="B42" t="str">
        <v>GO</v>
      </c>
      <c r="C42" t="s">
        <v>1127</v>
      </c>
      <c r="D42" s="33" t="s">
        <v>164</v>
      </c>
      <c r="E42" s="34">
        <v>2.4600000000000002E-4</v>
      </c>
      <c r="F42" s="35">
        <v>44827</v>
      </c>
      <c r="G42" s="34">
        <v>55.067788</v>
      </c>
      <c r="H42" s="34">
        <v>97</v>
      </c>
      <c r="I42" s="34">
        <v>3.0000000000000001E-6</v>
      </c>
      <c r="J42" s="34">
        <v>1.0002329999999999</v>
      </c>
      <c r="K42" s="34">
        <v>61.659992000000003</v>
      </c>
      <c r="L42" s="34">
        <v>42.567135999999998</v>
      </c>
      <c r="M42" s="40" t="b">
        <v>1</v>
      </c>
      <c r="N42" s="34">
        <v>30.686485000000001</v>
      </c>
      <c r="O42" s="34">
        <v>122.25794500000001</v>
      </c>
      <c r="P42" s="34">
        <v>60.080002</v>
      </c>
      <c r="Q42" s="34" t="s">
        <v>415</v>
      </c>
      <c r="R42" s="34" t="s">
        <v>142</v>
      </c>
      <c r="S42" s="40">
        <v>1.0262979999999999</v>
      </c>
      <c r="T42" s="36">
        <v>0.70850800000000003</v>
      </c>
    </row>
    <row r="43" spans="2:20">
      <c r="B43" t="str">
        <v>TVTY</v>
      </c>
      <c r="C43" t="s">
        <v>1127</v>
      </c>
      <c r="D43" s="33" t="s">
        <v>826</v>
      </c>
      <c r="E43" s="34">
        <v>-1.4899999999999999E-4</v>
      </c>
      <c r="F43" s="35">
        <v>44736</v>
      </c>
      <c r="G43" s="34">
        <v>24.044452</v>
      </c>
      <c r="H43" s="34">
        <v>6</v>
      </c>
      <c r="I43" s="34">
        <v>-2.5000000000000001E-5</v>
      </c>
      <c r="J43" s="34">
        <v>0.99772499999999997</v>
      </c>
      <c r="K43" s="34">
        <v>12.432073000000001</v>
      </c>
      <c r="L43" s="34">
        <v>14.151899999999999</v>
      </c>
      <c r="M43" s="36" t="b">
        <v>0</v>
      </c>
      <c r="N43" s="34">
        <v>21.802809</v>
      </c>
      <c r="O43" s="34">
        <v>31.691276999999999</v>
      </c>
      <c r="P43" s="34">
        <v>26.290001</v>
      </c>
      <c r="Q43" s="34" t="s">
        <v>415</v>
      </c>
      <c r="R43" s="34" t="s">
        <v>163</v>
      </c>
      <c r="S43" s="36">
        <v>0.47288200000000002</v>
      </c>
      <c r="T43" s="36">
        <v>0.5383</v>
      </c>
    </row>
    <row r="44" spans="2:20">
      <c r="B44" t="str">
        <v>FCN</v>
      </c>
      <c r="C44" t="s">
        <v>1127</v>
      </c>
      <c r="D44" s="33" t="s">
        <v>492</v>
      </c>
      <c r="E44" s="34">
        <v>-1.9419999999999999E-3</v>
      </c>
      <c r="F44" s="35">
        <v>44736</v>
      </c>
      <c r="G44" s="34">
        <v>104.810475</v>
      </c>
      <c r="H44" s="34">
        <v>6</v>
      </c>
      <c r="I44" s="34">
        <v>-3.2400000000000001E-4</v>
      </c>
      <c r="J44" s="34">
        <v>0.97063100000000002</v>
      </c>
      <c r="K44" s="34">
        <v>286.67242800000002</v>
      </c>
      <c r="L44" s="34">
        <v>188.787778</v>
      </c>
      <c r="M44" s="36" t="b">
        <v>0</v>
      </c>
      <c r="N44" s="34">
        <v>98.167833000000002</v>
      </c>
      <c r="O44" s="34">
        <v>126.53633000000001</v>
      </c>
      <c r="P44" s="34">
        <v>111.66999800000001</v>
      </c>
      <c r="Q44" s="34" t="s">
        <v>415</v>
      </c>
      <c r="R44" s="34" t="s">
        <v>141</v>
      </c>
      <c r="S44" s="40">
        <v>2.5671390000000001</v>
      </c>
      <c r="T44" s="40">
        <v>1.6905859999999999</v>
      </c>
    </row>
    <row r="45" spans="2:20">
      <c r="B45" t="str">
        <v>VIVO</v>
      </c>
    </row>
    <row r="46" spans="2:20">
      <c r="B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05C34-96A7-4806-9D2E-CEF614DD9A1A}">
  <dimension ref="A1:Q6"/>
  <sheetViews>
    <sheetView workbookViewId="0">
      <selection activeCell="B6" sqref="B6"/>
    </sheetView>
  </sheetViews>
  <sheetFormatPr defaultRowHeight="15"/>
  <cols>
    <col min="2" max="2" width="9.85546875" bestFit="1" customWidth="1"/>
  </cols>
  <sheetData>
    <row r="1" spans="1:17" ht="36">
      <c r="A1" s="31"/>
      <c r="B1" s="33" t="s">
        <v>1066</v>
      </c>
      <c r="C1" s="33" t="s">
        <v>1067</v>
      </c>
      <c r="D1" s="33" t="s">
        <v>1123</v>
      </c>
      <c r="E1" s="33" t="s">
        <v>1068</v>
      </c>
      <c r="F1" s="33" t="s">
        <v>1069</v>
      </c>
      <c r="G1" s="33" t="s">
        <v>1070</v>
      </c>
      <c r="H1" s="33" t="s">
        <v>1071</v>
      </c>
      <c r="I1" s="33" t="s">
        <v>1072</v>
      </c>
      <c r="J1" s="33" t="s">
        <v>1073</v>
      </c>
      <c r="K1" s="33" t="s">
        <v>1074</v>
      </c>
      <c r="L1" s="33" t="s">
        <v>1075</v>
      </c>
      <c r="M1" s="33" t="s">
        <v>1076</v>
      </c>
      <c r="N1" s="33" t="s">
        <v>11</v>
      </c>
      <c r="O1" s="33" t="s">
        <v>190</v>
      </c>
      <c r="P1" s="33" t="s">
        <v>1077</v>
      </c>
      <c r="Q1" s="33" t="s">
        <v>1078</v>
      </c>
    </row>
    <row r="2" spans="1:17" ht="24">
      <c r="A2" s="33" t="s">
        <v>1116</v>
      </c>
      <c r="B2" s="34">
        <v>0.12731799999999999</v>
      </c>
      <c r="C2" s="35">
        <v>44764</v>
      </c>
      <c r="D2" s="34">
        <v>38.488688000000003</v>
      </c>
      <c r="E2" s="34">
        <v>34</v>
      </c>
      <c r="F2" s="34">
        <v>3.5309999999999999E-3</v>
      </c>
      <c r="G2" s="34">
        <v>1.3830279999999999</v>
      </c>
      <c r="H2" s="34">
        <v>23.788533000000001</v>
      </c>
      <c r="I2" s="34">
        <v>17.286791999999998</v>
      </c>
      <c r="J2" s="36" t="b">
        <v>0</v>
      </c>
      <c r="K2" s="34">
        <v>34.838239999999999</v>
      </c>
      <c r="L2" s="34">
        <v>58.804076999999999</v>
      </c>
      <c r="M2" s="34">
        <v>40.150002000000001</v>
      </c>
      <c r="N2" s="34" t="s">
        <v>1100</v>
      </c>
      <c r="O2" s="34" t="s">
        <v>163</v>
      </c>
      <c r="P2" s="36">
        <v>0.59249099999999999</v>
      </c>
      <c r="Q2" s="36">
        <v>0.43055500000000002</v>
      </c>
    </row>
    <row r="3" spans="1:17">
      <c r="A3" s="33" t="s">
        <v>491</v>
      </c>
      <c r="B3" s="34">
        <v>1.9310999999999998E-2</v>
      </c>
      <c r="C3" s="35">
        <v>44736</v>
      </c>
      <c r="D3" s="34">
        <v>22.722915</v>
      </c>
      <c r="E3" s="34">
        <v>6</v>
      </c>
      <c r="F3" s="34">
        <v>3.1930000000000001E-3</v>
      </c>
      <c r="G3" s="34">
        <v>1.3408230000000001</v>
      </c>
      <c r="H3" s="34">
        <v>13.816439000000001</v>
      </c>
      <c r="I3" s="34">
        <v>12.742005000000001</v>
      </c>
      <c r="J3" s="36" t="b">
        <v>0</v>
      </c>
      <c r="K3" s="34">
        <v>20.829461999999999</v>
      </c>
      <c r="L3" s="34">
        <v>29.091750000000001</v>
      </c>
      <c r="M3" s="34">
        <v>24.15</v>
      </c>
      <c r="N3" s="34" t="s">
        <v>415</v>
      </c>
      <c r="O3" s="34" t="s">
        <v>141</v>
      </c>
      <c r="P3" s="36">
        <v>0.57210899999999998</v>
      </c>
      <c r="Q3" s="36">
        <v>0.52761899999999995</v>
      </c>
    </row>
    <row r="4" spans="1:17">
      <c r="A4" s="33" t="s">
        <v>1109</v>
      </c>
      <c r="B4" s="34">
        <v>0.10795</v>
      </c>
      <c r="C4" s="35">
        <v>44785</v>
      </c>
      <c r="D4" s="34">
        <v>28.370433999999999</v>
      </c>
      <c r="E4" s="34">
        <v>55</v>
      </c>
      <c r="F4" s="34">
        <v>1.866E-3</v>
      </c>
      <c r="G4" s="34">
        <v>1.187052</v>
      </c>
      <c r="H4" s="34">
        <v>19.958987</v>
      </c>
      <c r="I4" s="34">
        <v>15.095907</v>
      </c>
      <c r="J4" s="36" t="b">
        <v>0</v>
      </c>
      <c r="K4" s="34">
        <v>17.720075000000001</v>
      </c>
      <c r="L4" s="34">
        <v>69.815011999999996</v>
      </c>
      <c r="M4" s="34">
        <v>32.130001</v>
      </c>
      <c r="N4" s="34" t="s">
        <v>1083</v>
      </c>
      <c r="O4" s="34" t="s">
        <v>142</v>
      </c>
      <c r="P4" s="36">
        <v>0.62119500000000005</v>
      </c>
      <c r="Q4" s="36">
        <v>0.46983799999999998</v>
      </c>
    </row>
    <row r="5" spans="1:17">
      <c r="A5" s="33" t="s">
        <v>1101</v>
      </c>
      <c r="B5" s="34">
        <v>0.13641300000000001</v>
      </c>
      <c r="C5" s="35">
        <v>44806</v>
      </c>
      <c r="D5" s="34">
        <v>158.19520499999999</v>
      </c>
      <c r="E5" s="34">
        <v>76</v>
      </c>
      <c r="F5" s="34">
        <v>1.684E-3</v>
      </c>
      <c r="G5" s="34">
        <v>1.1674230000000001</v>
      </c>
      <c r="H5" s="34">
        <v>109.639132</v>
      </c>
      <c r="I5" s="34">
        <v>46.897924000000003</v>
      </c>
      <c r="J5" s="36" t="b">
        <v>0</v>
      </c>
      <c r="K5" s="34">
        <v>140.05972299999999</v>
      </c>
      <c r="L5" s="34">
        <v>240.99360799999999</v>
      </c>
      <c r="M5" s="34">
        <v>164.020004</v>
      </c>
      <c r="N5" s="34" t="s">
        <v>1083</v>
      </c>
      <c r="O5" s="34" t="s">
        <v>163</v>
      </c>
      <c r="P5" s="36">
        <v>0.66844999999999999</v>
      </c>
      <c r="Q5" s="36">
        <v>0.28592800000000002</v>
      </c>
    </row>
    <row r="6" spans="1:17">
      <c r="A6" s="33" t="s">
        <v>1112</v>
      </c>
      <c r="B6" s="34">
        <v>0.15053800000000001</v>
      </c>
      <c r="C6" s="35">
        <v>44827</v>
      </c>
      <c r="D6" s="34">
        <v>25.787355000000002</v>
      </c>
      <c r="E6" s="34">
        <v>97</v>
      </c>
      <c r="F6" s="34">
        <v>1.4469999999999999E-3</v>
      </c>
      <c r="G6" s="34">
        <v>1.1422509999999999</v>
      </c>
      <c r="H6" s="34">
        <v>15.089252999999999</v>
      </c>
      <c r="I6" s="34">
        <v>13.747311</v>
      </c>
      <c r="J6" s="36" t="b">
        <v>0</v>
      </c>
      <c r="K6" s="34">
        <v>18.479649999999999</v>
      </c>
      <c r="L6" s="34">
        <v>55.074627999999997</v>
      </c>
      <c r="M6" s="34">
        <v>28.5</v>
      </c>
      <c r="N6" s="34" t="s">
        <v>1083</v>
      </c>
      <c r="O6" s="34" t="s">
        <v>142</v>
      </c>
      <c r="P6" s="36">
        <v>0.529447</v>
      </c>
      <c r="Q6" s="36">
        <v>0.48236200000000001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G65" sqref="G65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7" t="s">
        <v>122</v>
      </c>
      <c r="B35" s="3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7" t="s">
        <v>135</v>
      </c>
      <c r="B44" s="3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7" t="s">
        <v>122</v>
      </c>
      <c r="B35" s="3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7" t="s">
        <v>135</v>
      </c>
      <c r="B44" s="3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7" t="s">
        <v>122</v>
      </c>
      <c r="B35" s="3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7" t="s">
        <v>135</v>
      </c>
      <c r="B44" s="3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7" t="s">
        <v>122</v>
      </c>
      <c r="B63" s="38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7" t="s">
        <v>135</v>
      </c>
      <c r="B72" s="38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7" t="s">
        <v>122</v>
      </c>
      <c r="B32" s="38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7" t="s">
        <v>135</v>
      </c>
      <c r="B41" s="38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9" t="s">
        <v>122</v>
      </c>
      <c r="B32" s="38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9" t="s">
        <v>135</v>
      </c>
      <c r="B41" s="38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7" t="s">
        <v>122</v>
      </c>
      <c r="B35" s="3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7" t="s">
        <v>135</v>
      </c>
      <c r="B44" s="3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7" t="s">
        <v>122</v>
      </c>
      <c r="B38" s="38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7" t="s">
        <v>135</v>
      </c>
      <c r="B47" s="38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7" t="s">
        <v>122</v>
      </c>
      <c r="B38" s="38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7" t="s">
        <v>135</v>
      </c>
      <c r="B47" s="38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7" t="s">
        <v>122</v>
      </c>
      <c r="B35" s="3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7" t="s">
        <v>135</v>
      </c>
      <c r="B44" s="3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7" t="s">
        <v>122</v>
      </c>
      <c r="B15" s="38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7" t="s">
        <v>135</v>
      </c>
      <c r="B24" s="38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7" t="s">
        <v>122</v>
      </c>
      <c r="B32" s="38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7" t="s">
        <v>135</v>
      </c>
      <c r="B41" s="38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Record book</vt:lpstr>
      <vt:lpstr>Portfolio 2022-06-19</vt:lpstr>
      <vt:lpstr>2022-06-19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2022-06-20T02:40:10Z</dcterms:modified>
</cp:coreProperties>
</file>