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BSEAuto MW" sheetId="1" r:id="rId1"/>
  </sheets>
  <calcPr calcId="144525"/>
</workbook>
</file>

<file path=xl/calcChain.xml><?xml version="1.0" encoding="utf-8"?>
<calcChain xmlns="http://schemas.openxmlformats.org/spreadsheetml/2006/main">
  <c r="S15" i="1" l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A15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14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13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12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11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10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9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8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A7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A6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A5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A4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A3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  <c r="A2" i="1"/>
</calcChain>
</file>

<file path=xl/sharedStrings.xml><?xml version="1.0" encoding="utf-8"?>
<sst xmlns="http://schemas.openxmlformats.org/spreadsheetml/2006/main" count="19" uniqueCount="19">
  <si>
    <t>Trading symbol</t>
  </si>
  <si>
    <t>LTP</t>
  </si>
  <si>
    <t>Bid qty</t>
  </si>
  <si>
    <t>Bid rate</t>
  </si>
  <si>
    <t>Ask rate</t>
  </si>
  <si>
    <t>Ask qty</t>
  </si>
  <si>
    <t>LTQ</t>
  </si>
  <si>
    <t>Open</t>
  </si>
  <si>
    <t>High</t>
  </si>
  <si>
    <t>Low</t>
  </si>
  <si>
    <t>Prev close</t>
  </si>
  <si>
    <t>Volume traded today</t>
  </si>
  <si>
    <t>Open interest</t>
  </si>
  <si>
    <t>ATP</t>
  </si>
  <si>
    <t>Total bid qty</t>
  </si>
  <si>
    <t>Total ask qty</t>
  </si>
  <si>
    <t>Exchange</t>
  </si>
  <si>
    <t>LTT</t>
  </si>
  <si>
    <t>LUT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</si>
</sst>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volatileDependencies.xml><?xml version="1.0" encoding="utf-8"?>
<volTypes xmlns="http://schemas.openxmlformats.org/spreadsheetml/2006/main">
  <volType type="realTimeData">
    <main first="pi.rtdserver">
      <tp t="e">
        <v>#N/A</v>
        <stp/>
        <stp>BSE_MRF</stp>
        <stp>High</stp>
        <tr r="I14" s="1"/>
      </tp>
      <tp t="e">
        <v>#N/A</v>
        <stp/>
        <stp>BSE_HEROMOTOCO</stp>
        <stp>BidSize</stp>
        <tr r="C10" s="1"/>
      </tp>
      <tp t="e">
        <v>#N/A</v>
        <stp/>
        <stp>BSE_CUMMINSIND</stp>
        <stp>TradingSymbol</stp>
        <tr r="A8" s="1"/>
      </tp>
      <tp t="e">
        <v>#N/A</v>
        <stp/>
        <stp>BSE_ASHOKLEY</stp>
        <stp>lastUpdateTime</stp>
        <tr r="S4" s="1"/>
      </tp>
      <tp t="e">
        <v>#N/A</v>
        <stp/>
        <stp>BSE_BOSCHLTD</stp>
        <stp>lastUpdateTime</stp>
        <tr r="S7" s="1"/>
      </tp>
      <tp t="e">
        <v>#N/A</v>
        <stp/>
        <stp>BSE_HEROMOTOCO</stp>
        <stp>AskSize</stp>
        <tr r="F10" s="1"/>
      </tp>
      <tp t="e">
        <v>#N/A</v>
        <stp/>
        <stp>BSE_MARUTI</stp>
        <stp>Last</stp>
        <tr r="B12" s="1"/>
      </tp>
      <tp t="e">
        <v>#N/A</v>
        <stp/>
        <stp>BSE_BOSCHLTD</stp>
        <stp>Volume</stp>
        <tr r="L7" s="1"/>
      </tp>
      <tp t="e">
        <v>#N/A</v>
        <stp/>
        <stp>BSE_ASHOKLEY</stp>
        <stp>Volume</stp>
        <tr r="L4" s="1"/>
      </tp>
      <tp t="e">
        <v>#N/A</v>
        <stp/>
        <stp>BSE_TATAMOTORS</stp>
        <stp>TradingSymbol</stp>
        <tr r="A15" s="1"/>
      </tp>
      <tp t="e">
        <v>#N/A</v>
        <stp/>
        <stp>BSE_HEROMOTOCO</stp>
        <stp>lastTradeTime</stp>
        <tr r="R10" s="1"/>
      </tp>
      <tp t="e">
        <v>#N/A</v>
        <stp/>
        <stp>BSE_APOLLOTYRE</stp>
        <stp>TradingSymbol</stp>
        <tr r="A3" s="1"/>
      </tp>
      <tp t="e">
        <v>#N/A</v>
        <stp/>
        <stp>BSE_CUMMINSIND</stp>
        <stp>BidSize</stp>
        <tr r="C8" s="1"/>
      </tp>
      <tp t="e">
        <v>#N/A</v>
        <stp/>
        <stp>BSE_M&amp;M</stp>
        <stp>lastTradeTime</stp>
        <tr r="R11" s="1"/>
      </tp>
      <tp t="e">
        <v>#N/A</v>
        <stp/>
        <stp>BSE_BHARATFORG</stp>
        <stp>TradingSymbol</stp>
        <tr r="A6" s="1"/>
      </tp>
      <tp t="e">
        <v>#N/A</v>
        <stp/>
        <stp>BSE_CUMMINSIND</stp>
        <stp>AskSize</stp>
        <tr r="F8" s="1"/>
      </tp>
      <tp t="e">
        <v>#N/A</v>
        <stp/>
        <stp>BSE_MRF</stp>
        <stp>Last</stp>
        <tr r="B14" s="1"/>
      </tp>
      <tp t="e">
        <v>#N/A</v>
        <stp/>
        <stp>BSE_MARUTI</stp>
        <stp>High</stp>
        <tr r="I12" s="1"/>
      </tp>
      <tp t="e">
        <v>#N/A</v>
        <stp/>
        <stp>BSE_MOTHERSUMI</stp>
        <stp>TradingSymbol</stp>
        <tr r="A13" s="1"/>
      </tp>
      <tp t="e">
        <v>#N/A</v>
        <stp/>
        <stp>BSE_M&amp;M</stp>
        <stp>Exchange</stp>
        <tr r="Q11" s="1"/>
      </tp>
      <tp t="e">
        <v>#N/A</v>
        <stp/>
        <stp>BSE_TATAMOTORS</stp>
        <stp>AskSize</stp>
        <tr r="F15" s="1"/>
      </tp>
      <tp t="e">
        <v>#N/A</v>
        <stp/>
        <stp>BSE_ASHOKLEY</stp>
        <stp>AskSize</stp>
        <tr r="F4" s="1"/>
      </tp>
      <tp t="e">
        <v>#N/A</v>
        <stp/>
        <stp>BSE_AMARAJABAT</stp>
        <stp>TradingSymbol</stp>
        <tr r="A2" s="1"/>
      </tp>
      <tp t="e">
        <v>#N/A</v>
        <stp/>
        <stp>BSE_ASHOKLEY</stp>
        <stp>BidSize</stp>
        <tr r="C4" s="1"/>
      </tp>
      <tp t="e">
        <v>#N/A</v>
        <stp/>
        <stp>BSE_MRF</stp>
        <stp>lastTradeTime</stp>
        <tr r="R14" s="1"/>
      </tp>
      <tp t="e">
        <v>#N/A</v>
        <stp/>
        <stp>BSE_TATAMOTORS</stp>
        <stp>BidSize</stp>
        <tr r="C15" s="1"/>
      </tp>
      <tp t="e">
        <v>#N/A</v>
        <stp/>
        <stp>BSE_AMARAJABAT</stp>
        <stp>BidSize</stp>
        <tr r="C2" s="1"/>
      </tp>
      <tp t="e">
        <v>#N/A</v>
        <stp/>
        <stp>BSE_BOSCHLTD</stp>
        <stp>AskSize</stp>
        <tr r="F7" s="1"/>
      </tp>
      <tp t="e">
        <v>#N/A</v>
        <stp/>
        <stp>BSE_MRF</stp>
        <stp>TradingSymbol</stp>
        <tr r="A14" s="1"/>
      </tp>
      <tp t="e">
        <v>#N/A</v>
        <stp/>
        <stp>BSE_BOSCHLTD</stp>
        <stp>BidSize</stp>
        <tr r="C7" s="1"/>
      </tp>
      <tp t="e">
        <v>#N/A</v>
        <stp/>
        <stp>BSE_AMARAJABAT</stp>
        <stp>AskSize</stp>
        <tr r="F2" s="1"/>
      </tp>
      <tp t="e">
        <v>#N/A</v>
        <stp/>
        <stp>BSE_MARUTI</stp>
        <stp>TotalAskQty</stp>
        <tr r="P12" s="1"/>
      </tp>
      <tp t="e">
        <v>#N/A</v>
        <stp/>
        <stp>BSE_MARUTI</stp>
        <stp>TotalBidQty</stp>
        <tr r="O12" s="1"/>
      </tp>
      <tp t="e">
        <v>#N/A</v>
        <stp/>
        <stp>BSE_MARUTI</stp>
        <stp>Volume</stp>
        <tr r="L12" s="1"/>
      </tp>
      <tp t="e">
        <v>#N/A</v>
        <stp/>
        <stp>BSE_AMARAJABAT</stp>
        <stp>lastTradeTime</stp>
        <tr r="R2" s="1"/>
      </tp>
      <tp t="e">
        <v>#N/A</v>
        <stp/>
        <stp>BSE_MRF</stp>
        <stp>OpenInterest</stp>
        <tr r="M14" s="1"/>
      </tp>
      <tp t="e">
        <v>#N/A</v>
        <stp/>
        <stp>BSE_BAJAJ-AUTO</stp>
        <stp>PrevClose</stp>
        <tr r="K5" s="1"/>
      </tp>
      <tp t="e">
        <v>#N/A</v>
        <stp/>
        <stp>BSE_MARUTI</stp>
        <stp>Open</stp>
        <tr r="H12" s="1"/>
      </tp>
      <tp t="e">
        <v>#N/A</v>
        <stp/>
        <stp>BSE_MARUTI</stp>
        <stp>lastUpdateTime</stp>
        <tr r="S12" s="1"/>
      </tp>
      <tp t="e">
        <v>#N/A</v>
        <stp/>
        <stp>BSE_BAJAJ-AUTO</stp>
        <stp>AverageTradePrice</stp>
        <tr r="N5" s="1"/>
      </tp>
      <tp t="e">
        <v>#N/A</v>
        <stp/>
        <stp>BSE_APOLLOTYRE</stp>
        <stp>BidSize</stp>
        <tr r="C3" s="1"/>
      </tp>
      <tp t="e">
        <v>#N/A</v>
        <stp/>
        <stp>BSE_EICHERMOT</stp>
        <stp>AskSize</stp>
        <tr r="F9" s="1"/>
      </tp>
      <tp t="e">
        <v>#N/A</v>
        <stp/>
        <stp>BSE_BAJAJ-AUTO</stp>
        <stp>BidSize</stp>
        <tr r="C5" s="1"/>
      </tp>
      <tp t="e">
        <v>#N/A</v>
        <stp/>
        <stp>BSE_MOTHERSUMI</stp>
        <stp>lastTradeTime</stp>
        <tr r="R13" s="1"/>
      </tp>
      <tp t="e">
        <v>#N/A</v>
        <stp/>
        <stp>BSE_BAJAJ-AUTO</stp>
        <stp>AskSize</stp>
        <tr r="F5" s="1"/>
      </tp>
      <tp t="e">
        <v>#N/A</v>
        <stp/>
        <stp>BSE_EICHERMOT</stp>
        <stp>BidSize</stp>
        <tr r="C9" s="1"/>
      </tp>
      <tp t="e">
        <v>#N/A</v>
        <stp/>
        <stp>BSE_APOLLOTYRE</stp>
        <stp>AskSize</stp>
        <tr r="F3" s="1"/>
      </tp>
      <tp t="e">
        <v>#N/A</v>
        <stp/>
        <stp>BSE_MRF</stp>
        <stp>Open</stp>
        <tr r="H14" s="1"/>
      </tp>
      <tp t="e">
        <v>#N/A</v>
        <stp/>
        <stp>BSE_MARUTI</stp>
        <stp>OpenInterest</stp>
        <tr r="M12" s="1"/>
      </tp>
      <tp t="e">
        <v>#N/A</v>
        <stp/>
        <stp>BSE_BHARATFORG</stp>
        <stp>lastTradeTime</stp>
        <tr r="R6" s="1"/>
      </tp>
      <tp t="e">
        <v>#N/A</v>
        <stp/>
        <stp>BSE_M&amp;M</stp>
        <stp>TradingSymbol</stp>
        <tr r="A11" s="1"/>
      </tp>
      <tp t="e">
        <v>#N/A</v>
        <stp/>
        <stp>BSE_APOLLOTYRE</stp>
        <stp>lastTradeTime</stp>
        <tr r="R3" s="1"/>
      </tp>
      <tp t="e">
        <v>#N/A</v>
        <stp/>
        <stp>BSE_HEROMOTOCO</stp>
        <stp>TradingSymbol</stp>
        <tr r="A10" s="1"/>
      </tp>
      <tp t="e">
        <v>#N/A</v>
        <stp/>
        <stp>BSE_M&amp;M</stp>
        <stp>BidSize</stp>
        <tr r="C11" s="1"/>
      </tp>
      <tp t="e">
        <v>#N/A</v>
        <stp/>
        <stp>BSE_MOTHERSUMI</stp>
        <stp>BidSize</stp>
        <tr r="C13" s="1"/>
      </tp>
      <tp t="e">
        <v>#N/A</v>
        <stp/>
        <stp>BSE_BHARATFORG</stp>
        <stp>BidSize</stp>
        <tr r="C6" s="1"/>
      </tp>
      <tp t="e">
        <v>#N/A</v>
        <stp/>
        <stp>BSE_TATAMOTORS</stp>
        <stp>lastTradeTime</stp>
        <tr r="R15" s="1"/>
      </tp>
      <tp t="e">
        <v>#N/A</v>
        <stp/>
        <stp>BSE_MRF</stp>
        <stp>BidSize</stp>
        <tr r="C14" s="1"/>
      </tp>
      <tp t="e">
        <v>#N/A</v>
        <stp/>
        <stp>BSE_CUMMINSIND</stp>
        <stp>lastTradeTime</stp>
        <tr r="R8" s="1"/>
      </tp>
      <tp t="e">
        <v>#N/A</v>
        <stp/>
        <stp>BSE_M&amp;M</stp>
        <stp>AskSize</stp>
        <tr r="F11" s="1"/>
      </tp>
      <tp t="e">
        <v>#N/A</v>
        <stp/>
        <stp>BSE_BHARATFORG</stp>
        <stp>AskSize</stp>
        <tr r="F6" s="1"/>
      </tp>
      <tp t="e">
        <v>#N/A</v>
        <stp/>
        <stp>BSE_MOTHERSUMI</stp>
        <stp>AskSize</stp>
        <tr r="F13" s="1"/>
      </tp>
      <tp t="e">
        <v>#N/A</v>
        <stp/>
        <stp>BSE_MRF</stp>
        <stp>AskSize</stp>
        <tr r="F14" s="1"/>
      </tp>
      <tp t="e">
        <v>#N/A</v>
        <stp/>
        <stp>BSE_BOSCHLTD</stp>
        <stp>Exchange</stp>
        <tr r="Q7" s="1"/>
      </tp>
      <tp t="e">
        <v>#N/A</v>
        <stp/>
        <stp>BSE_BOSCHLTD</stp>
        <stp>AverageTradePrice</stp>
        <tr r="N7" s="1"/>
      </tp>
      <tp t="e">
        <v>#N/A</v>
        <stp/>
        <stp>BSE_EICHERMOT</stp>
        <stp>AverageTradePrice</stp>
        <tr r="N9" s="1"/>
      </tp>
      <tp t="e">
        <v>#N/A</v>
        <stp/>
        <stp>BSE_EICHERMOT</stp>
        <stp>PrevClose</stp>
        <tr r="K9" s="1"/>
      </tp>
      <tp t="e">
        <v>#N/A</v>
        <stp/>
        <stp>BSE_BOSCHLTD</stp>
        <stp>PrevClose</stp>
        <tr r="K7" s="1"/>
      </tp>
      <tp t="e">
        <v>#N/A</v>
        <stp/>
        <stp>BSE_TATAMOTORS</stp>
        <stp>Exchange</stp>
        <tr r="Q15" s="1"/>
      </tp>
      <tp t="e">
        <v>#N/A</v>
        <stp/>
        <stp>BSE_ASHOKLEY</stp>
        <stp>Exchange</stp>
        <tr r="Q4" s="1"/>
      </tp>
      <tp t="e">
        <v>#N/A</v>
        <stp/>
        <stp>BSE_CUMMINSIND</stp>
        <stp>Exchange</stp>
        <tr r="Q8" s="1"/>
      </tp>
      <tp t="e">
        <v>#N/A</v>
        <stp/>
        <stp>BSE_MOTHERSUMI</stp>
        <stp>Exchange</stp>
        <tr r="Q13" s="1"/>
      </tp>
      <tp t="e">
        <v>#N/A</v>
        <stp/>
        <stp>BSE_HEROMOTOCO</stp>
        <stp>Exchange</stp>
        <tr r="Q10" s="1"/>
      </tp>
      <tp t="e">
        <v>#N/A</v>
        <stp/>
        <stp>BSE_AMARAJABAT</stp>
        <stp>Exchange</stp>
        <tr r="Q2" s="1"/>
      </tp>
      <tp t="e">
        <v>#N/A</v>
        <stp/>
        <stp>BSE_BAJAJ-AUTO</stp>
        <stp>Exchange</stp>
        <tr r="Q5" s="1"/>
      </tp>
      <tp t="e">
        <v>#N/A</v>
        <stp/>
        <stp>BSE_ASHOKLEY</stp>
        <stp>AverageTradePrice</stp>
        <tr r="N4" s="1"/>
      </tp>
      <tp t="e">
        <v>#N/A</v>
        <stp/>
        <stp>BSE_APOLLOTYRE</stp>
        <stp>Exchange</stp>
        <tr r="Q3" s="1"/>
      </tp>
      <tp t="e">
        <v>#N/A</v>
        <stp/>
        <stp>BSE_ASHOKLEY</stp>
        <stp>PrevClose</stp>
        <tr r="K4" s="1"/>
      </tp>
      <tp t="e">
        <v>#N/A</v>
        <stp/>
        <stp>BSE_MARUTI</stp>
        <stp>Low</stp>
        <tr r="J12" s="1"/>
      </tp>
      <tp t="e">
        <v>#N/A</v>
        <stp/>
        <stp>BSE_MARUTI</stp>
        <stp>LTQ</stp>
        <tr r="G12" s="1"/>
      </tp>
      <tp t="e">
        <v>#N/A</v>
        <stp/>
        <stp>BSE_EICHERMOT</stp>
        <stp>Exchange</stp>
        <tr r="Q9" s="1"/>
      </tp>
      <tp t="e">
        <v>#N/A</v>
        <stp/>
        <stp>BSE_MARUTI</stp>
        <stp>PrevClose</stp>
        <tr r="K12" s="1"/>
      </tp>
      <tp t="e">
        <v>#N/A</v>
        <stp/>
        <stp>BSE_MARUTI</stp>
        <stp>Bid</stp>
        <tr r="D12" s="1"/>
      </tp>
      <tp t="e">
        <v>#N/A</v>
        <stp/>
        <stp>BSE_MARUTI</stp>
        <stp>Ask</stp>
        <tr r="E12" s="1"/>
      </tp>
      <tp t="e">
        <v>#N/A</v>
        <stp/>
        <stp>BSE_BHARATFORG</stp>
        <stp>Exchange</stp>
        <tr r="Q6" s="1"/>
      </tp>
      <tp t="e">
        <v>#N/A</v>
        <stp/>
        <stp>BSE_MARUTI</stp>
        <stp>AverageTradePrice</stp>
        <tr r="N12" s="1"/>
      </tp>
      <tp t="e">
        <v>#N/A</v>
        <stp/>
        <stp>BSE_AMARAJABAT</stp>
        <stp>Volume</stp>
        <tr r="L2" s="1"/>
      </tp>
      <tp t="e">
        <v>#N/A</v>
        <stp/>
        <stp>BSE_AMARAJABAT</stp>
        <stp>OpenInterest</stp>
        <tr r="M2" s="1"/>
      </tp>
      <tp t="e">
        <v>#N/A</v>
        <stp/>
        <stp>BSE_TATAMOTORS</stp>
        <stp>Volume</stp>
        <tr r="L15" s="1"/>
      </tp>
      <tp t="e">
        <v>#N/A</v>
        <stp/>
        <stp>BSE_TATAMOTORS</stp>
        <stp>Open</stp>
        <tr r="H15" s="1"/>
      </tp>
      <tp t="e">
        <v>#N/A</v>
        <stp/>
        <stp>BSE_TATAMOTORS</stp>
        <stp>lastUpdateTime</stp>
        <tr r="S15" s="1"/>
      </tp>
      <tp t="e">
        <v>#N/A</v>
        <stp/>
        <stp>BSE_AMARAJABAT</stp>
        <stp>lastUpdateTime</stp>
        <tr r="S2" s="1"/>
      </tp>
      <tp t="e">
        <v>#N/A</v>
        <stp/>
        <stp>BSE_BHARATFORG</stp>
        <stp>High</stp>
        <tr r="I6" s="1"/>
      </tp>
      <tp t="e">
        <v>#N/A</v>
        <stp/>
        <stp>BSE_HEROMOTOCO</stp>
        <stp>TotalBidQty</stp>
        <tr r="O10" s="1"/>
      </tp>
      <tp t="e">
        <v>#N/A</v>
        <stp/>
        <stp>BSE_HEROMOTOCO</stp>
        <stp>TotalAskQty</stp>
        <tr r="P10" s="1"/>
      </tp>
      <tp t="e">
        <v>#N/A</v>
        <stp/>
        <stp>BSE_MOTHERSUMI</stp>
        <stp>OpenInterest</stp>
        <tr r="M13" s="1"/>
      </tp>
      <tp t="e">
        <v>#N/A</v>
        <stp/>
        <stp>BSE_APOLLOTYRE</stp>
        <stp>Last</stp>
        <tr r="B3" s="1"/>
      </tp>
      <tp t="e">
        <v>#N/A</v>
        <stp/>
        <stp>BSE_BOSCHLTD</stp>
        <stp>Open</stp>
        <tr r="H7" s="1"/>
      </tp>
      <tp t="e">
        <v>#N/A</v>
        <stp/>
        <stp>BSE_ASHOKLEY</stp>
        <stp>lastTradeTime</stp>
        <tr r="R4" s="1"/>
      </tp>
      <tp t="e">
        <v>#N/A</v>
        <stp/>
        <stp>BSE_CUMMINSIND</stp>
        <stp>OpenInterest</stp>
        <tr r="M8" s="1"/>
      </tp>
      <tp t="e">
        <v>#N/A</v>
        <stp/>
        <stp>BSE_ASHOKLEY</stp>
        <stp>OpenInterest</stp>
        <tr r="M4" s="1"/>
      </tp>
      <tp t="e">
        <v>#N/A</v>
        <stp/>
        <stp>BSE_HEROMOTOCO</stp>
        <stp>Volume</stp>
        <tr r="L10" s="1"/>
      </tp>
      <tp t="e">
        <v>#N/A</v>
        <stp/>
        <stp>BSE_MOTHERSUMI</stp>
        <stp>lastUpdateTime</stp>
        <tr r="S13" s="1"/>
      </tp>
      <tp t="e">
        <v>#N/A</v>
        <stp/>
        <stp>BSE_BHARATFORG</stp>
        <stp>lastUpdateTime</stp>
        <tr r="S6" s="1"/>
      </tp>
      <tp t="e">
        <v>#N/A</v>
        <stp/>
        <stp>BSE_HEROMOTOCO</stp>
        <stp>lastUpdateTime</stp>
        <tr r="S10" s="1"/>
      </tp>
      <tp t="e">
        <v>#N/A</v>
        <stp/>
        <stp>BSE_BHARATFORG</stp>
        <stp>Volume</stp>
        <tr r="L6" s="1"/>
      </tp>
      <tp t="e">
        <v>#N/A</v>
        <stp/>
        <stp>BSE_MOTHERSUMI</stp>
        <stp>Volume</stp>
        <tr r="L13" s="1"/>
      </tp>
      <tp t="e">
        <v>#N/A</v>
        <stp/>
        <stp>BSE_HEROMOTOCO</stp>
        <stp>OpenInterest</stp>
        <tr r="M10" s="1"/>
      </tp>
      <tp t="e">
        <v>#N/A</v>
        <stp/>
        <stp>BSE_EICHERMOT</stp>
        <stp>High</stp>
        <tr r="I9" s="1"/>
      </tp>
      <tp t="e">
        <v>#N/A</v>
        <stp/>
        <stp>BSE_CUMMINSIND</stp>
        <stp>TotalAskQty</stp>
        <tr r="P8" s="1"/>
      </tp>
      <tp t="e">
        <v>#N/A</v>
        <stp/>
        <stp>BSE_CUMMINSIND</stp>
        <stp>TotalBidQty</stp>
        <tr r="O8" s="1"/>
      </tp>
      <tp t="e">
        <v>#N/A</v>
        <stp/>
        <stp>BSE_BAJAJ-AUTO</stp>
        <stp>Last</stp>
        <tr r="B5" s="1"/>
      </tp>
      <tp t="e">
        <v>#N/A</v>
        <stp/>
        <stp>BSE_MARUTI</stp>
        <stp>lastTradeTime</stp>
        <tr r="R12" s="1"/>
      </tp>
      <tp t="e">
        <v>#N/A</v>
        <stp/>
        <stp>BSE_TATAMOTORS</stp>
        <stp>OpenInterest</stp>
        <tr r="M15" s="1"/>
      </tp>
      <tp t="e">
        <v>#N/A</v>
        <stp/>
        <stp>BSE_BHARATFORG</stp>
        <stp>Last</stp>
        <tr r="B6" s="1"/>
      </tp>
      <tp t="e">
        <v>#N/A</v>
        <stp/>
        <stp>BSE_BAJAJ-AUTO</stp>
        <stp>lastUpdateTime</stp>
        <tr r="S5" s="1"/>
      </tp>
      <tp t="e">
        <v>#N/A</v>
        <stp/>
        <stp>BSE_EICHERMOT</stp>
        <stp>TradingSymbol</stp>
        <tr r="A9" s="1"/>
      </tp>
      <tp t="e">
        <v>#N/A</v>
        <stp/>
        <stp>BSE_BAJAJ-AUTO</stp>
        <stp>Volume</stp>
        <tr r="L5" s="1"/>
      </tp>
      <tp t="e">
        <v>#N/A</v>
        <stp/>
        <stp>BSE_AMARAJABAT</stp>
        <stp>Open</stp>
        <tr r="H2" s="1"/>
      </tp>
      <tp t="e">
        <v>#N/A</v>
        <stp/>
        <stp>BSE_BOSCHLTD</stp>
        <stp>TradingSymbol</stp>
        <tr r="A7" s="1"/>
      </tp>
      <tp t="e">
        <v>#N/A</v>
        <stp/>
        <stp>BSE_APOLLOTYRE</stp>
        <stp>High</stp>
        <tr r="I3" s="1"/>
      </tp>
      <tp t="e">
        <v>#N/A</v>
        <stp/>
        <stp>BSE_HEROMOTOCO</stp>
        <stp>Open</stp>
        <tr r="H10" s="1"/>
      </tp>
      <tp t="e">
        <v>#N/A</v>
        <stp/>
        <stp>BSE_ASHOKLEY</stp>
        <stp>TotalAskQty</stp>
        <tr r="P4" s="1"/>
      </tp>
      <tp t="e">
        <v>#N/A</v>
        <stp/>
        <stp>BSE_ASHOKLEY</stp>
        <stp>TotalBidQty</stp>
        <tr r="O4" s="1"/>
      </tp>
      <tp t="e">
        <v>#N/A</v>
        <stp/>
        <stp>BSE_TATAMOTORS</stp>
        <stp>TotalBidQty</stp>
        <tr r="O15" s="1"/>
      </tp>
      <tp t="e">
        <v>#N/A</v>
        <stp/>
        <stp>BSE_TATAMOTORS</stp>
        <stp>TotalAskQty</stp>
        <tr r="P15" s="1"/>
      </tp>
      <tp t="e">
        <v>#N/A</v>
        <stp/>
        <stp>BSE_CUMMINSIND</stp>
        <stp>Open</stp>
        <tr r="H8" s="1"/>
      </tp>
      <tp t="e">
        <v>#N/A</v>
        <stp/>
        <stp>BSE_ASHOKLEY</stp>
        <stp>Open</stp>
        <tr r="H4" s="1"/>
      </tp>
      <tp t="e">
        <v>#N/A</v>
        <stp/>
        <stp>BSE_MOTHERSUMI</stp>
        <stp>Open</stp>
        <tr r="H13" s="1"/>
      </tp>
      <tp t="e">
        <v>#N/A</v>
        <stp/>
        <stp>BSE_BOSCHLTD</stp>
        <stp>OpenInterest</stp>
        <tr r="M7" s="1"/>
      </tp>
      <tp t="e">
        <v>#N/A</v>
        <stp/>
        <stp>BSE_EICHERMOT</stp>
        <stp>Last</stp>
        <tr r="B9" s="1"/>
      </tp>
      <tp t="e">
        <v>#N/A</v>
        <stp/>
        <stp>BSE_BAJAJ-AUTO</stp>
        <stp>High</stp>
        <tr r="I5" s="1"/>
      </tp>
      <tp t="e">
        <v>#N/A</v>
        <stp/>
        <stp>BSE_BHARATFORG</stp>
        <stp>OpenInterest</stp>
        <tr r="M6" s="1"/>
      </tp>
      <tp t="e">
        <v>#N/A</v>
        <stp/>
        <stp>BSE_M&amp;M</stp>
        <stp>Volume</stp>
        <tr r="L11" s="1"/>
      </tp>
      <tp t="e">
        <v>#N/A</v>
        <stp/>
        <stp>BSE_MRF</stp>
        <stp>Volume</stp>
        <tr r="L14" s="1"/>
      </tp>
      <tp t="e">
        <v>#N/A</v>
        <stp/>
        <stp>BSE_TATAMOTORS</stp>
        <stp>Last</stp>
        <tr r="B15" s="1"/>
      </tp>
      <tp t="e">
        <v>#N/A</v>
        <stp/>
        <stp>BSE_BOSCHLTD</stp>
        <stp>TotalBidQty</stp>
        <tr r="O7" s="1"/>
      </tp>
      <tp t="e">
        <v>#N/A</v>
        <stp/>
        <stp>BSE_BOSCHLTD</stp>
        <stp>TotalAskQty</stp>
        <tr r="P7" s="1"/>
      </tp>
      <tp t="e">
        <v>#N/A</v>
        <stp/>
        <stp>BSE_MARUTI</stp>
        <stp>BidSize</stp>
        <tr r="C12" s="1"/>
      </tp>
      <tp t="e">
        <v>#N/A</v>
        <stp/>
        <stp>BSE_M&amp;M</stp>
        <stp>lastUpdateTime</stp>
        <tr r="S11" s="1"/>
      </tp>
      <tp t="e">
        <v>#N/A</v>
        <stp/>
        <stp>BSE_MRF</stp>
        <stp>lastUpdateTime</stp>
        <tr r="S14" s="1"/>
      </tp>
      <tp t="e">
        <v>#N/A</v>
        <stp/>
        <stp>BSE_EICHERMOT</stp>
        <stp>Volume</stp>
        <tr r="L9" s="1"/>
      </tp>
      <tp t="e">
        <v>#N/A</v>
        <stp/>
        <stp>BSE_AMARAJABAT</stp>
        <stp>High</stp>
        <tr r="I2" s="1"/>
      </tp>
      <tp t="e">
        <v>#N/A</v>
        <stp/>
        <stp>BSE_EICHERMOT</stp>
        <stp>lastUpdateTime</stp>
        <tr r="S9" s="1"/>
      </tp>
      <tp t="e">
        <v>#N/A</v>
        <stp/>
        <stp>BSE_AMARAJABAT</stp>
        <stp>TotalAskQty</stp>
        <tr r="P2" s="1"/>
      </tp>
      <tp t="e">
        <v>#N/A</v>
        <stp/>
        <stp>BSE_AMARAJABAT</stp>
        <stp>TotalBidQty</stp>
        <tr r="O2" s="1"/>
      </tp>
      <tp t="e">
        <v>#N/A</v>
        <stp/>
        <stp>BSE_MARUTI</stp>
        <stp>AskSize</stp>
        <tr r="F12" s="1"/>
      </tp>
      <tp t="e">
        <v>#N/A</v>
        <stp/>
        <stp>BSE_BOSCHLTD</stp>
        <stp>lastTradeTime</stp>
        <tr r="R7" s="1"/>
      </tp>
      <tp t="e">
        <v>#N/A</v>
        <stp/>
        <stp>BSE_EICHERMOT</stp>
        <stp>TotalAskQty</stp>
        <tr r="P9" s="1"/>
      </tp>
      <tp t="e">
        <v>#N/A</v>
        <stp/>
        <stp>BSE_EICHERMOT</stp>
        <stp>TotalBidQty</stp>
        <tr r="O9" s="1"/>
      </tp>
      <tp t="e">
        <v>#N/A</v>
        <stp/>
        <stp>BSE_APOLLOTYRE</stp>
        <stp>Open</stp>
        <tr r="H3" s="1"/>
      </tp>
      <tp t="e">
        <v>#N/A</v>
        <stp/>
        <stp>BSE_HEROMOTOCO</stp>
        <stp>High</stp>
        <tr r="I10" s="1"/>
      </tp>
      <tp t="e">
        <v>#N/A</v>
        <stp/>
        <stp>BSE_EICHERMOT</stp>
        <stp>OpenInterest</stp>
        <tr r="M9" s="1"/>
      </tp>
      <tp t="e">
        <v>#N/A</v>
        <stp/>
        <stp>BSE_EICHERMOT</stp>
        <stp>lastTradeTime</stp>
        <tr r="R9" s="1"/>
      </tp>
      <tp t="e">
        <v>#N/A</v>
        <stp/>
        <stp>BSE_BOSCHLTD</stp>
        <stp>Last</stp>
        <tr r="B7" s="1"/>
      </tp>
      <tp t="e">
        <v>#N/A</v>
        <stp/>
        <stp>BSE_MOTHERSUMI</stp>
        <stp>High</stp>
        <tr r="I13" s="1"/>
      </tp>
      <tp t="e">
        <v>#N/A</v>
        <stp/>
        <stp>BSE_MARUTI</stp>
        <stp>TradingSymbol</stp>
        <tr r="A12" s="1"/>
      </tp>
      <tp t="e">
        <v>#N/A</v>
        <stp/>
        <stp>BSE_APOLLOTYRE</stp>
        <stp>TotalBidQty</stp>
        <tr r="O3" s="1"/>
      </tp>
      <tp t="e">
        <v>#N/A</v>
        <stp/>
        <stp>BSE_BAJAJ-AUTO</stp>
        <stp>Open</stp>
        <tr r="H5" s="1"/>
      </tp>
      <tp t="e">
        <v>#N/A</v>
        <stp/>
        <stp>BSE_APOLLOTYRE</stp>
        <stp>TotalAskQty</stp>
        <tr r="P3" s="1"/>
      </tp>
      <tp t="e">
        <v>#N/A</v>
        <stp/>
        <stp>BSE_CUMMINSIND</stp>
        <stp>High</stp>
        <tr r="I8" s="1"/>
      </tp>
      <tp t="e">
        <v>#N/A</v>
        <stp/>
        <stp>BSE_ASHOKLEY</stp>
        <stp>High</stp>
        <tr r="I4" s="1"/>
      </tp>
      <tp t="e">
        <v>#N/A</v>
        <stp/>
        <stp>BSE_BAJAJ-AUTO</stp>
        <stp>TotalAskQty</stp>
        <tr r="P5" s="1"/>
      </tp>
      <tp t="e">
        <v>#N/A</v>
        <stp/>
        <stp>BSE_BAJAJ-AUTO</stp>
        <stp>TotalBidQty</stp>
        <tr r="O5" s="1"/>
      </tp>
      <tp t="e">
        <v>#N/A</v>
        <stp/>
        <stp>BSE_TATAMOTORS</stp>
        <stp>High</stp>
        <tr r="I15" s="1"/>
      </tp>
      <tp t="e">
        <v>#N/A</v>
        <stp/>
        <stp>BSE_AMARAJABAT</stp>
        <stp>Last</stp>
        <tr r="B2" s="1"/>
      </tp>
      <tp t="e">
        <v>#N/A</v>
        <stp/>
        <stp>BSE_APOLLOTYRE</stp>
        <stp>lastUpdateTime</stp>
        <tr r="S3" s="1"/>
      </tp>
      <tp t="e">
        <v>#N/A</v>
        <stp/>
        <stp>BSE_ASHOKLEY</stp>
        <stp>TradingSymbol</stp>
        <tr r="A4" s="1"/>
      </tp>
      <tp t="e">
        <v>#N/A</v>
        <stp/>
        <stp>BSE_APOLLOTYRE</stp>
        <stp>Volume</stp>
        <tr r="L3" s="1"/>
      </tp>
      <tp t="e">
        <v>#N/A</v>
        <stp/>
        <stp>BSE_BHARATFORG</stp>
        <stp>Open</stp>
        <tr r="H6" s="1"/>
      </tp>
      <tp t="e">
        <v>#N/A</v>
        <stp/>
        <stp>BSE_HEROMOTOCO</stp>
        <stp>Last</stp>
        <tr r="B10" s="1"/>
      </tp>
      <tp t="e">
        <v>#N/A</v>
        <stp/>
        <stp>BSE_BOSCHLTD</stp>
        <stp>High</stp>
        <tr r="I7" s="1"/>
      </tp>
      <tp t="e">
        <v>#N/A</v>
        <stp/>
        <stp>BSE_BAJAJ-AUTO</stp>
        <stp>OpenInterest</stp>
        <tr r="M5" s="1"/>
      </tp>
      <tp t="e">
        <v>#N/A</v>
        <stp/>
        <stp>BSE_APOLLOTYRE</stp>
        <stp>OpenInterest</stp>
        <tr r="M3" s="1"/>
      </tp>
      <tp t="e">
        <v>#N/A</v>
        <stp/>
        <stp>BSE_CUMMINSIND</stp>
        <stp>Volume</stp>
        <tr r="L8" s="1"/>
      </tp>
      <tp t="e">
        <v>#N/A</v>
        <stp/>
        <stp>BSE_MOTHERSUMI</stp>
        <stp>Last</stp>
        <tr r="B13" s="1"/>
      </tp>
      <tp t="e">
        <v>#N/A</v>
        <stp/>
        <stp>BSE_MRF</stp>
        <stp>TotalBidQty</stp>
        <tr r="O14" s="1"/>
      </tp>
      <tp t="e">
        <v>#N/A</v>
        <stp/>
        <stp>BSE_MRF</stp>
        <stp>TotalAskQty</stp>
        <tr r="P14" s="1"/>
      </tp>
      <tp t="e">
        <v>#N/A</v>
        <stp/>
        <stp>BSE_M&amp;M</stp>
        <stp>TotalBidQty</stp>
        <tr r="O11" s="1"/>
      </tp>
      <tp t="e">
        <v>#N/A</v>
        <stp/>
        <stp>BSE_M&amp;M</stp>
        <stp>TotalAskQty</stp>
        <tr r="P11" s="1"/>
      </tp>
      <tp t="e">
        <v>#N/A</v>
        <stp/>
        <stp>BSE_EICHERMOT</stp>
        <stp>Open</stp>
        <tr r="H9" s="1"/>
      </tp>
      <tp t="e">
        <v>#N/A</v>
        <stp/>
        <stp>BSE_MOTHERSUMI</stp>
        <stp>TotalAskQty</stp>
        <tr r="P13" s="1"/>
      </tp>
      <tp t="e">
        <v>#N/A</v>
        <stp/>
        <stp>BSE_MOTHERSUMI</stp>
        <stp>TotalBidQty</stp>
        <tr r="O13" s="1"/>
      </tp>
      <tp t="e">
        <v>#N/A</v>
        <stp/>
        <stp>BSE_BHARATFORG</stp>
        <stp>TotalAskQty</stp>
        <tr r="P6" s="1"/>
      </tp>
      <tp t="e">
        <v>#N/A</v>
        <stp/>
        <stp>BSE_BHARATFORG</stp>
        <stp>TotalBidQty</stp>
        <tr r="O6" s="1"/>
      </tp>
      <tp t="e">
        <v>#N/A</v>
        <stp/>
        <stp>BSE_CUMMINSIND</stp>
        <stp>lastUpdateTime</stp>
        <tr r="S8" s="1"/>
      </tp>
      <tp t="e">
        <v>#N/A</v>
        <stp/>
        <stp>BSE_CUMMINSIND</stp>
        <stp>Last</stp>
        <tr r="B8" s="1"/>
      </tp>
      <tp t="e">
        <v>#N/A</v>
        <stp/>
        <stp>BSE_ASHOKLEY</stp>
        <stp>Last</stp>
        <tr r="B4" s="1"/>
      </tp>
      <tp t="e">
        <v>#N/A</v>
        <stp/>
        <stp>BSE_BAJAJ-AUTO</stp>
        <stp>lastTradeTime</stp>
        <tr r="R5" s="1"/>
      </tp>
      <tp t="e">
        <v>#N/A</v>
        <stp/>
        <stp>BSE_CUMMINSIND</stp>
        <stp>Low</stp>
        <tr r="J8" s="1"/>
      </tp>
      <tp t="e">
        <v>#N/A</v>
        <stp/>
        <stp>BSE_CUMMINSIND</stp>
        <stp>LTQ</stp>
        <tr r="G8" s="1"/>
      </tp>
      <tp t="e">
        <v>#N/A</v>
        <stp/>
        <stp>BSE_MOTHERSUMI</stp>
        <stp>AverageTradePrice</stp>
        <tr r="N13" s="1"/>
      </tp>
      <tp t="e">
        <v>#N/A</v>
        <stp/>
        <stp>BSE_AMARAJABAT</stp>
        <stp>PrevClose</stp>
        <tr r="K2" s="1"/>
      </tp>
      <tp t="e">
        <v>#N/A</v>
        <stp/>
        <stp>BSE_AMARAJABAT</stp>
        <stp>AverageTradePrice</stp>
        <tr r="N2" s="1"/>
      </tp>
      <tp t="e">
        <v>#N/A</v>
        <stp/>
        <stp>BSE_MOTHERSUMI</stp>
        <stp>PrevClose</stp>
        <tr r="K13" s="1"/>
      </tp>
      <tp t="e">
        <v>#N/A</v>
        <stp/>
        <stp>BSE_ASHOKLEY</stp>
        <stp>Ask</stp>
        <tr r="E4" s="1"/>
      </tp>
      <tp t="e">
        <v>#N/A</v>
        <stp/>
        <stp>BSE_TATAMOTORS</stp>
        <stp>Ask</stp>
        <tr r="E15" s="1"/>
      </tp>
      <tp t="e">
        <v>#N/A</v>
        <stp/>
        <stp>BSE_HEROMOTOCO</stp>
        <stp>Low</stp>
        <tr r="J10" s="1"/>
      </tp>
      <tp t="e">
        <v>#N/A</v>
        <stp/>
        <stp>BSE_TATAMOTORS</stp>
        <stp>Bid</stp>
        <tr r="D15" s="1"/>
      </tp>
      <tp t="e">
        <v>#N/A</v>
        <stp/>
        <stp>BSE_HEROMOTOCO</stp>
        <stp>LTQ</stp>
        <tr r="G10" s="1"/>
      </tp>
      <tp t="e">
        <v>#N/A</v>
        <stp/>
        <stp>BSE_M&amp;M</stp>
        <stp>OpenInterest</stp>
        <tr r="M11" s="1"/>
      </tp>
      <tp t="e">
        <v>#N/A</v>
        <stp/>
        <stp>BSE_ASHOKLEY</stp>
        <stp>Bid</stp>
        <tr r="D4" s="1"/>
      </tp>
      <tp t="e">
        <v>#N/A</v>
        <stp/>
        <stp>BSE_CUMMINSIND</stp>
        <stp>AverageTradePrice</stp>
        <tr r="N8" s="1"/>
      </tp>
      <tp t="e">
        <v>#N/A</v>
        <stp/>
        <stp>BSE_HEROMOTOCO</stp>
        <stp>Bid</stp>
        <tr r="D10" s="1"/>
      </tp>
      <tp t="e">
        <v>#N/A</v>
        <stp/>
        <stp>BSE_TATAMOTORS</stp>
        <stp>Low</stp>
        <tr r="J15" s="1"/>
      </tp>
      <tp t="e">
        <v>#N/A</v>
        <stp/>
        <stp>BSE_TATAMOTORS</stp>
        <stp>LTQ</stp>
        <tr r="G15" s="1"/>
      </tp>
      <tp t="e">
        <v>#N/A</v>
        <stp/>
        <stp>BSE_ASHOKLEY</stp>
        <stp>Low</stp>
        <tr r="J4" s="1"/>
      </tp>
      <tp t="e">
        <v>#N/A</v>
        <stp/>
        <stp>BSE_ASHOKLEY</stp>
        <stp>LTQ</stp>
        <tr r="G4" s="1"/>
      </tp>
      <tp t="e">
        <v>#N/A</v>
        <stp/>
        <stp>BSE_TATAMOTORS</stp>
        <stp>AverageTradePrice</stp>
        <tr r="N15" s="1"/>
      </tp>
      <tp t="e">
        <v>#N/A</v>
        <stp/>
        <stp>BSE_APOLLOTYRE</stp>
        <stp>PrevClose</stp>
        <tr r="K3" s="1"/>
      </tp>
      <tp t="e">
        <v>#N/A</v>
        <stp/>
        <stp>BSE_BHARATFORG</stp>
        <stp>PrevClose</stp>
        <tr r="K6" s="1"/>
      </tp>
      <tp t="e">
        <v>#N/A</v>
        <stp/>
        <stp>BSE_HEROMOTOCO</stp>
        <stp>Ask</stp>
        <tr r="E10" s="1"/>
      </tp>
      <tp t="e">
        <v>#N/A</v>
        <stp/>
        <stp>BSE_BHARATFORG</stp>
        <stp>AverageTradePrice</stp>
        <tr r="N6" s="1"/>
      </tp>
      <tp t="e">
        <v>#N/A</v>
        <stp/>
        <stp>BSE_M&amp;M</stp>
        <stp>Open</stp>
        <tr r="H11" s="1"/>
      </tp>
      <tp t="e">
        <v>#N/A</v>
        <stp/>
        <stp>BSE_CUMMINSIND</stp>
        <stp>Bid</stp>
        <tr r="D8" s="1"/>
      </tp>
      <tp t="e">
        <v>#N/A</v>
        <stp/>
        <stp>BSE_APOLLOTYRE</stp>
        <stp>AverageTradePrice</stp>
        <tr r="N3" s="1"/>
      </tp>
      <tp t="e">
        <v>#N/A</v>
        <stp/>
        <stp>BSE_TATAMOTORS</stp>
        <stp>PrevClose</stp>
        <tr r="K15" s="1"/>
      </tp>
      <tp t="e">
        <v>#N/A</v>
        <stp/>
        <stp>BSE_CUMMINSIND</stp>
        <stp>PrevClose</stp>
        <tr r="K8" s="1"/>
      </tp>
      <tp t="e">
        <v>#N/A</v>
        <stp/>
        <stp>BSE_CUMMINSIND</stp>
        <stp>Ask</stp>
        <tr r="E8" s="1"/>
      </tp>
      <tp t="e">
        <v>#N/A</v>
        <stp/>
        <stp>BSE_EICHERMOT</stp>
        <stp>Low</stp>
        <tr r="J9" s="1"/>
      </tp>
      <tp t="e">
        <v>#N/A</v>
        <stp/>
        <stp>BSE_EICHERMOT</stp>
        <stp>LTQ</stp>
        <tr r="G9" s="1"/>
      </tp>
      <tp t="e">
        <v>#N/A</v>
        <stp/>
        <stp>BSE_HEROMOTOCO</stp>
        <stp>AverageTradePrice</stp>
        <tr r="N10" s="1"/>
      </tp>
      <tp t="e">
        <v>#N/A</v>
        <stp/>
        <stp>BSE_BAJAJ-AUTO</stp>
        <stp>Low</stp>
        <tr r="J5" s="1"/>
      </tp>
      <tp t="e">
        <v>#N/A</v>
        <stp/>
        <stp>BSE_BAJAJ-AUTO</stp>
        <stp>LTQ</stp>
        <tr r="G5" s="1"/>
      </tp>
      <tp t="e">
        <v>#N/A</v>
        <stp/>
        <stp>BSE_M&amp;M</stp>
        <stp>AverageTradePrice</stp>
        <tr r="N11" s="1"/>
      </tp>
      <tp t="e">
        <v>#N/A</v>
        <stp/>
        <stp>BSE_APOLLOTYRE</stp>
        <stp>Low</stp>
        <tr r="J3" s="1"/>
      </tp>
      <tp t="e">
        <v>#N/A</v>
        <stp/>
        <stp>BSE_APOLLOTYRE</stp>
        <stp>LTQ</stp>
        <tr r="G3" s="1"/>
      </tp>
      <tp t="e">
        <v>#N/A</v>
        <stp/>
        <stp>BSE_M&amp;M</stp>
        <stp>PrevClose</stp>
        <tr r="K11" s="1"/>
      </tp>
      <tp t="e">
        <v>#N/A</v>
        <stp/>
        <stp>BSE_MRF</stp>
        <stp>Bid</stp>
        <tr r="D14" s="1"/>
      </tp>
      <tp t="e">
        <v>#N/A</v>
        <stp/>
        <stp>BSE_M&amp;M</stp>
        <stp>High</stp>
        <tr r="I11" s="1"/>
      </tp>
      <tp t="e">
        <v>#N/A</v>
        <stp/>
        <stp>BSE_MARUTI</stp>
        <stp>Exchange</stp>
        <tr r="Q12" s="1"/>
      </tp>
      <tp t="e">
        <v>#N/A</v>
        <stp/>
        <stp>BSE_HEROMOTOCO</stp>
        <stp>PrevClose</stp>
        <tr r="K10" s="1"/>
      </tp>
      <tp t="e">
        <v>#N/A</v>
        <stp/>
        <stp>BSE_BHARATFORG</stp>
        <stp>Bid</stp>
        <tr r="D6" s="1"/>
      </tp>
      <tp t="e">
        <v>#N/A</v>
        <stp/>
        <stp>BSE_MOTHERSUMI</stp>
        <stp>Bid</stp>
        <tr r="D13" s="1"/>
      </tp>
      <tp t="e">
        <v>#N/A</v>
        <stp/>
        <stp>BSE_BOSCHLTD</stp>
        <stp>Low</stp>
        <tr r="J7" s="1"/>
      </tp>
      <tp t="e">
        <v>#N/A</v>
        <stp/>
        <stp>BSE_BOSCHLTD</stp>
        <stp>LTQ</stp>
        <tr r="G7" s="1"/>
      </tp>
      <tp t="e">
        <v>#N/A</v>
        <stp/>
        <stp>BSE_M&amp;M</stp>
        <stp>Bid</stp>
        <tr r="D11" s="1"/>
      </tp>
      <tp t="e">
        <v>#N/A</v>
        <stp/>
        <stp>BSE_MRF</stp>
        <stp>Ask</stp>
        <tr r="E14" s="1"/>
      </tp>
      <tp t="e">
        <v>#N/A</v>
        <stp/>
        <stp>BSE_MOTHERSUMI</stp>
        <stp>Ask</stp>
        <tr r="E13" s="1"/>
      </tp>
      <tp t="e">
        <v>#N/A</v>
        <stp/>
        <stp>BSE_AMARAJABAT</stp>
        <stp>Low</stp>
        <tr r="J2" s="1"/>
      </tp>
      <tp t="e">
        <v>#N/A</v>
        <stp/>
        <stp>BSE_BHARATFORG</stp>
        <stp>Ask</stp>
        <tr r="E6" s="1"/>
      </tp>
      <tp t="e">
        <v>#N/A</v>
        <stp/>
        <stp>BSE_M&amp;M</stp>
        <stp>Ask</stp>
        <tr r="E11" s="1"/>
      </tp>
      <tp t="e">
        <v>#N/A</v>
        <stp/>
        <stp>BSE_AMARAJABAT</stp>
        <stp>LTQ</stp>
        <tr r="G2" s="1"/>
      </tp>
      <tp t="e">
        <v>#N/A</v>
        <stp/>
        <stp>BSE_MRF</stp>
        <stp>AverageTradePrice</stp>
        <tr r="N14" s="1"/>
      </tp>
      <tp t="e">
        <v>#N/A</v>
        <stp/>
        <stp>BSE_BOSCHLTD</stp>
        <stp>Ask</stp>
        <tr r="E7" s="1"/>
      </tp>
      <tp t="e">
        <v>#N/A</v>
        <stp/>
        <stp>BSE_AMARAJABAT</stp>
        <stp>Bid</stp>
        <tr r="D2" s="1"/>
      </tp>
      <tp t="e">
        <v>#N/A</v>
        <stp/>
        <stp>BSE_MRF</stp>
        <stp>Low</stp>
        <tr r="J14" s="1"/>
      </tp>
      <tp t="e">
        <v>#N/A</v>
        <stp/>
        <stp>BSE_MRF</stp>
        <stp>LTQ</stp>
        <tr r="G14" s="1"/>
      </tp>
      <tp t="e">
        <v>#N/A</v>
        <stp/>
        <stp>BSE_BHARATFORG</stp>
        <stp>Low</stp>
        <tr r="J6" s="1"/>
      </tp>
      <tp t="e">
        <v>#N/A</v>
        <stp/>
        <stp>BSE_AMARAJABAT</stp>
        <stp>Ask</stp>
        <tr r="E2" s="1"/>
      </tp>
      <tp t="e">
        <v>#N/A</v>
        <stp/>
        <stp>BSE_M&amp;M</stp>
        <stp>LTQ</stp>
        <tr r="G11" s="1"/>
      </tp>
      <tp t="e">
        <v>#N/A</v>
        <stp/>
        <stp>BSE_MOTHERSUMI</stp>
        <stp>Low</stp>
        <tr r="J13" s="1"/>
      </tp>
      <tp t="e">
        <v>#N/A</v>
        <stp/>
        <stp>BSE_BOSCHLTD</stp>
        <stp>Bid</stp>
        <tr r="D7" s="1"/>
      </tp>
      <tp t="e">
        <v>#N/A</v>
        <stp/>
        <stp>BSE_MOTHERSUMI</stp>
        <stp>LTQ</stp>
        <tr r="G13" s="1"/>
      </tp>
      <tp t="e">
        <v>#N/A</v>
        <stp/>
        <stp>BSE_M&amp;M</stp>
        <stp>Low</stp>
        <tr r="J11" s="1"/>
      </tp>
      <tp t="e">
        <v>#N/A</v>
        <stp/>
        <stp>BSE_BHARATFORG</stp>
        <stp>LTQ</stp>
        <tr r="G6" s="1"/>
      </tp>
      <tp t="e">
        <v>#N/A</v>
        <stp/>
        <stp>BSE_BAJAJ-AUTO</stp>
        <stp>Bid</stp>
        <tr r="D5" s="1"/>
      </tp>
      <tp t="e">
        <v>#N/A</v>
        <stp/>
        <stp>BSE_EICHERMOT</stp>
        <stp>Ask</stp>
        <tr r="E9" s="1"/>
      </tp>
      <tp t="e">
        <v>#N/A</v>
        <stp/>
        <stp>BSE_M&amp;M</stp>
        <stp>Last</stp>
        <tr r="B11" s="1"/>
      </tp>
      <tp t="e">
        <v>#N/A</v>
        <stp/>
        <stp>BSE_APOLLOTYRE</stp>
        <stp>Bid</stp>
        <tr r="D3" s="1"/>
      </tp>
      <tp t="e">
        <v>#N/A</v>
        <stp/>
        <stp>BSE_BAJAJ-AUTO</stp>
        <stp>TradingSymbol</stp>
        <tr r="A5" s="1"/>
      </tp>
      <tp t="e">
        <v>#N/A</v>
        <stp/>
        <stp>BSE_APOLLOTYRE</stp>
        <stp>Ask</stp>
        <tr r="E3" s="1"/>
      </tp>
      <tp t="e">
        <v>#N/A</v>
        <stp/>
        <stp>BSE_MRF</stp>
        <stp>Exchange</stp>
        <tr r="Q14" s="1"/>
      </tp>
      <tp t="e">
        <v>#N/A</v>
        <stp/>
        <stp>BSE_MRF</stp>
        <stp>PrevClose</stp>
        <tr r="K14" s="1"/>
      </tp>
      <tp t="e">
        <v>#N/A</v>
        <stp/>
        <stp>BSE_EICHERMOT</stp>
        <stp>Bid</stp>
        <tr r="D9" s="1"/>
      </tp>
      <tp t="e">
        <v>#N/A</v>
        <stp/>
        <stp>BSE_BAJAJ-AUTO</stp>
        <stp>Ask</stp>
        <tr r="E5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"/>
  <sheetViews>
    <sheetView tabSelected="1" workbookViewId="0">
      <selection activeCell="B12" sqref="B12"/>
    </sheetView>
  </sheetViews>
  <sheetFormatPr defaultRowHeight="15" x14ac:dyDescent="0.25"/>
  <cols>
    <col min="1" max="1" width="14.5703125" style="1" bestFit="1" customWidth="1"/>
    <col min="2" max="2" width="4" style="1" bestFit="1" customWidth="1"/>
    <col min="3" max="3" width="7.140625" style="1" bestFit="1" customWidth="1"/>
    <col min="4" max="4" width="7.85546875" style="1" bestFit="1" customWidth="1"/>
    <col min="5" max="5" width="8.140625" style="1" bestFit="1" customWidth="1"/>
    <col min="6" max="6" width="7.42578125" style="1" bestFit="1" customWidth="1"/>
    <col min="7" max="7" width="4.28515625" style="1" bestFit="1" customWidth="1"/>
    <col min="8" max="8" width="5.85546875" style="1" bestFit="1" customWidth="1"/>
    <col min="9" max="9" width="5" style="1" bestFit="1" customWidth="1"/>
    <col min="10" max="10" width="4.5703125" style="1" bestFit="1" customWidth="1"/>
    <col min="11" max="11" width="10" style="1" bestFit="1" customWidth="1"/>
    <col min="12" max="12" width="20" style="1" bestFit="1" customWidth="1"/>
    <col min="13" max="13" width="13.42578125" style="1" bestFit="1" customWidth="1"/>
    <col min="14" max="14" width="4.42578125" style="1" bestFit="1" customWidth="1"/>
    <col min="15" max="16" width="12" style="1" bestFit="1" customWidth="1"/>
    <col min="17" max="17" width="9.28515625" style="1" bestFit="1" customWidth="1"/>
    <col min="18" max="18" width="3.85546875" style="1" bestFit="1" customWidth="1"/>
    <col min="19" max="19" width="4.140625" style="1" bestFit="1" customWidth="1"/>
    <col min="20" max="16384" width="9.140625" style="1"/>
  </cols>
  <sheetData>
    <row r="1" spans="1:1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 x14ac:dyDescent="0.25">
      <c r="A2" s="1" t="e">
        <f>RTD("pi.rtdserver", ,"BSE_AMARAJABAT", "TradingSymbol")</f>
        <v>#N/A</v>
      </c>
      <c r="B2" s="1" t="e">
        <f>RTD("pi.rtdserver", ,"BSE_AMARAJABAT", "Last")</f>
        <v>#N/A</v>
      </c>
      <c r="C2" s="1" t="e">
        <f>RTD("pi.rtdserver", ,"BSE_AMARAJABAT", "BidSize")</f>
        <v>#N/A</v>
      </c>
      <c r="D2" s="1" t="e">
        <f>RTD("pi.rtdserver", ,"BSE_AMARAJABAT", "Bid")</f>
        <v>#N/A</v>
      </c>
      <c r="E2" s="1" t="e">
        <f>RTD("pi.rtdserver", ,"BSE_AMARAJABAT", "Ask")</f>
        <v>#N/A</v>
      </c>
      <c r="F2" s="1" t="e">
        <f>RTD("pi.rtdserver", ,"BSE_AMARAJABAT", "AskSize")</f>
        <v>#N/A</v>
      </c>
      <c r="G2" s="1" t="e">
        <f>RTD("pi.rtdserver", ,"BSE_AMARAJABAT", "LTQ")</f>
        <v>#N/A</v>
      </c>
      <c r="H2" s="1" t="e">
        <f>RTD("pi.rtdserver", ,"BSE_AMARAJABAT", "Open")</f>
        <v>#N/A</v>
      </c>
      <c r="I2" s="1" t="e">
        <f>RTD("pi.rtdserver", ,"BSE_AMARAJABAT", "High")</f>
        <v>#N/A</v>
      </c>
      <c r="J2" s="1" t="e">
        <f>RTD("pi.rtdserver", ,"BSE_AMARAJABAT", "Low")</f>
        <v>#N/A</v>
      </c>
      <c r="K2" s="1" t="e">
        <f>RTD("pi.rtdserver", ,"BSE_AMARAJABAT", "PrevClose")</f>
        <v>#N/A</v>
      </c>
      <c r="L2" s="1" t="e">
        <f>RTD("pi.rtdserver", ,"BSE_AMARAJABAT", "Volume")</f>
        <v>#N/A</v>
      </c>
      <c r="M2" s="1" t="e">
        <f>RTD("pi.rtdserver", ,"BSE_AMARAJABAT", "OpenInterest")</f>
        <v>#N/A</v>
      </c>
      <c r="N2" s="1" t="e">
        <f>RTD("pi.rtdserver", ,"BSE_AMARAJABAT", "AverageTradePrice")</f>
        <v>#N/A</v>
      </c>
      <c r="O2" s="1" t="e">
        <f>RTD("pi.rtdserver", ,"BSE_AMARAJABAT", "TotalBidQty")</f>
        <v>#N/A</v>
      </c>
      <c r="P2" s="1" t="e">
        <f>RTD("pi.rtdserver", ,"BSE_AMARAJABAT", "TotalAskQty")</f>
        <v>#N/A</v>
      </c>
      <c r="Q2" s="1" t="e">
        <f>RTD("pi.rtdserver", ,"BSE_AMARAJABAT", "Exchange")</f>
        <v>#N/A</v>
      </c>
      <c r="R2" s="1" t="e">
        <f>RTD("pi.rtdserver", ,"BSE_AMARAJABAT", "lastTradeTime")</f>
        <v>#N/A</v>
      </c>
      <c r="S2" s="1" t="e">
        <f>RTD("pi.rtdserver", ,"BSE_AMARAJABAT", "lastUpdateTime")</f>
        <v>#N/A</v>
      </c>
    </row>
    <row r="3" spans="1:19" x14ac:dyDescent="0.25">
      <c r="A3" s="1" t="e">
        <f>RTD("pi.rtdserver", ,"BSE_APOLLOTYRE", "TradingSymbol")</f>
        <v>#N/A</v>
      </c>
      <c r="B3" s="1" t="e">
        <f>RTD("pi.rtdserver", ,"BSE_APOLLOTYRE", "Last")</f>
        <v>#N/A</v>
      </c>
      <c r="C3" s="1" t="e">
        <f>RTD("pi.rtdserver", ,"BSE_APOLLOTYRE", "BidSize")</f>
        <v>#N/A</v>
      </c>
      <c r="D3" s="1" t="e">
        <f>RTD("pi.rtdserver", ,"BSE_APOLLOTYRE", "Bid")</f>
        <v>#N/A</v>
      </c>
      <c r="E3" s="1" t="e">
        <f>RTD("pi.rtdserver", ,"BSE_APOLLOTYRE", "Ask")</f>
        <v>#N/A</v>
      </c>
      <c r="F3" s="1" t="e">
        <f>RTD("pi.rtdserver", ,"BSE_APOLLOTYRE", "AskSize")</f>
        <v>#N/A</v>
      </c>
      <c r="G3" s="1" t="e">
        <f>RTD("pi.rtdserver", ,"BSE_APOLLOTYRE", "LTQ")</f>
        <v>#N/A</v>
      </c>
      <c r="H3" s="1" t="e">
        <f>RTD("pi.rtdserver", ,"BSE_APOLLOTYRE", "Open")</f>
        <v>#N/A</v>
      </c>
      <c r="I3" s="1" t="e">
        <f>RTD("pi.rtdserver", ,"BSE_APOLLOTYRE", "High")</f>
        <v>#N/A</v>
      </c>
      <c r="J3" s="1" t="e">
        <f>RTD("pi.rtdserver", ,"BSE_APOLLOTYRE", "Low")</f>
        <v>#N/A</v>
      </c>
      <c r="K3" s="1" t="e">
        <f>RTD("pi.rtdserver", ,"BSE_APOLLOTYRE", "PrevClose")</f>
        <v>#N/A</v>
      </c>
      <c r="L3" s="1" t="e">
        <f>RTD("pi.rtdserver", ,"BSE_APOLLOTYRE", "Volume")</f>
        <v>#N/A</v>
      </c>
      <c r="M3" s="1" t="e">
        <f>RTD("pi.rtdserver", ,"BSE_APOLLOTYRE", "OpenInterest")</f>
        <v>#N/A</v>
      </c>
      <c r="N3" s="1" t="e">
        <f>RTD("pi.rtdserver", ,"BSE_APOLLOTYRE", "AverageTradePrice")</f>
        <v>#N/A</v>
      </c>
      <c r="O3" s="1" t="e">
        <f>RTD("pi.rtdserver", ,"BSE_APOLLOTYRE", "TotalBidQty")</f>
        <v>#N/A</v>
      </c>
      <c r="P3" s="1" t="e">
        <f>RTD("pi.rtdserver", ,"BSE_APOLLOTYRE", "TotalAskQty")</f>
        <v>#N/A</v>
      </c>
      <c r="Q3" s="1" t="e">
        <f>RTD("pi.rtdserver", ,"BSE_APOLLOTYRE", "Exchange")</f>
        <v>#N/A</v>
      </c>
      <c r="R3" s="1" t="e">
        <f>RTD("pi.rtdserver", ,"BSE_APOLLOTYRE", "lastTradeTime")</f>
        <v>#N/A</v>
      </c>
      <c r="S3" s="1" t="e">
        <f>RTD("pi.rtdserver", ,"BSE_APOLLOTYRE", "lastUpdateTime")</f>
        <v>#N/A</v>
      </c>
    </row>
    <row r="4" spans="1:19" x14ac:dyDescent="0.25">
      <c r="A4" s="1" t="e">
        <f>RTD("pi.rtdserver", ,"BSE_ASHOKLEY", "TradingSymbol")</f>
        <v>#N/A</v>
      </c>
      <c r="B4" s="1" t="e">
        <f>RTD("pi.rtdserver", ,"BSE_ASHOKLEY", "Last")</f>
        <v>#N/A</v>
      </c>
      <c r="C4" s="1" t="e">
        <f>RTD("pi.rtdserver", ,"BSE_ASHOKLEY", "BidSize")</f>
        <v>#N/A</v>
      </c>
      <c r="D4" s="1" t="e">
        <f>RTD("pi.rtdserver", ,"BSE_ASHOKLEY", "Bid")</f>
        <v>#N/A</v>
      </c>
      <c r="E4" s="1" t="e">
        <f>RTD("pi.rtdserver", ,"BSE_ASHOKLEY", "Ask")</f>
        <v>#N/A</v>
      </c>
      <c r="F4" s="1" t="e">
        <f>RTD("pi.rtdserver", ,"BSE_ASHOKLEY", "AskSize")</f>
        <v>#N/A</v>
      </c>
      <c r="G4" s="1" t="e">
        <f>RTD("pi.rtdserver", ,"BSE_ASHOKLEY", "LTQ")</f>
        <v>#N/A</v>
      </c>
      <c r="H4" s="1" t="e">
        <f>RTD("pi.rtdserver", ,"BSE_ASHOKLEY", "Open")</f>
        <v>#N/A</v>
      </c>
      <c r="I4" s="1" t="e">
        <f>RTD("pi.rtdserver", ,"BSE_ASHOKLEY", "High")</f>
        <v>#N/A</v>
      </c>
      <c r="J4" s="1" t="e">
        <f>RTD("pi.rtdserver", ,"BSE_ASHOKLEY", "Low")</f>
        <v>#N/A</v>
      </c>
      <c r="K4" s="1" t="e">
        <f>RTD("pi.rtdserver", ,"BSE_ASHOKLEY", "PrevClose")</f>
        <v>#N/A</v>
      </c>
      <c r="L4" s="1" t="e">
        <f>RTD("pi.rtdserver", ,"BSE_ASHOKLEY", "Volume")</f>
        <v>#N/A</v>
      </c>
      <c r="M4" s="1" t="e">
        <f>RTD("pi.rtdserver", ,"BSE_ASHOKLEY", "OpenInterest")</f>
        <v>#N/A</v>
      </c>
      <c r="N4" s="1" t="e">
        <f>RTD("pi.rtdserver", ,"BSE_ASHOKLEY", "AverageTradePrice")</f>
        <v>#N/A</v>
      </c>
      <c r="O4" s="1" t="e">
        <f>RTD("pi.rtdserver", ,"BSE_ASHOKLEY", "TotalBidQty")</f>
        <v>#N/A</v>
      </c>
      <c r="P4" s="1" t="e">
        <f>RTD("pi.rtdserver", ,"BSE_ASHOKLEY", "TotalAskQty")</f>
        <v>#N/A</v>
      </c>
      <c r="Q4" s="1" t="e">
        <f>RTD("pi.rtdserver", ,"BSE_ASHOKLEY", "Exchange")</f>
        <v>#N/A</v>
      </c>
      <c r="R4" s="1" t="e">
        <f>RTD("pi.rtdserver", ,"BSE_ASHOKLEY", "lastTradeTime")</f>
        <v>#N/A</v>
      </c>
      <c r="S4" s="1" t="e">
        <f>RTD("pi.rtdserver", ,"BSE_ASHOKLEY", "lastUpdateTime")</f>
        <v>#N/A</v>
      </c>
    </row>
    <row r="5" spans="1:19" x14ac:dyDescent="0.25">
      <c r="A5" s="1" t="e">
        <f>RTD("pi.rtdserver", ,"BSE_BAJAJ-AUTO", "TradingSymbol")</f>
        <v>#N/A</v>
      </c>
      <c r="B5" s="1" t="e">
        <f>RTD("pi.rtdserver", ,"BSE_BAJAJ-AUTO", "Last")</f>
        <v>#N/A</v>
      </c>
      <c r="C5" s="1" t="e">
        <f>RTD("pi.rtdserver", ,"BSE_BAJAJ-AUTO", "BidSize")</f>
        <v>#N/A</v>
      </c>
      <c r="D5" s="1" t="e">
        <f>RTD("pi.rtdserver", ,"BSE_BAJAJ-AUTO", "Bid")</f>
        <v>#N/A</v>
      </c>
      <c r="E5" s="1" t="e">
        <f>RTD("pi.rtdserver", ,"BSE_BAJAJ-AUTO", "Ask")</f>
        <v>#N/A</v>
      </c>
      <c r="F5" s="1" t="e">
        <f>RTD("pi.rtdserver", ,"BSE_BAJAJ-AUTO", "AskSize")</f>
        <v>#N/A</v>
      </c>
      <c r="G5" s="1" t="e">
        <f>RTD("pi.rtdserver", ,"BSE_BAJAJ-AUTO", "LTQ")</f>
        <v>#N/A</v>
      </c>
      <c r="H5" s="1" t="e">
        <f>RTD("pi.rtdserver", ,"BSE_BAJAJ-AUTO", "Open")</f>
        <v>#N/A</v>
      </c>
      <c r="I5" s="1" t="e">
        <f>RTD("pi.rtdserver", ,"BSE_BAJAJ-AUTO", "High")</f>
        <v>#N/A</v>
      </c>
      <c r="J5" s="1" t="e">
        <f>RTD("pi.rtdserver", ,"BSE_BAJAJ-AUTO", "Low")</f>
        <v>#N/A</v>
      </c>
      <c r="K5" s="1" t="e">
        <f>RTD("pi.rtdserver", ,"BSE_BAJAJ-AUTO", "PrevClose")</f>
        <v>#N/A</v>
      </c>
      <c r="L5" s="1" t="e">
        <f>RTD("pi.rtdserver", ,"BSE_BAJAJ-AUTO", "Volume")</f>
        <v>#N/A</v>
      </c>
      <c r="M5" s="1" t="e">
        <f>RTD("pi.rtdserver", ,"BSE_BAJAJ-AUTO", "OpenInterest")</f>
        <v>#N/A</v>
      </c>
      <c r="N5" s="1" t="e">
        <f>RTD("pi.rtdserver", ,"BSE_BAJAJ-AUTO", "AverageTradePrice")</f>
        <v>#N/A</v>
      </c>
      <c r="O5" s="1" t="e">
        <f>RTD("pi.rtdserver", ,"BSE_BAJAJ-AUTO", "TotalBidQty")</f>
        <v>#N/A</v>
      </c>
      <c r="P5" s="1" t="e">
        <f>RTD("pi.rtdserver", ,"BSE_BAJAJ-AUTO", "TotalAskQty")</f>
        <v>#N/A</v>
      </c>
      <c r="Q5" s="1" t="e">
        <f>RTD("pi.rtdserver", ,"BSE_BAJAJ-AUTO", "Exchange")</f>
        <v>#N/A</v>
      </c>
      <c r="R5" s="1" t="e">
        <f>RTD("pi.rtdserver", ,"BSE_BAJAJ-AUTO", "lastTradeTime")</f>
        <v>#N/A</v>
      </c>
      <c r="S5" s="1" t="e">
        <f>RTD("pi.rtdserver", ,"BSE_BAJAJ-AUTO", "lastUpdateTime")</f>
        <v>#N/A</v>
      </c>
    </row>
    <row r="6" spans="1:19" x14ac:dyDescent="0.25">
      <c r="A6" s="1" t="e">
        <f>RTD("pi.rtdserver", ,"BSE_BHARATFORG", "TradingSymbol")</f>
        <v>#N/A</v>
      </c>
      <c r="B6" s="1" t="e">
        <f>RTD("pi.rtdserver", ,"BSE_BHARATFORG", "Last")</f>
        <v>#N/A</v>
      </c>
      <c r="C6" s="1" t="e">
        <f>RTD("pi.rtdserver", ,"BSE_BHARATFORG", "BidSize")</f>
        <v>#N/A</v>
      </c>
      <c r="D6" s="1" t="e">
        <f>RTD("pi.rtdserver", ,"BSE_BHARATFORG", "Bid")</f>
        <v>#N/A</v>
      </c>
      <c r="E6" s="1" t="e">
        <f>RTD("pi.rtdserver", ,"BSE_BHARATFORG", "Ask")</f>
        <v>#N/A</v>
      </c>
      <c r="F6" s="1" t="e">
        <f>RTD("pi.rtdserver", ,"BSE_BHARATFORG", "AskSize")</f>
        <v>#N/A</v>
      </c>
      <c r="G6" s="1" t="e">
        <f>RTD("pi.rtdserver", ,"BSE_BHARATFORG", "LTQ")</f>
        <v>#N/A</v>
      </c>
      <c r="H6" s="1" t="e">
        <f>RTD("pi.rtdserver", ,"BSE_BHARATFORG", "Open")</f>
        <v>#N/A</v>
      </c>
      <c r="I6" s="1" t="e">
        <f>RTD("pi.rtdserver", ,"BSE_BHARATFORG", "High")</f>
        <v>#N/A</v>
      </c>
      <c r="J6" s="1" t="e">
        <f>RTD("pi.rtdserver", ,"BSE_BHARATFORG", "Low")</f>
        <v>#N/A</v>
      </c>
      <c r="K6" s="1" t="e">
        <f>RTD("pi.rtdserver", ,"BSE_BHARATFORG", "PrevClose")</f>
        <v>#N/A</v>
      </c>
      <c r="L6" s="1" t="e">
        <f>RTD("pi.rtdserver", ,"BSE_BHARATFORG", "Volume")</f>
        <v>#N/A</v>
      </c>
      <c r="M6" s="1" t="e">
        <f>RTD("pi.rtdserver", ,"BSE_BHARATFORG", "OpenInterest")</f>
        <v>#N/A</v>
      </c>
      <c r="N6" s="1" t="e">
        <f>RTD("pi.rtdserver", ,"BSE_BHARATFORG", "AverageTradePrice")</f>
        <v>#N/A</v>
      </c>
      <c r="O6" s="1" t="e">
        <f>RTD("pi.rtdserver", ,"BSE_BHARATFORG", "TotalBidQty")</f>
        <v>#N/A</v>
      </c>
      <c r="P6" s="1" t="e">
        <f>RTD("pi.rtdserver", ,"BSE_BHARATFORG", "TotalAskQty")</f>
        <v>#N/A</v>
      </c>
      <c r="Q6" s="1" t="e">
        <f>RTD("pi.rtdserver", ,"BSE_BHARATFORG", "Exchange")</f>
        <v>#N/A</v>
      </c>
      <c r="R6" s="1" t="e">
        <f>RTD("pi.rtdserver", ,"BSE_BHARATFORG", "lastTradeTime")</f>
        <v>#N/A</v>
      </c>
      <c r="S6" s="1" t="e">
        <f>RTD("pi.rtdserver", ,"BSE_BHARATFORG", "lastUpdateTime")</f>
        <v>#N/A</v>
      </c>
    </row>
    <row r="7" spans="1:19" x14ac:dyDescent="0.25">
      <c r="A7" s="1" t="e">
        <f>RTD("pi.rtdserver", ,"BSE_BOSCHLTD", "TradingSymbol")</f>
        <v>#N/A</v>
      </c>
      <c r="B7" s="1" t="e">
        <f>RTD("pi.rtdserver", ,"BSE_BOSCHLTD", "Last")</f>
        <v>#N/A</v>
      </c>
      <c r="C7" s="1" t="e">
        <f>RTD("pi.rtdserver", ,"BSE_BOSCHLTD", "BidSize")</f>
        <v>#N/A</v>
      </c>
      <c r="D7" s="1" t="e">
        <f>RTD("pi.rtdserver", ,"BSE_BOSCHLTD", "Bid")</f>
        <v>#N/A</v>
      </c>
      <c r="E7" s="1" t="e">
        <f>RTD("pi.rtdserver", ,"BSE_BOSCHLTD", "Ask")</f>
        <v>#N/A</v>
      </c>
      <c r="F7" s="1" t="e">
        <f>RTD("pi.rtdserver", ,"BSE_BOSCHLTD", "AskSize")</f>
        <v>#N/A</v>
      </c>
      <c r="G7" s="1" t="e">
        <f>RTD("pi.rtdserver", ,"BSE_BOSCHLTD", "LTQ")</f>
        <v>#N/A</v>
      </c>
      <c r="H7" s="1" t="e">
        <f>RTD("pi.rtdserver", ,"BSE_BOSCHLTD", "Open")</f>
        <v>#N/A</v>
      </c>
      <c r="I7" s="1" t="e">
        <f>RTD("pi.rtdserver", ,"BSE_BOSCHLTD", "High")</f>
        <v>#N/A</v>
      </c>
      <c r="J7" s="1" t="e">
        <f>RTD("pi.rtdserver", ,"BSE_BOSCHLTD", "Low")</f>
        <v>#N/A</v>
      </c>
      <c r="K7" s="1" t="e">
        <f>RTD("pi.rtdserver", ,"BSE_BOSCHLTD", "PrevClose")</f>
        <v>#N/A</v>
      </c>
      <c r="L7" s="1" t="e">
        <f>RTD("pi.rtdserver", ,"BSE_BOSCHLTD", "Volume")</f>
        <v>#N/A</v>
      </c>
      <c r="M7" s="1" t="e">
        <f>RTD("pi.rtdserver", ,"BSE_BOSCHLTD", "OpenInterest")</f>
        <v>#N/A</v>
      </c>
      <c r="N7" s="1" t="e">
        <f>RTD("pi.rtdserver", ,"BSE_BOSCHLTD", "AverageTradePrice")</f>
        <v>#N/A</v>
      </c>
      <c r="O7" s="1" t="e">
        <f>RTD("pi.rtdserver", ,"BSE_BOSCHLTD", "TotalBidQty")</f>
        <v>#N/A</v>
      </c>
      <c r="P7" s="1" t="e">
        <f>RTD("pi.rtdserver", ,"BSE_BOSCHLTD", "TotalAskQty")</f>
        <v>#N/A</v>
      </c>
      <c r="Q7" s="1" t="e">
        <f>RTD("pi.rtdserver", ,"BSE_BOSCHLTD", "Exchange")</f>
        <v>#N/A</v>
      </c>
      <c r="R7" s="1" t="e">
        <f>RTD("pi.rtdserver", ,"BSE_BOSCHLTD", "lastTradeTime")</f>
        <v>#N/A</v>
      </c>
      <c r="S7" s="1" t="e">
        <f>RTD("pi.rtdserver", ,"BSE_BOSCHLTD", "lastUpdateTime")</f>
        <v>#N/A</v>
      </c>
    </row>
    <row r="8" spans="1:19" x14ac:dyDescent="0.25">
      <c r="A8" s="1" t="e">
        <f>RTD("pi.rtdserver", ,"BSE_CUMMINSIND", "TradingSymbol")</f>
        <v>#N/A</v>
      </c>
      <c r="B8" s="1" t="e">
        <f>RTD("pi.rtdserver", ,"BSE_CUMMINSIND", "Last")</f>
        <v>#N/A</v>
      </c>
      <c r="C8" s="1" t="e">
        <f>RTD("pi.rtdserver", ,"BSE_CUMMINSIND", "BidSize")</f>
        <v>#N/A</v>
      </c>
      <c r="D8" s="1" t="e">
        <f>RTD("pi.rtdserver", ,"BSE_CUMMINSIND", "Bid")</f>
        <v>#N/A</v>
      </c>
      <c r="E8" s="1" t="e">
        <f>RTD("pi.rtdserver", ,"BSE_CUMMINSIND", "Ask")</f>
        <v>#N/A</v>
      </c>
      <c r="F8" s="1" t="e">
        <f>RTD("pi.rtdserver", ,"BSE_CUMMINSIND", "AskSize")</f>
        <v>#N/A</v>
      </c>
      <c r="G8" s="1" t="e">
        <f>RTD("pi.rtdserver", ,"BSE_CUMMINSIND", "LTQ")</f>
        <v>#N/A</v>
      </c>
      <c r="H8" s="1" t="e">
        <f>RTD("pi.rtdserver", ,"BSE_CUMMINSIND", "Open")</f>
        <v>#N/A</v>
      </c>
      <c r="I8" s="1" t="e">
        <f>RTD("pi.rtdserver", ,"BSE_CUMMINSIND", "High")</f>
        <v>#N/A</v>
      </c>
      <c r="J8" s="1" t="e">
        <f>RTD("pi.rtdserver", ,"BSE_CUMMINSIND", "Low")</f>
        <v>#N/A</v>
      </c>
      <c r="K8" s="1" t="e">
        <f>RTD("pi.rtdserver", ,"BSE_CUMMINSIND", "PrevClose")</f>
        <v>#N/A</v>
      </c>
      <c r="L8" s="1" t="e">
        <f>RTD("pi.rtdserver", ,"BSE_CUMMINSIND", "Volume")</f>
        <v>#N/A</v>
      </c>
      <c r="M8" s="1" t="e">
        <f>RTD("pi.rtdserver", ,"BSE_CUMMINSIND", "OpenInterest")</f>
        <v>#N/A</v>
      </c>
      <c r="N8" s="1" t="e">
        <f>RTD("pi.rtdserver", ,"BSE_CUMMINSIND", "AverageTradePrice")</f>
        <v>#N/A</v>
      </c>
      <c r="O8" s="1" t="e">
        <f>RTD("pi.rtdserver", ,"BSE_CUMMINSIND", "TotalBidQty")</f>
        <v>#N/A</v>
      </c>
      <c r="P8" s="1" t="e">
        <f>RTD("pi.rtdserver", ,"BSE_CUMMINSIND", "TotalAskQty")</f>
        <v>#N/A</v>
      </c>
      <c r="Q8" s="1" t="e">
        <f>RTD("pi.rtdserver", ,"BSE_CUMMINSIND", "Exchange")</f>
        <v>#N/A</v>
      </c>
      <c r="R8" s="1" t="e">
        <f>RTD("pi.rtdserver", ,"BSE_CUMMINSIND", "lastTradeTime")</f>
        <v>#N/A</v>
      </c>
      <c r="S8" s="1" t="e">
        <f>RTD("pi.rtdserver", ,"BSE_CUMMINSIND", "lastUpdateTime")</f>
        <v>#N/A</v>
      </c>
    </row>
    <row r="9" spans="1:19" x14ac:dyDescent="0.25">
      <c r="A9" s="1" t="e">
        <f>RTD("pi.rtdserver", ,"BSE_EICHERMOT", "TradingSymbol")</f>
        <v>#N/A</v>
      </c>
      <c r="B9" s="1" t="e">
        <f>RTD("pi.rtdserver", ,"BSE_EICHERMOT", "Last")</f>
        <v>#N/A</v>
      </c>
      <c r="C9" s="1" t="e">
        <f>RTD("pi.rtdserver", ,"BSE_EICHERMOT", "BidSize")</f>
        <v>#N/A</v>
      </c>
      <c r="D9" s="1" t="e">
        <f>RTD("pi.rtdserver", ,"BSE_EICHERMOT", "Bid")</f>
        <v>#N/A</v>
      </c>
      <c r="E9" s="1" t="e">
        <f>RTD("pi.rtdserver", ,"BSE_EICHERMOT", "Ask")</f>
        <v>#N/A</v>
      </c>
      <c r="F9" s="1" t="e">
        <f>RTD("pi.rtdserver", ,"BSE_EICHERMOT", "AskSize")</f>
        <v>#N/A</v>
      </c>
      <c r="G9" s="1" t="e">
        <f>RTD("pi.rtdserver", ,"BSE_EICHERMOT", "LTQ")</f>
        <v>#N/A</v>
      </c>
      <c r="H9" s="1" t="e">
        <f>RTD("pi.rtdserver", ,"BSE_EICHERMOT", "Open")</f>
        <v>#N/A</v>
      </c>
      <c r="I9" s="1" t="e">
        <f>RTD("pi.rtdserver", ,"BSE_EICHERMOT", "High")</f>
        <v>#N/A</v>
      </c>
      <c r="J9" s="1" t="e">
        <f>RTD("pi.rtdserver", ,"BSE_EICHERMOT", "Low")</f>
        <v>#N/A</v>
      </c>
      <c r="K9" s="1" t="e">
        <f>RTD("pi.rtdserver", ,"BSE_EICHERMOT", "PrevClose")</f>
        <v>#N/A</v>
      </c>
      <c r="L9" s="1" t="e">
        <f>RTD("pi.rtdserver", ,"BSE_EICHERMOT", "Volume")</f>
        <v>#N/A</v>
      </c>
      <c r="M9" s="1" t="e">
        <f>RTD("pi.rtdserver", ,"BSE_EICHERMOT", "OpenInterest")</f>
        <v>#N/A</v>
      </c>
      <c r="N9" s="1" t="e">
        <f>RTD("pi.rtdserver", ,"BSE_EICHERMOT", "AverageTradePrice")</f>
        <v>#N/A</v>
      </c>
      <c r="O9" s="1" t="e">
        <f>RTD("pi.rtdserver", ,"BSE_EICHERMOT", "TotalBidQty")</f>
        <v>#N/A</v>
      </c>
      <c r="P9" s="1" t="e">
        <f>RTD("pi.rtdserver", ,"BSE_EICHERMOT", "TotalAskQty")</f>
        <v>#N/A</v>
      </c>
      <c r="Q9" s="1" t="e">
        <f>RTD("pi.rtdserver", ,"BSE_EICHERMOT", "Exchange")</f>
        <v>#N/A</v>
      </c>
      <c r="R9" s="1" t="e">
        <f>RTD("pi.rtdserver", ,"BSE_EICHERMOT", "lastTradeTime")</f>
        <v>#N/A</v>
      </c>
      <c r="S9" s="1" t="e">
        <f>RTD("pi.rtdserver", ,"BSE_EICHERMOT", "lastUpdateTime")</f>
        <v>#N/A</v>
      </c>
    </row>
    <row r="10" spans="1:19" x14ac:dyDescent="0.25">
      <c r="A10" s="1" t="e">
        <f>RTD("pi.rtdserver", ,"BSE_HEROMOTOCO", "TradingSymbol")</f>
        <v>#N/A</v>
      </c>
      <c r="B10" s="1" t="e">
        <f>RTD("pi.rtdserver", ,"BSE_HEROMOTOCO", "Last")</f>
        <v>#N/A</v>
      </c>
      <c r="C10" s="1" t="e">
        <f>RTD("pi.rtdserver", ,"BSE_HEROMOTOCO", "BidSize")</f>
        <v>#N/A</v>
      </c>
      <c r="D10" s="1" t="e">
        <f>RTD("pi.rtdserver", ,"BSE_HEROMOTOCO", "Bid")</f>
        <v>#N/A</v>
      </c>
      <c r="E10" s="1" t="e">
        <f>RTD("pi.rtdserver", ,"BSE_HEROMOTOCO", "Ask")</f>
        <v>#N/A</v>
      </c>
      <c r="F10" s="1" t="e">
        <f>RTD("pi.rtdserver", ,"BSE_HEROMOTOCO", "AskSize")</f>
        <v>#N/A</v>
      </c>
      <c r="G10" s="1" t="e">
        <f>RTD("pi.rtdserver", ,"BSE_HEROMOTOCO", "LTQ")</f>
        <v>#N/A</v>
      </c>
      <c r="H10" s="1" t="e">
        <f>RTD("pi.rtdserver", ,"BSE_HEROMOTOCO", "Open")</f>
        <v>#N/A</v>
      </c>
      <c r="I10" s="1" t="e">
        <f>RTD("pi.rtdserver", ,"BSE_HEROMOTOCO", "High")</f>
        <v>#N/A</v>
      </c>
      <c r="J10" s="1" t="e">
        <f>RTD("pi.rtdserver", ,"BSE_HEROMOTOCO", "Low")</f>
        <v>#N/A</v>
      </c>
      <c r="K10" s="1" t="e">
        <f>RTD("pi.rtdserver", ,"BSE_HEROMOTOCO", "PrevClose")</f>
        <v>#N/A</v>
      </c>
      <c r="L10" s="1" t="e">
        <f>RTD("pi.rtdserver", ,"BSE_HEROMOTOCO", "Volume")</f>
        <v>#N/A</v>
      </c>
      <c r="M10" s="1" t="e">
        <f>RTD("pi.rtdserver", ,"BSE_HEROMOTOCO", "OpenInterest")</f>
        <v>#N/A</v>
      </c>
      <c r="N10" s="1" t="e">
        <f>RTD("pi.rtdserver", ,"BSE_HEROMOTOCO", "AverageTradePrice")</f>
        <v>#N/A</v>
      </c>
      <c r="O10" s="1" t="e">
        <f>RTD("pi.rtdserver", ,"BSE_HEROMOTOCO", "TotalBidQty")</f>
        <v>#N/A</v>
      </c>
      <c r="P10" s="1" t="e">
        <f>RTD("pi.rtdserver", ,"BSE_HEROMOTOCO", "TotalAskQty")</f>
        <v>#N/A</v>
      </c>
      <c r="Q10" s="1" t="e">
        <f>RTD("pi.rtdserver", ,"BSE_HEROMOTOCO", "Exchange")</f>
        <v>#N/A</v>
      </c>
      <c r="R10" s="1" t="e">
        <f>RTD("pi.rtdserver", ,"BSE_HEROMOTOCO", "lastTradeTime")</f>
        <v>#N/A</v>
      </c>
      <c r="S10" s="1" t="e">
        <f>RTD("pi.rtdserver", ,"BSE_HEROMOTOCO", "lastUpdateTime")</f>
        <v>#N/A</v>
      </c>
    </row>
    <row r="11" spans="1:19" x14ac:dyDescent="0.25">
      <c r="A11" s="1" t="e">
        <f>RTD("pi.rtdserver", ,"BSE_M&amp;M", "TradingSymbol")</f>
        <v>#N/A</v>
      </c>
      <c r="B11" s="1" t="e">
        <f>RTD("pi.rtdserver", ,"BSE_M&amp;M", "Last")</f>
        <v>#N/A</v>
      </c>
      <c r="C11" s="1" t="e">
        <f>RTD("pi.rtdserver", ,"BSE_M&amp;M", "BidSize")</f>
        <v>#N/A</v>
      </c>
      <c r="D11" s="1" t="e">
        <f>RTD("pi.rtdserver", ,"BSE_M&amp;M", "Bid")</f>
        <v>#N/A</v>
      </c>
      <c r="E11" s="1" t="e">
        <f>RTD("pi.rtdserver", ,"BSE_M&amp;M", "Ask")</f>
        <v>#N/A</v>
      </c>
      <c r="F11" s="1" t="e">
        <f>RTD("pi.rtdserver", ,"BSE_M&amp;M", "AskSize")</f>
        <v>#N/A</v>
      </c>
      <c r="G11" s="1" t="e">
        <f>RTD("pi.rtdserver", ,"BSE_M&amp;M", "LTQ")</f>
        <v>#N/A</v>
      </c>
      <c r="H11" s="1" t="e">
        <f>RTD("pi.rtdserver", ,"BSE_M&amp;M", "Open")</f>
        <v>#N/A</v>
      </c>
      <c r="I11" s="1" t="e">
        <f>RTD("pi.rtdserver", ,"BSE_M&amp;M", "High")</f>
        <v>#N/A</v>
      </c>
      <c r="J11" s="1" t="e">
        <f>RTD("pi.rtdserver", ,"BSE_M&amp;M", "Low")</f>
        <v>#N/A</v>
      </c>
      <c r="K11" s="1" t="e">
        <f>RTD("pi.rtdserver", ,"BSE_M&amp;M", "PrevClose")</f>
        <v>#N/A</v>
      </c>
      <c r="L11" s="1" t="e">
        <f>RTD("pi.rtdserver", ,"BSE_M&amp;M", "Volume")</f>
        <v>#N/A</v>
      </c>
      <c r="M11" s="1" t="e">
        <f>RTD("pi.rtdserver", ,"BSE_M&amp;M", "OpenInterest")</f>
        <v>#N/A</v>
      </c>
      <c r="N11" s="1" t="e">
        <f>RTD("pi.rtdserver", ,"BSE_M&amp;M", "AverageTradePrice")</f>
        <v>#N/A</v>
      </c>
      <c r="O11" s="1" t="e">
        <f>RTD("pi.rtdserver", ,"BSE_M&amp;M", "TotalBidQty")</f>
        <v>#N/A</v>
      </c>
      <c r="P11" s="1" t="e">
        <f>RTD("pi.rtdserver", ,"BSE_M&amp;M", "TotalAskQty")</f>
        <v>#N/A</v>
      </c>
      <c r="Q11" s="1" t="e">
        <f>RTD("pi.rtdserver", ,"BSE_M&amp;M", "Exchange")</f>
        <v>#N/A</v>
      </c>
      <c r="R11" s="1" t="e">
        <f>RTD("pi.rtdserver", ,"BSE_M&amp;M", "lastTradeTime")</f>
        <v>#N/A</v>
      </c>
      <c r="S11" s="1" t="e">
        <f>RTD("pi.rtdserver", ,"BSE_M&amp;M", "lastUpdateTime")</f>
        <v>#N/A</v>
      </c>
    </row>
    <row r="12" spans="1:19" x14ac:dyDescent="0.25">
      <c r="A12" s="1" t="e">
        <f>RTD("pi.rtdserver", ,"BSE_MARUTI", "TradingSymbol")</f>
        <v>#N/A</v>
      </c>
      <c r="B12" s="1" t="e">
        <f>RTD("pi.rtdserver", ,"BSE_MARUTI", "Last")</f>
        <v>#N/A</v>
      </c>
      <c r="C12" s="1" t="e">
        <f>RTD("pi.rtdserver", ,"BSE_MARUTI", "BidSize")</f>
        <v>#N/A</v>
      </c>
      <c r="D12" s="1" t="e">
        <f>RTD("pi.rtdserver", ,"BSE_MARUTI", "Bid")</f>
        <v>#N/A</v>
      </c>
      <c r="E12" s="1" t="e">
        <f>RTD("pi.rtdserver", ,"BSE_MARUTI", "Ask")</f>
        <v>#N/A</v>
      </c>
      <c r="F12" s="1" t="e">
        <f>RTD("pi.rtdserver", ,"BSE_MARUTI", "AskSize")</f>
        <v>#N/A</v>
      </c>
      <c r="G12" s="1" t="e">
        <f>RTD("pi.rtdserver", ,"BSE_MARUTI", "LTQ")</f>
        <v>#N/A</v>
      </c>
      <c r="H12" s="1" t="e">
        <f>RTD("pi.rtdserver", ,"BSE_MARUTI", "Open")</f>
        <v>#N/A</v>
      </c>
      <c r="I12" s="1" t="e">
        <f>RTD("pi.rtdserver", ,"BSE_MARUTI", "High")</f>
        <v>#N/A</v>
      </c>
      <c r="J12" s="1" t="e">
        <f>RTD("pi.rtdserver", ,"BSE_MARUTI", "Low")</f>
        <v>#N/A</v>
      </c>
      <c r="K12" s="1" t="e">
        <f>RTD("pi.rtdserver", ,"BSE_MARUTI", "PrevClose")</f>
        <v>#N/A</v>
      </c>
      <c r="L12" s="1" t="e">
        <f>RTD("pi.rtdserver", ,"BSE_MARUTI", "Volume")</f>
        <v>#N/A</v>
      </c>
      <c r="M12" s="1" t="e">
        <f>RTD("pi.rtdserver", ,"BSE_MARUTI", "OpenInterest")</f>
        <v>#N/A</v>
      </c>
      <c r="N12" s="1" t="e">
        <f>RTD("pi.rtdserver", ,"BSE_MARUTI", "AverageTradePrice")</f>
        <v>#N/A</v>
      </c>
      <c r="O12" s="1" t="e">
        <f>RTD("pi.rtdserver", ,"BSE_MARUTI", "TotalBidQty")</f>
        <v>#N/A</v>
      </c>
      <c r="P12" s="1" t="e">
        <f>RTD("pi.rtdserver", ,"BSE_MARUTI", "TotalAskQty")</f>
        <v>#N/A</v>
      </c>
      <c r="Q12" s="1" t="e">
        <f>RTD("pi.rtdserver", ,"BSE_MARUTI", "Exchange")</f>
        <v>#N/A</v>
      </c>
      <c r="R12" s="1" t="e">
        <f>RTD("pi.rtdserver", ,"BSE_MARUTI", "lastTradeTime")</f>
        <v>#N/A</v>
      </c>
      <c r="S12" s="1" t="e">
        <f>RTD("pi.rtdserver", ,"BSE_MARUTI", "lastUpdateTime")</f>
        <v>#N/A</v>
      </c>
    </row>
    <row r="13" spans="1:19" x14ac:dyDescent="0.25">
      <c r="A13" s="1" t="e">
        <f>RTD("pi.rtdserver", ,"BSE_MOTHERSUMI", "TradingSymbol")</f>
        <v>#N/A</v>
      </c>
      <c r="B13" s="1" t="e">
        <f>RTD("pi.rtdserver", ,"BSE_MOTHERSUMI", "Last")</f>
        <v>#N/A</v>
      </c>
      <c r="C13" s="1" t="e">
        <f>RTD("pi.rtdserver", ,"BSE_MOTHERSUMI", "BidSize")</f>
        <v>#N/A</v>
      </c>
      <c r="D13" s="1" t="e">
        <f>RTD("pi.rtdserver", ,"BSE_MOTHERSUMI", "Bid")</f>
        <v>#N/A</v>
      </c>
      <c r="E13" s="1" t="e">
        <f>RTD("pi.rtdserver", ,"BSE_MOTHERSUMI", "Ask")</f>
        <v>#N/A</v>
      </c>
      <c r="F13" s="1" t="e">
        <f>RTD("pi.rtdserver", ,"BSE_MOTHERSUMI", "AskSize")</f>
        <v>#N/A</v>
      </c>
      <c r="G13" s="1" t="e">
        <f>RTD("pi.rtdserver", ,"BSE_MOTHERSUMI", "LTQ")</f>
        <v>#N/A</v>
      </c>
      <c r="H13" s="1" t="e">
        <f>RTD("pi.rtdserver", ,"BSE_MOTHERSUMI", "Open")</f>
        <v>#N/A</v>
      </c>
      <c r="I13" s="1" t="e">
        <f>RTD("pi.rtdserver", ,"BSE_MOTHERSUMI", "High")</f>
        <v>#N/A</v>
      </c>
      <c r="J13" s="1" t="e">
        <f>RTD("pi.rtdserver", ,"BSE_MOTHERSUMI", "Low")</f>
        <v>#N/A</v>
      </c>
      <c r="K13" s="1" t="e">
        <f>RTD("pi.rtdserver", ,"BSE_MOTHERSUMI", "PrevClose")</f>
        <v>#N/A</v>
      </c>
      <c r="L13" s="1" t="e">
        <f>RTD("pi.rtdserver", ,"BSE_MOTHERSUMI", "Volume")</f>
        <v>#N/A</v>
      </c>
      <c r="M13" s="1" t="e">
        <f>RTD("pi.rtdserver", ,"BSE_MOTHERSUMI", "OpenInterest")</f>
        <v>#N/A</v>
      </c>
      <c r="N13" s="1" t="e">
        <f>RTD("pi.rtdserver", ,"BSE_MOTHERSUMI", "AverageTradePrice")</f>
        <v>#N/A</v>
      </c>
      <c r="O13" s="1" t="e">
        <f>RTD("pi.rtdserver", ,"BSE_MOTHERSUMI", "TotalBidQty")</f>
        <v>#N/A</v>
      </c>
      <c r="P13" s="1" t="e">
        <f>RTD("pi.rtdserver", ,"BSE_MOTHERSUMI", "TotalAskQty")</f>
        <v>#N/A</v>
      </c>
      <c r="Q13" s="1" t="e">
        <f>RTD("pi.rtdserver", ,"BSE_MOTHERSUMI", "Exchange")</f>
        <v>#N/A</v>
      </c>
      <c r="R13" s="1" t="e">
        <f>RTD("pi.rtdserver", ,"BSE_MOTHERSUMI", "lastTradeTime")</f>
        <v>#N/A</v>
      </c>
      <c r="S13" s="1" t="e">
        <f>RTD("pi.rtdserver", ,"BSE_MOTHERSUMI", "lastUpdateTime")</f>
        <v>#N/A</v>
      </c>
    </row>
    <row r="14" spans="1:19" x14ac:dyDescent="0.25">
      <c r="A14" s="1" t="e">
        <f>RTD("pi.rtdserver", ,"BSE_MRF", "TradingSymbol")</f>
        <v>#N/A</v>
      </c>
      <c r="B14" s="1" t="e">
        <f>RTD("pi.rtdserver", ,"BSE_MRF", "Last")</f>
        <v>#N/A</v>
      </c>
      <c r="C14" s="1" t="e">
        <f>RTD("pi.rtdserver", ,"BSE_MRF", "BidSize")</f>
        <v>#N/A</v>
      </c>
      <c r="D14" s="1" t="e">
        <f>RTD("pi.rtdserver", ,"BSE_MRF", "Bid")</f>
        <v>#N/A</v>
      </c>
      <c r="E14" s="1" t="e">
        <f>RTD("pi.rtdserver", ,"BSE_MRF", "Ask")</f>
        <v>#N/A</v>
      </c>
      <c r="F14" s="1" t="e">
        <f>RTD("pi.rtdserver", ,"BSE_MRF", "AskSize")</f>
        <v>#N/A</v>
      </c>
      <c r="G14" s="1" t="e">
        <f>RTD("pi.rtdserver", ,"BSE_MRF", "LTQ")</f>
        <v>#N/A</v>
      </c>
      <c r="H14" s="1" t="e">
        <f>RTD("pi.rtdserver", ,"BSE_MRF", "Open")</f>
        <v>#N/A</v>
      </c>
      <c r="I14" s="1" t="e">
        <f>RTD("pi.rtdserver", ,"BSE_MRF", "High")</f>
        <v>#N/A</v>
      </c>
      <c r="J14" s="1" t="e">
        <f>RTD("pi.rtdserver", ,"BSE_MRF", "Low")</f>
        <v>#N/A</v>
      </c>
      <c r="K14" s="1" t="e">
        <f>RTD("pi.rtdserver", ,"BSE_MRF", "PrevClose")</f>
        <v>#N/A</v>
      </c>
      <c r="L14" s="1" t="e">
        <f>RTD("pi.rtdserver", ,"BSE_MRF", "Volume")</f>
        <v>#N/A</v>
      </c>
      <c r="M14" s="1" t="e">
        <f>RTD("pi.rtdserver", ,"BSE_MRF", "OpenInterest")</f>
        <v>#N/A</v>
      </c>
      <c r="N14" s="1" t="e">
        <f>RTD("pi.rtdserver", ,"BSE_MRF", "AverageTradePrice")</f>
        <v>#N/A</v>
      </c>
      <c r="O14" s="1" t="e">
        <f>RTD("pi.rtdserver", ,"BSE_MRF", "TotalBidQty")</f>
        <v>#N/A</v>
      </c>
      <c r="P14" s="1" t="e">
        <f>RTD("pi.rtdserver", ,"BSE_MRF", "TotalAskQty")</f>
        <v>#N/A</v>
      </c>
      <c r="Q14" s="1" t="e">
        <f>RTD("pi.rtdserver", ,"BSE_MRF", "Exchange")</f>
        <v>#N/A</v>
      </c>
      <c r="R14" s="1" t="e">
        <f>RTD("pi.rtdserver", ,"BSE_MRF", "lastTradeTime")</f>
        <v>#N/A</v>
      </c>
      <c r="S14" s="1" t="e">
        <f>RTD("pi.rtdserver", ,"BSE_MRF", "lastUpdateTime")</f>
        <v>#N/A</v>
      </c>
    </row>
    <row r="15" spans="1:19" x14ac:dyDescent="0.25">
      <c r="A15" s="1" t="e">
        <f>RTD("pi.rtdserver", ,"BSE_TATAMOTORS", "TradingSymbol")</f>
        <v>#N/A</v>
      </c>
      <c r="B15" s="1" t="e">
        <f>RTD("pi.rtdserver", ,"BSE_TATAMOTORS", "Last")</f>
        <v>#N/A</v>
      </c>
      <c r="C15" s="1" t="e">
        <f>RTD("pi.rtdserver", ,"BSE_TATAMOTORS", "BidSize")</f>
        <v>#N/A</v>
      </c>
      <c r="D15" s="1" t="e">
        <f>RTD("pi.rtdserver", ,"BSE_TATAMOTORS", "Bid")</f>
        <v>#N/A</v>
      </c>
      <c r="E15" s="1" t="e">
        <f>RTD("pi.rtdserver", ,"BSE_TATAMOTORS", "Ask")</f>
        <v>#N/A</v>
      </c>
      <c r="F15" s="1" t="e">
        <f>RTD("pi.rtdserver", ,"BSE_TATAMOTORS", "AskSize")</f>
        <v>#N/A</v>
      </c>
      <c r="G15" s="1" t="e">
        <f>RTD("pi.rtdserver", ,"BSE_TATAMOTORS", "LTQ")</f>
        <v>#N/A</v>
      </c>
      <c r="H15" s="1" t="e">
        <f>RTD("pi.rtdserver", ,"BSE_TATAMOTORS", "Open")</f>
        <v>#N/A</v>
      </c>
      <c r="I15" s="1" t="e">
        <f>RTD("pi.rtdserver", ,"BSE_TATAMOTORS", "High")</f>
        <v>#N/A</v>
      </c>
      <c r="J15" s="1" t="e">
        <f>RTD("pi.rtdserver", ,"BSE_TATAMOTORS", "Low")</f>
        <v>#N/A</v>
      </c>
      <c r="K15" s="1" t="e">
        <f>RTD("pi.rtdserver", ,"BSE_TATAMOTORS", "PrevClose")</f>
        <v>#N/A</v>
      </c>
      <c r="L15" s="1" t="e">
        <f>RTD("pi.rtdserver", ,"BSE_TATAMOTORS", "Volume")</f>
        <v>#N/A</v>
      </c>
      <c r="M15" s="1" t="e">
        <f>RTD("pi.rtdserver", ,"BSE_TATAMOTORS", "OpenInterest")</f>
        <v>#N/A</v>
      </c>
      <c r="N15" s="1" t="e">
        <f>RTD("pi.rtdserver", ,"BSE_TATAMOTORS", "AverageTradePrice")</f>
        <v>#N/A</v>
      </c>
      <c r="O15" s="1" t="e">
        <f>RTD("pi.rtdserver", ,"BSE_TATAMOTORS", "TotalBidQty")</f>
        <v>#N/A</v>
      </c>
      <c r="P15" s="1" t="e">
        <f>RTD("pi.rtdserver", ,"BSE_TATAMOTORS", "TotalAskQty")</f>
        <v>#N/A</v>
      </c>
      <c r="Q15" s="1" t="e">
        <f>RTD("pi.rtdserver", ,"BSE_TATAMOTORS", "Exchange")</f>
        <v>#N/A</v>
      </c>
      <c r="R15" s="1" t="e">
        <f>RTD("pi.rtdserver", ,"BSE_TATAMOTORS", "lastTradeTime")</f>
        <v>#N/A</v>
      </c>
      <c r="S15" s="1" t="e">
        <f>RTD("pi.rtdserver", ,"BSE_TATAMOTORS", "lastUpdateTime")</f>
        <v>#N/A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BSEAuto MW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2021-04-07T19:48:31Z</dcterms:created>
  <dcterms:modified xsi:type="dcterms:W3CDTF">2021-04-07T19:48:35Z</dcterms:modified>
</cp:coreProperties>
</file>