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NiftyPSE MW" sheetId="1" r:id="rId1"/>
  </sheets>
  <calcPr calcId="144525"/>
</workbook>
</file>

<file path=xl/calcChain.xml><?xml version="1.0" encoding="utf-8"?>
<calcChain xmlns="http://schemas.openxmlformats.org/spreadsheetml/2006/main">
  <c r="S21" i="1" l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<sst xmlns="http://schemas.openxmlformats.org/spreadsheetml/2006/main" count="19" uniqueCount="19">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</sst>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NSE_ENGINERSIN-EQ</stp>
        <stp>TradingSymbol</stp>
        <tr r="A7" s="1"/>
      </tp>
      <tp t="e">
        <v>#N/A</v>
        <stp/>
        <stp>NSE_IOC-EQ</stp>
        <stp>OpenInterest</stp>
        <tr r="M10" s="1"/>
      </tp>
      <tp t="e">
        <v>#N/A</v>
        <stp/>
        <stp>NSE_BEL-EQ</stp>
        <stp>Open</stp>
        <tr r="H2" s="1"/>
      </tp>
      <tp t="e">
        <v>#N/A</v>
        <stp/>
        <stp>NSE_IOC-EQ</stp>
        <stp>lastUpdateTime</stp>
        <tr r="S10" s="1"/>
      </tp>
      <tp t="e">
        <v>#N/A</v>
        <stp/>
        <stp>NSE_PFC-EQ</stp>
        <stp>lastUpdateTime</stp>
        <tr r="S18" s="1"/>
      </tp>
      <tp t="e">
        <v>#N/A</v>
        <stp/>
        <stp>NSE_PFC-EQ</stp>
        <stp>Last</stp>
        <tr r="B18" s="1"/>
      </tp>
      <tp t="e">
        <v>#N/A</v>
        <stp/>
        <stp>NSE_ENGINERSIN-EQ</stp>
        <stp>High</stp>
        <tr r="I7" s="1"/>
      </tp>
      <tp t="e">
        <v>#N/A</v>
        <stp/>
        <stp>NSE_COALINDIA-EQ</stp>
        <stp>Open</stp>
        <tr r="H5" s="1"/>
      </tp>
      <tp t="e">
        <v>#N/A</v>
        <stp/>
        <stp>NSE_POWERGRID-EQ</stp>
        <stp>Open</stp>
        <tr r="H19" s="1"/>
      </tp>
      <tp t="e">
        <v>#N/A</v>
        <stp/>
        <stp>NSE_PFC-EQ</stp>
        <stp>Volume</stp>
        <tr r="L18" s="1"/>
      </tp>
      <tp t="e">
        <v>#N/A</v>
        <stp/>
        <stp>NSE_IOC-EQ</stp>
        <stp>Volume</stp>
        <tr r="L10" s="1"/>
      </tp>
      <tp t="e">
        <v>#N/A</v>
        <stp/>
        <stp>NSE_COALINDIA-EQ</stp>
        <stp>TradingSymbol</stp>
        <tr r="A5" s="1"/>
      </tp>
      <tp t="e">
        <v>#N/A</v>
        <stp/>
        <stp>NSE_HINDPETRO-EQ</stp>
        <stp>High</stp>
        <tr r="I9" s="1"/>
      </tp>
      <tp t="e">
        <v>#N/A</v>
        <stp/>
        <stp>NSE_NATIONALUM-EQ</stp>
        <stp>Open</stp>
        <tr r="H11" s="1"/>
      </tp>
      <tp t="e">
        <v>#N/A</v>
        <stp/>
        <stp>NSE_OIL-EQ</stp>
        <stp>OpenInterest</stp>
        <tr r="M16" s="1"/>
      </tp>
      <tp t="e">
        <v>#N/A</v>
        <stp/>
        <stp>NSE_COALINDIA-EQ</stp>
        <stp>OpenInterest</stp>
        <tr r="M5" s="1"/>
      </tp>
      <tp t="e">
        <v>#N/A</v>
        <stp/>
        <stp>NSE_NATIONALUM-EQ</stp>
        <stp>lastTradeTime</stp>
        <tr r="R11" s="1"/>
      </tp>
      <tp t="e">
        <v>#N/A</v>
        <stp/>
        <stp>NSE_POWERGRID-EQ</stp>
        <stp>OpenInterest</stp>
        <tr r="M19" s="1"/>
      </tp>
      <tp t="e">
        <v>#N/A</v>
        <stp/>
        <stp>NSE_HINDPETRO-EQ</stp>
        <stp>lastTradeTime</stp>
        <tr r="R9" s="1"/>
      </tp>
      <tp t="e">
        <v>#N/A</v>
        <stp/>
        <stp>NSE_NATIONALUM-EQ</stp>
        <stp>lastUpdateTime</stp>
        <tr r="S11" s="1"/>
      </tp>
      <tp t="e">
        <v>#N/A</v>
        <stp/>
        <stp>NSE_IOC-EQ</stp>
        <stp>Open</stp>
        <tr r="H10" s="1"/>
      </tp>
      <tp t="e">
        <v>#N/A</v>
        <stp/>
        <stp>NSE_PFC-EQ</stp>
        <stp>High</stp>
        <tr r="I18" s="1"/>
      </tp>
      <tp t="e">
        <v>#N/A</v>
        <stp/>
        <stp>NSE_BEL-EQ</stp>
        <stp>OpenInterest</stp>
        <tr r="M2" s="1"/>
      </tp>
      <tp t="e">
        <v>#N/A</v>
        <stp/>
        <stp>NSE_ENGINERSIN-EQ</stp>
        <stp>Last</stp>
        <tr r="B7" s="1"/>
      </tp>
      <tp t="e">
        <v>#N/A</v>
        <stp/>
        <stp>NSE_NATIONALUM-EQ</stp>
        <stp>Volume</stp>
        <tr r="L11" s="1"/>
      </tp>
      <tp t="e">
        <v>#N/A</v>
        <stp/>
        <stp>NSE_ENGINERSIN-EQ</stp>
        <stp>Volume</stp>
        <tr r="L7" s="1"/>
      </tp>
      <tp t="e">
        <v>#N/A</v>
        <stp/>
        <stp>NSE_OIL-EQ</stp>
        <stp>Volume</stp>
        <tr r="L16" s="1"/>
      </tp>
      <tp t="e">
        <v>#N/A</v>
        <stp/>
        <stp>NSE_BEL-EQ</stp>
        <stp>Volume</stp>
        <tr r="L2" s="1"/>
      </tp>
      <tp t="e">
        <v>#N/A</v>
        <stp/>
        <stp>NSE_OIL-EQ</stp>
        <stp>Open</stp>
        <tr r="H16" s="1"/>
      </tp>
      <tp t="e">
        <v>#N/A</v>
        <stp/>
        <stp>NSE_HINDPETRO-EQ</stp>
        <stp>Last</stp>
        <tr r="B9" s="1"/>
      </tp>
      <tp t="e">
        <v>#N/A</v>
        <stp/>
        <stp>NSE_BEL-EQ</stp>
        <stp>lastUpdateTime</stp>
        <tr r="S2" s="1"/>
      </tp>
      <tp t="e">
        <v>#N/A</v>
        <stp/>
        <stp>NSE_OIL-EQ</stp>
        <stp>lastUpdateTime</stp>
        <tr r="S16" s="1"/>
      </tp>
      <tp t="e">
        <v>#N/A</v>
        <stp/>
        <stp>NSE_ENGINERSIN-EQ</stp>
        <stp>lastUpdateTime</stp>
        <tr r="S7" s="1"/>
      </tp>
      <tp t="e">
        <v>#N/A</v>
        <stp/>
        <stp>NSE_POWERGRID-EQ</stp>
        <stp>TradingSymbol</stp>
        <tr r="A19" s="1"/>
      </tp>
      <tp t="e">
        <v>#N/A</v>
        <stp/>
        <stp>NSE_NATIONALUM-EQ</stp>
        <stp>OpenInterest</stp>
        <tr r="M11" s="1"/>
      </tp>
      <tp t="e">
        <v>#N/A</v>
        <stp/>
        <stp>NSE_BPCL-EQ</stp>
        <stp>Volume</stp>
        <tr r="L4" s="1"/>
      </tp>
      <tp t="e">
        <v>#N/A</v>
        <stp/>
        <stp>NSE_BHEL-EQ</stp>
        <stp>Volume</stp>
        <tr r="L3" s="1"/>
      </tp>
      <tp t="e">
        <v>#N/A</v>
        <stp/>
        <stp>NSE_GAIL-EQ</stp>
        <stp>Volume</stp>
        <tr r="L8" s="1"/>
      </tp>
      <tp t="e">
        <v>#N/A</v>
        <stp/>
        <stp>NSE_SAIL-EQ</stp>
        <stp>Volume</stp>
        <tr r="L21" s="1"/>
      </tp>
      <tp t="e">
        <v>#N/A</v>
        <stp/>
        <stp>NSE_BEL-EQ</stp>
        <stp>Last</stp>
        <tr r="B2" s="1"/>
      </tp>
      <tp t="e">
        <v>#N/A</v>
        <stp/>
        <stp>NSE_ENGINERSIN-EQ</stp>
        <stp>OpenInterest</stp>
        <tr r="M7" s="1"/>
      </tp>
      <tp t="e">
        <v>#N/A</v>
        <stp/>
        <stp>NSE_SAIL-EQ</stp>
        <stp>lastUpdateTime</stp>
        <tr r="S21" s="1"/>
      </tp>
      <tp t="e">
        <v>#N/A</v>
        <stp/>
        <stp>NSE_BHEL-EQ</stp>
        <stp>lastUpdateTime</stp>
        <tr r="S3" s="1"/>
      </tp>
      <tp t="e">
        <v>#N/A</v>
        <stp/>
        <stp>NSE_BPCL-EQ</stp>
        <stp>lastUpdateTime</stp>
        <tr r="S4" s="1"/>
      </tp>
      <tp t="e">
        <v>#N/A</v>
        <stp/>
        <stp>NSE_GAIL-EQ</stp>
        <stp>lastUpdateTime</stp>
        <tr r="S8" s="1"/>
      </tp>
      <tp t="e">
        <v>#N/A</v>
        <stp/>
        <stp>NSE_RECLTD-EQ</stp>
        <stp>Low</stp>
        <tr r="J20" s="1"/>
      </tp>
      <tp t="e">
        <v>#N/A</v>
        <stp/>
        <stp>NSE_CONCOR-EQ</stp>
        <stp>Ask</stp>
        <tr r="E6" s="1"/>
      </tp>
      <tp t="e">
        <v>#N/A</v>
        <stp/>
        <stp>NSE_RECLTD-EQ</stp>
        <stp>LTQ</stp>
        <tr r="G20" s="1"/>
      </tp>
      <tp t="e">
        <v>#N/A</v>
        <stp/>
        <stp>NSE_COALINDIA-EQ</stp>
        <stp>Last</stp>
        <tr r="B5" s="1"/>
      </tp>
      <tp t="e">
        <v>#N/A</v>
        <stp/>
        <stp>NSE_POWERGRID-EQ</stp>
        <stp>Last</stp>
        <tr r="B19" s="1"/>
      </tp>
      <tp t="e">
        <v>#N/A</v>
        <stp/>
        <stp>NSE_POWERGRID-EQ</stp>
        <stp>lastTradeTime</stp>
        <tr r="R19" s="1"/>
      </tp>
      <tp t="e">
        <v>#N/A</v>
        <stp/>
        <stp>NSE_CONCOR-EQ</stp>
        <stp>Bid</stp>
        <tr r="D6" s="1"/>
      </tp>
      <tp t="e">
        <v>#N/A</v>
        <stp/>
        <stp>NSE_IOC-EQ</stp>
        <stp>High</stp>
        <tr r="I10" s="1"/>
      </tp>
      <tp t="e">
        <v>#N/A</v>
        <stp/>
        <stp>NSE_PFC-EQ</stp>
        <stp>Open</stp>
        <tr r="H18" s="1"/>
      </tp>
      <tp t="e">
        <v>#N/A</v>
        <stp/>
        <stp>NSE_NATIONALUM-EQ</stp>
        <stp>Last</stp>
        <tr r="B11" s="1"/>
      </tp>
      <tp t="e">
        <v>#N/A</v>
        <stp/>
        <stp>NSE_OIL-EQ</stp>
        <stp>High</stp>
        <tr r="I16" s="1"/>
      </tp>
      <tp t="e">
        <v>#N/A</v>
        <stp/>
        <stp>NSE_HINDPETRO-EQ</stp>
        <stp>OpenInterest</stp>
        <tr r="M9" s="1"/>
      </tp>
      <tp t="e">
        <v>#N/A</v>
        <stp/>
        <stp>NSE_NATIONALUM-EQ</stp>
        <stp>TradingSymbol</stp>
        <tr r="A11" s="1"/>
      </tp>
      <tp t="e">
        <v>#N/A</v>
        <stp/>
        <stp>NSE_HINDPETRO-EQ</stp>
        <stp>TradingSymbol</stp>
        <tr r="A9" s="1"/>
      </tp>
      <tp t="e">
        <v>#N/A</v>
        <stp/>
        <stp>NSE_BEL-EQ</stp>
        <stp>High</stp>
        <tr r="I2" s="1"/>
      </tp>
      <tp t="e">
        <v>#N/A</v>
        <stp/>
        <stp>NSE_PFC-EQ</stp>
        <stp>OpenInterest</stp>
        <tr r="M18" s="1"/>
      </tp>
      <tp t="e">
        <v>#N/A</v>
        <stp/>
        <stp>NSE_ENGINERSIN-EQ</stp>
        <stp>Open</stp>
        <tr r="H7" s="1"/>
      </tp>
      <tp t="e">
        <v>#N/A</v>
        <stp/>
        <stp>NSE_COALINDIA-EQ</stp>
        <stp>High</stp>
        <tr r="I5" s="1"/>
      </tp>
      <tp t="e">
        <v>#N/A</v>
        <stp/>
        <stp>NSE_POWERGRID-EQ</stp>
        <stp>High</stp>
        <tr r="I19" s="1"/>
      </tp>
      <tp t="e">
        <v>#N/A</v>
        <stp/>
        <stp>NSE_COALINDIA-EQ</stp>
        <stp>lastTradeTime</stp>
        <tr r="R5" s="1"/>
      </tp>
      <tp t="e">
        <v>#N/A</v>
        <stp/>
        <stp>NSE_IOC-EQ</stp>
        <stp>Last</stp>
        <tr r="B10" s="1"/>
      </tp>
      <tp t="e">
        <v>#N/A</v>
        <stp/>
        <stp>NSE_NATIONALUM-EQ</stp>
        <stp>High</stp>
        <tr r="I11" s="1"/>
      </tp>
      <tp t="e">
        <v>#N/A</v>
        <stp/>
        <stp>NSE_HINDPETRO-EQ</stp>
        <stp>Open</stp>
        <tr r="H9" s="1"/>
      </tp>
      <tp t="e">
        <v>#N/A</v>
        <stp/>
        <stp>NSE_CONCOR-EQ</stp>
        <stp>Low</stp>
        <tr r="J6" s="1"/>
      </tp>
      <tp t="e">
        <v>#N/A</v>
        <stp/>
        <stp>NSE_RECLTD-EQ</stp>
        <stp>Ask</stp>
        <tr r="E20" s="1"/>
      </tp>
      <tp t="e">
        <v>#N/A</v>
        <stp/>
        <stp>NSE_CONCOR-EQ</stp>
        <stp>LTQ</stp>
        <tr r="G6" s="1"/>
      </tp>
      <tp t="e">
        <v>#N/A</v>
        <stp/>
        <stp>NSE_OIL-EQ</stp>
        <stp>Last</stp>
        <tr r="B16" s="1"/>
      </tp>
      <tp t="e">
        <v>#N/A</v>
        <stp/>
        <stp>NSE_ENGINERSIN-EQ</stp>
        <stp>lastTradeTime</stp>
        <tr r="R7" s="1"/>
      </tp>
      <tp t="e">
        <v>#N/A</v>
        <stp/>
        <stp>NSE_ONGC-EQ</stp>
        <stp>lastUpdateTime</stp>
        <tr r="S17" s="1"/>
      </tp>
      <tp t="e">
        <v>#N/A</v>
        <stp/>
        <stp>NSE_NMDC-EQ</stp>
        <stp>lastUpdateTime</stp>
        <tr r="S14" s="1"/>
      </tp>
      <tp t="e">
        <v>#N/A</v>
        <stp/>
        <stp>NSE_NHPC-EQ</stp>
        <stp>lastUpdateTime</stp>
        <tr r="S13" s="1"/>
      </tp>
      <tp t="e">
        <v>#N/A</v>
        <stp/>
        <stp>NSE_NBCC-EQ</stp>
        <stp>lastUpdateTime</stp>
        <tr r="S12" s="1"/>
      </tp>
      <tp t="e">
        <v>#N/A</v>
        <stp/>
        <stp>NSE_NTPC-EQ</stp>
        <stp>lastUpdateTime</stp>
        <tr r="S15" s="1"/>
      </tp>
      <tp t="e">
        <v>#N/A</v>
        <stp/>
        <stp>NSE_NTPC-EQ</stp>
        <stp>Volume</stp>
        <tr r="L15" s="1"/>
      </tp>
      <tp t="e">
        <v>#N/A</v>
        <stp/>
        <stp>NSE_NBCC-EQ</stp>
        <stp>Volume</stp>
        <tr r="L12" s="1"/>
      </tp>
      <tp t="e">
        <v>#N/A</v>
        <stp/>
        <stp>NSE_NMDC-EQ</stp>
        <stp>Volume</stp>
        <tr r="L14" s="1"/>
      </tp>
      <tp t="e">
        <v>#N/A</v>
        <stp/>
        <stp>NSE_NHPC-EQ</stp>
        <stp>Volume</stp>
        <tr r="L13" s="1"/>
      </tp>
      <tp t="e">
        <v>#N/A</v>
        <stp/>
        <stp>NSE_ONGC-EQ</stp>
        <stp>Volume</stp>
        <tr r="L17" s="1"/>
      </tp>
      <tp t="e">
        <v>#N/A</v>
        <stp/>
        <stp>NSE_RECLTD-EQ</stp>
        <stp>Bid</stp>
        <tr r="D20" s="1"/>
      </tp>
      <tp t="e">
        <v>#N/A</v>
        <stp/>
        <stp>NSE_SAIL-EQ</stp>
        <stp>AskSize</stp>
        <tr r="F21" s="1"/>
      </tp>
      <tp t="e">
        <v>#N/A</v>
        <stp/>
        <stp>NSE_PFC-EQ</stp>
        <stp>AverageTradePrice</stp>
        <tr r="N18" s="1"/>
      </tp>
      <tp t="e">
        <v>#N/A</v>
        <stp/>
        <stp>NSE_NATIONALUM-EQ</stp>
        <stp>BidSize</stp>
        <tr r="C11" s="1"/>
      </tp>
      <tp t="e">
        <v>#N/A</v>
        <stp/>
        <stp>NSE_ENGINERSIN-EQ</stp>
        <stp>BidSize</stp>
        <tr r="C7" s="1"/>
      </tp>
      <tp t="e">
        <v>#N/A</v>
        <stp/>
        <stp>NSE_BHEL-EQ</stp>
        <stp>Exchange</stp>
        <tr r="Q3" s="1"/>
      </tp>
      <tp t="e">
        <v>#N/A</v>
        <stp/>
        <stp>NSE_CONCOR-EQ</stp>
        <stp>PrevClose</stp>
        <tr r="K6" s="1"/>
      </tp>
      <tp t="e">
        <v>#N/A</v>
        <stp/>
        <stp>NSE_NHPC-EQ</stp>
        <stp>Exchange</stp>
        <tr r="Q13" s="1"/>
      </tp>
      <tp t="e">
        <v>#N/A</v>
        <stp/>
        <stp>NSE_GAIL-EQ</stp>
        <stp>PrevClose</stp>
        <tr r="K8" s="1"/>
      </tp>
      <tp t="e">
        <v>#N/A</v>
        <stp/>
        <stp>NSE_SAIL-EQ</stp>
        <stp>PrevClose</stp>
        <tr r="K21" s="1"/>
      </tp>
      <tp t="e">
        <v>#N/A</v>
        <stp/>
        <stp>NSE_SAIL-EQ</stp>
        <stp>BidSize</stp>
        <tr r="C21" s="1"/>
      </tp>
      <tp t="e">
        <v>#N/A</v>
        <stp/>
        <stp>NSE_BEL-EQ</stp>
        <stp>AverageTradePrice</stp>
        <tr r="N2" s="1"/>
      </tp>
      <tp t="e">
        <v>#N/A</v>
        <stp/>
        <stp>NSE_ENGINERSIN-EQ</stp>
        <stp>AskSize</stp>
        <tr r="F7" s="1"/>
      </tp>
      <tp t="e">
        <v>#N/A</v>
        <stp/>
        <stp>NSE_NATIONALUM-EQ</stp>
        <stp>AskSize</stp>
        <tr r="F11" s="1"/>
      </tp>
      <tp t="e">
        <v>#N/A</v>
        <stp/>
        <stp>NSE_NMDC-EQ</stp>
        <stp>Exchange</stp>
        <tr r="Q14" s="1"/>
      </tp>
      <tp t="e">
        <v>#N/A</v>
        <stp/>
        <stp>NSE_BEL-EQ</stp>
        <stp>PrevClose</stp>
        <tr r="K2" s="1"/>
      </tp>
      <tp t="e">
        <v>#N/A</v>
        <stp/>
        <stp>NSE_CONCOR-EQ</stp>
        <stp>AverageTradePrice</stp>
        <tr r="N6" s="1"/>
      </tp>
      <tp t="e">
        <v>#N/A</v>
        <stp/>
        <stp>NSE_SAIL-EQ</stp>
        <stp>AverageTradePrice</stp>
        <tr r="N21" s="1"/>
      </tp>
      <tp t="e">
        <v>#N/A</v>
        <stp/>
        <stp>NSE_GAIL-EQ</stp>
        <stp>AverageTradePrice</stp>
        <tr r="N8" s="1"/>
      </tp>
      <tp t="e">
        <v>#N/A</v>
        <stp/>
        <stp>NSE_ONGC-EQ</stp>
        <stp>Exchange</stp>
        <tr r="Q17" s="1"/>
      </tp>
      <tp t="e">
        <v>#N/A</v>
        <stp/>
        <stp>NSE_PFC-EQ</stp>
        <stp>PrevClose</stp>
        <tr r="K18" s="1"/>
      </tp>
      <tp t="e">
        <v>#N/A</v>
        <stp/>
        <stp>NSE_SAIL-EQ</stp>
        <stp>Exchange</stp>
        <tr r="Q21" s="1"/>
      </tp>
      <tp t="e">
        <v>#N/A</v>
        <stp/>
        <stp>NSE_GAIL-EQ</stp>
        <stp>Exchange</stp>
        <tr r="Q8" s="1"/>
      </tp>
      <tp t="e">
        <v>#N/A</v>
        <stp/>
        <stp>NSE_ONGC-EQ</stp>
        <stp>AverageTradePrice</stp>
        <tr r="N17" s="1"/>
      </tp>
      <tp t="e">
        <v>#N/A</v>
        <stp/>
        <stp>NSE_BEL-EQ</stp>
        <stp>BidSize</stp>
        <tr r="C2" s="1"/>
      </tp>
      <tp t="e">
        <v>#N/A</v>
        <stp/>
        <stp>NSE_IOC-EQ</stp>
        <stp>BidSize</stp>
        <tr r="C10" s="1"/>
      </tp>
      <tp t="e">
        <v>#N/A</v>
        <stp/>
        <stp>NSE_OIL-EQ</stp>
        <stp>BidSize</stp>
        <tr r="C16" s="1"/>
      </tp>
      <tp t="e">
        <v>#N/A</v>
        <stp/>
        <stp>NSE_PFC-EQ</stp>
        <stp>BidSize</stp>
        <tr r="C18" s="1"/>
      </tp>
      <tp t="e">
        <v>#N/A</v>
        <stp/>
        <stp>NSE_OIL-EQ</stp>
        <stp>PrevClose</stp>
        <tr r="K16" s="1"/>
      </tp>
      <tp t="e">
        <v>#N/A</v>
        <stp/>
        <stp>NSE_IOC-EQ</stp>
        <stp>AverageTradePrice</stp>
        <tr r="N10" s="1"/>
      </tp>
      <tp t="e">
        <v>#N/A</v>
        <stp/>
        <stp>NSE_BHEL-EQ</stp>
        <stp>AverageTradePrice</stp>
        <tr r="N3" s="1"/>
      </tp>
      <tp t="e">
        <v>#N/A</v>
        <stp/>
        <stp>NSE_NBCC-EQ</stp>
        <stp>Exchange</stp>
        <tr r="Q12" s="1"/>
      </tp>
      <tp t="e">
        <v>#N/A</v>
        <stp/>
        <stp>NSE_RECLTD-EQ</stp>
        <stp>PrevClose</stp>
        <tr r="K20" s="1"/>
      </tp>
      <tp t="e">
        <v>#N/A</v>
        <stp/>
        <stp>NSE_NMDC-EQ</stp>
        <stp>AverageTradePrice</stp>
        <tr r="N14" s="1"/>
      </tp>
      <tp t="e">
        <v>#N/A</v>
        <stp/>
        <stp>NSE_NBCC-EQ</stp>
        <stp>PrevClose</stp>
        <tr r="K12" s="1"/>
      </tp>
      <tp t="e">
        <v>#N/A</v>
        <stp/>
        <stp>NSE_PFC-EQ</stp>
        <stp>AskSize</stp>
        <tr r="F18" s="1"/>
      </tp>
      <tp t="e">
        <v>#N/A</v>
        <stp/>
        <stp>NSE_BPCL-EQ</stp>
        <stp>PrevClose</stp>
        <tr r="K4" s="1"/>
      </tp>
      <tp t="e">
        <v>#N/A</v>
        <stp/>
        <stp>NSE_IOC-EQ</stp>
        <stp>AskSize</stp>
        <tr r="F10" s="1"/>
      </tp>
      <tp t="e">
        <v>#N/A</v>
        <stp/>
        <stp>NSE_OIL-EQ</stp>
        <stp>AskSize</stp>
        <tr r="F16" s="1"/>
      </tp>
      <tp t="e">
        <v>#N/A</v>
        <stp/>
        <stp>NSE_BEL-EQ</stp>
        <stp>AskSize</stp>
        <tr r="F2" s="1"/>
      </tp>
      <tp t="e">
        <v>#N/A</v>
        <stp/>
        <stp>NSE_RECLTD-EQ</stp>
        <stp>AverageTradePrice</stp>
        <tr r="N20" s="1"/>
      </tp>
      <tp t="e">
        <v>#N/A</v>
        <stp/>
        <stp>NSE_BPCL-EQ</stp>
        <stp>AverageTradePrice</stp>
        <tr r="N4" s="1"/>
      </tp>
      <tp t="e">
        <v>#N/A</v>
        <stp/>
        <stp>NSE_NBCC-EQ</stp>
        <stp>AverageTradePrice</stp>
        <tr r="N12" s="1"/>
      </tp>
      <tp t="e">
        <v>#N/A</v>
        <stp/>
        <stp>NSE_NMDC-EQ</stp>
        <stp>PrevClose</stp>
        <tr r="K14" s="1"/>
      </tp>
      <tp t="e">
        <v>#N/A</v>
        <stp/>
        <stp>NSE_BHEL-EQ</stp>
        <stp>PrevClose</stp>
        <tr r="K3" s="1"/>
      </tp>
      <tp t="e">
        <v>#N/A</v>
        <stp/>
        <stp>NSE_IOC-EQ</stp>
        <stp>PrevClose</stp>
        <tr r="K10" s="1"/>
      </tp>
      <tp t="e">
        <v>#N/A</v>
        <stp/>
        <stp>NSE_OIL-EQ</stp>
        <stp>AverageTradePrice</stp>
        <tr r="N16" s="1"/>
      </tp>
      <tp t="e">
        <v>#N/A</v>
        <stp/>
        <stp>NSE_ONGC-EQ</stp>
        <stp>PrevClose</stp>
        <tr r="K17" s="1"/>
      </tp>
      <tp t="e">
        <v>#N/A</v>
        <stp/>
        <stp>NSE_HINDPETRO-EQ</stp>
        <stp>BidSize</stp>
        <tr r="C9" s="1"/>
      </tp>
      <tp t="e">
        <v>#N/A</v>
        <stp/>
        <stp>NSE_BPCL-EQ</stp>
        <stp>AskSize</stp>
        <tr r="F4" s="1"/>
      </tp>
      <tp t="e">
        <v>#N/A</v>
        <stp/>
        <stp>NSE_BHEL-EQ</stp>
        <stp>AskSize</stp>
        <tr r="F3" s="1"/>
      </tp>
      <tp t="e">
        <v>#N/A</v>
        <stp/>
        <stp>NSE_BHEL-EQ</stp>
        <stp>BidSize</stp>
        <tr r="C3" s="1"/>
      </tp>
      <tp t="e">
        <v>#N/A</v>
        <stp/>
        <stp>NSE_BPCL-EQ</stp>
        <stp>BidSize</stp>
        <tr r="C4" s="1"/>
      </tp>
      <tp t="e">
        <v>#N/A</v>
        <stp/>
        <stp>NSE_HINDPETRO-EQ</stp>
        <stp>AskSize</stp>
        <tr r="F9" s="1"/>
      </tp>
      <tp t="e">
        <v>#N/A</v>
        <stp/>
        <stp>NSE_GAIL-EQ</stp>
        <stp>AskSize</stp>
        <tr r="F8" s="1"/>
      </tp>
      <tp t="e">
        <v>#N/A</v>
        <stp/>
        <stp>NSE_POWERGRID-EQ</stp>
        <stp>BidSize</stp>
        <tr r="C19" s="1"/>
      </tp>
      <tp t="e">
        <v>#N/A</v>
        <stp/>
        <stp>NSE_RECLTD-EQ</stp>
        <stp>TotalBidQty</stp>
        <tr r="O20" s="1"/>
      </tp>
      <tp t="e">
        <v>#N/A</v>
        <stp/>
        <stp>NSE_RECLTD-EQ</stp>
        <stp>TotalAskQty</stp>
        <tr r="P20" s="1"/>
      </tp>
      <tp t="e">
        <v>#N/A</v>
        <stp/>
        <stp>NSE_RECLTD-EQ</stp>
        <stp>Exchange</stp>
        <tr r="Q20" s="1"/>
      </tp>
      <tp t="e">
        <v>#N/A</v>
        <stp/>
        <stp>NSE_GAIL-EQ</stp>
        <stp>BidSize</stp>
        <tr r="C8" s="1"/>
      </tp>
      <tp t="e">
        <v>#N/A</v>
        <stp/>
        <stp>NSE_POWERGRID-EQ</stp>
        <stp>AskSize</stp>
        <tr r="F19" s="1"/>
      </tp>
      <tp t="e">
        <v>#N/A</v>
        <stp/>
        <stp>NSE_NHPC-EQ</stp>
        <stp>PrevClose</stp>
        <tr r="K13" s="1"/>
      </tp>
      <tp t="e">
        <v>#N/A</v>
        <stp/>
        <stp>NSE_NTPC-EQ</stp>
        <stp>PrevClose</stp>
        <tr r="K15" s="1"/>
      </tp>
      <tp t="e">
        <v>#N/A</v>
        <stp/>
        <stp>NSE_BPCL-EQ</stp>
        <stp>Exchange</stp>
        <tr r="Q4" s="1"/>
      </tp>
      <tp t="e">
        <v>#N/A</v>
        <stp/>
        <stp>NSE_CONCOR-EQ</stp>
        <stp>Exchange</stp>
        <tr r="Q6" s="1"/>
      </tp>
      <tp t="e">
        <v>#N/A</v>
        <stp/>
        <stp>NSE_CONCOR-EQ</stp>
        <stp>TotalAskQty</stp>
        <tr r="P6" s="1"/>
      </tp>
      <tp t="e">
        <v>#N/A</v>
        <stp/>
        <stp>NSE_CONCOR-EQ</stp>
        <stp>TotalBidQty</stp>
        <tr r="O6" s="1"/>
      </tp>
      <tp t="e">
        <v>#N/A</v>
        <stp/>
        <stp>NSE_ONGC-EQ</stp>
        <stp>AskSize</stp>
        <tr r="F17" s="1"/>
      </tp>
      <tp t="e">
        <v>#N/A</v>
        <stp/>
        <stp>NSE_NTPC-EQ</stp>
        <stp>AskSize</stp>
        <tr r="F15" s="1"/>
      </tp>
      <tp t="e">
        <v>#N/A</v>
        <stp/>
        <stp>NSE_NBCC-EQ</stp>
        <stp>AskSize</stp>
        <tr r="F12" s="1"/>
      </tp>
      <tp t="e">
        <v>#N/A</v>
        <stp/>
        <stp>NSE_NTPC-EQ</stp>
        <stp>Exchange</stp>
        <tr r="Q15" s="1"/>
      </tp>
      <tp t="e">
        <v>#N/A</v>
        <stp/>
        <stp>NSE_NMDC-EQ</stp>
        <stp>AskSize</stp>
        <tr r="F14" s="1"/>
      </tp>
      <tp t="e">
        <v>#N/A</v>
        <stp/>
        <stp>NSE_NHPC-EQ</stp>
        <stp>AskSize</stp>
        <tr r="F13" s="1"/>
      </tp>
      <tp t="e">
        <v>#N/A</v>
        <stp/>
        <stp>NSE_COALINDIA-EQ</stp>
        <stp>BidSize</stp>
        <tr r="C5" s="1"/>
      </tp>
      <tp t="e">
        <v>#N/A</v>
        <stp/>
        <stp>NSE_NMDC-EQ</stp>
        <stp>BidSize</stp>
        <tr r="C14" s="1"/>
      </tp>
      <tp t="e">
        <v>#N/A</v>
        <stp/>
        <stp>NSE_NHPC-EQ</stp>
        <stp>BidSize</stp>
        <tr r="C13" s="1"/>
      </tp>
      <tp t="e">
        <v>#N/A</v>
        <stp/>
        <stp>NSE_NBCC-EQ</stp>
        <stp>BidSize</stp>
        <tr r="C12" s="1"/>
      </tp>
      <tp t="e">
        <v>#N/A</v>
        <stp/>
        <stp>NSE_NTPC-EQ</stp>
        <stp>BidSize</stp>
        <tr r="C15" s="1"/>
      </tp>
      <tp t="e">
        <v>#N/A</v>
        <stp/>
        <stp>NSE_COALINDIA-EQ</stp>
        <stp>AskSize</stp>
        <tr r="F5" s="1"/>
      </tp>
      <tp t="e">
        <v>#N/A</v>
        <stp/>
        <stp>NSE_ONGC-EQ</stp>
        <stp>BidSize</stp>
        <tr r="C17" s="1"/>
      </tp>
      <tp t="e">
        <v>#N/A</v>
        <stp/>
        <stp>NSE_NTPC-EQ</stp>
        <stp>AverageTradePrice</stp>
        <tr r="N15" s="1"/>
      </tp>
      <tp t="e">
        <v>#N/A</v>
        <stp/>
        <stp>NSE_NHPC-EQ</stp>
        <stp>AverageTradePrice</stp>
        <tr r="N13" s="1"/>
      </tp>
      <tp t="e">
        <v>#N/A</v>
        <stp/>
        <stp>NSE_IOC-EQ</stp>
        <stp>TradingSymbol</stp>
        <tr r="A10" s="1"/>
      </tp>
      <tp t="e">
        <v>#N/A</v>
        <stp/>
        <stp>NSE_PFC-EQ</stp>
        <stp>Bid</stp>
        <tr r="D18" s="1"/>
      </tp>
      <tp t="e">
        <v>#N/A</v>
        <stp/>
        <stp>NSE_IOC-EQ</stp>
        <stp>Bid</stp>
        <tr r="D10" s="1"/>
      </tp>
      <tp t="e">
        <v>#N/A</v>
        <stp/>
        <stp>NSE_OIL-EQ</stp>
        <stp>Bid</stp>
        <tr r="D16" s="1"/>
      </tp>
      <tp t="e">
        <v>#N/A</v>
        <stp/>
        <stp>NSE_BEL-EQ</stp>
        <stp>Bid</stp>
        <tr r="D2" s="1"/>
      </tp>
      <tp t="e">
        <v>#N/A</v>
        <stp/>
        <stp>NSE_ONGC-EQ</stp>
        <stp>TradingSymbol</stp>
        <tr r="A17" s="1"/>
      </tp>
      <tp t="e">
        <v>#N/A</v>
        <stp/>
        <stp>NSE_ONGC-EQ</stp>
        <stp>Open</stp>
        <tr r="H17" s="1"/>
      </tp>
      <tp t="e">
        <v>#N/A</v>
        <stp/>
        <stp>NSE_RECLTD-EQ</stp>
        <stp>Last</stp>
        <tr r="B20" s="1"/>
      </tp>
      <tp t="e">
        <v>#N/A</v>
        <stp/>
        <stp>NSE_BEL-EQ</stp>
        <stp>Ask</stp>
        <tr r="E2" s="1"/>
      </tp>
      <tp t="e">
        <v>#N/A</v>
        <stp/>
        <stp>NSE_IOC-EQ</stp>
        <stp>Ask</stp>
        <tr r="E10" s="1"/>
      </tp>
      <tp t="e">
        <v>#N/A</v>
        <stp/>
        <stp>NSE_OIL-EQ</stp>
        <stp>Ask</stp>
        <tr r="E16" s="1"/>
      </tp>
      <tp t="e">
        <v>#N/A</v>
        <stp/>
        <stp>NSE_PFC-EQ</stp>
        <stp>Ask</stp>
        <tr r="E18" s="1"/>
      </tp>
      <tp t="e">
        <v>#N/A</v>
        <stp/>
        <stp>NSE_NMDC-EQ</stp>
        <stp>TradingSymbol</stp>
        <tr r="A14" s="1"/>
      </tp>
      <tp t="e">
        <v>#N/A</v>
        <stp/>
        <stp>NSE_POWERGRID-EQ</stp>
        <stp>lastUpdateTime</stp>
        <tr r="S19" s="1"/>
      </tp>
      <tp t="e">
        <v>#N/A</v>
        <stp/>
        <stp>NSE_NMDC-EQ</stp>
        <stp>Open</stp>
        <tr r="H14" s="1"/>
      </tp>
      <tp t="e">
        <v>#N/A</v>
        <stp/>
        <stp>NSE_NTPC-EQ</stp>
        <stp>High</stp>
        <tr r="I15" s="1"/>
      </tp>
      <tp t="e">
        <v>#N/A</v>
        <stp/>
        <stp>NSE_POWERGRID-EQ</stp>
        <stp>Volume</stp>
        <tr r="L19" s="1"/>
      </tp>
      <tp t="e">
        <v>#N/A</v>
        <stp/>
        <stp>NSE_BHEL-EQ</stp>
        <stp>TradingSymbol</stp>
        <tr r="A3" s="1"/>
      </tp>
      <tp t="e">
        <v>#N/A</v>
        <stp/>
        <stp>NSE_SAIL-EQ</stp>
        <stp>Low</stp>
        <tr r="J21" s="1"/>
      </tp>
      <tp t="e">
        <v>#N/A</v>
        <stp/>
        <stp>NSE_SAIL-EQ</stp>
        <stp>LTQ</stp>
        <tr r="G21" s="1"/>
      </tp>
      <tp t="e">
        <v>#N/A</v>
        <stp/>
        <stp>NSE_BPCL-EQ</stp>
        <stp>TradingSymbol</stp>
        <tr r="A4" s="1"/>
      </tp>
      <tp t="e">
        <v>#N/A</v>
        <stp/>
        <stp>NSE_NBCC-EQ</stp>
        <stp>TradingSymbol</stp>
        <tr r="A12" s="1"/>
      </tp>
      <tp t="e">
        <v>#N/A</v>
        <stp/>
        <stp>NSE_GAIL-EQ</stp>
        <stp>OpenInterest</stp>
        <tr r="M8" s="1"/>
      </tp>
      <tp t="e">
        <v>#N/A</v>
        <stp/>
        <stp>NSE_SAIL-EQ</stp>
        <stp>OpenInterest</stp>
        <tr r="M21" s="1"/>
      </tp>
      <tp t="e">
        <v>#N/A</v>
        <stp/>
        <stp>NSE_RECLTD-EQ</stp>
        <stp>TradingSymbol</stp>
        <tr r="A20" s="1"/>
      </tp>
      <tp t="e">
        <v>#N/A</v>
        <stp/>
        <stp>NSE_OIL-EQ</stp>
        <stp>TradingSymbol</stp>
        <tr r="A16" s="1"/>
      </tp>
      <tp t="e">
        <v>#N/A</v>
        <stp/>
        <stp>NSE_NBCC-EQ</stp>
        <stp>OpenInterest</stp>
        <tr r="M12" s="1"/>
      </tp>
      <tp t="e">
        <v>#N/A</v>
        <stp/>
        <stp>NSE_BPCL-EQ</stp>
        <stp>High</stp>
        <tr r="I4" s="1"/>
      </tp>
      <tp t="e">
        <v>#N/A</v>
        <stp/>
        <stp>NSE_CONCOR-EQ</stp>
        <stp>High</stp>
        <tr r="I6" s="1"/>
      </tp>
      <tp t="e">
        <v>#N/A</v>
        <stp/>
        <stp>NSE_ENGINERSIN-EQ</stp>
        <stp>Low</stp>
        <tr r="J7" s="1"/>
      </tp>
      <tp t="e">
        <v>#N/A</v>
        <stp/>
        <stp>NSE_NATIONALUM-EQ</stp>
        <stp>Low</stp>
        <tr r="J11" s="1"/>
      </tp>
      <tp t="e">
        <v>#N/A</v>
        <stp/>
        <stp>NSE_NATIONALUM-EQ</stp>
        <stp>LTQ</stp>
        <tr r="G11" s="1"/>
      </tp>
      <tp t="e">
        <v>#N/A</v>
        <stp/>
        <stp>NSE_ENGINERSIN-EQ</stp>
        <stp>LTQ</stp>
        <tr r="G7" s="1"/>
      </tp>
      <tp t="e">
        <v>#N/A</v>
        <stp/>
        <stp>NSE_BHEL-EQ</stp>
        <stp>Open</stp>
        <tr r="H3" s="1"/>
      </tp>
      <tp t="e">
        <v>#N/A</v>
        <stp/>
        <stp>NSE_NHPC-EQ</stp>
        <stp>Open</stp>
        <tr r="H13" s="1"/>
      </tp>
      <tp t="e">
        <v>#N/A</v>
        <stp/>
        <stp>NSE_RECLTD-EQ</stp>
        <stp>Volume</stp>
        <tr r="L20" s="1"/>
      </tp>
      <tp t="e">
        <v>#N/A</v>
        <stp/>
        <stp>NSE_ENGINERSIN-EQ</stp>
        <stp>Bid</stp>
        <tr r="D7" s="1"/>
      </tp>
      <tp t="e">
        <v>#N/A</v>
        <stp/>
        <stp>NSE_NATIONALUM-EQ</stp>
        <stp>Bid</stp>
        <tr r="D11" s="1"/>
      </tp>
      <tp t="e">
        <v>#N/A</v>
        <stp/>
        <stp>NSE_NTPC-EQ</stp>
        <stp>lastTradeTime</stp>
        <tr r="R15" s="1"/>
      </tp>
      <tp t="e">
        <v>#N/A</v>
        <stp/>
        <stp>NSE_NHPC-EQ</stp>
        <stp>lastTradeTime</stp>
        <tr r="R13" s="1"/>
      </tp>
      <tp t="e">
        <v>#N/A</v>
        <stp/>
        <stp>NSE_PFC-EQ</stp>
        <stp>TradingSymbol</stp>
        <tr r="A18" s="1"/>
      </tp>
      <tp t="e">
        <v>#N/A</v>
        <stp/>
        <stp>NSE_NMDC-EQ</stp>
        <stp>OpenInterest</stp>
        <tr r="M14" s="1"/>
      </tp>
      <tp t="e">
        <v>#N/A</v>
        <stp/>
        <stp>NSE_RECLTD-EQ</stp>
        <stp>High</stp>
        <tr r="I20" s="1"/>
      </tp>
      <tp t="e">
        <v>#N/A</v>
        <stp/>
        <stp>NSE_SAIL-EQ</stp>
        <stp>Ask</stp>
        <tr r="E21" s="1"/>
      </tp>
      <tp t="e">
        <v>#N/A</v>
        <stp/>
        <stp>NSE_RECLTD-EQ</stp>
        <stp>lastUpdateTime</stp>
        <tr r="S20" s="1"/>
      </tp>
      <tp t="e">
        <v>#N/A</v>
        <stp/>
        <stp>NSE_NATIONALUM-EQ</stp>
        <stp>Ask</stp>
        <tr r="E11" s="1"/>
      </tp>
      <tp t="e">
        <v>#N/A</v>
        <stp/>
        <stp>NSE_ENGINERSIN-EQ</stp>
        <stp>Ask</stp>
        <tr r="E7" s="1"/>
      </tp>
      <tp t="e">
        <v>#N/A</v>
        <stp/>
        <stp>NSE_BEL-EQ</stp>
        <stp>TradingSymbol</stp>
        <tr r="A2" s="1"/>
      </tp>
      <tp t="e">
        <v>#N/A</v>
        <stp/>
        <stp>NSE_NTPC-EQ</stp>
        <stp>Last</stp>
        <tr r="B15" s="1"/>
      </tp>
      <tp t="e">
        <v>#N/A</v>
        <stp/>
        <stp>NSE_ONGC-EQ</stp>
        <stp>OpenInterest</stp>
        <tr r="M17" s="1"/>
      </tp>
      <tp t="e">
        <v>#N/A</v>
        <stp/>
        <stp>NSE_SAIL-EQ</stp>
        <stp>Bid</stp>
        <tr r="D21" s="1"/>
      </tp>
      <tp t="e">
        <v>#N/A</v>
        <stp/>
        <stp>NSE_BHEL-EQ</stp>
        <stp>OpenInterest</stp>
        <tr r="M3" s="1"/>
      </tp>
      <tp t="e">
        <v>#N/A</v>
        <stp/>
        <stp>NSE_NHPC-EQ</stp>
        <stp>OpenInterest</stp>
        <tr r="M13" s="1"/>
      </tp>
      <tp t="e">
        <v>#N/A</v>
        <stp/>
        <stp>NSE_NBCC-EQ</stp>
        <stp>Open</stp>
        <tr r="H12" s="1"/>
      </tp>
      <tp t="e">
        <v>#N/A</v>
        <stp/>
        <stp>NSE_COALINDIA-EQ</stp>
        <stp>Volume</stp>
        <tr r="L5" s="1"/>
      </tp>
      <tp t="e">
        <v>#N/A</v>
        <stp/>
        <stp>NSE_SAIL-EQ</stp>
        <stp>Open</stp>
        <tr r="H21" s="1"/>
      </tp>
      <tp t="e">
        <v>#N/A</v>
        <stp/>
        <stp>NSE_GAIL-EQ</stp>
        <stp>Open</stp>
        <tr r="H8" s="1"/>
      </tp>
      <tp t="e">
        <v>#N/A</v>
        <stp/>
        <stp>NSE_BPCL-EQ</stp>
        <stp>Last</stp>
        <tr r="B4" s="1"/>
      </tp>
      <tp t="e">
        <v>#N/A</v>
        <stp/>
        <stp>NSE_CONCOR-EQ</stp>
        <stp>Last</stp>
        <tr r="B6" s="1"/>
      </tp>
      <tp t="e">
        <v>#N/A</v>
        <stp/>
        <stp>NSE_PFC-EQ</stp>
        <stp>Low</stp>
        <tr r="J18" s="1"/>
      </tp>
      <tp t="e">
        <v>#N/A</v>
        <stp/>
        <stp>NSE_OIL-EQ</stp>
        <stp>Low</stp>
        <tr r="J16" s="1"/>
      </tp>
      <tp t="e">
        <v>#N/A</v>
        <stp/>
        <stp>NSE_IOC-EQ</stp>
        <stp>Low</stp>
        <tr r="J10" s="1"/>
      </tp>
      <tp t="e">
        <v>#N/A</v>
        <stp/>
        <stp>NSE_BEL-EQ</stp>
        <stp>Low</stp>
        <tr r="J2" s="1"/>
      </tp>
      <tp t="e">
        <v>#N/A</v>
        <stp/>
        <stp>NSE_BEL-EQ</stp>
        <stp>LTQ</stp>
        <tr r="G2" s="1"/>
      </tp>
      <tp t="e">
        <v>#N/A</v>
        <stp/>
        <stp>NSE_OIL-EQ</stp>
        <stp>LTQ</stp>
        <tr r="G16" s="1"/>
      </tp>
      <tp t="e">
        <v>#N/A</v>
        <stp/>
        <stp>NSE_IOC-EQ</stp>
        <stp>LTQ</stp>
        <tr r="G10" s="1"/>
      </tp>
      <tp t="e">
        <v>#N/A</v>
        <stp/>
        <stp>NSE_SAIL-EQ</stp>
        <stp>TradingSymbol</stp>
        <tr r="A21" s="1"/>
      </tp>
      <tp t="e">
        <v>#N/A</v>
        <stp/>
        <stp>NSE_GAIL-EQ</stp>
        <stp>TradingSymbol</stp>
        <tr r="A8" s="1"/>
      </tp>
      <tp t="e">
        <v>#N/A</v>
        <stp/>
        <stp>NSE_COALINDIA-EQ</stp>
        <stp>lastUpdateTime</stp>
        <tr r="S5" s="1"/>
      </tp>
      <tp t="e">
        <v>#N/A</v>
        <stp/>
        <stp>NSE_PFC-EQ</stp>
        <stp>LTQ</stp>
        <tr r="G18" s="1"/>
      </tp>
      <tp t="e">
        <v>#N/A</v>
        <stp/>
        <stp>NSE_CONCOR-EQ</stp>
        <stp>TradingSymbol</stp>
        <tr r="A6" s="1"/>
      </tp>
      <tp t="e">
        <v>#N/A</v>
        <stp/>
        <stp>NSE_GAIL-EQ</stp>
        <stp>lastTradeTime</stp>
        <tr r="R8" s="1"/>
      </tp>
      <tp t="e">
        <v>#N/A</v>
        <stp/>
        <stp>NSE_SAIL-EQ</stp>
        <stp>lastTradeTime</stp>
        <tr r="R21" s="1"/>
      </tp>
      <tp t="e">
        <v>#N/A</v>
        <stp/>
        <stp>NSE_RECLTD-EQ</stp>
        <stp>Open</stp>
        <tr r="H20" s="1"/>
      </tp>
      <tp t="e">
        <v>#N/A</v>
        <stp/>
        <stp>NSE_NTPC-EQ</stp>
        <stp>OpenInterest</stp>
        <tr r="M15" s="1"/>
      </tp>
      <tp t="e">
        <v>#N/A</v>
        <stp/>
        <stp>NSE_GAIL-EQ</stp>
        <stp>Low</stp>
        <tr r="J8" s="1"/>
      </tp>
      <tp t="e">
        <v>#N/A</v>
        <stp/>
        <stp>NSE_ONGC-EQ</stp>
        <stp>Last</stp>
        <tr r="B17" s="1"/>
      </tp>
      <tp t="e">
        <v>#N/A</v>
        <stp/>
        <stp>NSE_CONCOR-EQ</stp>
        <stp>lastTradeTime</stp>
        <tr r="R6" s="1"/>
      </tp>
      <tp t="e">
        <v>#N/A</v>
        <stp/>
        <stp>NSE_GAIL-EQ</stp>
        <stp>LTQ</stp>
        <tr r="G8" s="1"/>
      </tp>
      <tp t="e">
        <v>#N/A</v>
        <stp/>
        <stp>NSE_HINDPETRO-EQ</stp>
        <stp>Volume</stp>
        <tr r="L9" s="1"/>
      </tp>
      <tp t="e">
        <v>#N/A</v>
        <stp/>
        <stp>NSE_POWERGRID-EQ</stp>
        <stp>Low</stp>
        <tr r="J19" s="1"/>
      </tp>
      <tp t="e">
        <v>#N/A</v>
        <stp/>
        <stp>NSE_POWERGRID-EQ</stp>
        <stp>LTQ</stp>
        <tr r="G19" s="1"/>
      </tp>
      <tp t="e">
        <v>#N/A</v>
        <stp/>
        <stp>NSE_HINDPETRO-EQ</stp>
        <stp>lastUpdateTime</stp>
        <tr r="S9" s="1"/>
      </tp>
      <tp t="e">
        <v>#N/A</v>
        <stp/>
        <stp>NSE_NMDC-EQ</stp>
        <stp>Last</stp>
        <tr r="B14" s="1"/>
      </tp>
      <tp t="e">
        <v>#N/A</v>
        <stp/>
        <stp>NSE_COALINDIA-EQ</stp>
        <stp>Bid</stp>
        <tr r="D5" s="1"/>
      </tp>
      <tp t="e">
        <v>#N/A</v>
        <stp/>
        <stp>NSE_NMDC-EQ</stp>
        <stp>Ask</stp>
        <tr r="E14" s="1"/>
      </tp>
      <tp t="e">
        <v>#N/A</v>
        <stp/>
        <stp>NSE_BPCL-EQ</stp>
        <stp>OpenInterest</stp>
        <tr r="M4" s="1"/>
      </tp>
      <tp t="e">
        <v>#N/A</v>
        <stp/>
        <stp>NSE_NHPC-EQ</stp>
        <stp>Ask</stp>
        <tr r="E13" s="1"/>
      </tp>
      <tp t="e">
        <v>#N/A</v>
        <stp/>
        <stp>NSE_NBCC-EQ</stp>
        <stp>High</stp>
        <tr r="I12" s="1"/>
      </tp>
      <tp t="e">
        <v>#N/A</v>
        <stp/>
        <stp>NSE_CONCOR-EQ</stp>
        <stp>OpenInterest</stp>
        <tr r="M6" s="1"/>
      </tp>
      <tp t="e">
        <v>#N/A</v>
        <stp/>
        <stp>NSE_NBCC-EQ</stp>
        <stp>Ask</stp>
        <tr r="E12" s="1"/>
      </tp>
      <tp t="e">
        <v>#N/A</v>
        <stp/>
        <stp>NSE_NTPC-EQ</stp>
        <stp>Ask</stp>
        <tr r="E15" s="1"/>
      </tp>
      <tp t="e">
        <v>#N/A</v>
        <stp/>
        <stp>NSE_CONCOR-EQ</stp>
        <stp>Volume</stp>
        <tr r="L6" s="1"/>
      </tp>
      <tp t="e">
        <v>#N/A</v>
        <stp/>
        <stp>NSE_BEL-EQ</stp>
        <stp>lastTradeTime</stp>
        <tr r="R2" s="1"/>
      </tp>
      <tp t="e">
        <v>#N/A</v>
        <stp/>
        <stp>NSE_BPCL-EQ</stp>
        <stp>Low</stp>
        <tr r="J4" s="1"/>
      </tp>
      <tp t="e">
        <v>#N/A</v>
        <stp/>
        <stp>NSE_ONGC-EQ</stp>
        <stp>Ask</stp>
        <tr r="E17" s="1"/>
      </tp>
      <tp t="e">
        <v>#N/A</v>
        <stp/>
        <stp>NSE_BHEL-EQ</stp>
        <stp>Low</stp>
        <tr r="J3" s="1"/>
      </tp>
      <tp t="e">
        <v>#N/A</v>
        <stp/>
        <stp>NSE_BHEL-EQ</stp>
        <stp>LTQ</stp>
        <tr r="G3" s="1"/>
      </tp>
      <tp t="e">
        <v>#N/A</v>
        <stp/>
        <stp>NSE_CONCOR-EQ</stp>
        <stp>lastUpdateTime</stp>
        <tr r="S6" s="1"/>
      </tp>
      <tp t="e">
        <v>#N/A</v>
        <stp/>
        <stp>NSE_BPCL-EQ</stp>
        <stp>LTQ</stp>
        <tr r="G4" s="1"/>
      </tp>
      <tp t="e">
        <v>#N/A</v>
        <stp/>
        <stp>NSE_PFC-EQ</stp>
        <stp>lastTradeTime</stp>
        <tr r="R18" s="1"/>
      </tp>
      <tp t="e">
        <v>#N/A</v>
        <stp/>
        <stp>NSE_NHPC-EQ</stp>
        <stp>TradingSymbol</stp>
        <tr r="A13" s="1"/>
      </tp>
      <tp t="e">
        <v>#N/A</v>
        <stp/>
        <stp>NSE_NTPC-EQ</stp>
        <stp>TradingSymbol</stp>
        <tr r="A15" s="1"/>
      </tp>
      <tp t="e">
        <v>#N/A</v>
        <stp/>
        <stp>NSE_NHPC-EQ</stp>
        <stp>Last</stp>
        <tr r="B13" s="1"/>
      </tp>
      <tp t="e">
        <v>#N/A</v>
        <stp/>
        <stp>NSE_BHEL-EQ</stp>
        <stp>Last</stp>
        <tr r="B3" s="1"/>
      </tp>
      <tp t="e">
        <v>#N/A</v>
        <stp/>
        <stp>NSE_ONGC-EQ</stp>
        <stp>Bid</stp>
        <tr r="D17" s="1"/>
      </tp>
      <tp t="e">
        <v>#N/A</v>
        <stp/>
        <stp>NSE_COALINDIA-EQ</stp>
        <stp>Ask</stp>
        <tr r="E5" s="1"/>
      </tp>
      <tp t="e">
        <v>#N/A</v>
        <stp/>
        <stp>NSE_HINDPETRO-EQ</stp>
        <stp>Low</stp>
        <tr r="J9" s="1"/>
      </tp>
      <tp t="e">
        <v>#N/A</v>
        <stp/>
        <stp>NSE_HINDPETRO-EQ</stp>
        <stp>LTQ</stp>
        <tr r="G9" s="1"/>
      </tp>
      <tp t="e">
        <v>#N/A</v>
        <stp/>
        <stp>NSE_NTPC-EQ</stp>
        <stp>Bid</stp>
        <tr r="D15" s="1"/>
      </tp>
      <tp t="e">
        <v>#N/A</v>
        <stp/>
        <stp>NSE_SAIL-EQ</stp>
        <stp>High</stp>
        <tr r="I21" s="1"/>
      </tp>
      <tp t="e">
        <v>#N/A</v>
        <stp/>
        <stp>NSE_GAIL-EQ</stp>
        <stp>High</stp>
        <tr r="I8" s="1"/>
      </tp>
      <tp t="e">
        <v>#N/A</v>
        <stp/>
        <stp>NSE_NBCC-EQ</stp>
        <stp>Bid</stp>
        <tr r="D12" s="1"/>
      </tp>
      <tp t="e">
        <v>#N/A</v>
        <stp/>
        <stp>NSE_NMDC-EQ</stp>
        <stp>Bid</stp>
        <tr r="D14" s="1"/>
      </tp>
      <tp t="e">
        <v>#N/A</v>
        <stp/>
        <stp>NSE_NHPC-EQ</stp>
        <stp>Bid</stp>
        <tr r="D13" s="1"/>
      </tp>
      <tp t="e">
        <v>#N/A</v>
        <stp/>
        <stp>NSE_ONGC-EQ</stp>
        <stp>High</stp>
        <tr r="I17" s="1"/>
      </tp>
      <tp t="e">
        <v>#N/A</v>
        <stp/>
        <stp>NSE_BHEL-EQ</stp>
        <stp>Ask</stp>
        <tr r="E3" s="1"/>
      </tp>
      <tp t="e">
        <v>#N/A</v>
        <stp/>
        <stp>NSE_BPCL-EQ</stp>
        <stp>Ask</stp>
        <tr r="E4" s="1"/>
      </tp>
      <tp t="e">
        <v>#N/A</v>
        <stp/>
        <stp>NSE_ONGC-EQ</stp>
        <stp>Low</stp>
        <tr r="J17" s="1"/>
      </tp>
      <tp t="e">
        <v>#N/A</v>
        <stp/>
        <stp>NSE_ONGC-EQ</stp>
        <stp>LTQ</stp>
        <tr r="G17" s="1"/>
      </tp>
      <tp t="e">
        <v>#N/A</v>
        <stp/>
        <stp>NSE_HINDPETRO-EQ</stp>
        <stp>Bid</stp>
        <tr r="D9" s="1"/>
      </tp>
      <tp t="e">
        <v>#N/A</v>
        <stp/>
        <stp>NSE_OIL-EQ</stp>
        <stp>lastTradeTime</stp>
        <tr r="R16" s="1"/>
      </tp>
      <tp t="e">
        <v>#N/A</v>
        <stp/>
        <stp>NSE_NTPC-EQ</stp>
        <stp>Low</stp>
        <tr r="J15" s="1"/>
      </tp>
      <tp t="e">
        <v>#N/A</v>
        <stp/>
        <stp>NSE_NBCC-EQ</stp>
        <stp>Low</stp>
        <tr r="J12" s="1"/>
      </tp>
      <tp t="e">
        <v>#N/A</v>
        <stp/>
        <stp>NSE_NHPC-EQ</stp>
        <stp>Low</stp>
        <tr r="J13" s="1"/>
      </tp>
      <tp t="e">
        <v>#N/A</v>
        <stp/>
        <stp>NSE_NMDC-EQ</stp>
        <stp>Low</stp>
        <tr r="J14" s="1"/>
      </tp>
      <tp t="e">
        <v>#N/A</v>
        <stp/>
        <stp>NSE_NHPC-EQ</stp>
        <stp>LTQ</stp>
        <tr r="G13" s="1"/>
      </tp>
      <tp t="e">
        <v>#N/A</v>
        <stp/>
        <stp>NSE_NMDC-EQ</stp>
        <stp>LTQ</stp>
        <tr r="G14" s="1"/>
      </tp>
      <tp t="e">
        <v>#N/A</v>
        <stp/>
        <stp>NSE_NBCC-EQ</stp>
        <stp>LTQ</stp>
        <tr r="G12" s="1"/>
      </tp>
      <tp t="e">
        <v>#N/A</v>
        <stp/>
        <stp>NSE_NTPC-EQ</stp>
        <stp>LTQ</stp>
        <tr r="G15" s="1"/>
      </tp>
      <tp t="e">
        <v>#N/A</v>
        <stp/>
        <stp>NSE_BPCL-EQ</stp>
        <stp>lastTradeTime</stp>
        <tr r="R4" s="1"/>
      </tp>
      <tp t="e">
        <v>#N/A</v>
        <stp/>
        <stp>NSE_COALINDIA-EQ</stp>
        <stp>Low</stp>
        <tr r="J5" s="1"/>
      </tp>
      <tp t="e">
        <v>#N/A</v>
        <stp/>
        <stp>NSE_NBCC-EQ</stp>
        <stp>lastTradeTime</stp>
        <tr r="R12" s="1"/>
      </tp>
      <tp t="e">
        <v>#N/A</v>
        <stp/>
        <stp>NSE_HINDPETRO-EQ</stp>
        <stp>Ask</stp>
        <tr r="E9" s="1"/>
      </tp>
      <tp t="e">
        <v>#N/A</v>
        <stp/>
        <stp>NSE_COALINDIA-EQ</stp>
        <stp>LTQ</stp>
        <tr r="G5" s="1"/>
      </tp>
      <tp t="e">
        <v>#N/A</v>
        <stp/>
        <stp>NSE_RECLTD-EQ</stp>
        <stp>lastTradeTime</stp>
        <tr r="R20" s="1"/>
      </tp>
      <tp t="e">
        <v>#N/A</v>
        <stp/>
        <stp>NSE_NMDC-EQ</stp>
        <stp>High</stp>
        <tr r="I14" s="1"/>
      </tp>
      <tp t="e">
        <v>#N/A</v>
        <stp/>
        <stp>NSE_RECLTD-EQ</stp>
        <stp>OpenInterest</stp>
        <tr r="M20" s="1"/>
      </tp>
      <tp t="e">
        <v>#N/A</v>
        <stp/>
        <stp>NSE_BPCL-EQ</stp>
        <stp>Bid</stp>
        <tr r="D4" s="1"/>
      </tp>
      <tp t="e">
        <v>#N/A</v>
        <stp/>
        <stp>NSE_NTPC-EQ</stp>
        <stp>Open</stp>
        <tr r="H15" s="1"/>
      </tp>
      <tp t="e">
        <v>#N/A</v>
        <stp/>
        <stp>NSE_BHEL-EQ</stp>
        <stp>Bid</stp>
        <tr r="D3" s="1"/>
      </tp>
      <tp t="e">
        <v>#N/A</v>
        <stp/>
        <stp>NSE_BHEL-EQ</stp>
        <stp>lastTradeTime</stp>
        <tr r="R3" s="1"/>
      </tp>
      <tp t="e">
        <v>#N/A</v>
        <stp/>
        <stp>NSE_NBCC-EQ</stp>
        <stp>Last</stp>
        <tr r="B12" s="1"/>
      </tp>
      <tp t="e">
        <v>#N/A</v>
        <stp/>
        <stp>NSE_POWERGRID-EQ</stp>
        <stp>Bid</stp>
        <tr r="D19" s="1"/>
      </tp>
      <tp t="e">
        <v>#N/A</v>
        <stp/>
        <stp>NSE_NMDC-EQ</stp>
        <stp>lastTradeTime</stp>
        <tr r="R14" s="1"/>
      </tp>
      <tp t="e">
        <v>#N/A</v>
        <stp/>
        <stp>NSE_GAIL-EQ</stp>
        <stp>Ask</stp>
        <tr r="E8" s="1"/>
      </tp>
      <tp t="e">
        <v>#N/A</v>
        <stp/>
        <stp>NSE_POWERGRID-EQ</stp>
        <stp>Ask</stp>
        <tr r="E19" s="1"/>
      </tp>
      <tp t="e">
        <v>#N/A</v>
        <stp/>
        <stp>NSE_ONGC-EQ</stp>
        <stp>lastTradeTime</stp>
        <tr r="R17" s="1"/>
      </tp>
      <tp t="e">
        <v>#N/A</v>
        <stp/>
        <stp>NSE_BHEL-EQ</stp>
        <stp>High</stp>
        <tr r="I3" s="1"/>
      </tp>
      <tp t="e">
        <v>#N/A</v>
        <stp/>
        <stp>NSE_NHPC-EQ</stp>
        <stp>High</stp>
        <tr r="I13" s="1"/>
      </tp>
      <tp t="e">
        <v>#N/A</v>
        <stp/>
        <stp>NSE_GAIL-EQ</stp>
        <stp>Bid</stp>
        <tr r="D8" s="1"/>
      </tp>
      <tp t="e">
        <v>#N/A</v>
        <stp/>
        <stp>NSE_IOC-EQ</stp>
        <stp>lastTradeTime</stp>
        <tr r="R10" s="1"/>
      </tp>
      <tp t="e">
        <v>#N/A</v>
        <stp/>
        <stp>NSE_BPCL-EQ</stp>
        <stp>Open</stp>
        <tr r="H4" s="1"/>
      </tp>
      <tp t="e">
        <v>#N/A</v>
        <stp/>
        <stp>NSE_CONCOR-EQ</stp>
        <stp>Open</stp>
        <tr r="H6" s="1"/>
      </tp>
      <tp t="e">
        <v>#N/A</v>
        <stp/>
        <stp>NSE_SAIL-EQ</stp>
        <stp>Last</stp>
        <tr r="B21" s="1"/>
      </tp>
      <tp t="e">
        <v>#N/A</v>
        <stp/>
        <stp>NSE_GAIL-EQ</stp>
        <stp>Last</stp>
        <tr r="B8" s="1"/>
      </tp>
      <tp t="e">
        <v>#N/A</v>
        <stp/>
        <stp>NSE_SAIL-EQ</stp>
        <stp>TotalAskQty</stp>
        <tr r="P21" s="1"/>
      </tp>
      <tp t="e">
        <v>#N/A</v>
        <stp/>
        <stp>NSE_SAIL-EQ</stp>
        <stp>TotalBidQty</stp>
        <tr r="O21" s="1"/>
      </tp>
      <tp t="e">
        <v>#N/A</v>
        <stp/>
        <stp>NSE_NATIONALUM-EQ</stp>
        <stp>TotalBidQty</stp>
        <tr r="O11" s="1"/>
      </tp>
      <tp t="e">
        <v>#N/A</v>
        <stp/>
        <stp>NSE_NATIONALUM-EQ</stp>
        <stp>TotalAskQty</stp>
        <tr r="P11" s="1"/>
      </tp>
      <tp t="e">
        <v>#N/A</v>
        <stp/>
        <stp>NSE_ENGINERSIN-EQ</stp>
        <stp>TotalAskQty</stp>
        <tr r="P7" s="1"/>
      </tp>
      <tp t="e">
        <v>#N/A</v>
        <stp/>
        <stp>NSE_ENGINERSIN-EQ</stp>
        <stp>TotalBidQty</stp>
        <tr r="O7" s="1"/>
      </tp>
      <tp t="e">
        <v>#N/A</v>
        <stp/>
        <stp>NSE_POWERGRID-EQ</stp>
        <stp>PrevClose</stp>
        <tr r="K19" s="1"/>
      </tp>
      <tp t="e">
        <v>#N/A</v>
        <stp/>
        <stp>NSE_NATIONALUM-EQ</stp>
        <stp>Exchange</stp>
        <tr r="Q11" s="1"/>
      </tp>
      <tp t="e">
        <v>#N/A</v>
        <stp/>
        <stp>NSE_POWERGRID-EQ</stp>
        <stp>AverageTradePrice</stp>
        <tr r="N19" s="1"/>
      </tp>
      <tp t="e">
        <v>#N/A</v>
        <stp/>
        <stp>NSE_COALINDIA-EQ</stp>
        <stp>Exchange</stp>
        <tr r="Q5" s="1"/>
      </tp>
      <tp t="e">
        <v>#N/A</v>
        <stp/>
        <stp>NSE_POWERGRID-EQ</stp>
        <stp>Exchange</stp>
        <tr r="Q19" s="1"/>
      </tp>
      <tp t="e">
        <v>#N/A</v>
        <stp/>
        <stp>NSE_BEL-EQ</stp>
        <stp>Exchange</stp>
        <tr r="Q2" s="1"/>
      </tp>
      <tp t="e">
        <v>#N/A</v>
        <stp/>
        <stp>NSE_ENGINERSIN-EQ</stp>
        <stp>AverageTradePrice</stp>
        <tr r="N7" s="1"/>
      </tp>
      <tp t="e">
        <v>#N/A</v>
        <stp/>
        <stp>NSE_IOC-EQ</stp>
        <stp>TotalAskQty</stp>
        <tr r="P10" s="1"/>
      </tp>
      <tp t="e">
        <v>#N/A</v>
        <stp/>
        <stp>NSE_IOC-EQ</stp>
        <stp>TotalBidQty</stp>
        <tr r="O10" s="1"/>
      </tp>
      <tp t="e">
        <v>#N/A</v>
        <stp/>
        <stp>NSE_OIL-EQ</stp>
        <stp>TotalBidQty</stp>
        <tr r="O16" s="1"/>
      </tp>
      <tp t="e">
        <v>#N/A</v>
        <stp/>
        <stp>NSE_OIL-EQ</stp>
        <stp>TotalAskQty</stp>
        <tr r="P16" s="1"/>
      </tp>
      <tp t="e">
        <v>#N/A</v>
        <stp/>
        <stp>NSE_OIL-EQ</stp>
        <stp>Exchange</stp>
        <tr r="Q16" s="1"/>
      </tp>
      <tp t="e">
        <v>#N/A</v>
        <stp/>
        <stp>NSE_BEL-EQ</stp>
        <stp>TotalBidQty</stp>
        <tr r="O2" s="1"/>
      </tp>
      <tp t="e">
        <v>#N/A</v>
        <stp/>
        <stp>NSE_BEL-EQ</stp>
        <stp>TotalAskQty</stp>
        <tr r="P2" s="1"/>
      </tp>
      <tp t="e">
        <v>#N/A</v>
        <stp/>
        <stp>NSE_COALINDIA-EQ</stp>
        <stp>PrevClose</stp>
        <tr r="K5" s="1"/>
      </tp>
      <tp t="e">
        <v>#N/A</v>
        <stp/>
        <stp>NSE_PFC-EQ</stp>
        <stp>TotalAskQty</stp>
        <tr r="P18" s="1"/>
      </tp>
      <tp t="e">
        <v>#N/A</v>
        <stp/>
        <stp>NSE_PFC-EQ</stp>
        <stp>TotalBidQty</stp>
        <tr r="O18" s="1"/>
      </tp>
      <tp t="e">
        <v>#N/A</v>
        <stp/>
        <stp>NSE_IOC-EQ</stp>
        <stp>Exchange</stp>
        <tr r="Q10" s="1"/>
      </tp>
      <tp t="e">
        <v>#N/A</v>
        <stp/>
        <stp>NSE_COALINDIA-EQ</stp>
        <stp>AverageTradePrice</stp>
        <tr r="N5" s="1"/>
      </tp>
      <tp t="e">
        <v>#N/A</v>
        <stp/>
        <stp>NSE_ENGINERSIN-EQ</stp>
        <stp>PrevClose</stp>
        <tr r="K7" s="1"/>
      </tp>
      <tp t="e">
        <v>#N/A</v>
        <stp/>
        <stp>NSE_BHEL-EQ</stp>
        <stp>TotalAskQty</stp>
        <tr r="P3" s="1"/>
      </tp>
      <tp t="e">
        <v>#N/A</v>
        <stp/>
        <stp>NSE_BHEL-EQ</stp>
        <stp>TotalBidQty</stp>
        <tr r="O3" s="1"/>
      </tp>
      <tp t="e">
        <v>#N/A</v>
        <stp/>
        <stp>NSE_BPCL-EQ</stp>
        <stp>TotalAskQty</stp>
        <tr r="P4" s="1"/>
      </tp>
      <tp t="e">
        <v>#N/A</v>
        <stp/>
        <stp>NSE_BPCL-EQ</stp>
        <stp>TotalBidQty</stp>
        <tr r="O4" s="1"/>
      </tp>
      <tp t="e">
        <v>#N/A</v>
        <stp/>
        <stp>NSE_HINDPETRO-EQ</stp>
        <stp>TotalBidQty</stp>
        <tr r="O9" s="1"/>
      </tp>
      <tp t="e">
        <v>#N/A</v>
        <stp/>
        <stp>NSE_HINDPETRO-EQ</stp>
        <stp>TotalAskQty</stp>
        <tr r="P9" s="1"/>
      </tp>
      <tp t="e">
        <v>#N/A</v>
        <stp/>
        <stp>NSE_RECLTD-EQ</stp>
        <stp>AskSize</stp>
        <tr r="F20" s="1"/>
      </tp>
      <tp t="e">
        <v>#N/A</v>
        <stp/>
        <stp>NSE_PFC-EQ</stp>
        <stp>Exchange</stp>
        <tr r="Q18" s="1"/>
      </tp>
      <tp t="e">
        <v>#N/A</v>
        <stp/>
        <stp>NSE_GAIL-EQ</stp>
        <stp>TotalAskQty</stp>
        <tr r="P8" s="1"/>
      </tp>
      <tp t="e">
        <v>#N/A</v>
        <stp/>
        <stp>NSE_GAIL-EQ</stp>
        <stp>TotalBidQty</stp>
        <tr r="O8" s="1"/>
      </tp>
      <tp t="e">
        <v>#N/A</v>
        <stp/>
        <stp>NSE_POWERGRID-EQ</stp>
        <stp>TotalAskQty</stp>
        <tr r="P19" s="1"/>
      </tp>
      <tp t="e">
        <v>#N/A</v>
        <stp/>
        <stp>NSE_POWERGRID-EQ</stp>
        <stp>TotalBidQty</stp>
        <tr r="O19" s="1"/>
      </tp>
      <tp t="e">
        <v>#N/A</v>
        <stp/>
        <stp>NSE_RECLTD-EQ</stp>
        <stp>BidSize</stp>
        <tr r="C20" s="1"/>
      </tp>
      <tp t="e">
        <v>#N/A</v>
        <stp/>
        <stp>NSE_CONCOR-EQ</stp>
        <stp>AskSize</stp>
        <tr r="F6" s="1"/>
      </tp>
      <tp t="e">
        <v>#N/A</v>
        <stp/>
        <stp>NSE_HINDPETRO-EQ</stp>
        <stp>PrevClose</stp>
        <tr r="K9" s="1"/>
      </tp>
      <tp t="e">
        <v>#N/A</v>
        <stp/>
        <stp>NSE_NATIONALUM-EQ</stp>
        <stp>PrevClose</stp>
        <tr r="K11" s="1"/>
      </tp>
      <tp t="e">
        <v>#N/A</v>
        <stp/>
        <stp>NSE_HINDPETRO-EQ</stp>
        <stp>Exchange</stp>
        <tr r="Q9" s="1"/>
      </tp>
      <tp t="e">
        <v>#N/A</v>
        <stp/>
        <stp>NSE_CONCOR-EQ</stp>
        <stp>BidSize</stp>
        <tr r="C6" s="1"/>
      </tp>
      <tp t="e">
        <v>#N/A</v>
        <stp/>
        <stp>NSE_ENGINERSIN-EQ</stp>
        <stp>Exchange</stp>
        <tr r="Q7" s="1"/>
      </tp>
      <tp t="e">
        <v>#N/A</v>
        <stp/>
        <stp>NSE_NBCC-EQ</stp>
        <stp>TotalBidQty</stp>
        <tr r="O12" s="1"/>
      </tp>
      <tp t="e">
        <v>#N/A</v>
        <stp/>
        <stp>NSE_NBCC-EQ</stp>
        <stp>TotalAskQty</stp>
        <tr r="P12" s="1"/>
      </tp>
      <tp t="e">
        <v>#N/A</v>
        <stp/>
        <stp>NSE_NMDC-EQ</stp>
        <stp>TotalAskQty</stp>
        <tr r="P14" s="1"/>
      </tp>
      <tp t="e">
        <v>#N/A</v>
        <stp/>
        <stp>NSE_NMDC-EQ</stp>
        <stp>TotalBidQty</stp>
        <tr r="O14" s="1"/>
      </tp>
      <tp t="e">
        <v>#N/A</v>
        <stp/>
        <stp>NSE_NHPC-EQ</stp>
        <stp>TotalAskQty</stp>
        <tr r="P13" s="1"/>
      </tp>
      <tp t="e">
        <v>#N/A</v>
        <stp/>
        <stp>NSE_NHPC-EQ</stp>
        <stp>TotalBidQty</stp>
        <tr r="O13" s="1"/>
      </tp>
      <tp t="e">
        <v>#N/A</v>
        <stp/>
        <stp>NSE_NTPC-EQ</stp>
        <stp>TotalAskQty</stp>
        <tr r="P15" s="1"/>
      </tp>
      <tp t="e">
        <v>#N/A</v>
        <stp/>
        <stp>NSE_NTPC-EQ</stp>
        <stp>TotalBidQty</stp>
        <tr r="O15" s="1"/>
      </tp>
      <tp t="e">
        <v>#N/A</v>
        <stp/>
        <stp>NSE_ONGC-EQ</stp>
        <stp>TotalBidQty</stp>
        <tr r="O17" s="1"/>
      </tp>
      <tp t="e">
        <v>#N/A</v>
        <stp/>
        <stp>NSE_ONGC-EQ</stp>
        <stp>TotalAskQty</stp>
        <tr r="P17" s="1"/>
      </tp>
      <tp t="e">
        <v>#N/A</v>
        <stp/>
        <stp>NSE_HINDPETRO-EQ</stp>
        <stp>AverageTradePrice</stp>
        <tr r="N9" s="1"/>
      </tp>
      <tp t="e">
        <v>#N/A</v>
        <stp/>
        <stp>NSE_NATIONALUM-EQ</stp>
        <stp>AverageTradePrice</stp>
        <tr r="N11" s="1"/>
      </tp>
      <tp t="e">
        <v>#N/A</v>
        <stp/>
        <stp>NSE_COALINDIA-EQ</stp>
        <stp>TotalAskQty</stp>
        <tr r="P5" s="1"/>
      </tp>
      <tp t="e">
        <v>#N/A</v>
        <stp/>
        <stp>NSE_COALINDIA-EQ</stp>
        <stp>TotalBidQty</stp>
        <tr r="O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F14" sqref="F14"/>
    </sheetView>
  </sheetViews>
  <sheetFormatPr defaultRowHeight="15" x14ac:dyDescent="0.25"/>
  <cols>
    <col min="1" max="1" width="14.5703125" style="1" bestFit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8" width="3.85546875" style="1" bestFit="1" customWidth="1"/>
    <col min="19" max="19" width="4.140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e">
        <f>RTD("pi.rtdserver", ,"NSE_BEL-EQ", "TradingSymbol")</f>
        <v>#N/A</v>
      </c>
      <c r="B2" s="1" t="e">
        <f>RTD("pi.rtdserver", ,"NSE_BEL-EQ", "Last")</f>
        <v>#N/A</v>
      </c>
      <c r="C2" s="1" t="e">
        <f>RTD("pi.rtdserver", ,"NSE_BEL-EQ", "BidSize")</f>
        <v>#N/A</v>
      </c>
      <c r="D2" s="1" t="e">
        <f>RTD("pi.rtdserver", ,"NSE_BEL-EQ", "Bid")</f>
        <v>#N/A</v>
      </c>
      <c r="E2" s="1" t="e">
        <f>RTD("pi.rtdserver", ,"NSE_BEL-EQ", "Ask")</f>
        <v>#N/A</v>
      </c>
      <c r="F2" s="1" t="e">
        <f>RTD("pi.rtdserver", ,"NSE_BEL-EQ", "AskSize")</f>
        <v>#N/A</v>
      </c>
      <c r="G2" s="1" t="e">
        <f>RTD("pi.rtdserver", ,"NSE_BEL-EQ", "LTQ")</f>
        <v>#N/A</v>
      </c>
      <c r="H2" s="1" t="e">
        <f>RTD("pi.rtdserver", ,"NSE_BEL-EQ", "Open")</f>
        <v>#N/A</v>
      </c>
      <c r="I2" s="1" t="e">
        <f>RTD("pi.rtdserver", ,"NSE_BEL-EQ", "High")</f>
        <v>#N/A</v>
      </c>
      <c r="J2" s="1" t="e">
        <f>RTD("pi.rtdserver", ,"NSE_BEL-EQ", "Low")</f>
        <v>#N/A</v>
      </c>
      <c r="K2" s="1" t="e">
        <f>RTD("pi.rtdserver", ,"NSE_BEL-EQ", "PrevClose")</f>
        <v>#N/A</v>
      </c>
      <c r="L2" s="1" t="e">
        <f>RTD("pi.rtdserver", ,"NSE_BEL-EQ", "Volume")</f>
        <v>#N/A</v>
      </c>
      <c r="M2" s="1" t="e">
        <f>RTD("pi.rtdserver", ,"NSE_BEL-EQ", "OpenInterest")</f>
        <v>#N/A</v>
      </c>
      <c r="N2" s="1" t="e">
        <f>RTD("pi.rtdserver", ,"NSE_BEL-EQ", "AverageTradePrice")</f>
        <v>#N/A</v>
      </c>
      <c r="O2" s="1" t="e">
        <f>RTD("pi.rtdserver", ,"NSE_BEL-EQ", "TotalBidQty")</f>
        <v>#N/A</v>
      </c>
      <c r="P2" s="1" t="e">
        <f>RTD("pi.rtdserver", ,"NSE_BEL-EQ", "TotalAskQty")</f>
        <v>#N/A</v>
      </c>
      <c r="Q2" s="1" t="e">
        <f>RTD("pi.rtdserver", ,"NSE_BEL-EQ", "Exchange")</f>
        <v>#N/A</v>
      </c>
      <c r="R2" s="1" t="e">
        <f>RTD("pi.rtdserver", ,"NSE_BEL-EQ", "lastTradeTime")</f>
        <v>#N/A</v>
      </c>
      <c r="S2" s="1" t="e">
        <f>RTD("pi.rtdserver", ,"NSE_BEL-EQ", "lastUpdateTime")</f>
        <v>#N/A</v>
      </c>
    </row>
    <row r="3" spans="1:19" x14ac:dyDescent="0.25">
      <c r="A3" s="1" t="e">
        <f>RTD("pi.rtdserver", ,"NSE_BHEL-EQ", "TradingSymbol")</f>
        <v>#N/A</v>
      </c>
      <c r="B3" s="1" t="e">
        <f>RTD("pi.rtdserver", ,"NSE_BHEL-EQ", "Last")</f>
        <v>#N/A</v>
      </c>
      <c r="C3" s="1" t="e">
        <f>RTD("pi.rtdserver", ,"NSE_BHEL-EQ", "BidSize")</f>
        <v>#N/A</v>
      </c>
      <c r="D3" s="1" t="e">
        <f>RTD("pi.rtdserver", ,"NSE_BHEL-EQ", "Bid")</f>
        <v>#N/A</v>
      </c>
      <c r="E3" s="1" t="e">
        <f>RTD("pi.rtdserver", ,"NSE_BHEL-EQ", "Ask")</f>
        <v>#N/A</v>
      </c>
      <c r="F3" s="1" t="e">
        <f>RTD("pi.rtdserver", ,"NSE_BHEL-EQ", "AskSize")</f>
        <v>#N/A</v>
      </c>
      <c r="G3" s="1" t="e">
        <f>RTD("pi.rtdserver", ,"NSE_BHEL-EQ", "LTQ")</f>
        <v>#N/A</v>
      </c>
      <c r="H3" s="1" t="e">
        <f>RTD("pi.rtdserver", ,"NSE_BHEL-EQ", "Open")</f>
        <v>#N/A</v>
      </c>
      <c r="I3" s="1" t="e">
        <f>RTD("pi.rtdserver", ,"NSE_BHEL-EQ", "High")</f>
        <v>#N/A</v>
      </c>
      <c r="J3" s="1" t="e">
        <f>RTD("pi.rtdserver", ,"NSE_BHEL-EQ", "Low")</f>
        <v>#N/A</v>
      </c>
      <c r="K3" s="1" t="e">
        <f>RTD("pi.rtdserver", ,"NSE_BHEL-EQ", "PrevClose")</f>
        <v>#N/A</v>
      </c>
      <c r="L3" s="1" t="e">
        <f>RTD("pi.rtdserver", ,"NSE_BHEL-EQ", "Volume")</f>
        <v>#N/A</v>
      </c>
      <c r="M3" s="1" t="e">
        <f>RTD("pi.rtdserver", ,"NSE_BHEL-EQ", "OpenInterest")</f>
        <v>#N/A</v>
      </c>
      <c r="N3" s="1" t="e">
        <f>RTD("pi.rtdserver", ,"NSE_BHEL-EQ", "AverageTradePrice")</f>
        <v>#N/A</v>
      </c>
      <c r="O3" s="1" t="e">
        <f>RTD("pi.rtdserver", ,"NSE_BHEL-EQ", "TotalBidQty")</f>
        <v>#N/A</v>
      </c>
      <c r="P3" s="1" t="e">
        <f>RTD("pi.rtdserver", ,"NSE_BHEL-EQ", "TotalAskQty")</f>
        <v>#N/A</v>
      </c>
      <c r="Q3" s="1" t="e">
        <f>RTD("pi.rtdserver", ,"NSE_BHEL-EQ", "Exchange")</f>
        <v>#N/A</v>
      </c>
      <c r="R3" s="1" t="e">
        <f>RTD("pi.rtdserver", ,"NSE_BHEL-EQ", "lastTradeTime")</f>
        <v>#N/A</v>
      </c>
      <c r="S3" s="1" t="e">
        <f>RTD("pi.rtdserver", ,"NSE_BHEL-EQ", "lastUpdateTime")</f>
        <v>#N/A</v>
      </c>
    </row>
    <row r="4" spans="1:19" x14ac:dyDescent="0.25">
      <c r="A4" s="1" t="e">
        <f>RTD("pi.rtdserver", ,"NSE_BPCL-EQ", "TradingSymbol")</f>
        <v>#N/A</v>
      </c>
      <c r="B4" s="1" t="e">
        <f>RTD("pi.rtdserver", ,"NSE_BPCL-EQ", "Last")</f>
        <v>#N/A</v>
      </c>
      <c r="C4" s="1" t="e">
        <f>RTD("pi.rtdserver", ,"NSE_BPCL-EQ", "BidSize")</f>
        <v>#N/A</v>
      </c>
      <c r="D4" s="1" t="e">
        <f>RTD("pi.rtdserver", ,"NSE_BPCL-EQ", "Bid")</f>
        <v>#N/A</v>
      </c>
      <c r="E4" s="1" t="e">
        <f>RTD("pi.rtdserver", ,"NSE_BPCL-EQ", "Ask")</f>
        <v>#N/A</v>
      </c>
      <c r="F4" s="1" t="e">
        <f>RTD("pi.rtdserver", ,"NSE_BPCL-EQ", "AskSize")</f>
        <v>#N/A</v>
      </c>
      <c r="G4" s="1" t="e">
        <f>RTD("pi.rtdserver", ,"NSE_BPCL-EQ", "LTQ")</f>
        <v>#N/A</v>
      </c>
      <c r="H4" s="1" t="e">
        <f>RTD("pi.rtdserver", ,"NSE_BPCL-EQ", "Open")</f>
        <v>#N/A</v>
      </c>
      <c r="I4" s="1" t="e">
        <f>RTD("pi.rtdserver", ,"NSE_BPCL-EQ", "High")</f>
        <v>#N/A</v>
      </c>
      <c r="J4" s="1" t="e">
        <f>RTD("pi.rtdserver", ,"NSE_BPCL-EQ", "Low")</f>
        <v>#N/A</v>
      </c>
      <c r="K4" s="1" t="e">
        <f>RTD("pi.rtdserver", ,"NSE_BPCL-EQ", "PrevClose")</f>
        <v>#N/A</v>
      </c>
      <c r="L4" s="1" t="e">
        <f>RTD("pi.rtdserver", ,"NSE_BPCL-EQ", "Volume")</f>
        <v>#N/A</v>
      </c>
      <c r="M4" s="1" t="e">
        <f>RTD("pi.rtdserver", ,"NSE_BPCL-EQ", "OpenInterest")</f>
        <v>#N/A</v>
      </c>
      <c r="N4" s="1" t="e">
        <f>RTD("pi.rtdserver", ,"NSE_BPCL-EQ", "AverageTradePrice")</f>
        <v>#N/A</v>
      </c>
      <c r="O4" s="1" t="e">
        <f>RTD("pi.rtdserver", ,"NSE_BPCL-EQ", "TotalBidQty")</f>
        <v>#N/A</v>
      </c>
      <c r="P4" s="1" t="e">
        <f>RTD("pi.rtdserver", ,"NSE_BPCL-EQ", "TotalAskQty")</f>
        <v>#N/A</v>
      </c>
      <c r="Q4" s="1" t="e">
        <f>RTD("pi.rtdserver", ,"NSE_BPCL-EQ", "Exchange")</f>
        <v>#N/A</v>
      </c>
      <c r="R4" s="1" t="e">
        <f>RTD("pi.rtdserver", ,"NSE_BPCL-EQ", "lastTradeTime")</f>
        <v>#N/A</v>
      </c>
      <c r="S4" s="1" t="e">
        <f>RTD("pi.rtdserver", ,"NSE_BPCL-EQ", "lastUpdateTime")</f>
        <v>#N/A</v>
      </c>
    </row>
    <row r="5" spans="1:19" x14ac:dyDescent="0.25">
      <c r="A5" s="1" t="e">
        <f>RTD("pi.rtdserver", ,"NSE_COALINDIA-EQ", "TradingSymbol")</f>
        <v>#N/A</v>
      </c>
      <c r="B5" s="1" t="e">
        <f>RTD("pi.rtdserver", ,"NSE_COALINDIA-EQ", "Last")</f>
        <v>#N/A</v>
      </c>
      <c r="C5" s="1" t="e">
        <f>RTD("pi.rtdserver", ,"NSE_COALINDIA-EQ", "BidSize")</f>
        <v>#N/A</v>
      </c>
      <c r="D5" s="1" t="e">
        <f>RTD("pi.rtdserver", ,"NSE_COALINDIA-EQ", "Bid")</f>
        <v>#N/A</v>
      </c>
      <c r="E5" s="1" t="e">
        <f>RTD("pi.rtdserver", ,"NSE_COALINDIA-EQ", "Ask")</f>
        <v>#N/A</v>
      </c>
      <c r="F5" s="1" t="e">
        <f>RTD("pi.rtdserver", ,"NSE_COALINDIA-EQ", "AskSize")</f>
        <v>#N/A</v>
      </c>
      <c r="G5" s="1" t="e">
        <f>RTD("pi.rtdserver", ,"NSE_COALINDIA-EQ", "LTQ")</f>
        <v>#N/A</v>
      </c>
      <c r="H5" s="1" t="e">
        <f>RTD("pi.rtdserver", ,"NSE_COALINDIA-EQ", "Open")</f>
        <v>#N/A</v>
      </c>
      <c r="I5" s="1" t="e">
        <f>RTD("pi.rtdserver", ,"NSE_COALINDIA-EQ", "High")</f>
        <v>#N/A</v>
      </c>
      <c r="J5" s="1" t="e">
        <f>RTD("pi.rtdserver", ,"NSE_COALINDIA-EQ", "Low")</f>
        <v>#N/A</v>
      </c>
      <c r="K5" s="1" t="e">
        <f>RTD("pi.rtdserver", ,"NSE_COALINDIA-EQ", "PrevClose")</f>
        <v>#N/A</v>
      </c>
      <c r="L5" s="1" t="e">
        <f>RTD("pi.rtdserver", ,"NSE_COALINDIA-EQ", "Volume")</f>
        <v>#N/A</v>
      </c>
      <c r="M5" s="1" t="e">
        <f>RTD("pi.rtdserver", ,"NSE_COALINDIA-EQ", "OpenInterest")</f>
        <v>#N/A</v>
      </c>
      <c r="N5" s="1" t="e">
        <f>RTD("pi.rtdserver", ,"NSE_COALINDIA-EQ", "AverageTradePrice")</f>
        <v>#N/A</v>
      </c>
      <c r="O5" s="1" t="e">
        <f>RTD("pi.rtdserver", ,"NSE_COALINDIA-EQ", "TotalBidQty")</f>
        <v>#N/A</v>
      </c>
      <c r="P5" s="1" t="e">
        <f>RTD("pi.rtdserver", ,"NSE_COALINDIA-EQ", "TotalAskQty")</f>
        <v>#N/A</v>
      </c>
      <c r="Q5" s="1" t="e">
        <f>RTD("pi.rtdserver", ,"NSE_COALINDIA-EQ", "Exchange")</f>
        <v>#N/A</v>
      </c>
      <c r="R5" s="1" t="e">
        <f>RTD("pi.rtdserver", ,"NSE_COALINDIA-EQ", "lastTradeTime")</f>
        <v>#N/A</v>
      </c>
      <c r="S5" s="1" t="e">
        <f>RTD("pi.rtdserver", ,"NSE_COALINDIA-EQ", "lastUpdateTime")</f>
        <v>#N/A</v>
      </c>
    </row>
    <row r="6" spans="1:19" x14ac:dyDescent="0.25">
      <c r="A6" s="1" t="e">
        <f>RTD("pi.rtdserver", ,"NSE_CONCOR-EQ", "TradingSymbol")</f>
        <v>#N/A</v>
      </c>
      <c r="B6" s="1" t="e">
        <f>RTD("pi.rtdserver", ,"NSE_CONCOR-EQ", "Last")</f>
        <v>#N/A</v>
      </c>
      <c r="C6" s="1" t="e">
        <f>RTD("pi.rtdserver", ,"NSE_CONCOR-EQ", "BidSize")</f>
        <v>#N/A</v>
      </c>
      <c r="D6" s="1" t="e">
        <f>RTD("pi.rtdserver", ,"NSE_CONCOR-EQ", "Bid")</f>
        <v>#N/A</v>
      </c>
      <c r="E6" s="1" t="e">
        <f>RTD("pi.rtdserver", ,"NSE_CONCOR-EQ", "Ask")</f>
        <v>#N/A</v>
      </c>
      <c r="F6" s="1" t="e">
        <f>RTD("pi.rtdserver", ,"NSE_CONCOR-EQ", "AskSize")</f>
        <v>#N/A</v>
      </c>
      <c r="G6" s="1" t="e">
        <f>RTD("pi.rtdserver", ,"NSE_CONCOR-EQ", "LTQ")</f>
        <v>#N/A</v>
      </c>
      <c r="H6" s="1" t="e">
        <f>RTD("pi.rtdserver", ,"NSE_CONCOR-EQ", "Open")</f>
        <v>#N/A</v>
      </c>
      <c r="I6" s="1" t="e">
        <f>RTD("pi.rtdserver", ,"NSE_CONCOR-EQ", "High")</f>
        <v>#N/A</v>
      </c>
      <c r="J6" s="1" t="e">
        <f>RTD("pi.rtdserver", ,"NSE_CONCOR-EQ", "Low")</f>
        <v>#N/A</v>
      </c>
      <c r="K6" s="1" t="e">
        <f>RTD("pi.rtdserver", ,"NSE_CONCOR-EQ", "PrevClose")</f>
        <v>#N/A</v>
      </c>
      <c r="L6" s="1" t="e">
        <f>RTD("pi.rtdserver", ,"NSE_CONCOR-EQ", "Volume")</f>
        <v>#N/A</v>
      </c>
      <c r="M6" s="1" t="e">
        <f>RTD("pi.rtdserver", ,"NSE_CONCOR-EQ", "OpenInterest")</f>
        <v>#N/A</v>
      </c>
      <c r="N6" s="1" t="e">
        <f>RTD("pi.rtdserver", ,"NSE_CONCOR-EQ", "AverageTradePrice")</f>
        <v>#N/A</v>
      </c>
      <c r="O6" s="1" t="e">
        <f>RTD("pi.rtdserver", ,"NSE_CONCOR-EQ", "TotalBidQty")</f>
        <v>#N/A</v>
      </c>
      <c r="P6" s="1" t="e">
        <f>RTD("pi.rtdserver", ,"NSE_CONCOR-EQ", "TotalAskQty")</f>
        <v>#N/A</v>
      </c>
      <c r="Q6" s="1" t="e">
        <f>RTD("pi.rtdserver", ,"NSE_CONCOR-EQ", "Exchange")</f>
        <v>#N/A</v>
      </c>
      <c r="R6" s="1" t="e">
        <f>RTD("pi.rtdserver", ,"NSE_CONCOR-EQ", "lastTradeTime")</f>
        <v>#N/A</v>
      </c>
      <c r="S6" s="1" t="e">
        <f>RTD("pi.rtdserver", ,"NSE_CONCOR-EQ", "lastUpdateTime")</f>
        <v>#N/A</v>
      </c>
    </row>
    <row r="7" spans="1:19" x14ac:dyDescent="0.25">
      <c r="A7" s="1" t="e">
        <f>RTD("pi.rtdserver", ,"NSE_ENGINERSIN-EQ", "TradingSymbol")</f>
        <v>#N/A</v>
      </c>
      <c r="B7" s="1" t="e">
        <f>RTD("pi.rtdserver", ,"NSE_ENGINERSIN-EQ", "Last")</f>
        <v>#N/A</v>
      </c>
      <c r="C7" s="1" t="e">
        <f>RTD("pi.rtdserver", ,"NSE_ENGINERSIN-EQ", "BidSize")</f>
        <v>#N/A</v>
      </c>
      <c r="D7" s="1" t="e">
        <f>RTD("pi.rtdserver", ,"NSE_ENGINERSIN-EQ", "Bid")</f>
        <v>#N/A</v>
      </c>
      <c r="E7" s="1" t="e">
        <f>RTD("pi.rtdserver", ,"NSE_ENGINERSIN-EQ", "Ask")</f>
        <v>#N/A</v>
      </c>
      <c r="F7" s="1" t="e">
        <f>RTD("pi.rtdserver", ,"NSE_ENGINERSIN-EQ", "AskSize")</f>
        <v>#N/A</v>
      </c>
      <c r="G7" s="1" t="e">
        <f>RTD("pi.rtdserver", ,"NSE_ENGINERSIN-EQ", "LTQ")</f>
        <v>#N/A</v>
      </c>
      <c r="H7" s="1" t="e">
        <f>RTD("pi.rtdserver", ,"NSE_ENGINERSIN-EQ", "Open")</f>
        <v>#N/A</v>
      </c>
      <c r="I7" s="1" t="e">
        <f>RTD("pi.rtdserver", ,"NSE_ENGINERSIN-EQ", "High")</f>
        <v>#N/A</v>
      </c>
      <c r="J7" s="1" t="e">
        <f>RTD("pi.rtdserver", ,"NSE_ENGINERSIN-EQ", "Low")</f>
        <v>#N/A</v>
      </c>
      <c r="K7" s="1" t="e">
        <f>RTD("pi.rtdserver", ,"NSE_ENGINERSIN-EQ", "PrevClose")</f>
        <v>#N/A</v>
      </c>
      <c r="L7" s="1" t="e">
        <f>RTD("pi.rtdserver", ,"NSE_ENGINERSIN-EQ", "Volume")</f>
        <v>#N/A</v>
      </c>
      <c r="M7" s="1" t="e">
        <f>RTD("pi.rtdserver", ,"NSE_ENGINERSIN-EQ", "OpenInterest")</f>
        <v>#N/A</v>
      </c>
      <c r="N7" s="1" t="e">
        <f>RTD("pi.rtdserver", ,"NSE_ENGINERSIN-EQ", "AverageTradePrice")</f>
        <v>#N/A</v>
      </c>
      <c r="O7" s="1" t="e">
        <f>RTD("pi.rtdserver", ,"NSE_ENGINERSIN-EQ", "TotalBidQty")</f>
        <v>#N/A</v>
      </c>
      <c r="P7" s="1" t="e">
        <f>RTD("pi.rtdserver", ,"NSE_ENGINERSIN-EQ", "TotalAskQty")</f>
        <v>#N/A</v>
      </c>
      <c r="Q7" s="1" t="e">
        <f>RTD("pi.rtdserver", ,"NSE_ENGINERSIN-EQ", "Exchange")</f>
        <v>#N/A</v>
      </c>
      <c r="R7" s="1" t="e">
        <f>RTD("pi.rtdserver", ,"NSE_ENGINERSIN-EQ", "lastTradeTime")</f>
        <v>#N/A</v>
      </c>
      <c r="S7" s="1" t="e">
        <f>RTD("pi.rtdserver", ,"NSE_ENGINERSIN-EQ", "lastUpdateTime")</f>
        <v>#N/A</v>
      </c>
    </row>
    <row r="8" spans="1:19" x14ac:dyDescent="0.25">
      <c r="A8" s="1" t="e">
        <f>RTD("pi.rtdserver", ,"NSE_GAIL-EQ", "TradingSymbol")</f>
        <v>#N/A</v>
      </c>
      <c r="B8" s="1" t="e">
        <f>RTD("pi.rtdserver", ,"NSE_GAIL-EQ", "Last")</f>
        <v>#N/A</v>
      </c>
      <c r="C8" s="1" t="e">
        <f>RTD("pi.rtdserver", ,"NSE_GAIL-EQ", "BidSize")</f>
        <v>#N/A</v>
      </c>
      <c r="D8" s="1" t="e">
        <f>RTD("pi.rtdserver", ,"NSE_GAIL-EQ", "Bid")</f>
        <v>#N/A</v>
      </c>
      <c r="E8" s="1" t="e">
        <f>RTD("pi.rtdserver", ,"NSE_GAIL-EQ", "Ask")</f>
        <v>#N/A</v>
      </c>
      <c r="F8" s="1" t="e">
        <f>RTD("pi.rtdserver", ,"NSE_GAIL-EQ", "AskSize")</f>
        <v>#N/A</v>
      </c>
      <c r="G8" s="1" t="e">
        <f>RTD("pi.rtdserver", ,"NSE_GAIL-EQ", "LTQ")</f>
        <v>#N/A</v>
      </c>
      <c r="H8" s="1" t="e">
        <f>RTD("pi.rtdserver", ,"NSE_GAIL-EQ", "Open")</f>
        <v>#N/A</v>
      </c>
      <c r="I8" s="1" t="e">
        <f>RTD("pi.rtdserver", ,"NSE_GAIL-EQ", "High")</f>
        <v>#N/A</v>
      </c>
      <c r="J8" s="1" t="e">
        <f>RTD("pi.rtdserver", ,"NSE_GAIL-EQ", "Low")</f>
        <v>#N/A</v>
      </c>
      <c r="K8" s="1" t="e">
        <f>RTD("pi.rtdserver", ,"NSE_GAIL-EQ", "PrevClose")</f>
        <v>#N/A</v>
      </c>
      <c r="L8" s="1" t="e">
        <f>RTD("pi.rtdserver", ,"NSE_GAIL-EQ", "Volume")</f>
        <v>#N/A</v>
      </c>
      <c r="M8" s="1" t="e">
        <f>RTD("pi.rtdserver", ,"NSE_GAIL-EQ", "OpenInterest")</f>
        <v>#N/A</v>
      </c>
      <c r="N8" s="1" t="e">
        <f>RTD("pi.rtdserver", ,"NSE_GAIL-EQ", "AverageTradePrice")</f>
        <v>#N/A</v>
      </c>
      <c r="O8" s="1" t="e">
        <f>RTD("pi.rtdserver", ,"NSE_GAIL-EQ", "TotalBidQty")</f>
        <v>#N/A</v>
      </c>
      <c r="P8" s="1" t="e">
        <f>RTD("pi.rtdserver", ,"NSE_GAIL-EQ", "TotalAskQty")</f>
        <v>#N/A</v>
      </c>
      <c r="Q8" s="1" t="e">
        <f>RTD("pi.rtdserver", ,"NSE_GAIL-EQ", "Exchange")</f>
        <v>#N/A</v>
      </c>
      <c r="R8" s="1" t="e">
        <f>RTD("pi.rtdserver", ,"NSE_GAIL-EQ", "lastTradeTime")</f>
        <v>#N/A</v>
      </c>
      <c r="S8" s="1" t="e">
        <f>RTD("pi.rtdserver", ,"NSE_GAIL-EQ", "lastUpdateTime")</f>
        <v>#N/A</v>
      </c>
    </row>
    <row r="9" spans="1:19" x14ac:dyDescent="0.25">
      <c r="A9" s="1" t="e">
        <f>RTD("pi.rtdserver", ,"NSE_HINDPETRO-EQ", "TradingSymbol")</f>
        <v>#N/A</v>
      </c>
      <c r="B9" s="1" t="e">
        <f>RTD("pi.rtdserver", ,"NSE_HINDPETRO-EQ", "Last")</f>
        <v>#N/A</v>
      </c>
      <c r="C9" s="1" t="e">
        <f>RTD("pi.rtdserver", ,"NSE_HINDPETRO-EQ", "BidSize")</f>
        <v>#N/A</v>
      </c>
      <c r="D9" s="1" t="e">
        <f>RTD("pi.rtdserver", ,"NSE_HINDPETRO-EQ", "Bid")</f>
        <v>#N/A</v>
      </c>
      <c r="E9" s="1" t="e">
        <f>RTD("pi.rtdserver", ,"NSE_HINDPETRO-EQ", "Ask")</f>
        <v>#N/A</v>
      </c>
      <c r="F9" s="1" t="e">
        <f>RTD("pi.rtdserver", ,"NSE_HINDPETRO-EQ", "AskSize")</f>
        <v>#N/A</v>
      </c>
      <c r="G9" s="1" t="e">
        <f>RTD("pi.rtdserver", ,"NSE_HINDPETRO-EQ", "LTQ")</f>
        <v>#N/A</v>
      </c>
      <c r="H9" s="1" t="e">
        <f>RTD("pi.rtdserver", ,"NSE_HINDPETRO-EQ", "Open")</f>
        <v>#N/A</v>
      </c>
      <c r="I9" s="1" t="e">
        <f>RTD("pi.rtdserver", ,"NSE_HINDPETRO-EQ", "High")</f>
        <v>#N/A</v>
      </c>
      <c r="J9" s="1" t="e">
        <f>RTD("pi.rtdserver", ,"NSE_HINDPETRO-EQ", "Low")</f>
        <v>#N/A</v>
      </c>
      <c r="K9" s="1" t="e">
        <f>RTD("pi.rtdserver", ,"NSE_HINDPETRO-EQ", "PrevClose")</f>
        <v>#N/A</v>
      </c>
      <c r="L9" s="1" t="e">
        <f>RTD("pi.rtdserver", ,"NSE_HINDPETRO-EQ", "Volume")</f>
        <v>#N/A</v>
      </c>
      <c r="M9" s="1" t="e">
        <f>RTD("pi.rtdserver", ,"NSE_HINDPETRO-EQ", "OpenInterest")</f>
        <v>#N/A</v>
      </c>
      <c r="N9" s="1" t="e">
        <f>RTD("pi.rtdserver", ,"NSE_HINDPETRO-EQ", "AverageTradePrice")</f>
        <v>#N/A</v>
      </c>
      <c r="O9" s="1" t="e">
        <f>RTD("pi.rtdserver", ,"NSE_HINDPETRO-EQ", "TotalBidQty")</f>
        <v>#N/A</v>
      </c>
      <c r="P9" s="1" t="e">
        <f>RTD("pi.rtdserver", ,"NSE_HINDPETRO-EQ", "TotalAskQty")</f>
        <v>#N/A</v>
      </c>
      <c r="Q9" s="1" t="e">
        <f>RTD("pi.rtdserver", ,"NSE_HINDPETRO-EQ", "Exchange")</f>
        <v>#N/A</v>
      </c>
      <c r="R9" s="1" t="e">
        <f>RTD("pi.rtdserver", ,"NSE_HINDPETRO-EQ", "lastTradeTime")</f>
        <v>#N/A</v>
      </c>
      <c r="S9" s="1" t="e">
        <f>RTD("pi.rtdserver", ,"NSE_HINDPETRO-EQ", "lastUpdateTime")</f>
        <v>#N/A</v>
      </c>
    </row>
    <row r="10" spans="1:19" x14ac:dyDescent="0.25">
      <c r="A10" s="1" t="e">
        <f>RTD("pi.rtdserver", ,"NSE_IOC-EQ", "TradingSymbol")</f>
        <v>#N/A</v>
      </c>
      <c r="B10" s="1" t="e">
        <f>RTD("pi.rtdserver", ,"NSE_IOC-EQ", "Last")</f>
        <v>#N/A</v>
      </c>
      <c r="C10" s="1" t="e">
        <f>RTD("pi.rtdserver", ,"NSE_IOC-EQ", "BidSize")</f>
        <v>#N/A</v>
      </c>
      <c r="D10" s="1" t="e">
        <f>RTD("pi.rtdserver", ,"NSE_IOC-EQ", "Bid")</f>
        <v>#N/A</v>
      </c>
      <c r="E10" s="1" t="e">
        <f>RTD("pi.rtdserver", ,"NSE_IOC-EQ", "Ask")</f>
        <v>#N/A</v>
      </c>
      <c r="F10" s="1" t="e">
        <f>RTD("pi.rtdserver", ,"NSE_IOC-EQ", "AskSize")</f>
        <v>#N/A</v>
      </c>
      <c r="G10" s="1" t="e">
        <f>RTD("pi.rtdserver", ,"NSE_IOC-EQ", "LTQ")</f>
        <v>#N/A</v>
      </c>
      <c r="H10" s="1" t="e">
        <f>RTD("pi.rtdserver", ,"NSE_IOC-EQ", "Open")</f>
        <v>#N/A</v>
      </c>
      <c r="I10" s="1" t="e">
        <f>RTD("pi.rtdserver", ,"NSE_IOC-EQ", "High")</f>
        <v>#N/A</v>
      </c>
      <c r="J10" s="1" t="e">
        <f>RTD("pi.rtdserver", ,"NSE_IOC-EQ", "Low")</f>
        <v>#N/A</v>
      </c>
      <c r="K10" s="1" t="e">
        <f>RTD("pi.rtdserver", ,"NSE_IOC-EQ", "PrevClose")</f>
        <v>#N/A</v>
      </c>
      <c r="L10" s="1" t="e">
        <f>RTD("pi.rtdserver", ,"NSE_IOC-EQ", "Volume")</f>
        <v>#N/A</v>
      </c>
      <c r="M10" s="1" t="e">
        <f>RTD("pi.rtdserver", ,"NSE_IOC-EQ", "OpenInterest")</f>
        <v>#N/A</v>
      </c>
      <c r="N10" s="1" t="e">
        <f>RTD("pi.rtdserver", ,"NSE_IOC-EQ", "AverageTradePrice")</f>
        <v>#N/A</v>
      </c>
      <c r="O10" s="1" t="e">
        <f>RTD("pi.rtdserver", ,"NSE_IOC-EQ", "TotalBidQty")</f>
        <v>#N/A</v>
      </c>
      <c r="P10" s="1" t="e">
        <f>RTD("pi.rtdserver", ,"NSE_IOC-EQ", "TotalAskQty")</f>
        <v>#N/A</v>
      </c>
      <c r="Q10" s="1" t="e">
        <f>RTD("pi.rtdserver", ,"NSE_IOC-EQ", "Exchange")</f>
        <v>#N/A</v>
      </c>
      <c r="R10" s="1" t="e">
        <f>RTD("pi.rtdserver", ,"NSE_IOC-EQ", "lastTradeTime")</f>
        <v>#N/A</v>
      </c>
      <c r="S10" s="1" t="e">
        <f>RTD("pi.rtdserver", ,"NSE_IOC-EQ", "lastUpdateTime")</f>
        <v>#N/A</v>
      </c>
    </row>
    <row r="11" spans="1:19" x14ac:dyDescent="0.25">
      <c r="A11" s="1" t="e">
        <f>RTD("pi.rtdserver", ,"NSE_NATIONALUM-EQ", "TradingSymbol")</f>
        <v>#N/A</v>
      </c>
      <c r="B11" s="1" t="e">
        <f>RTD("pi.rtdserver", ,"NSE_NATIONALUM-EQ", "Last")</f>
        <v>#N/A</v>
      </c>
      <c r="C11" s="1" t="e">
        <f>RTD("pi.rtdserver", ,"NSE_NATIONALUM-EQ", "BidSize")</f>
        <v>#N/A</v>
      </c>
      <c r="D11" s="1" t="e">
        <f>RTD("pi.rtdserver", ,"NSE_NATIONALUM-EQ", "Bid")</f>
        <v>#N/A</v>
      </c>
      <c r="E11" s="1" t="e">
        <f>RTD("pi.rtdserver", ,"NSE_NATIONALUM-EQ", "Ask")</f>
        <v>#N/A</v>
      </c>
      <c r="F11" s="1" t="e">
        <f>RTD("pi.rtdserver", ,"NSE_NATIONALUM-EQ", "AskSize")</f>
        <v>#N/A</v>
      </c>
      <c r="G11" s="1" t="e">
        <f>RTD("pi.rtdserver", ,"NSE_NATIONALUM-EQ", "LTQ")</f>
        <v>#N/A</v>
      </c>
      <c r="H11" s="1" t="e">
        <f>RTD("pi.rtdserver", ,"NSE_NATIONALUM-EQ", "Open")</f>
        <v>#N/A</v>
      </c>
      <c r="I11" s="1" t="e">
        <f>RTD("pi.rtdserver", ,"NSE_NATIONALUM-EQ", "High")</f>
        <v>#N/A</v>
      </c>
      <c r="J11" s="1" t="e">
        <f>RTD("pi.rtdserver", ,"NSE_NATIONALUM-EQ", "Low")</f>
        <v>#N/A</v>
      </c>
      <c r="K11" s="1" t="e">
        <f>RTD("pi.rtdserver", ,"NSE_NATIONALUM-EQ", "PrevClose")</f>
        <v>#N/A</v>
      </c>
      <c r="L11" s="1" t="e">
        <f>RTD("pi.rtdserver", ,"NSE_NATIONALUM-EQ", "Volume")</f>
        <v>#N/A</v>
      </c>
      <c r="M11" s="1" t="e">
        <f>RTD("pi.rtdserver", ,"NSE_NATIONALUM-EQ", "OpenInterest")</f>
        <v>#N/A</v>
      </c>
      <c r="N11" s="1" t="e">
        <f>RTD("pi.rtdserver", ,"NSE_NATIONALUM-EQ", "AverageTradePrice")</f>
        <v>#N/A</v>
      </c>
      <c r="O11" s="1" t="e">
        <f>RTD("pi.rtdserver", ,"NSE_NATIONALUM-EQ", "TotalBidQty")</f>
        <v>#N/A</v>
      </c>
      <c r="P11" s="1" t="e">
        <f>RTD("pi.rtdserver", ,"NSE_NATIONALUM-EQ", "TotalAskQty")</f>
        <v>#N/A</v>
      </c>
      <c r="Q11" s="1" t="e">
        <f>RTD("pi.rtdserver", ,"NSE_NATIONALUM-EQ", "Exchange")</f>
        <v>#N/A</v>
      </c>
      <c r="R11" s="1" t="e">
        <f>RTD("pi.rtdserver", ,"NSE_NATIONALUM-EQ", "lastTradeTime")</f>
        <v>#N/A</v>
      </c>
      <c r="S11" s="1" t="e">
        <f>RTD("pi.rtdserver", ,"NSE_NATIONALUM-EQ", "lastUpdateTime")</f>
        <v>#N/A</v>
      </c>
    </row>
    <row r="12" spans="1:19" x14ac:dyDescent="0.25">
      <c r="A12" s="1" t="e">
        <f>RTD("pi.rtdserver", ,"NSE_NBCC-EQ", "TradingSymbol")</f>
        <v>#N/A</v>
      </c>
      <c r="B12" s="1" t="e">
        <f>RTD("pi.rtdserver", ,"NSE_NBCC-EQ", "Last")</f>
        <v>#N/A</v>
      </c>
      <c r="C12" s="1" t="e">
        <f>RTD("pi.rtdserver", ,"NSE_NBCC-EQ", "BidSize")</f>
        <v>#N/A</v>
      </c>
      <c r="D12" s="1" t="e">
        <f>RTD("pi.rtdserver", ,"NSE_NBCC-EQ", "Bid")</f>
        <v>#N/A</v>
      </c>
      <c r="E12" s="1" t="e">
        <f>RTD("pi.rtdserver", ,"NSE_NBCC-EQ", "Ask")</f>
        <v>#N/A</v>
      </c>
      <c r="F12" s="1" t="e">
        <f>RTD("pi.rtdserver", ,"NSE_NBCC-EQ", "AskSize")</f>
        <v>#N/A</v>
      </c>
      <c r="G12" s="1" t="e">
        <f>RTD("pi.rtdserver", ,"NSE_NBCC-EQ", "LTQ")</f>
        <v>#N/A</v>
      </c>
      <c r="H12" s="1" t="e">
        <f>RTD("pi.rtdserver", ,"NSE_NBCC-EQ", "Open")</f>
        <v>#N/A</v>
      </c>
      <c r="I12" s="1" t="e">
        <f>RTD("pi.rtdserver", ,"NSE_NBCC-EQ", "High")</f>
        <v>#N/A</v>
      </c>
      <c r="J12" s="1" t="e">
        <f>RTD("pi.rtdserver", ,"NSE_NBCC-EQ", "Low")</f>
        <v>#N/A</v>
      </c>
      <c r="K12" s="1" t="e">
        <f>RTD("pi.rtdserver", ,"NSE_NBCC-EQ", "PrevClose")</f>
        <v>#N/A</v>
      </c>
      <c r="L12" s="1" t="e">
        <f>RTD("pi.rtdserver", ,"NSE_NBCC-EQ", "Volume")</f>
        <v>#N/A</v>
      </c>
      <c r="M12" s="1" t="e">
        <f>RTD("pi.rtdserver", ,"NSE_NBCC-EQ", "OpenInterest")</f>
        <v>#N/A</v>
      </c>
      <c r="N12" s="1" t="e">
        <f>RTD("pi.rtdserver", ,"NSE_NBCC-EQ", "AverageTradePrice")</f>
        <v>#N/A</v>
      </c>
      <c r="O12" s="1" t="e">
        <f>RTD("pi.rtdserver", ,"NSE_NBCC-EQ", "TotalBidQty")</f>
        <v>#N/A</v>
      </c>
      <c r="P12" s="1" t="e">
        <f>RTD("pi.rtdserver", ,"NSE_NBCC-EQ", "TotalAskQty")</f>
        <v>#N/A</v>
      </c>
      <c r="Q12" s="1" t="e">
        <f>RTD("pi.rtdserver", ,"NSE_NBCC-EQ", "Exchange")</f>
        <v>#N/A</v>
      </c>
      <c r="R12" s="1" t="e">
        <f>RTD("pi.rtdserver", ,"NSE_NBCC-EQ", "lastTradeTime")</f>
        <v>#N/A</v>
      </c>
      <c r="S12" s="1" t="e">
        <f>RTD("pi.rtdserver", ,"NSE_NBCC-EQ", "lastUpdateTime")</f>
        <v>#N/A</v>
      </c>
    </row>
    <row r="13" spans="1:19" x14ac:dyDescent="0.25">
      <c r="A13" s="1" t="e">
        <f>RTD("pi.rtdserver", ,"NSE_NHPC-EQ", "TradingSymbol")</f>
        <v>#N/A</v>
      </c>
      <c r="B13" s="1" t="e">
        <f>RTD("pi.rtdserver", ,"NSE_NHPC-EQ", "Last")</f>
        <v>#N/A</v>
      </c>
      <c r="C13" s="1" t="e">
        <f>RTD("pi.rtdserver", ,"NSE_NHPC-EQ", "BidSize")</f>
        <v>#N/A</v>
      </c>
      <c r="D13" s="1" t="e">
        <f>RTD("pi.rtdserver", ,"NSE_NHPC-EQ", "Bid")</f>
        <v>#N/A</v>
      </c>
      <c r="E13" s="1" t="e">
        <f>RTD("pi.rtdserver", ,"NSE_NHPC-EQ", "Ask")</f>
        <v>#N/A</v>
      </c>
      <c r="F13" s="1" t="e">
        <f>RTD("pi.rtdserver", ,"NSE_NHPC-EQ", "AskSize")</f>
        <v>#N/A</v>
      </c>
      <c r="G13" s="1" t="e">
        <f>RTD("pi.rtdserver", ,"NSE_NHPC-EQ", "LTQ")</f>
        <v>#N/A</v>
      </c>
      <c r="H13" s="1" t="e">
        <f>RTD("pi.rtdserver", ,"NSE_NHPC-EQ", "Open")</f>
        <v>#N/A</v>
      </c>
      <c r="I13" s="1" t="e">
        <f>RTD("pi.rtdserver", ,"NSE_NHPC-EQ", "High")</f>
        <v>#N/A</v>
      </c>
      <c r="J13" s="1" t="e">
        <f>RTD("pi.rtdserver", ,"NSE_NHPC-EQ", "Low")</f>
        <v>#N/A</v>
      </c>
      <c r="K13" s="1" t="e">
        <f>RTD("pi.rtdserver", ,"NSE_NHPC-EQ", "PrevClose")</f>
        <v>#N/A</v>
      </c>
      <c r="L13" s="1" t="e">
        <f>RTD("pi.rtdserver", ,"NSE_NHPC-EQ", "Volume")</f>
        <v>#N/A</v>
      </c>
      <c r="M13" s="1" t="e">
        <f>RTD("pi.rtdserver", ,"NSE_NHPC-EQ", "OpenInterest")</f>
        <v>#N/A</v>
      </c>
      <c r="N13" s="1" t="e">
        <f>RTD("pi.rtdserver", ,"NSE_NHPC-EQ", "AverageTradePrice")</f>
        <v>#N/A</v>
      </c>
      <c r="O13" s="1" t="e">
        <f>RTD("pi.rtdserver", ,"NSE_NHPC-EQ", "TotalBidQty")</f>
        <v>#N/A</v>
      </c>
      <c r="P13" s="1" t="e">
        <f>RTD("pi.rtdserver", ,"NSE_NHPC-EQ", "TotalAskQty")</f>
        <v>#N/A</v>
      </c>
      <c r="Q13" s="1" t="e">
        <f>RTD("pi.rtdserver", ,"NSE_NHPC-EQ", "Exchange")</f>
        <v>#N/A</v>
      </c>
      <c r="R13" s="1" t="e">
        <f>RTD("pi.rtdserver", ,"NSE_NHPC-EQ", "lastTradeTime")</f>
        <v>#N/A</v>
      </c>
      <c r="S13" s="1" t="e">
        <f>RTD("pi.rtdserver", ,"NSE_NHPC-EQ", "lastUpdateTime")</f>
        <v>#N/A</v>
      </c>
    </row>
    <row r="14" spans="1:19" x14ac:dyDescent="0.25">
      <c r="A14" s="1" t="e">
        <f>RTD("pi.rtdserver", ,"NSE_NMDC-EQ", "TradingSymbol")</f>
        <v>#N/A</v>
      </c>
      <c r="B14" s="1" t="e">
        <f>RTD("pi.rtdserver", ,"NSE_NMDC-EQ", "Last")</f>
        <v>#N/A</v>
      </c>
      <c r="C14" s="1" t="e">
        <f>RTD("pi.rtdserver", ,"NSE_NMDC-EQ", "BidSize")</f>
        <v>#N/A</v>
      </c>
      <c r="D14" s="1" t="e">
        <f>RTD("pi.rtdserver", ,"NSE_NMDC-EQ", "Bid")</f>
        <v>#N/A</v>
      </c>
      <c r="E14" s="1" t="e">
        <f>RTD("pi.rtdserver", ,"NSE_NMDC-EQ", "Ask")</f>
        <v>#N/A</v>
      </c>
      <c r="F14" s="1" t="e">
        <f>RTD("pi.rtdserver", ,"NSE_NMDC-EQ", "AskSize")</f>
        <v>#N/A</v>
      </c>
      <c r="G14" s="1" t="e">
        <f>RTD("pi.rtdserver", ,"NSE_NMDC-EQ", "LTQ")</f>
        <v>#N/A</v>
      </c>
      <c r="H14" s="1" t="e">
        <f>RTD("pi.rtdserver", ,"NSE_NMDC-EQ", "Open")</f>
        <v>#N/A</v>
      </c>
      <c r="I14" s="1" t="e">
        <f>RTD("pi.rtdserver", ,"NSE_NMDC-EQ", "High")</f>
        <v>#N/A</v>
      </c>
      <c r="J14" s="1" t="e">
        <f>RTD("pi.rtdserver", ,"NSE_NMDC-EQ", "Low")</f>
        <v>#N/A</v>
      </c>
      <c r="K14" s="1" t="e">
        <f>RTD("pi.rtdserver", ,"NSE_NMDC-EQ", "PrevClose")</f>
        <v>#N/A</v>
      </c>
      <c r="L14" s="1" t="e">
        <f>RTD("pi.rtdserver", ,"NSE_NMDC-EQ", "Volume")</f>
        <v>#N/A</v>
      </c>
      <c r="M14" s="1" t="e">
        <f>RTD("pi.rtdserver", ,"NSE_NMDC-EQ", "OpenInterest")</f>
        <v>#N/A</v>
      </c>
      <c r="N14" s="1" t="e">
        <f>RTD("pi.rtdserver", ,"NSE_NMDC-EQ", "AverageTradePrice")</f>
        <v>#N/A</v>
      </c>
      <c r="O14" s="1" t="e">
        <f>RTD("pi.rtdserver", ,"NSE_NMDC-EQ", "TotalBidQty")</f>
        <v>#N/A</v>
      </c>
      <c r="P14" s="1" t="e">
        <f>RTD("pi.rtdserver", ,"NSE_NMDC-EQ", "TotalAskQty")</f>
        <v>#N/A</v>
      </c>
      <c r="Q14" s="1" t="e">
        <f>RTD("pi.rtdserver", ,"NSE_NMDC-EQ", "Exchange")</f>
        <v>#N/A</v>
      </c>
      <c r="R14" s="1" t="e">
        <f>RTD("pi.rtdserver", ,"NSE_NMDC-EQ", "lastTradeTime")</f>
        <v>#N/A</v>
      </c>
      <c r="S14" s="1" t="e">
        <f>RTD("pi.rtdserver", ,"NSE_NMDC-EQ", "lastUpdateTime")</f>
        <v>#N/A</v>
      </c>
    </row>
    <row r="15" spans="1:19" x14ac:dyDescent="0.25">
      <c r="A15" s="1" t="e">
        <f>RTD("pi.rtdserver", ,"NSE_NTPC-EQ", "TradingSymbol")</f>
        <v>#N/A</v>
      </c>
      <c r="B15" s="1" t="e">
        <f>RTD("pi.rtdserver", ,"NSE_NTPC-EQ", "Last")</f>
        <v>#N/A</v>
      </c>
      <c r="C15" s="1" t="e">
        <f>RTD("pi.rtdserver", ,"NSE_NTPC-EQ", "BidSize")</f>
        <v>#N/A</v>
      </c>
      <c r="D15" s="1" t="e">
        <f>RTD("pi.rtdserver", ,"NSE_NTPC-EQ", "Bid")</f>
        <v>#N/A</v>
      </c>
      <c r="E15" s="1" t="e">
        <f>RTD("pi.rtdserver", ,"NSE_NTPC-EQ", "Ask")</f>
        <v>#N/A</v>
      </c>
      <c r="F15" s="1" t="e">
        <f>RTD("pi.rtdserver", ,"NSE_NTPC-EQ", "AskSize")</f>
        <v>#N/A</v>
      </c>
      <c r="G15" s="1" t="e">
        <f>RTD("pi.rtdserver", ,"NSE_NTPC-EQ", "LTQ")</f>
        <v>#N/A</v>
      </c>
      <c r="H15" s="1" t="e">
        <f>RTD("pi.rtdserver", ,"NSE_NTPC-EQ", "Open")</f>
        <v>#N/A</v>
      </c>
      <c r="I15" s="1" t="e">
        <f>RTD("pi.rtdserver", ,"NSE_NTPC-EQ", "High")</f>
        <v>#N/A</v>
      </c>
      <c r="J15" s="1" t="e">
        <f>RTD("pi.rtdserver", ,"NSE_NTPC-EQ", "Low")</f>
        <v>#N/A</v>
      </c>
      <c r="K15" s="1" t="e">
        <f>RTD("pi.rtdserver", ,"NSE_NTPC-EQ", "PrevClose")</f>
        <v>#N/A</v>
      </c>
      <c r="L15" s="1" t="e">
        <f>RTD("pi.rtdserver", ,"NSE_NTPC-EQ", "Volume")</f>
        <v>#N/A</v>
      </c>
      <c r="M15" s="1" t="e">
        <f>RTD("pi.rtdserver", ,"NSE_NTPC-EQ", "OpenInterest")</f>
        <v>#N/A</v>
      </c>
      <c r="N15" s="1" t="e">
        <f>RTD("pi.rtdserver", ,"NSE_NTPC-EQ", "AverageTradePrice")</f>
        <v>#N/A</v>
      </c>
      <c r="O15" s="1" t="e">
        <f>RTD("pi.rtdserver", ,"NSE_NTPC-EQ", "TotalBidQty")</f>
        <v>#N/A</v>
      </c>
      <c r="P15" s="1" t="e">
        <f>RTD("pi.rtdserver", ,"NSE_NTPC-EQ", "TotalAskQty")</f>
        <v>#N/A</v>
      </c>
      <c r="Q15" s="1" t="e">
        <f>RTD("pi.rtdserver", ,"NSE_NTPC-EQ", "Exchange")</f>
        <v>#N/A</v>
      </c>
      <c r="R15" s="1" t="e">
        <f>RTD("pi.rtdserver", ,"NSE_NTPC-EQ", "lastTradeTime")</f>
        <v>#N/A</v>
      </c>
      <c r="S15" s="1" t="e">
        <f>RTD("pi.rtdserver", ,"NSE_NTPC-EQ", "lastUpdateTime")</f>
        <v>#N/A</v>
      </c>
    </row>
    <row r="16" spans="1:19" x14ac:dyDescent="0.25">
      <c r="A16" s="1" t="e">
        <f>RTD("pi.rtdserver", ,"NSE_OIL-EQ", "TradingSymbol")</f>
        <v>#N/A</v>
      </c>
      <c r="B16" s="1" t="e">
        <f>RTD("pi.rtdserver", ,"NSE_OIL-EQ", "Last")</f>
        <v>#N/A</v>
      </c>
      <c r="C16" s="1" t="e">
        <f>RTD("pi.rtdserver", ,"NSE_OIL-EQ", "BidSize")</f>
        <v>#N/A</v>
      </c>
      <c r="D16" s="1" t="e">
        <f>RTD("pi.rtdserver", ,"NSE_OIL-EQ", "Bid")</f>
        <v>#N/A</v>
      </c>
      <c r="E16" s="1" t="e">
        <f>RTD("pi.rtdserver", ,"NSE_OIL-EQ", "Ask")</f>
        <v>#N/A</v>
      </c>
      <c r="F16" s="1" t="e">
        <f>RTD("pi.rtdserver", ,"NSE_OIL-EQ", "AskSize")</f>
        <v>#N/A</v>
      </c>
      <c r="G16" s="1" t="e">
        <f>RTD("pi.rtdserver", ,"NSE_OIL-EQ", "LTQ")</f>
        <v>#N/A</v>
      </c>
      <c r="H16" s="1" t="e">
        <f>RTD("pi.rtdserver", ,"NSE_OIL-EQ", "Open")</f>
        <v>#N/A</v>
      </c>
      <c r="I16" s="1" t="e">
        <f>RTD("pi.rtdserver", ,"NSE_OIL-EQ", "High")</f>
        <v>#N/A</v>
      </c>
      <c r="J16" s="1" t="e">
        <f>RTD("pi.rtdserver", ,"NSE_OIL-EQ", "Low")</f>
        <v>#N/A</v>
      </c>
      <c r="K16" s="1" t="e">
        <f>RTD("pi.rtdserver", ,"NSE_OIL-EQ", "PrevClose")</f>
        <v>#N/A</v>
      </c>
      <c r="L16" s="1" t="e">
        <f>RTD("pi.rtdserver", ,"NSE_OIL-EQ", "Volume")</f>
        <v>#N/A</v>
      </c>
      <c r="M16" s="1" t="e">
        <f>RTD("pi.rtdserver", ,"NSE_OIL-EQ", "OpenInterest")</f>
        <v>#N/A</v>
      </c>
      <c r="N16" s="1" t="e">
        <f>RTD("pi.rtdserver", ,"NSE_OIL-EQ", "AverageTradePrice")</f>
        <v>#N/A</v>
      </c>
      <c r="O16" s="1" t="e">
        <f>RTD("pi.rtdserver", ,"NSE_OIL-EQ", "TotalBidQty")</f>
        <v>#N/A</v>
      </c>
      <c r="P16" s="1" t="e">
        <f>RTD("pi.rtdserver", ,"NSE_OIL-EQ", "TotalAskQty")</f>
        <v>#N/A</v>
      </c>
      <c r="Q16" s="1" t="e">
        <f>RTD("pi.rtdserver", ,"NSE_OIL-EQ", "Exchange")</f>
        <v>#N/A</v>
      </c>
      <c r="R16" s="1" t="e">
        <f>RTD("pi.rtdserver", ,"NSE_OIL-EQ", "lastTradeTime")</f>
        <v>#N/A</v>
      </c>
      <c r="S16" s="1" t="e">
        <f>RTD("pi.rtdserver", ,"NSE_OIL-EQ", "lastUpdateTime")</f>
        <v>#N/A</v>
      </c>
    </row>
    <row r="17" spans="1:19" x14ac:dyDescent="0.25">
      <c r="A17" s="1" t="e">
        <f>RTD("pi.rtdserver", ,"NSE_ONGC-EQ", "TradingSymbol")</f>
        <v>#N/A</v>
      </c>
      <c r="B17" s="1" t="e">
        <f>RTD("pi.rtdserver", ,"NSE_ONGC-EQ", "Last")</f>
        <v>#N/A</v>
      </c>
      <c r="C17" s="1" t="e">
        <f>RTD("pi.rtdserver", ,"NSE_ONGC-EQ", "BidSize")</f>
        <v>#N/A</v>
      </c>
      <c r="D17" s="1" t="e">
        <f>RTD("pi.rtdserver", ,"NSE_ONGC-EQ", "Bid")</f>
        <v>#N/A</v>
      </c>
      <c r="E17" s="1" t="e">
        <f>RTD("pi.rtdserver", ,"NSE_ONGC-EQ", "Ask")</f>
        <v>#N/A</v>
      </c>
      <c r="F17" s="1" t="e">
        <f>RTD("pi.rtdserver", ,"NSE_ONGC-EQ", "AskSize")</f>
        <v>#N/A</v>
      </c>
      <c r="G17" s="1" t="e">
        <f>RTD("pi.rtdserver", ,"NSE_ONGC-EQ", "LTQ")</f>
        <v>#N/A</v>
      </c>
      <c r="H17" s="1" t="e">
        <f>RTD("pi.rtdserver", ,"NSE_ONGC-EQ", "Open")</f>
        <v>#N/A</v>
      </c>
      <c r="I17" s="1" t="e">
        <f>RTD("pi.rtdserver", ,"NSE_ONGC-EQ", "High")</f>
        <v>#N/A</v>
      </c>
      <c r="J17" s="1" t="e">
        <f>RTD("pi.rtdserver", ,"NSE_ONGC-EQ", "Low")</f>
        <v>#N/A</v>
      </c>
      <c r="K17" s="1" t="e">
        <f>RTD("pi.rtdserver", ,"NSE_ONGC-EQ", "PrevClose")</f>
        <v>#N/A</v>
      </c>
      <c r="L17" s="1" t="e">
        <f>RTD("pi.rtdserver", ,"NSE_ONGC-EQ", "Volume")</f>
        <v>#N/A</v>
      </c>
      <c r="M17" s="1" t="e">
        <f>RTD("pi.rtdserver", ,"NSE_ONGC-EQ", "OpenInterest")</f>
        <v>#N/A</v>
      </c>
      <c r="N17" s="1" t="e">
        <f>RTD("pi.rtdserver", ,"NSE_ONGC-EQ", "AverageTradePrice")</f>
        <v>#N/A</v>
      </c>
      <c r="O17" s="1" t="e">
        <f>RTD("pi.rtdserver", ,"NSE_ONGC-EQ", "TotalBidQty")</f>
        <v>#N/A</v>
      </c>
      <c r="P17" s="1" t="e">
        <f>RTD("pi.rtdserver", ,"NSE_ONGC-EQ", "TotalAskQty")</f>
        <v>#N/A</v>
      </c>
      <c r="Q17" s="1" t="e">
        <f>RTD("pi.rtdserver", ,"NSE_ONGC-EQ", "Exchange")</f>
        <v>#N/A</v>
      </c>
      <c r="R17" s="1" t="e">
        <f>RTD("pi.rtdserver", ,"NSE_ONGC-EQ", "lastTradeTime")</f>
        <v>#N/A</v>
      </c>
      <c r="S17" s="1" t="e">
        <f>RTD("pi.rtdserver", ,"NSE_ONGC-EQ", "lastUpdateTime")</f>
        <v>#N/A</v>
      </c>
    </row>
    <row r="18" spans="1:19" x14ac:dyDescent="0.25">
      <c r="A18" s="1" t="e">
        <f>RTD("pi.rtdserver", ,"NSE_PFC-EQ", "TradingSymbol")</f>
        <v>#N/A</v>
      </c>
      <c r="B18" s="1" t="e">
        <f>RTD("pi.rtdserver", ,"NSE_PFC-EQ", "Last")</f>
        <v>#N/A</v>
      </c>
      <c r="C18" s="1" t="e">
        <f>RTD("pi.rtdserver", ,"NSE_PFC-EQ", "BidSize")</f>
        <v>#N/A</v>
      </c>
      <c r="D18" s="1" t="e">
        <f>RTD("pi.rtdserver", ,"NSE_PFC-EQ", "Bid")</f>
        <v>#N/A</v>
      </c>
      <c r="E18" s="1" t="e">
        <f>RTD("pi.rtdserver", ,"NSE_PFC-EQ", "Ask")</f>
        <v>#N/A</v>
      </c>
      <c r="F18" s="1" t="e">
        <f>RTD("pi.rtdserver", ,"NSE_PFC-EQ", "AskSize")</f>
        <v>#N/A</v>
      </c>
      <c r="G18" s="1" t="e">
        <f>RTD("pi.rtdserver", ,"NSE_PFC-EQ", "LTQ")</f>
        <v>#N/A</v>
      </c>
      <c r="H18" s="1" t="e">
        <f>RTD("pi.rtdserver", ,"NSE_PFC-EQ", "Open")</f>
        <v>#N/A</v>
      </c>
      <c r="I18" s="1" t="e">
        <f>RTD("pi.rtdserver", ,"NSE_PFC-EQ", "High")</f>
        <v>#N/A</v>
      </c>
      <c r="J18" s="1" t="e">
        <f>RTD("pi.rtdserver", ,"NSE_PFC-EQ", "Low")</f>
        <v>#N/A</v>
      </c>
      <c r="K18" s="1" t="e">
        <f>RTD("pi.rtdserver", ,"NSE_PFC-EQ", "PrevClose")</f>
        <v>#N/A</v>
      </c>
      <c r="L18" s="1" t="e">
        <f>RTD("pi.rtdserver", ,"NSE_PFC-EQ", "Volume")</f>
        <v>#N/A</v>
      </c>
      <c r="M18" s="1" t="e">
        <f>RTD("pi.rtdserver", ,"NSE_PFC-EQ", "OpenInterest")</f>
        <v>#N/A</v>
      </c>
      <c r="N18" s="1" t="e">
        <f>RTD("pi.rtdserver", ,"NSE_PFC-EQ", "AverageTradePrice")</f>
        <v>#N/A</v>
      </c>
      <c r="O18" s="1" t="e">
        <f>RTD("pi.rtdserver", ,"NSE_PFC-EQ", "TotalBidQty")</f>
        <v>#N/A</v>
      </c>
      <c r="P18" s="1" t="e">
        <f>RTD("pi.rtdserver", ,"NSE_PFC-EQ", "TotalAskQty")</f>
        <v>#N/A</v>
      </c>
      <c r="Q18" s="1" t="e">
        <f>RTD("pi.rtdserver", ,"NSE_PFC-EQ", "Exchange")</f>
        <v>#N/A</v>
      </c>
      <c r="R18" s="1" t="e">
        <f>RTD("pi.rtdserver", ,"NSE_PFC-EQ", "lastTradeTime")</f>
        <v>#N/A</v>
      </c>
      <c r="S18" s="1" t="e">
        <f>RTD("pi.rtdserver", ,"NSE_PFC-EQ", "lastUpdateTime")</f>
        <v>#N/A</v>
      </c>
    </row>
    <row r="19" spans="1:19" x14ac:dyDescent="0.25">
      <c r="A19" s="1" t="e">
        <f>RTD("pi.rtdserver", ,"NSE_POWERGRID-EQ", "TradingSymbol")</f>
        <v>#N/A</v>
      </c>
      <c r="B19" s="1" t="e">
        <f>RTD("pi.rtdserver", ,"NSE_POWERGRID-EQ", "Last")</f>
        <v>#N/A</v>
      </c>
      <c r="C19" s="1" t="e">
        <f>RTD("pi.rtdserver", ,"NSE_POWERGRID-EQ", "BidSize")</f>
        <v>#N/A</v>
      </c>
      <c r="D19" s="1" t="e">
        <f>RTD("pi.rtdserver", ,"NSE_POWERGRID-EQ", "Bid")</f>
        <v>#N/A</v>
      </c>
      <c r="E19" s="1" t="e">
        <f>RTD("pi.rtdserver", ,"NSE_POWERGRID-EQ", "Ask")</f>
        <v>#N/A</v>
      </c>
      <c r="F19" s="1" t="e">
        <f>RTD("pi.rtdserver", ,"NSE_POWERGRID-EQ", "AskSize")</f>
        <v>#N/A</v>
      </c>
      <c r="G19" s="1" t="e">
        <f>RTD("pi.rtdserver", ,"NSE_POWERGRID-EQ", "LTQ")</f>
        <v>#N/A</v>
      </c>
      <c r="H19" s="1" t="e">
        <f>RTD("pi.rtdserver", ,"NSE_POWERGRID-EQ", "Open")</f>
        <v>#N/A</v>
      </c>
      <c r="I19" s="1" t="e">
        <f>RTD("pi.rtdserver", ,"NSE_POWERGRID-EQ", "High")</f>
        <v>#N/A</v>
      </c>
      <c r="J19" s="1" t="e">
        <f>RTD("pi.rtdserver", ,"NSE_POWERGRID-EQ", "Low")</f>
        <v>#N/A</v>
      </c>
      <c r="K19" s="1" t="e">
        <f>RTD("pi.rtdserver", ,"NSE_POWERGRID-EQ", "PrevClose")</f>
        <v>#N/A</v>
      </c>
      <c r="L19" s="1" t="e">
        <f>RTD("pi.rtdserver", ,"NSE_POWERGRID-EQ", "Volume")</f>
        <v>#N/A</v>
      </c>
      <c r="M19" s="1" t="e">
        <f>RTD("pi.rtdserver", ,"NSE_POWERGRID-EQ", "OpenInterest")</f>
        <v>#N/A</v>
      </c>
      <c r="N19" s="1" t="e">
        <f>RTD("pi.rtdserver", ,"NSE_POWERGRID-EQ", "AverageTradePrice")</f>
        <v>#N/A</v>
      </c>
      <c r="O19" s="1" t="e">
        <f>RTD("pi.rtdserver", ,"NSE_POWERGRID-EQ", "TotalBidQty")</f>
        <v>#N/A</v>
      </c>
      <c r="P19" s="1" t="e">
        <f>RTD("pi.rtdserver", ,"NSE_POWERGRID-EQ", "TotalAskQty")</f>
        <v>#N/A</v>
      </c>
      <c r="Q19" s="1" t="e">
        <f>RTD("pi.rtdserver", ,"NSE_POWERGRID-EQ", "Exchange")</f>
        <v>#N/A</v>
      </c>
      <c r="R19" s="1" t="e">
        <f>RTD("pi.rtdserver", ,"NSE_POWERGRID-EQ", "lastTradeTime")</f>
        <v>#N/A</v>
      </c>
      <c r="S19" s="1" t="e">
        <f>RTD("pi.rtdserver", ,"NSE_POWERGRID-EQ", "lastUpdateTime")</f>
        <v>#N/A</v>
      </c>
    </row>
    <row r="20" spans="1:19" x14ac:dyDescent="0.25">
      <c r="A20" s="1" t="e">
        <f>RTD("pi.rtdserver", ,"NSE_RECLTD-EQ", "TradingSymbol")</f>
        <v>#N/A</v>
      </c>
      <c r="B20" s="1" t="e">
        <f>RTD("pi.rtdserver", ,"NSE_RECLTD-EQ", "Last")</f>
        <v>#N/A</v>
      </c>
      <c r="C20" s="1" t="e">
        <f>RTD("pi.rtdserver", ,"NSE_RECLTD-EQ", "BidSize")</f>
        <v>#N/A</v>
      </c>
      <c r="D20" s="1" t="e">
        <f>RTD("pi.rtdserver", ,"NSE_RECLTD-EQ", "Bid")</f>
        <v>#N/A</v>
      </c>
      <c r="E20" s="1" t="e">
        <f>RTD("pi.rtdserver", ,"NSE_RECLTD-EQ", "Ask")</f>
        <v>#N/A</v>
      </c>
      <c r="F20" s="1" t="e">
        <f>RTD("pi.rtdserver", ,"NSE_RECLTD-EQ", "AskSize")</f>
        <v>#N/A</v>
      </c>
      <c r="G20" s="1" t="e">
        <f>RTD("pi.rtdserver", ,"NSE_RECLTD-EQ", "LTQ")</f>
        <v>#N/A</v>
      </c>
      <c r="H20" s="1" t="e">
        <f>RTD("pi.rtdserver", ,"NSE_RECLTD-EQ", "Open")</f>
        <v>#N/A</v>
      </c>
      <c r="I20" s="1" t="e">
        <f>RTD("pi.rtdserver", ,"NSE_RECLTD-EQ", "High")</f>
        <v>#N/A</v>
      </c>
      <c r="J20" s="1" t="e">
        <f>RTD("pi.rtdserver", ,"NSE_RECLTD-EQ", "Low")</f>
        <v>#N/A</v>
      </c>
      <c r="K20" s="1" t="e">
        <f>RTD("pi.rtdserver", ,"NSE_RECLTD-EQ", "PrevClose")</f>
        <v>#N/A</v>
      </c>
      <c r="L20" s="1" t="e">
        <f>RTD("pi.rtdserver", ,"NSE_RECLTD-EQ", "Volume")</f>
        <v>#N/A</v>
      </c>
      <c r="M20" s="1" t="e">
        <f>RTD("pi.rtdserver", ,"NSE_RECLTD-EQ", "OpenInterest")</f>
        <v>#N/A</v>
      </c>
      <c r="N20" s="1" t="e">
        <f>RTD("pi.rtdserver", ,"NSE_RECLTD-EQ", "AverageTradePrice")</f>
        <v>#N/A</v>
      </c>
      <c r="O20" s="1" t="e">
        <f>RTD("pi.rtdserver", ,"NSE_RECLTD-EQ", "TotalBidQty")</f>
        <v>#N/A</v>
      </c>
      <c r="P20" s="1" t="e">
        <f>RTD("pi.rtdserver", ,"NSE_RECLTD-EQ", "TotalAskQty")</f>
        <v>#N/A</v>
      </c>
      <c r="Q20" s="1" t="e">
        <f>RTD("pi.rtdserver", ,"NSE_RECLTD-EQ", "Exchange")</f>
        <v>#N/A</v>
      </c>
      <c r="R20" s="1" t="e">
        <f>RTD("pi.rtdserver", ,"NSE_RECLTD-EQ", "lastTradeTime")</f>
        <v>#N/A</v>
      </c>
      <c r="S20" s="1" t="e">
        <f>RTD("pi.rtdserver", ,"NSE_RECLTD-EQ", "lastUpdateTime")</f>
        <v>#N/A</v>
      </c>
    </row>
    <row r="21" spans="1:19" x14ac:dyDescent="0.25">
      <c r="A21" s="1" t="e">
        <f>RTD("pi.rtdserver", ,"NSE_SAIL-EQ", "TradingSymbol")</f>
        <v>#N/A</v>
      </c>
      <c r="B21" s="1" t="e">
        <f>RTD("pi.rtdserver", ,"NSE_SAIL-EQ", "Last")</f>
        <v>#N/A</v>
      </c>
      <c r="C21" s="1" t="e">
        <f>RTD("pi.rtdserver", ,"NSE_SAIL-EQ", "BidSize")</f>
        <v>#N/A</v>
      </c>
      <c r="D21" s="1" t="e">
        <f>RTD("pi.rtdserver", ,"NSE_SAIL-EQ", "Bid")</f>
        <v>#N/A</v>
      </c>
      <c r="E21" s="1" t="e">
        <f>RTD("pi.rtdserver", ,"NSE_SAIL-EQ", "Ask")</f>
        <v>#N/A</v>
      </c>
      <c r="F21" s="1" t="e">
        <f>RTD("pi.rtdserver", ,"NSE_SAIL-EQ", "AskSize")</f>
        <v>#N/A</v>
      </c>
      <c r="G21" s="1" t="e">
        <f>RTD("pi.rtdserver", ,"NSE_SAIL-EQ", "LTQ")</f>
        <v>#N/A</v>
      </c>
      <c r="H21" s="1" t="e">
        <f>RTD("pi.rtdserver", ,"NSE_SAIL-EQ", "Open")</f>
        <v>#N/A</v>
      </c>
      <c r="I21" s="1" t="e">
        <f>RTD("pi.rtdserver", ,"NSE_SAIL-EQ", "High")</f>
        <v>#N/A</v>
      </c>
      <c r="J21" s="1" t="e">
        <f>RTD("pi.rtdserver", ,"NSE_SAIL-EQ", "Low")</f>
        <v>#N/A</v>
      </c>
      <c r="K21" s="1" t="e">
        <f>RTD("pi.rtdserver", ,"NSE_SAIL-EQ", "PrevClose")</f>
        <v>#N/A</v>
      </c>
      <c r="L21" s="1" t="e">
        <f>RTD("pi.rtdserver", ,"NSE_SAIL-EQ", "Volume")</f>
        <v>#N/A</v>
      </c>
      <c r="M21" s="1" t="e">
        <f>RTD("pi.rtdserver", ,"NSE_SAIL-EQ", "OpenInterest")</f>
        <v>#N/A</v>
      </c>
      <c r="N21" s="1" t="e">
        <f>RTD("pi.rtdserver", ,"NSE_SAIL-EQ", "AverageTradePrice")</f>
        <v>#N/A</v>
      </c>
      <c r="O21" s="1" t="e">
        <f>RTD("pi.rtdserver", ,"NSE_SAIL-EQ", "TotalBidQty")</f>
        <v>#N/A</v>
      </c>
      <c r="P21" s="1" t="e">
        <f>RTD("pi.rtdserver", ,"NSE_SAIL-EQ", "TotalAskQty")</f>
        <v>#N/A</v>
      </c>
      <c r="Q21" s="1" t="e">
        <f>RTD("pi.rtdserver", ,"NSE_SAIL-EQ", "Exchange")</f>
        <v>#N/A</v>
      </c>
      <c r="R21" s="1" t="e">
        <f>RTD("pi.rtdserver", ,"NSE_SAIL-EQ", "lastTradeTime")</f>
        <v>#N/A</v>
      </c>
      <c r="S21" s="1" t="e">
        <f>RTD("pi.rtdserver", ,"NSE_SAIL-EQ",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NiftyPSE MW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2021-04-07T19:53:58Z</dcterms:created>
  <dcterms:modified xsi:type="dcterms:W3CDTF">2021-04-07T19:54:01Z</dcterms:modified>
</cp:coreProperties>
</file>