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SEFMC MW" sheetId="1" r:id="rId1"/>
  </sheets>
  <calcPr calcId="144525"/>
</workbook>
</file>

<file path=xl/calcChain.xml><?xml version="1.0" encoding="utf-8"?>
<calcChain xmlns="http://schemas.openxmlformats.org/spreadsheetml/2006/main">
  <c r="S37" i="1" l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<sst xmlns="http://schemas.openxmlformats.org/spreadsheetml/2006/main" count="19" uniqueCount="19">
  <si>
    <t>Trading symbol</t>
  </si>
  <si>
    <t>LTP</t>
  </si>
  <si>
    <t>Bid qty</t>
  </si>
  <si>
    <t>Bid rate</t>
  </si>
  <si>
    <t>Ask rate</t>
  </si>
  <si>
    <t>Ask qty</t>
  </si>
  <si>
    <t>LTQ</t>
  </si>
  <si>
    <t>Open</t>
  </si>
  <si>
    <t>High</t>
  </si>
  <si>
    <t>Low</t>
  </si>
  <si>
    <t>Prev close</t>
  </si>
  <si>
    <t>Volume traded today</t>
  </si>
  <si>
    <t>Open interest</t>
  </si>
  <si>
    <t>ATP</t>
  </si>
  <si>
    <t>Total bid qty</t>
  </si>
  <si>
    <t>Total ask qty</t>
  </si>
  <si>
    <t>Exchange</t>
  </si>
  <si>
    <t>LTT</t>
  </si>
  <si>
    <t>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</si>
</sst>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i.rtdserver">
      <tp t="e">
        <v>#N/A</v>
        <stp/>
        <stp>BSE_KSCL</stp>
        <stp>Open</stp>
        <tr r="H24" s="1"/>
      </tp>
      <tp t="e">
        <v>#N/A</v>
        <stp/>
        <stp>BSE_PGHH</stp>
        <stp>OpenInterest</stp>
        <tr r="M27" s="1"/>
      </tp>
      <tp t="e">
        <v>#N/A</v>
        <stp/>
        <stp>BSE_KSCL</stp>
        <stp>TotalBidQty</stp>
        <tr r="O24" s="1"/>
      </tp>
      <tp t="e">
        <v>#N/A</v>
        <stp/>
        <stp>BSE_KSCL</stp>
        <stp>TotalAskQty</stp>
        <tr r="P24" s="1"/>
      </tp>
      <tp t="e">
        <v>#N/A</v>
        <stp/>
        <stp>BSE_AVANTI</stp>
        <stp>lastUpdateTime</stp>
        <tr r="S2" s="1"/>
      </tp>
      <tp t="e">
        <v>#N/A</v>
        <stp/>
        <stp>BSE_PGHH</stp>
        <stp>TradingSymbol</stp>
        <tr r="A27" s="1"/>
      </tp>
      <tp t="e">
        <v>#N/A</v>
        <stp/>
        <stp>BSE_KRBL</stp>
        <stp>Open</stp>
        <tr r="H23" s="1"/>
      </tp>
      <tp t="e">
        <v>#N/A</v>
        <stp/>
        <stp>BSE_KRBL</stp>
        <stp>TotalBidQty</stp>
        <tr r="O23" s="1"/>
      </tp>
      <tp t="e">
        <v>#N/A</v>
        <stp/>
        <stp>BSE_KRBL</stp>
        <stp>TotalAskQty</stp>
        <tr r="P23" s="1"/>
      </tp>
      <tp t="e">
        <v>#N/A</v>
        <stp/>
        <stp>BSE_NESTLEIND</stp>
        <stp>AskSize</stp>
        <tr r="F26" s="1"/>
      </tp>
      <tp t="e">
        <v>#N/A</v>
        <stp/>
        <stp>BSE_AVANTI</stp>
        <stp>Volume</stp>
        <tr r="L2" s="1"/>
      </tp>
      <tp t="e">
        <v>#N/A</v>
        <stp/>
        <stp>BSE_CCL</stp>
        <stp>OpenInterest</stp>
        <tr r="M7" s="1"/>
      </tp>
      <tp t="e">
        <v>#N/A</v>
        <stp/>
        <stp>BSE_NESTLEIND</stp>
        <stp>BidSize</stp>
        <tr r="C26" s="1"/>
      </tp>
      <tp t="e">
        <v>#N/A</v>
        <stp/>
        <stp>BSE_AVTNPL</stp>
        <stp>High</stp>
        <tr r="I3" s="1"/>
      </tp>
      <tp t="e">
        <v>#N/A</v>
        <stp/>
        <stp>BSE_RENUKA</stp>
        <stp>Last</stp>
        <tr r="B29" s="1"/>
      </tp>
      <tp t="e">
        <v>#N/A</v>
        <stp/>
        <stp>BSE_RADICO</stp>
        <stp>High</stp>
        <tr r="I28" s="1"/>
      </tp>
      <tp t="e">
        <v>#N/A</v>
        <stp/>
        <stp>BSE_TRIVENI</stp>
        <stp>TotalAskQty</stp>
        <tr r="P32" s="1"/>
      </tp>
      <tp t="e">
        <v>#N/A</v>
        <stp/>
        <stp>BSE_TRIVENI</stp>
        <stp>TotalBidQty</stp>
        <tr r="O32" s="1"/>
      </tp>
      <tp t="e">
        <v>#N/A</v>
        <stp/>
        <stp>BSE_DABUR</stp>
        <stp>OpenInterest</stp>
        <tr r="M9" s="1"/>
      </tp>
      <tp t="e">
        <v>#N/A</v>
        <stp/>
        <stp>BSE_UBL</stp>
        <stp>OpenInterest</stp>
        <tr r="M33" s="1"/>
      </tp>
      <tp t="e">
        <v>#N/A</v>
        <stp/>
        <stp>BSE_BALRAMCHIN</stp>
        <stp>lastTradeTime</stp>
        <tr r="R4" s="1"/>
      </tp>
      <tp t="e">
        <v>#N/A</v>
        <stp/>
        <stp>BSE_COLPAL</stp>
        <stp>OpenInterest</stp>
        <tr r="M8" s="1"/>
      </tp>
      <tp t="e">
        <v>#N/A</v>
        <stp/>
        <stp>BSE_EMAMILTD</stp>
        <stp>lastUpdateTime</stp>
        <tr r="S12" s="1"/>
      </tp>
      <tp t="e">
        <v>#N/A</v>
        <stp/>
        <stp>BSE_HERITGFOOD</stp>
        <stp>AskSize</stp>
        <tr r="F17" s="1"/>
      </tp>
      <tp t="e">
        <v>#N/A</v>
        <stp/>
        <stp>BSE_GLOBUSSPR</stp>
        <stp>BidSize</stp>
        <tr r="C14" s="1"/>
      </tp>
      <tp t="e">
        <v>#N/A</v>
        <stp/>
        <stp>BSE_CCL</stp>
        <stp>lastTradeTime</stp>
        <tr r="R7" s="1"/>
      </tp>
      <tp t="e">
        <v>#N/A</v>
        <stp/>
        <stp>BSE_UBL</stp>
        <stp>lastTradeTime</stp>
        <tr r="R33" s="1"/>
      </tp>
      <tp t="e">
        <v>#N/A</v>
        <stp/>
        <stp>BSE_RADICO</stp>
        <stp>Volume</stp>
        <tr r="L28" s="1"/>
      </tp>
      <tp t="e">
        <v>#N/A</v>
        <stp/>
        <stp>BSE_KRBL</stp>
        <stp>TradingSymbol</stp>
        <tr r="A23" s="1"/>
      </tp>
      <tp t="e">
        <v>#N/A</v>
        <stp/>
        <stp>BSE_KSCL</stp>
        <stp>TradingSymbol</stp>
        <tr r="A24" s="1"/>
      </tp>
      <tp t="e">
        <v>#N/A</v>
        <stp/>
        <stp>BSE_JAYSHREETEA</stp>
        <stp>AskSize</stp>
        <tr r="F21" s="1"/>
      </tp>
      <tp t="e">
        <v>#N/A</v>
        <stp/>
        <stp>BSE_UBL</stp>
        <stp>BidSize</stp>
        <tr r="C33" s="1"/>
      </tp>
      <tp t="e">
        <v>#N/A</v>
        <stp/>
        <stp>BSE_DHAMPURSUG</stp>
        <stp>TradingSymbol</stp>
        <tr r="A10" s="1"/>
      </tp>
      <tp t="e">
        <v>#N/A</v>
        <stp/>
        <stp>BSE_EMAMILTD</stp>
        <stp>Volume</stp>
        <tr r="L12" s="1"/>
      </tp>
      <tp t="e">
        <v>#N/A</v>
        <stp/>
        <stp>BSE_JAYSHREETEA</stp>
        <stp>High</stp>
        <tr r="I21" s="1"/>
      </tp>
      <tp t="e">
        <v>#N/A</v>
        <stp/>
        <stp>BSE_TATACOFFEE</stp>
        <stp>AskSize</stp>
        <tr r="F31" s="1"/>
      </tp>
      <tp t="e">
        <v>#N/A</v>
        <stp/>
        <stp>BSE_RADICO</stp>
        <stp>lastUpdateTime</stp>
        <tr r="S28" s="1"/>
      </tp>
      <tp t="e">
        <v>#N/A</v>
        <stp/>
        <stp>BSE_VENKYS</stp>
        <stp>Open</stp>
        <tr r="H35" s="1"/>
      </tp>
      <tp t="e">
        <v>#N/A</v>
        <stp/>
        <stp>BSE_BBTC</stp>
        <stp>Last</stp>
        <tr r="B5" s="1"/>
      </tp>
      <tp t="e">
        <v>#N/A</v>
        <stp/>
        <stp>BSE_TATACOFFEE</stp>
        <stp>BidSize</stp>
        <tr r="C31" s="1"/>
      </tp>
      <tp t="e">
        <v>#N/A</v>
        <stp/>
        <stp>BSE_AVANTI</stp>
        <stp>High</stp>
        <tr r="I2" s="1"/>
      </tp>
      <tp t="e">
        <v>#N/A</v>
        <stp/>
        <stp>BSE_ITC</stp>
        <stp>High</stp>
        <tr r="I20" s="1"/>
      </tp>
      <tp t="e">
        <v>#N/A</v>
        <stp/>
        <stp>BSE_GLOBUSSPR</stp>
        <stp>AskSize</stp>
        <tr r="F14" s="1"/>
      </tp>
      <tp t="e">
        <v>#N/A</v>
        <stp/>
        <stp>BSE_HERITGFOOD</stp>
        <stp>BidSize</stp>
        <tr r="C17" s="1"/>
      </tp>
      <tp t="e">
        <v>#N/A</v>
        <stp/>
        <stp>BSE_HERITGFOOD</stp>
        <stp>lastTradeTime</stp>
        <tr r="R17" s="1"/>
      </tp>
      <tp t="e">
        <v>#N/A</v>
        <stp/>
        <stp>BSE_GODFRYPHLP</stp>
        <stp>lastTradeTime</stp>
        <tr r="R15" s="1"/>
      </tp>
      <tp t="e">
        <v>#N/A</v>
        <stp/>
        <stp>BSE_UBL</stp>
        <stp>AskSize</stp>
        <tr r="F33" s="1"/>
      </tp>
      <tp t="e">
        <v>#N/A</v>
        <stp/>
        <stp>BSE_JAYSHREETEA</stp>
        <stp>BidSize</stp>
        <tr r="C21" s="1"/>
      </tp>
      <tp t="e">
        <v>#N/A</v>
        <stp/>
        <stp>BSE_DABUR</stp>
        <stp>Open</stp>
        <tr r="H9" s="1"/>
      </tp>
      <tp t="e">
        <v>#N/A</v>
        <stp/>
        <stp>BSE_UBL</stp>
        <stp>Open</stp>
        <tr r="H33" s="1"/>
      </tp>
      <tp t="e">
        <v>#N/A</v>
        <stp/>
        <stp>BSE_DABUR</stp>
        <stp>TradingSymbol</stp>
        <tr r="A9" s="1"/>
      </tp>
      <tp t="e">
        <v>#N/A</v>
        <stp/>
        <stp>BSE_DABUR</stp>
        <stp>Volume</stp>
        <tr r="L9" s="1"/>
      </tp>
      <tp t="e">
        <v>#N/A</v>
        <stp/>
        <stp>BSE_COLPAL</stp>
        <stp>Open</stp>
        <tr r="H8" s="1"/>
      </tp>
      <tp t="e">
        <v>#N/A</v>
        <stp/>
        <stp>BSE_CCL</stp>
        <stp>Open</stp>
        <tr r="H7" s="1"/>
      </tp>
      <tp t="e">
        <v>#N/A</v>
        <stp/>
        <stp>BSE_HINDUNILVR</stp>
        <stp>BidSize</stp>
        <tr r="C18" s="1"/>
      </tp>
      <tp t="e">
        <v>#N/A</v>
        <stp/>
        <stp>BSE_EIDPARRY</stp>
        <stp>AskSize</stp>
        <tr r="F11" s="1"/>
      </tp>
      <tp t="e">
        <v>#N/A</v>
        <stp/>
        <stp>BSE_AVTNPL</stp>
        <stp>TotalAskQty</stp>
        <tr r="P3" s="1"/>
      </tp>
      <tp t="e">
        <v>#N/A</v>
        <stp/>
        <stp>BSE_AVTNPL</stp>
        <stp>TotalBidQty</stp>
        <tr r="O3" s="1"/>
      </tp>
      <tp t="e">
        <v>#N/A</v>
        <stp/>
        <stp>BSE_AVANTI</stp>
        <stp>TotalAskQty</stp>
        <tr r="P2" s="1"/>
      </tp>
      <tp t="e">
        <v>#N/A</v>
        <stp/>
        <stp>BSE_AVANTI</stp>
        <stp>TotalBidQty</stp>
        <tr r="O2" s="1"/>
      </tp>
      <tp t="e">
        <v>#N/A</v>
        <stp/>
        <stp>BSE_DABUR</stp>
        <stp>lastUpdateTime</stp>
        <tr r="S9" s="1"/>
      </tp>
      <tp t="e">
        <v>#N/A</v>
        <stp/>
        <stp>BSE_KRBL</stp>
        <stp>OpenInterest</stp>
        <tr r="M23" s="1"/>
      </tp>
      <tp t="e">
        <v>#N/A</v>
        <stp/>
        <stp>BSE_GILLETTE</stp>
        <stp>lastUpdateTime</stp>
        <tr r="S13" s="1"/>
      </tp>
      <tp t="e">
        <v>#N/A</v>
        <stp/>
        <stp>BSE_GODREJCP</stp>
        <stp>lastUpdateTime</stp>
        <tr r="S16" s="1"/>
      </tp>
      <tp t="e">
        <v>#N/A</v>
        <stp/>
        <stp>BSE_EIDPARRY</stp>
        <stp>BidSize</stp>
        <tr r="C11" s="1"/>
      </tp>
      <tp t="e">
        <v>#N/A</v>
        <stp/>
        <stp>BSE_HINDUNILVR</stp>
        <stp>AskSize</stp>
        <tr r="F18" s="1"/>
      </tp>
      <tp t="e">
        <v>#N/A</v>
        <stp/>
        <stp>BSE_RADICO</stp>
        <stp>Last</stp>
        <tr r="B28" s="1"/>
      </tp>
      <tp t="e">
        <v>#N/A</v>
        <stp/>
        <stp>BSE_TRIVENI</stp>
        <stp>Volume</stp>
        <tr r="L32" s="1"/>
      </tp>
      <tp t="e">
        <v>#N/A</v>
        <stp/>
        <stp>BSE_TATACOFFEE</stp>
        <stp>lastTradeTime</stp>
        <tr r="R31" s="1"/>
      </tp>
      <tp t="e">
        <v>#N/A</v>
        <stp/>
        <stp>BSE_AVTNPL</stp>
        <stp>Last</stp>
        <tr r="B3" s="1"/>
      </tp>
      <tp t="e">
        <v>#N/A</v>
        <stp/>
        <stp>BSE_RENUKA</stp>
        <stp>High</stp>
        <tr r="I29" s="1"/>
      </tp>
      <tp t="e">
        <v>#N/A</v>
        <stp/>
        <stp>BSE_JAYSHREETEA</stp>
        <stp>TradingSymbol</stp>
        <tr r="A21" s="1"/>
      </tp>
      <tp t="e">
        <v>#N/A</v>
        <stp/>
        <stp>BSE_MCLEODRUSS</stp>
        <stp>TradingSymbol</stp>
        <tr r="A25" s="1"/>
      </tp>
      <tp t="e">
        <v>#N/A</v>
        <stp/>
        <stp>BSE_PGHH</stp>
        <stp>Open</stp>
        <tr r="H27" s="1"/>
      </tp>
      <tp t="e">
        <v>#N/A</v>
        <stp/>
        <stp>BSE_KSCL</stp>
        <stp>OpenInterest</stp>
        <tr r="M24" s="1"/>
      </tp>
      <tp t="e">
        <v>#N/A</v>
        <stp/>
        <stp>BSE_GODREJCP</stp>
        <stp>Volume</stp>
        <tr r="L16" s="1"/>
      </tp>
      <tp t="e">
        <v>#N/A</v>
        <stp/>
        <stp>BSE_GILLETTE</stp>
        <stp>Volume</stp>
        <tr r="L13" s="1"/>
      </tp>
      <tp t="e">
        <v>#N/A</v>
        <stp/>
        <stp>BSE_TRIVENI</stp>
        <stp>lastUpdateTime</stp>
        <tr r="S32" s="1"/>
      </tp>
      <tp t="e">
        <v>#N/A</v>
        <stp/>
        <stp>BSE_ITC</stp>
        <stp>lastTradeTime</stp>
        <tr r="R20" s="1"/>
      </tp>
      <tp t="e">
        <v>#N/A</v>
        <stp/>
        <stp>BSE_HINDUNILVR</stp>
        <stp>TradingSymbol</stp>
        <tr r="A18" s="1"/>
      </tp>
      <tp t="e">
        <v>#N/A</v>
        <stp/>
        <stp>BSE_BBTC</stp>
        <stp>TradingSymbol</stp>
        <tr r="A5" s="1"/>
      </tp>
      <tp t="e">
        <v>#N/A</v>
        <stp/>
        <stp>BSE_EIDPARRY</stp>
        <stp>lastUpdateTime</stp>
        <tr r="S11" s="1"/>
      </tp>
      <tp t="e">
        <v>#N/A</v>
        <stp/>
        <stp>BSE_GODFRYPHLP</stp>
        <stp>AskSize</stp>
        <tr r="F15" s="1"/>
      </tp>
      <tp t="e">
        <v>#N/A</v>
        <stp/>
        <stp>BSE_VENKYS</stp>
        <stp>TotalBidQty</stp>
        <tr r="O35" s="1"/>
      </tp>
      <tp t="e">
        <v>#N/A</v>
        <stp/>
        <stp>BSE_VENKYS</stp>
        <stp>TotalAskQty</stp>
        <tr r="P35" s="1"/>
      </tp>
      <tp t="e">
        <v>#N/A</v>
        <stp/>
        <stp>BSE_GILLETTE</stp>
        <stp>BidSize</stp>
        <tr r="C13" s="1"/>
      </tp>
      <tp t="e">
        <v>#N/A</v>
        <stp/>
        <stp>BSE_UNITDSPR</stp>
        <stp>BidSize</stp>
        <tr r="C34" s="1"/>
      </tp>
      <tp t="e">
        <v>#N/A</v>
        <stp/>
        <stp>BSE_COLPAL</stp>
        <stp>Volume</stp>
        <tr r="L8" s="1"/>
      </tp>
      <tp t="e">
        <v>#N/A</v>
        <stp/>
        <stp>BSE_EIDPARRY</stp>
        <stp>Volume</stp>
        <tr r="L11" s="1"/>
      </tp>
      <tp t="e">
        <v>#N/A</v>
        <stp/>
        <stp>BSE_JAYSHREETEA</stp>
        <stp>Last</stp>
        <tr r="B21" s="1"/>
      </tp>
      <tp t="e">
        <v>#N/A</v>
        <stp/>
        <stp>BSE_WATERBASE</stp>
        <stp>BidSize</stp>
        <tr r="C36" s="1"/>
      </tp>
      <tp t="e">
        <v>#N/A</v>
        <stp/>
        <stp>BSE_COLPAL</stp>
        <stp>lastUpdateTime</stp>
        <tr r="S8" s="1"/>
      </tp>
      <tp t="e">
        <v>#N/A</v>
        <stp/>
        <stp>BSE_BBTC</stp>
        <stp>High</stp>
        <tr r="I5" s="1"/>
      </tp>
      <tp t="e">
        <v>#N/A</v>
        <stp/>
        <stp>BSE_RADICO</stp>
        <stp>TotalAskQty</stp>
        <tr r="P28" s="1"/>
      </tp>
      <tp t="e">
        <v>#N/A</v>
        <stp/>
        <stp>BSE_RADICO</stp>
        <stp>TotalBidQty</stp>
        <tr r="O28" s="1"/>
      </tp>
      <tp t="e">
        <v>#N/A</v>
        <stp/>
        <stp>BSE_WATERBASE</stp>
        <stp>AskSize</stp>
        <tr r="F36" s="1"/>
      </tp>
      <tp t="e">
        <v>#N/A</v>
        <stp/>
        <stp>BSE_RENUKA</stp>
        <stp>Volume</stp>
        <tr r="L29" s="1"/>
      </tp>
      <tp t="e">
        <v>#N/A</v>
        <stp/>
        <stp>BSE_VENKYS</stp>
        <stp>OpenInterest</stp>
        <tr r="M35" s="1"/>
      </tp>
      <tp t="e">
        <v>#N/A</v>
        <stp/>
        <stp>BSE_AVANTI</stp>
        <stp>Last</stp>
        <tr r="B2" s="1"/>
      </tp>
      <tp t="e">
        <v>#N/A</v>
        <stp/>
        <stp>BSE_VENKYS</stp>
        <stp>Volume</stp>
        <tr r="L35" s="1"/>
      </tp>
      <tp t="e">
        <v>#N/A</v>
        <stp/>
        <stp>BSE_ITC</stp>
        <stp>Last</stp>
        <tr r="B20" s="1"/>
      </tp>
      <tp t="e">
        <v>#N/A</v>
        <stp/>
        <stp>BSE_GILLETTE</stp>
        <stp>AskSize</stp>
        <tr r="F13" s="1"/>
      </tp>
      <tp t="e">
        <v>#N/A</v>
        <stp/>
        <stp>BSE_UNITDSPR</stp>
        <stp>AskSize</stp>
        <tr r="F34" s="1"/>
      </tp>
      <tp t="e">
        <v>#N/A</v>
        <stp/>
        <stp>BSE_GODFRYPHLP</stp>
        <stp>BidSize</stp>
        <tr r="C15" s="1"/>
      </tp>
      <tp t="e">
        <v>#N/A</v>
        <stp/>
        <stp>BSE_VENKYS</stp>
        <stp>lastUpdateTime</stp>
        <tr r="S35" s="1"/>
      </tp>
      <tp t="e">
        <v>#N/A</v>
        <stp/>
        <stp>BSE_RENUKA</stp>
        <stp>lastUpdateTime</stp>
        <tr r="S29" s="1"/>
      </tp>
      <tp t="e">
        <v>#N/A</v>
        <stp/>
        <stp>BSE_KRBL</stp>
        <stp>Last</stp>
        <tr r="B23" s="1"/>
      </tp>
      <tp t="e">
        <v>#N/A</v>
        <stp/>
        <stp>BSE_CCL</stp>
        <stp>High</stp>
        <tr r="I7" s="1"/>
      </tp>
      <tp t="e">
        <v>#N/A</v>
        <stp/>
        <stp>BSE_EMAMILTD</stp>
        <stp>BidSize</stp>
        <tr r="C12" s="1"/>
      </tp>
      <tp t="e">
        <v>#N/A</v>
        <stp/>
        <stp>BSE_AVTNPL</stp>
        <stp>OpenInterest</stp>
        <tr r="M3" s="1"/>
      </tp>
      <tp t="e">
        <v>#N/A</v>
        <stp/>
        <stp>BSE_RADICO</stp>
        <stp>OpenInterest</stp>
        <tr r="M28" s="1"/>
      </tp>
      <tp t="e">
        <v>#N/A</v>
        <stp/>
        <stp>BSE_DABUR</stp>
        <stp>High</stp>
        <tr r="I9" s="1"/>
      </tp>
      <tp t="e">
        <v>#N/A</v>
        <stp/>
        <stp>BSE_KSCL</stp>
        <stp>Last</stp>
        <tr r="B24" s="1"/>
      </tp>
      <tp t="e">
        <v>#N/A</v>
        <stp/>
        <stp>BSE_UBL</stp>
        <stp>High</stp>
        <tr r="I33" s="1"/>
      </tp>
      <tp t="e">
        <v>#N/A</v>
        <stp/>
        <stp>BSE_MCLEODRUSS</stp>
        <stp>BidSize</stp>
        <tr r="C25" s="1"/>
      </tp>
      <tp t="e">
        <v>#N/A</v>
        <stp/>
        <stp>BSE_BBTC</stp>
        <stp>TotalAskQty</stp>
        <tr r="P5" s="1"/>
      </tp>
      <tp t="e">
        <v>#N/A</v>
        <stp/>
        <stp>BSE_BBTC</stp>
        <stp>TotalBidQty</stp>
        <tr r="O5" s="1"/>
      </tp>
      <tp t="e">
        <v>#N/A</v>
        <stp/>
        <stp>BSE_COLPAL</stp>
        <stp>High</stp>
        <tr r="I8" s="1"/>
      </tp>
      <tp t="e">
        <v>#N/A</v>
        <stp/>
        <stp>BSE_CCL</stp>
        <stp>AskSize</stp>
        <tr r="F7" s="1"/>
      </tp>
      <tp t="e">
        <v>#N/A</v>
        <stp/>
        <stp>BSE_PGHH</stp>
        <stp>High</stp>
        <tr r="I27" s="1"/>
      </tp>
      <tp t="e">
        <v>#N/A</v>
        <stp/>
        <stp>BSE_MCLEODRUSS</stp>
        <stp>AskSize</stp>
        <tr r="F25" s="1"/>
      </tp>
      <tp t="e">
        <v>#N/A</v>
        <stp/>
        <stp>BSE_RENUKA</stp>
        <stp>TotalAskQty</stp>
        <tr r="P29" s="1"/>
      </tp>
      <tp t="e">
        <v>#N/A</v>
        <stp/>
        <stp>BSE_RENUKA</stp>
        <stp>TotalBidQty</stp>
        <tr r="O29" s="1"/>
      </tp>
      <tp t="e">
        <v>#N/A</v>
        <stp/>
        <stp>BSE_CCL</stp>
        <stp>BidSize</stp>
        <tr r="C7" s="1"/>
      </tp>
      <tp t="e">
        <v>#N/A</v>
        <stp/>
        <stp>BSE_EMAMILTD</stp>
        <stp>AskSize</stp>
        <tr r="F12" s="1"/>
      </tp>
      <tp t="e">
        <v>#N/A</v>
        <stp/>
        <stp>BSE_RENUKA</stp>
        <stp>Open</stp>
        <tr r="H29" s="1"/>
      </tp>
      <tp t="e">
        <v>#N/A</v>
        <stp/>
        <stp>BSE_PGHH</stp>
        <stp>TotalAskQty</stp>
        <tr r="P27" s="1"/>
      </tp>
      <tp t="e">
        <v>#N/A</v>
        <stp/>
        <stp>BSE_PGHH</stp>
        <stp>TotalBidQty</stp>
        <tr r="O27" s="1"/>
      </tp>
      <tp t="e">
        <v>#N/A</v>
        <stp/>
        <stp>BSE_GODREJCP</stp>
        <stp>BidSize</stp>
        <tr r="C16" s="1"/>
      </tp>
      <tp t="e">
        <v>#N/A</v>
        <stp/>
        <stp>BSE_RUCHISOYA</stp>
        <stp>BidSize</stp>
        <tr r="C30" s="1"/>
      </tp>
      <tp t="e">
        <v>#N/A</v>
        <stp/>
        <stp>BSE_HINDUNILVR</stp>
        <stp>lastTradeTime</stp>
        <tr r="R18" s="1"/>
      </tp>
      <tp t="e">
        <v>#N/A</v>
        <stp/>
        <stp>BSE_AVANTI</stp>
        <stp>OpenInterest</stp>
        <tr r="M2" s="1"/>
      </tp>
      <tp t="e">
        <v>#N/A</v>
        <stp/>
        <stp>BSE_BBTC</stp>
        <stp>lastTradeTime</stp>
        <tr r="R5" s="1"/>
      </tp>
      <tp t="e">
        <v>#N/A</v>
        <stp/>
        <stp>BSE_AVTNPL</stp>
        <stp>Volume</stp>
        <tr r="L3" s="1"/>
      </tp>
      <tp t="e">
        <v>#N/A</v>
        <stp/>
        <stp>BSE_VENKYS</stp>
        <stp>Last</stp>
        <tr r="B35" s="1"/>
      </tp>
      <tp t="e">
        <v>#N/A</v>
        <stp/>
        <stp>BSE_ITC</stp>
        <stp>TradingSymbol</stp>
        <tr r="A20" s="1"/>
      </tp>
      <tp t="e">
        <v>#N/A</v>
        <stp/>
        <stp>BSE_ITC</stp>
        <stp>OpenInterest</stp>
        <tr r="M20" s="1"/>
      </tp>
      <tp t="e">
        <v>#N/A</v>
        <stp/>
        <stp>BSE_AVTNPL</stp>
        <stp>lastUpdateTime</stp>
        <tr r="S3" s="1"/>
      </tp>
      <tp t="e">
        <v>#N/A</v>
        <stp/>
        <stp>BSE_JAYSHREETEA</stp>
        <stp>lastTradeTime</stp>
        <tr r="R21" s="1"/>
      </tp>
      <tp t="e">
        <v>#N/A</v>
        <stp/>
        <stp>BSE_MCLEODRUSS</stp>
        <stp>lastTradeTime</stp>
        <tr r="R25" s="1"/>
      </tp>
      <tp t="e">
        <v>#N/A</v>
        <stp/>
        <stp>BSE_TATACOFFEE</stp>
        <stp>TradingSymbol</stp>
        <tr r="A31" s="1"/>
      </tp>
      <tp t="e">
        <v>#N/A</v>
        <stp/>
        <stp>BSE_BBTC</stp>
        <stp>Open</stp>
        <tr r="H5" s="1"/>
      </tp>
      <tp t="e">
        <v>#N/A</v>
        <stp/>
        <stp>BSE_DABUR</stp>
        <stp>lastTradeTime</stp>
        <tr r="R9" s="1"/>
      </tp>
      <tp t="e">
        <v>#N/A</v>
        <stp/>
        <stp>BSE_JAYSHREETEA</stp>
        <stp>OpenInterest</stp>
        <tr r="M21" s="1"/>
      </tp>
      <tp t="e">
        <v>#N/A</v>
        <stp/>
        <stp>BSE_COLPAL</stp>
        <stp>TotalBidQty</stp>
        <tr r="O8" s="1"/>
      </tp>
      <tp t="e">
        <v>#N/A</v>
        <stp/>
        <stp>BSE_COLPAL</stp>
        <stp>TotalAskQty</stp>
        <tr r="P8" s="1"/>
      </tp>
      <tp t="e">
        <v>#N/A</v>
        <stp/>
        <stp>BSE_RUCHISOYA</stp>
        <stp>AskSize</stp>
        <tr r="F30" s="1"/>
      </tp>
      <tp t="e">
        <v>#N/A</v>
        <stp/>
        <stp>BSE_GODREJCP</stp>
        <stp>AskSize</stp>
        <tr r="F16" s="1"/>
      </tp>
      <tp t="e">
        <v>#N/A</v>
        <stp/>
        <stp>BSE_KRBL</stp>
        <stp>High</stp>
        <tr r="I23" s="1"/>
      </tp>
      <tp t="e">
        <v>#N/A</v>
        <stp/>
        <stp>BSE_CCL</stp>
        <stp>Last</stp>
        <tr r="B7" s="1"/>
      </tp>
      <tp t="e">
        <v>#N/A</v>
        <stp/>
        <stp>BSE_UNITDSPR</stp>
        <stp>Volume</stp>
        <tr r="L34" s="1"/>
      </tp>
      <tp t="e">
        <v>#N/A</v>
        <stp/>
        <stp>BSE_DABUR</stp>
        <stp>TotalBidQty</stp>
        <tr r="O9" s="1"/>
      </tp>
      <tp t="e">
        <v>#N/A</v>
        <stp/>
        <stp>BSE_DABUR</stp>
        <stp>TotalAskQty</stp>
        <tr r="P9" s="1"/>
      </tp>
      <tp t="e">
        <v>#N/A</v>
        <stp/>
        <stp>BSE_JYOTHYLAB</stp>
        <stp>AskSize</stp>
        <tr r="F22" s="1"/>
      </tp>
      <tp t="e">
        <v>#N/A</v>
        <stp/>
        <stp>BSE_BALRAMCHIN</stp>
        <stp>AskSize</stp>
        <tr r="F4" s="1"/>
      </tp>
      <tp t="e">
        <v>#N/A</v>
        <stp/>
        <stp>BSE_RENUKA</stp>
        <stp>OpenInterest</stp>
        <tr r="M29" s="1"/>
      </tp>
      <tp t="e">
        <v>#N/A</v>
        <stp/>
        <stp>BSE_HERITGFOOD</stp>
        <stp>TradingSymbol</stp>
        <tr r="A17" s="1"/>
      </tp>
      <tp t="e">
        <v>#N/A</v>
        <stp/>
        <stp>BSE_GODFRYPHLP</stp>
        <stp>TradingSymbol</stp>
        <tr r="A15" s="1"/>
      </tp>
      <tp t="e">
        <v>#N/A</v>
        <stp/>
        <stp>BSE_ITC</stp>
        <stp>BidSize</stp>
        <tr r="C20" s="1"/>
      </tp>
      <tp t="e">
        <v>#N/A</v>
        <stp/>
        <stp>BSE_UNITDSPR</stp>
        <stp>lastUpdateTime</stp>
        <tr r="S34" s="1"/>
      </tp>
      <tp t="e">
        <v>#N/A</v>
        <stp/>
        <stp>BSE_KSCL</stp>
        <stp>High</stp>
        <tr r="I24" s="1"/>
      </tp>
      <tp t="e">
        <v>#N/A</v>
        <stp/>
        <stp>BSE_UBL</stp>
        <stp>Last</stp>
        <tr r="B33" s="1"/>
      </tp>
      <tp t="e">
        <v>#N/A</v>
        <stp/>
        <stp>BSE_DABUR</stp>
        <stp>Last</stp>
        <tr r="B9" s="1"/>
      </tp>
      <tp t="e">
        <v>#N/A</v>
        <stp/>
        <stp>BSE_ZYDUSWELL</stp>
        <stp>BidSize</stp>
        <tr r="C37" s="1"/>
      </tp>
      <tp t="e">
        <v>#N/A</v>
        <stp/>
        <stp>BSE_COLPAL</stp>
        <stp>Last</stp>
        <tr r="B8" s="1"/>
      </tp>
      <tp t="e">
        <v>#N/A</v>
        <stp/>
        <stp>BSE_PGHH</stp>
        <stp>Last</stp>
        <tr r="B27" s="1"/>
      </tp>
      <tp t="e">
        <v>#N/A</v>
        <stp/>
        <stp>BSE_ZYDUSWELL</stp>
        <stp>AskSize</stp>
        <tr r="F37" s="1"/>
      </tp>
      <tp t="e">
        <v>#N/A</v>
        <stp/>
        <stp>BSE_BALRAMCHIN</stp>
        <stp>BidSize</stp>
        <tr r="C4" s="1"/>
      </tp>
      <tp t="e">
        <v>#N/A</v>
        <stp/>
        <stp>BSE_JYOTHYLAB</stp>
        <stp>BidSize</stp>
        <tr r="C22" s="1"/>
      </tp>
      <tp t="e">
        <v>#N/A</v>
        <stp/>
        <stp>BSE_KRBL</stp>
        <stp>lastTradeTime</stp>
        <tr r="R23" s="1"/>
      </tp>
      <tp t="e">
        <v>#N/A</v>
        <stp/>
        <stp>BSE_KSCL</stp>
        <stp>lastTradeTime</stp>
        <tr r="R24" s="1"/>
      </tp>
      <tp t="e">
        <v>#N/A</v>
        <stp/>
        <stp>BSE_AVTNPL</stp>
        <stp>Open</stp>
        <tr r="H3" s="1"/>
      </tp>
      <tp t="e">
        <v>#N/A</v>
        <stp/>
        <stp>BSE_DHAMPURSUG</stp>
        <stp>lastTradeTime</stp>
        <tr r="R10" s="1"/>
      </tp>
      <tp t="e">
        <v>#N/A</v>
        <stp/>
        <stp>BSE_RADICO</stp>
        <stp>Open</stp>
        <tr r="H28" s="1"/>
      </tp>
      <tp t="e">
        <v>#N/A</v>
        <stp/>
        <stp>BSE_ITC</stp>
        <stp>AskSize</stp>
        <tr r="F20" s="1"/>
      </tp>
      <tp t="e">
        <v>#N/A</v>
        <stp/>
        <stp>BSE_UBL</stp>
        <stp>TradingSymbol</stp>
        <tr r="A33" s="1"/>
      </tp>
      <tp t="e">
        <v>#N/A</v>
        <stp/>
        <stp>BSE_CCL</stp>
        <stp>TradingSymbol</stp>
        <tr r="A7" s="1"/>
      </tp>
      <tp t="e">
        <v>#N/A</v>
        <stp/>
        <stp>BSE_JAYSHREETEA</stp>
        <stp>Open</stp>
        <tr r="H21" s="1"/>
      </tp>
      <tp t="e">
        <v>#N/A</v>
        <stp/>
        <stp>BSE_BBTC</stp>
        <stp>OpenInterest</stp>
        <tr r="M5" s="1"/>
      </tp>
      <tp t="e">
        <v>#N/A</v>
        <stp/>
        <stp>BSE_DHAMPURSUG</stp>
        <stp>AskSize</stp>
        <tr r="F10" s="1"/>
      </tp>
      <tp t="e">
        <v>#N/A</v>
        <stp/>
        <stp>BSE_BRITANNIA</stp>
        <stp>AskSize</stp>
        <tr r="F6" s="1"/>
      </tp>
      <tp t="e">
        <v>#N/A</v>
        <stp/>
        <stp>BSE_VENKYS</stp>
        <stp>High</stp>
        <tr r="I35" s="1"/>
      </tp>
      <tp t="e">
        <v>#N/A</v>
        <stp/>
        <stp>BSE_IFBAGRO</stp>
        <stp>lastUpdateTime</stp>
        <tr r="S19" s="1"/>
      </tp>
      <tp t="e">
        <v>#N/A</v>
        <stp/>
        <stp>BSE_BALRAMCHIN</stp>
        <stp>TradingSymbol</stp>
        <tr r="A4" s="1"/>
      </tp>
      <tp t="e">
        <v>#N/A</v>
        <stp/>
        <stp>BSE_IFBAGRO</stp>
        <stp>Volume</stp>
        <tr r="L19" s="1"/>
      </tp>
      <tp t="e">
        <v>#N/A</v>
        <stp/>
        <stp>BSE_IFBAGRO</stp>
        <stp>TotalAskQty</stp>
        <tr r="P19" s="1"/>
      </tp>
      <tp t="e">
        <v>#N/A</v>
        <stp/>
        <stp>BSE_IFBAGRO</stp>
        <stp>TotalBidQty</stp>
        <tr r="O19" s="1"/>
      </tp>
      <tp t="e">
        <v>#N/A</v>
        <stp/>
        <stp>BSE_ITC</stp>
        <stp>Open</stp>
        <tr r="H20" s="1"/>
      </tp>
      <tp t="e">
        <v>#N/A</v>
        <stp/>
        <stp>BSE_BRITANNIA</stp>
        <stp>BidSize</stp>
        <tr r="C6" s="1"/>
      </tp>
      <tp t="e">
        <v>#N/A</v>
        <stp/>
        <stp>BSE_DHAMPURSUG</stp>
        <stp>BidSize</stp>
        <tr r="C10" s="1"/>
      </tp>
      <tp t="e">
        <v>#N/A</v>
        <stp/>
        <stp>BSE_AVANTI</stp>
        <stp>Open</stp>
        <tr r="H2" s="1"/>
      </tp>
      <tp t="e">
        <v>#N/A</v>
        <stp/>
        <stp>BSE_PGHH</stp>
        <stp>lastTradeTime</stp>
        <tr r="R27" s="1"/>
      </tp>
      <tp t="e">
        <v>#N/A</v>
        <stp/>
        <stp>BSE_GODREJCP</stp>
        <stp>PrevClose</stp>
        <tr r="K16" s="1"/>
      </tp>
      <tp t="e">
        <v>#N/A</v>
        <stp/>
        <stp>BSE_AVTNPL</stp>
        <stp>Ask</stp>
        <tr r="E3" s="1"/>
      </tp>
      <tp t="e">
        <v>#N/A</v>
        <stp/>
        <stp>BSE_AVANTI</stp>
        <stp>Ask</stp>
        <tr r="E2" s="1"/>
      </tp>
      <tp t="e">
        <v>#N/A</v>
        <stp/>
        <stp>BSE_VENKYS</stp>
        <stp>AverageTradePrice</stp>
        <tr r="N35" s="1"/>
      </tp>
      <tp t="e">
        <v>#N/A</v>
        <stp/>
        <stp>BSE_AVTNPL</stp>
        <stp>Bid</stp>
        <tr r="D3" s="1"/>
      </tp>
      <tp t="e">
        <v>#N/A</v>
        <stp/>
        <stp>BSE_AVANTI</stp>
        <stp>Bid</stp>
        <tr r="D2" s="1"/>
      </tp>
      <tp t="e">
        <v>#N/A</v>
        <stp/>
        <stp>BSE_GODREJCP</stp>
        <stp>Exchange</stp>
        <tr r="Q16" s="1"/>
      </tp>
      <tp t="e">
        <v>#N/A</v>
        <stp/>
        <stp>BSE_BRITANNIA</stp>
        <stp>Exchange</stp>
        <tr r="Q6" s="1"/>
      </tp>
      <tp t="e">
        <v>#N/A</v>
        <stp/>
        <stp>BSE_UNITDSPR</stp>
        <stp>AverageTradePrice</stp>
        <tr r="N34" s="1"/>
      </tp>
      <tp t="e">
        <v>#N/A</v>
        <stp/>
        <stp>BSE_VENKYS</stp>
        <stp>Ask</stp>
        <tr r="E35" s="1"/>
      </tp>
      <tp t="e">
        <v>#N/A</v>
        <stp/>
        <stp>BSE_KRBL</stp>
        <stp>Low</stp>
        <tr r="J23" s="1"/>
      </tp>
      <tp t="e">
        <v>#N/A</v>
        <stp/>
        <stp>BSE_KRBL</stp>
        <stp>LTQ</stp>
        <tr r="G23" s="1"/>
      </tp>
      <tp t="e">
        <v>#N/A</v>
        <stp/>
        <stp>BSE_UNITDSPR</stp>
        <stp>PrevClose</stp>
        <tr r="K34" s="1"/>
      </tp>
      <tp t="e">
        <v>#N/A</v>
        <stp/>
        <stp>BSE_RADICO</stp>
        <stp>Bid</stp>
        <tr r="D28" s="1"/>
      </tp>
      <tp t="e">
        <v>#N/A</v>
        <stp/>
        <stp>BSE_KSCL</stp>
        <stp>Low</stp>
        <tr r="J24" s="1"/>
      </tp>
      <tp t="e">
        <v>#N/A</v>
        <stp/>
        <stp>BSE_KSCL</stp>
        <stp>LTQ</stp>
        <tr r="G24" s="1"/>
      </tp>
      <tp t="e">
        <v>#N/A</v>
        <stp/>
        <stp>BSE_NESTLEIND</stp>
        <stp>Exchange</stp>
        <tr r="Q26" s="1"/>
      </tp>
      <tp t="e">
        <v>#N/A</v>
        <stp/>
        <stp>BSE_RADICO</stp>
        <stp>Ask</stp>
        <tr r="E28" s="1"/>
      </tp>
      <tp t="e">
        <v>#N/A</v>
        <stp/>
        <stp>BSE_ZYDUSWELL</stp>
        <stp>Exchange</stp>
        <tr r="Q37" s="1"/>
      </tp>
      <tp t="e">
        <v>#N/A</v>
        <stp/>
        <stp>BSE_VENKYS</stp>
        <stp>PrevClose</stp>
        <tr r="K35" s="1"/>
      </tp>
      <tp t="e">
        <v>#N/A</v>
        <stp/>
        <stp>BSE_BALRAMCHIN</stp>
        <stp>Exchange</stp>
        <tr r="Q4" s="1"/>
      </tp>
      <tp t="e">
        <v>#N/A</v>
        <stp/>
        <stp>BSE_VENKYS</stp>
        <stp>Bid</stp>
        <tr r="D35" s="1"/>
      </tp>
      <tp t="e">
        <v>#N/A</v>
        <stp/>
        <stp>BSE_TRIVENI</stp>
        <stp>Low</stp>
        <tr r="J32" s="1"/>
      </tp>
      <tp t="e">
        <v>#N/A</v>
        <stp/>
        <stp>BSE_GODREJCP</stp>
        <stp>AverageTradePrice</stp>
        <tr r="N16" s="1"/>
      </tp>
      <tp t="e">
        <v>#N/A</v>
        <stp/>
        <stp>BSE_HINDUNILVR</stp>
        <stp>Exchange</stp>
        <tr r="Q18" s="1"/>
      </tp>
      <tp t="e">
        <v>#N/A</v>
        <stp/>
        <stp>BSE_TRIVENI</stp>
        <stp>LTQ</stp>
        <tr r="G32" s="1"/>
      </tp>
      <tp t="e">
        <v>#N/A</v>
        <stp/>
        <stp>BSE_KSCL</stp>
        <stp>Ask</stp>
        <tr r="E24" s="1"/>
      </tp>
      <tp t="e">
        <v>#N/A</v>
        <stp/>
        <stp>BSE_AVANTI</stp>
        <stp>AverageTradePrice</stp>
        <tr r="N2" s="1"/>
      </tp>
      <tp t="e">
        <v>#N/A</v>
        <stp/>
        <stp>BSE_KRBL</stp>
        <stp>Ask</stp>
        <tr r="E23" s="1"/>
      </tp>
      <tp t="e">
        <v>#N/A</v>
        <stp/>
        <stp>BSE_VENKYS</stp>
        <stp>Low</stp>
        <tr r="J35" s="1"/>
      </tp>
      <tp t="e">
        <v>#N/A</v>
        <stp/>
        <stp>BSE_VENKYS</stp>
        <stp>LTQ</stp>
        <tr r="G35" s="1"/>
      </tp>
      <tp t="e">
        <v>#N/A</v>
        <stp/>
        <stp>BSE_WATERBASE</stp>
        <stp>Exchange</stp>
        <tr r="Q36" s="1"/>
      </tp>
      <tp t="e">
        <v>#N/A</v>
        <stp/>
        <stp>BSE_TRIVENI</stp>
        <stp>Bid</stp>
        <tr r="D32" s="1"/>
      </tp>
      <tp t="e">
        <v>#N/A</v>
        <stp/>
        <stp>BSE_KRBL</stp>
        <stp>Bid</stp>
        <tr r="D23" s="1"/>
      </tp>
      <tp t="e">
        <v>#N/A</v>
        <stp/>
        <stp>BSE_RUCHISOYA</stp>
        <stp>PrevClose</stp>
        <tr r="K30" s="1"/>
      </tp>
      <tp t="e">
        <v>#N/A</v>
        <stp/>
        <stp>BSE_JYOTHYLAB</stp>
        <stp>Exchange</stp>
        <tr r="Q22" s="1"/>
      </tp>
      <tp t="e">
        <v>#N/A</v>
        <stp/>
        <stp>BSE_TRIVENI</stp>
        <stp>Ask</stp>
        <tr r="E32" s="1"/>
      </tp>
      <tp t="e">
        <v>#N/A</v>
        <stp/>
        <stp>BSE_AVTNPL</stp>
        <stp>PrevClose</stp>
        <tr r="K3" s="1"/>
      </tp>
      <tp t="e">
        <v>#N/A</v>
        <stp/>
        <stp>BSE_RADICO</stp>
        <stp>Low</stp>
        <tr r="J28" s="1"/>
      </tp>
      <tp t="e">
        <v>#N/A</v>
        <stp/>
        <stp>BSE_KSCL</stp>
        <stp>Bid</stp>
        <tr r="D24" s="1"/>
      </tp>
      <tp t="e">
        <v>#N/A</v>
        <stp/>
        <stp>BSE_RADICO</stp>
        <stp>LTQ</stp>
        <tr r="G28" s="1"/>
      </tp>
      <tp t="e">
        <v>#N/A</v>
        <stp/>
        <stp>BSE_EIDPARRY</stp>
        <stp>PrevClose</stp>
        <tr r="K11" s="1"/>
      </tp>
      <tp t="e">
        <v>#N/A</v>
        <stp/>
        <stp>BSE_GILLETTE</stp>
        <stp>PrevClose</stp>
        <tr r="K13" s="1"/>
      </tp>
      <tp t="e">
        <v>#N/A</v>
        <stp/>
        <stp>BSE_EMAMILTD</stp>
        <stp>PrevClose</stp>
        <tr r="K12" s="1"/>
      </tp>
      <tp t="e">
        <v>#N/A</v>
        <stp/>
        <stp>BSE_AVANTI</stp>
        <stp>Low</stp>
        <tr r="J2" s="1"/>
      </tp>
      <tp t="e">
        <v>#N/A</v>
        <stp/>
        <stp>BSE_AVTNPL</stp>
        <stp>Low</stp>
        <tr r="J3" s="1"/>
      </tp>
      <tp t="e">
        <v>#N/A</v>
        <stp/>
        <stp>BSE_AVANTI</stp>
        <stp>LTQ</stp>
        <tr r="G2" s="1"/>
      </tp>
      <tp t="e">
        <v>#N/A</v>
        <stp/>
        <stp>BSE_AVTNPL</stp>
        <stp>LTQ</stp>
        <tr r="G3" s="1"/>
      </tp>
      <tp t="e">
        <v>#N/A</v>
        <stp/>
        <stp>BSE_EMAMILTD</stp>
        <stp>AverageTradePrice</stp>
        <tr r="N12" s="1"/>
      </tp>
      <tp t="e">
        <v>#N/A</v>
        <stp/>
        <stp>BSE_GILLETTE</stp>
        <stp>AverageTradePrice</stp>
        <tr r="N13" s="1"/>
      </tp>
      <tp t="e">
        <v>#N/A</v>
        <stp/>
        <stp>BSE_EIDPARRY</stp>
        <stp>AverageTradePrice</stp>
        <tr r="N11" s="1"/>
      </tp>
      <tp t="e">
        <v>#N/A</v>
        <stp/>
        <stp>BSE_RUCHISOYA</stp>
        <stp>AverageTradePrice</stp>
        <tr r="N30" s="1"/>
      </tp>
      <tp t="e">
        <v>#N/A</v>
        <stp/>
        <stp>BSE_GLOBUSSPR</stp>
        <stp>Exchange</stp>
        <tr r="Q14" s="1"/>
      </tp>
      <tp t="e">
        <v>#N/A</v>
        <stp/>
        <stp>BSE_AVTNPL</stp>
        <stp>AverageTradePrice</stp>
        <tr r="N3" s="1"/>
      </tp>
      <tp t="e">
        <v>#N/A</v>
        <stp/>
        <stp>BSE_DHAMPURSUG</stp>
        <stp>Exchange</stp>
        <tr r="Q10" s="1"/>
      </tp>
      <tp t="e">
        <v>#N/A</v>
        <stp/>
        <stp>BSE_RUCHISOYA</stp>
        <stp>Exchange</stp>
        <tr r="Q30" s="1"/>
      </tp>
      <tp t="e">
        <v>#N/A</v>
        <stp/>
        <stp>BSE_AVANTI</stp>
        <stp>PrevClose</stp>
        <tr r="K2" s="1"/>
      </tp>
      <tp t="e">
        <v>#N/A</v>
        <stp/>
        <stp>BSE_DABUR</stp>
        <stp>Ask</stp>
        <tr r="E9" s="1"/>
      </tp>
      <tp t="e">
        <v>#N/A</v>
        <stp/>
        <stp>BSE_EMAMILTD</stp>
        <stp>Exchange</stp>
        <tr r="Q12" s="1"/>
      </tp>
      <tp t="e">
        <v>#N/A</v>
        <stp/>
        <stp>BSE_GLOBUSSPR</stp>
        <stp>PrevClose</stp>
        <tr r="K14" s="1"/>
      </tp>
      <tp t="e">
        <v>#N/A</v>
        <stp/>
        <stp>BSE_WATERBASE</stp>
        <stp>PrevClose</stp>
        <tr r="K36" s="1"/>
      </tp>
      <tp t="e">
        <v>#N/A</v>
        <stp/>
        <stp>BSE_JYOTHYLAB</stp>
        <stp>PrevClose</stp>
        <tr r="K22" s="1"/>
      </tp>
      <tp t="e">
        <v>#N/A</v>
        <stp/>
        <stp>BSE_TRIVENI</stp>
        <stp>Exchange</stp>
        <tr r="Q32" s="1"/>
      </tp>
      <tp t="e">
        <v>#N/A</v>
        <stp/>
        <stp>BSE_NESTLEIND</stp>
        <stp>AverageTradePrice</stp>
        <tr r="N26" s="1"/>
      </tp>
      <tp t="e">
        <v>#N/A</v>
        <stp/>
        <stp>BSE_PGHH</stp>
        <stp>Low</stp>
        <tr r="J27" s="1"/>
      </tp>
      <tp t="e">
        <v>#N/A</v>
        <stp/>
        <stp>BSE_PGHH</stp>
        <stp>LTQ</stp>
        <tr r="G27" s="1"/>
      </tp>
      <tp t="e">
        <v>#N/A</v>
        <stp/>
        <stp>BSE_ZYDUSWELL</stp>
        <stp>AverageTradePrice</stp>
        <tr r="N37" s="1"/>
      </tp>
      <tp t="e">
        <v>#N/A</v>
        <stp/>
        <stp>BSE_COLPAL</stp>
        <stp>Low</stp>
        <tr r="J8" s="1"/>
      </tp>
      <tp t="e">
        <v>#N/A</v>
        <stp/>
        <stp>BSE_BRITANNIA</stp>
        <stp>PrevClose</stp>
        <tr r="K6" s="1"/>
      </tp>
      <tp t="e">
        <v>#N/A</v>
        <stp/>
        <stp>BSE_COLPAL</stp>
        <stp>LTQ</stp>
        <tr r="G8" s="1"/>
      </tp>
      <tp t="e">
        <v>#N/A</v>
        <stp/>
        <stp>BSE_DABUR</stp>
        <stp>Bid</stp>
        <tr r="D9" s="1"/>
      </tp>
      <tp t="e">
        <v>#N/A</v>
        <stp/>
        <stp>BSE_EIDPARRY</stp>
        <stp>Exchange</stp>
        <tr r="Q11" s="1"/>
      </tp>
      <tp t="e">
        <v>#N/A</v>
        <stp/>
        <stp>BSE_RENUKA</stp>
        <stp>AverageTradePrice</stp>
        <tr r="N29" s="1"/>
      </tp>
      <tp t="e">
        <v>#N/A</v>
        <stp/>
        <stp>BSE_IFBAGRO</stp>
        <stp>AverageTradePrice</stp>
        <tr r="N19" s="1"/>
      </tp>
      <tp t="e">
        <v>#N/A</v>
        <stp/>
        <stp>BSE_COLPAL</stp>
        <stp>PrevClose</stp>
        <tr r="K8" s="1"/>
      </tp>
      <tp t="e">
        <v>#N/A</v>
        <stp/>
        <stp>BSE_BBTC</stp>
        <stp>Low</stp>
        <tr r="J5" s="1"/>
      </tp>
      <tp t="e">
        <v>#N/A</v>
        <stp/>
        <stp>BSE_BBTC</stp>
        <stp>LTQ</stp>
        <tr r="G5" s="1"/>
      </tp>
      <tp t="e">
        <v>#N/A</v>
        <stp/>
        <stp>BSE_COLPAL</stp>
        <stp>AverageTradePrice</stp>
        <tr r="N8" s="1"/>
      </tp>
      <tp t="e">
        <v>#N/A</v>
        <stp/>
        <stp>BSE_IFBAGRO</stp>
        <stp>PrevClose</stp>
        <tr r="K19" s="1"/>
      </tp>
      <tp t="e">
        <v>#N/A</v>
        <stp/>
        <stp>BSE_RENUKA</stp>
        <stp>PrevClose</stp>
        <tr r="K29" s="1"/>
      </tp>
      <tp t="e">
        <v>#N/A</v>
        <stp/>
        <stp>BSE_BRITANNIA</stp>
        <stp>AverageTradePrice</stp>
        <tr r="N6" s="1"/>
      </tp>
      <tp t="e">
        <v>#N/A</v>
        <stp/>
        <stp>BSE_ZYDUSWELL</stp>
        <stp>PrevClose</stp>
        <tr r="K37" s="1"/>
      </tp>
      <tp t="e">
        <v>#N/A</v>
        <stp/>
        <stp>BSE_IFBAGRO</stp>
        <stp>Ask</stp>
        <tr r="E19" s="1"/>
      </tp>
      <tp t="e">
        <v>#N/A</v>
        <stp/>
        <stp>BSE_GODFRYPHLP</stp>
        <stp>Exchange</stp>
        <tr r="Q15" s="1"/>
      </tp>
      <tp t="e">
        <v>#N/A</v>
        <stp/>
        <stp>BSE_NESTLEIND</stp>
        <stp>PrevClose</stp>
        <tr r="K26" s="1"/>
      </tp>
      <tp t="e">
        <v>#N/A</v>
        <stp/>
        <stp>BSE_IFBAGRO</stp>
        <stp>Bid</stp>
        <tr r="D19" s="1"/>
      </tp>
      <tp t="e">
        <v>#N/A</v>
        <stp/>
        <stp>BSE_WATERBASE</stp>
        <stp>AverageTradePrice</stp>
        <tr r="N36" s="1"/>
      </tp>
      <tp t="e">
        <v>#N/A</v>
        <stp/>
        <stp>BSE_JYOTHYLAB</stp>
        <stp>AverageTradePrice</stp>
        <tr r="N22" s="1"/>
      </tp>
      <tp t="e">
        <v>#N/A</v>
        <stp/>
        <stp>BSE_RENUKA</stp>
        <stp>Low</stp>
        <tr r="J29" s="1"/>
      </tp>
      <tp t="e">
        <v>#N/A</v>
        <stp/>
        <stp>BSE_GLOBUSSPR</stp>
        <stp>AverageTradePrice</stp>
        <tr r="N14" s="1"/>
      </tp>
      <tp t="e">
        <v>#N/A</v>
        <stp/>
        <stp>BSE_RENUKA</stp>
        <stp>LTQ</stp>
        <tr r="G29" s="1"/>
      </tp>
      <tp t="e">
        <v>#N/A</v>
        <stp/>
        <stp>BSE_IFBAGRO</stp>
        <stp>Exchange</stp>
        <tr r="Q19" s="1"/>
      </tp>
      <tp t="e">
        <v>#N/A</v>
        <stp/>
        <stp>BSE_IFBAGRO</stp>
        <stp>Low</stp>
        <tr r="J19" s="1"/>
      </tp>
      <tp t="e">
        <v>#N/A</v>
        <stp/>
        <stp>BSE_IFBAGRO</stp>
        <stp>LTQ</stp>
        <tr r="G19" s="1"/>
      </tp>
      <tp t="e">
        <v>#N/A</v>
        <stp/>
        <stp>BSE_RENUKA</stp>
        <stp>Bid</stp>
        <tr r="D29" s="1"/>
      </tp>
      <tp t="e">
        <v>#N/A</v>
        <stp/>
        <stp>BSE_BBTC</stp>
        <stp>Ask</stp>
        <tr r="E5" s="1"/>
      </tp>
      <tp t="e">
        <v>#N/A</v>
        <stp/>
        <stp>BSE_RADICO</stp>
        <stp>AverageTradePrice</stp>
        <tr r="N28" s="1"/>
      </tp>
      <tp t="e">
        <v>#N/A</v>
        <stp/>
        <stp>BSE_TRIVENI</stp>
        <stp>PrevClose</stp>
        <tr r="K32" s="1"/>
      </tp>
      <tp t="e">
        <v>#N/A</v>
        <stp/>
        <stp>BSE_BBTC</stp>
        <stp>Bid</stp>
        <tr r="D5" s="1"/>
      </tp>
      <tp t="e">
        <v>#N/A</v>
        <stp/>
        <stp>BSE_RENUKA</stp>
        <stp>Ask</stp>
        <tr r="E29" s="1"/>
      </tp>
      <tp t="e">
        <v>#N/A</v>
        <stp/>
        <stp>BSE_PGHH</stp>
        <stp>Ask</stp>
        <tr r="E27" s="1"/>
      </tp>
      <tp t="e">
        <v>#N/A</v>
        <stp/>
        <stp>BSE_COLPAL</stp>
        <stp>Bid</stp>
        <tr r="D8" s="1"/>
      </tp>
      <tp t="e">
        <v>#N/A</v>
        <stp/>
        <stp>BSE_UNITDSPR</stp>
        <stp>Exchange</stp>
        <tr r="Q34" s="1"/>
      </tp>
      <tp t="e">
        <v>#N/A</v>
        <stp/>
        <stp>BSE_DABUR</stp>
        <stp>Low</stp>
        <tr r="J9" s="1"/>
      </tp>
      <tp t="e">
        <v>#N/A</v>
        <stp/>
        <stp>BSE_GILLETTE</stp>
        <stp>Exchange</stp>
        <tr r="Q13" s="1"/>
      </tp>
      <tp t="e">
        <v>#N/A</v>
        <stp/>
        <stp>BSE_DABUR</stp>
        <stp>LTQ</stp>
        <tr r="G9" s="1"/>
      </tp>
      <tp t="e">
        <v>#N/A</v>
        <stp/>
        <stp>BSE_MCLEODRUSS</stp>
        <stp>Exchange</stp>
        <tr r="Q25" s="1"/>
      </tp>
      <tp t="e">
        <v>#N/A</v>
        <stp/>
        <stp>BSE_TRIVENI</stp>
        <stp>AverageTradePrice</stp>
        <tr r="N32" s="1"/>
      </tp>
      <tp t="e">
        <v>#N/A</v>
        <stp/>
        <stp>BSE_TATACOFFEE</stp>
        <stp>Exchange</stp>
        <tr r="Q31" s="1"/>
      </tp>
      <tp t="e">
        <v>#N/A</v>
        <stp/>
        <stp>BSE_RADICO</stp>
        <stp>PrevClose</stp>
        <tr r="K28" s="1"/>
      </tp>
      <tp t="e">
        <v>#N/A</v>
        <stp/>
        <stp>BSE_COLPAL</stp>
        <stp>Ask</stp>
        <tr r="E8" s="1"/>
      </tp>
      <tp t="e">
        <v>#N/A</v>
        <stp/>
        <stp>BSE_PGHH</stp>
        <stp>Bid</stp>
        <tr r="D27" s="1"/>
      </tp>
      <tp t="e">
        <v>#N/A</v>
        <stp/>
        <stp>BSE_HERITGFOOD</stp>
        <stp>Exchange</stp>
        <tr r="Q17" s="1"/>
      </tp>
      <tp t="e">
        <v>#N/A</v>
        <stp/>
        <stp>BSE_DHAMPURSUG</stp>
        <stp>OpenInterest</stp>
        <tr r="M10" s="1"/>
      </tp>
      <tp t="e">
        <v>#N/A</v>
        <stp/>
        <stp>BSE_HERITGFOOD</stp>
        <stp>High</stp>
        <tr r="I17" s="1"/>
      </tp>
      <tp t="e">
        <v>#N/A</v>
        <stp/>
        <stp>BSE_BALRAMCHIN</stp>
        <stp>Open</stp>
        <tr r="H4" s="1"/>
      </tp>
      <tp t="e">
        <v>#N/A</v>
        <stp/>
        <stp>BSE_TRIVENI</stp>
        <stp>BidSize</stp>
        <tr r="C32" s="1"/>
      </tp>
      <tp t="e">
        <v>#N/A</v>
        <stp/>
        <stp>BSE_GLOBUSSPR</stp>
        <stp>OpenInterest</stp>
        <tr r="M14" s="1"/>
      </tp>
      <tp t="e">
        <v>#N/A</v>
        <stp/>
        <stp>BSE_ZYDUSWELL</stp>
        <stp>Open</stp>
        <tr r="H37" s="1"/>
      </tp>
      <tp t="e">
        <v>#N/A</v>
        <stp/>
        <stp>BSE_NESTLEIND</stp>
        <stp>TotalAskQty</stp>
        <tr r="P26" s="1"/>
      </tp>
      <tp t="e">
        <v>#N/A</v>
        <stp/>
        <stp>BSE_NESTLEIND</stp>
        <stp>TotalBidQty</stp>
        <tr r="O26" s="1"/>
      </tp>
      <tp t="e">
        <v>#N/A</v>
        <stp/>
        <stp>BSE_KRBL</stp>
        <stp>AskSize</stp>
        <tr r="F23" s="1"/>
      </tp>
      <tp t="e">
        <v>#N/A</v>
        <stp/>
        <stp>BSE_HINDUNILVR</stp>
        <stp>Open</stp>
        <tr r="H18" s="1"/>
      </tp>
      <tp t="e">
        <v>#N/A</v>
        <stp/>
        <stp>BSE_TATACOFFEE</stp>
        <stp>High</stp>
        <tr r="I31" s="1"/>
      </tp>
      <tp t="e">
        <v>#N/A</v>
        <stp/>
        <stp>BSE_AVANTI</stp>
        <stp>TradingSymbol</stp>
        <tr r="A2" s="1"/>
      </tp>
      <tp t="e">
        <v>#N/A</v>
        <stp/>
        <stp>BSE_WATERBASE</stp>
        <stp>lastTradeTime</stp>
        <tr r="R36" s="1"/>
      </tp>
      <tp t="e">
        <v>#N/A</v>
        <stp/>
        <stp>BSE_JYOTHYLAB</stp>
        <stp>lastTradeTime</stp>
        <tr r="R22" s="1"/>
      </tp>
      <tp t="e">
        <v>#N/A</v>
        <stp/>
        <stp>BSE_GLOBUSSPR</stp>
        <stp>lastTradeTime</stp>
        <tr r="R14" s="1"/>
      </tp>
      <tp t="e">
        <v>#N/A</v>
        <stp/>
        <stp>BSE_KSCL</stp>
        <stp>AskSize</stp>
        <tr r="F24" s="1"/>
      </tp>
      <tp t="e">
        <v>#N/A</v>
        <stp/>
        <stp>BSE_MCLEODRUSS</stp>
        <stp>High</stp>
        <tr r="I25" s="1"/>
      </tp>
      <tp t="e">
        <v>#N/A</v>
        <stp/>
        <stp>BSE_COLPAL</stp>
        <stp>lastTradeTime</stp>
        <tr r="R8" s="1"/>
      </tp>
      <tp t="e">
        <v>#N/A</v>
        <stp/>
        <stp>BSE_GODFRYPHLP</stp>
        <stp>Last</stp>
        <tr r="B15" s="1"/>
      </tp>
      <tp t="e">
        <v>#N/A</v>
        <stp/>
        <stp>BSE_GILLETTE</stp>
        <stp>High</stp>
        <tr r="I13" s="1"/>
      </tp>
      <tp t="e">
        <v>#N/A</v>
        <stp/>
        <stp>BSE_KSCL</stp>
        <stp>Volume</stp>
        <tr r="L24" s="1"/>
      </tp>
      <tp t="e">
        <v>#N/A</v>
        <stp/>
        <stp>BSE_KRBL</stp>
        <stp>Volume</stp>
        <tr r="L23" s="1"/>
      </tp>
      <tp t="e">
        <v>#N/A</v>
        <stp/>
        <stp>BSE_KSCL</stp>
        <stp>BidSize</stp>
        <tr r="C24" s="1"/>
      </tp>
      <tp t="e">
        <v>#N/A</v>
        <stp/>
        <stp>BSE_TRIVENI</stp>
        <stp>AskSize</stp>
        <tr r="F32" s="1"/>
      </tp>
      <tp t="e">
        <v>#N/A</v>
        <stp/>
        <stp>BSE_RUCHISOYA</stp>
        <stp>OpenInterest</stp>
        <tr r="M30" s="1"/>
      </tp>
      <tp t="e">
        <v>#N/A</v>
        <stp/>
        <stp>BSE_KRBL</stp>
        <stp>lastUpdateTime</stp>
        <tr r="S23" s="1"/>
      </tp>
      <tp t="e">
        <v>#N/A</v>
        <stp/>
        <stp>BSE_UNITDSPR</stp>
        <stp>High</stp>
        <tr r="I34" s="1"/>
      </tp>
      <tp t="e">
        <v>#N/A</v>
        <stp/>
        <stp>BSE_KSCL</stp>
        <stp>lastUpdateTime</stp>
        <tr r="S24" s="1"/>
      </tp>
      <tp t="e">
        <v>#N/A</v>
        <stp/>
        <stp>BSE_BRITANNIA</stp>
        <stp>lastTradeTime</stp>
        <tr r="R6" s="1"/>
      </tp>
      <tp t="e">
        <v>#N/A</v>
        <stp/>
        <stp>BSE_NESTLEIND</stp>
        <stp>Open</stp>
        <tr r="H26" s="1"/>
      </tp>
      <tp t="e">
        <v>#N/A</v>
        <stp/>
        <stp>BSE_KRBL</stp>
        <stp>BidSize</stp>
        <tr r="C23" s="1"/>
      </tp>
      <tp t="e">
        <v>#N/A</v>
        <stp/>
        <stp>BSE_AVTNPL</stp>
        <stp>TradingSymbol</stp>
        <tr r="A3" s="1"/>
      </tp>
      <tp t="e">
        <v>#N/A</v>
        <stp/>
        <stp>BSE_ZYDUSWELL</stp>
        <stp>lastTradeTime</stp>
        <tr r="R37" s="1"/>
      </tp>
      <tp t="e">
        <v>#N/A</v>
        <stp/>
        <stp>BSE_GODREJCP</stp>
        <stp>Open</stp>
        <tr r="H16" s="1"/>
      </tp>
      <tp t="e">
        <v>#N/A</v>
        <stp/>
        <stp>BSE_EIDPARRY</stp>
        <stp>Last</stp>
        <tr r="B11" s="1"/>
      </tp>
      <tp t="e">
        <v>#N/A</v>
        <stp/>
        <stp>BSE_WATERBASE</stp>
        <stp>OpenInterest</stp>
        <tr r="M36" s="1"/>
      </tp>
      <tp t="e">
        <v>#N/A</v>
        <stp/>
        <stp>BSE_BRITANNIA</stp>
        <stp>Open</stp>
        <tr r="H6" s="1"/>
      </tp>
      <tp t="e">
        <v>#N/A</v>
        <stp/>
        <stp>BSE_RUCHISOYA</stp>
        <stp>TradingSymbol</stp>
        <tr r="A30" s="1"/>
      </tp>
      <tp t="e">
        <v>#N/A</v>
        <stp/>
        <stp>BSE_TATACOFFEE</stp>
        <stp>TotalBidQty</stp>
        <tr r="O31" s="1"/>
      </tp>
      <tp t="e">
        <v>#N/A</v>
        <stp/>
        <stp>BSE_TATACOFFEE</stp>
        <stp>TotalAskQty</stp>
        <tr r="P31" s="1"/>
      </tp>
      <tp t="e">
        <v>#N/A</v>
        <stp/>
        <stp>BSE_RENUKA</stp>
        <stp>lastTradeTime</stp>
        <tr r="R29" s="1"/>
      </tp>
      <tp t="e">
        <v>#N/A</v>
        <stp/>
        <stp>BSE_IFBAGRO</stp>
        <stp>lastTradeTime</stp>
        <tr r="R19" s="1"/>
      </tp>
      <tp t="e">
        <v>#N/A</v>
        <stp/>
        <stp>BSE_EMAMILTD</stp>
        <stp>TradingSymbol</stp>
        <tr r="A12" s="1"/>
      </tp>
      <tp t="e">
        <v>#N/A</v>
        <stp/>
        <stp>BSE_EIDPARRY</stp>
        <stp>TradingSymbol</stp>
        <tr r="A11" s="1"/>
      </tp>
      <tp t="e">
        <v>#N/A</v>
        <stp/>
        <stp>BSE_GILLETTE</stp>
        <stp>TradingSymbol</stp>
        <tr r="A13" s="1"/>
      </tp>
      <tp t="e">
        <v>#N/A</v>
        <stp/>
        <stp>BSE_JAYSHREETEA</stp>
        <stp>TotalBidQty</stp>
        <tr r="O21" s="1"/>
      </tp>
      <tp t="e">
        <v>#N/A</v>
        <stp/>
        <stp>BSE_JAYSHREETEA</stp>
        <stp>TotalAskQty</stp>
        <tr r="P21" s="1"/>
      </tp>
      <tp t="e">
        <v>#N/A</v>
        <stp/>
        <stp>BSE_HERITGFOOD</stp>
        <stp>TotalBidQty</stp>
        <tr r="O17" s="1"/>
      </tp>
      <tp t="e">
        <v>#N/A</v>
        <stp/>
        <stp>BSE_HERITGFOOD</stp>
        <stp>TotalAskQty</stp>
        <tr r="P17" s="1"/>
      </tp>
      <tp t="e">
        <v>#N/A</v>
        <stp/>
        <stp>BSE_HINDUNILVR</stp>
        <stp>lastUpdateTime</stp>
        <tr r="S18" s="1"/>
      </tp>
      <tp t="e">
        <v>#N/A</v>
        <stp/>
        <stp>BSE_ZYDUSWELL</stp>
        <stp>lastUpdateTime</stp>
        <tr r="S37" s="1"/>
      </tp>
      <tp t="e">
        <v>#N/A</v>
        <stp/>
        <stp>BSE_UBL</stp>
        <stp>TotalBidQty</stp>
        <tr r="O33" s="1"/>
      </tp>
      <tp t="e">
        <v>#N/A</v>
        <stp/>
        <stp>BSE_UBL</stp>
        <stp>TotalAskQty</stp>
        <tr r="P33" s="1"/>
      </tp>
      <tp t="e">
        <v>#N/A</v>
        <stp/>
        <stp>BSE_GLOBUSSPR</stp>
        <stp>TotalAskQty</stp>
        <tr r="P14" s="1"/>
      </tp>
      <tp t="e">
        <v>#N/A</v>
        <stp/>
        <stp>BSE_GLOBUSSPR</stp>
        <stp>TotalBidQty</stp>
        <tr r="O14" s="1"/>
      </tp>
      <tp t="e">
        <v>#N/A</v>
        <stp/>
        <stp>BSE_ZYDUSWELL</stp>
        <stp>Volume</stp>
        <tr r="L37" s="1"/>
      </tp>
      <tp t="e">
        <v>#N/A</v>
        <stp/>
        <stp>BSE_HINDUNILVR</stp>
        <stp>Volume</stp>
        <tr r="L18" s="1"/>
      </tp>
      <tp t="e">
        <v>#N/A</v>
        <stp/>
        <stp>BSE_TRIVENI</stp>
        <stp>Last</stp>
        <tr r="B32" s="1"/>
      </tp>
      <tp t="e">
        <v>#N/A</v>
        <stp/>
        <stp>BSE_NESTLEIND</stp>
        <stp>lastTradeTime</stp>
        <tr r="R26" s="1"/>
      </tp>
      <tp t="e">
        <v>#N/A</v>
        <stp/>
        <stp>BSE_EMAMILTD</stp>
        <stp>Last</stp>
        <tr r="B12" s="1"/>
      </tp>
      <tp t="e">
        <v>#N/A</v>
        <stp/>
        <stp>BSE_JYOTHYLAB</stp>
        <stp>OpenInterest</stp>
        <tr r="M22" s="1"/>
      </tp>
      <tp t="e">
        <v>#N/A</v>
        <stp/>
        <stp>BSE_IFBAGRO</stp>
        <stp>High</stp>
        <tr r="I19" s="1"/>
      </tp>
      <tp t="e">
        <v>#N/A</v>
        <stp/>
        <stp>BSE_NESTLEIND</stp>
        <stp>lastUpdateTime</stp>
        <tr r="S26" s="1"/>
      </tp>
      <tp t="e">
        <v>#N/A</v>
        <stp/>
        <stp>BSE_TRIVENI</stp>
        <stp>lastTradeTime</stp>
        <tr r="R32" s="1"/>
      </tp>
      <tp t="e">
        <v>#N/A</v>
        <stp/>
        <stp>BSE_HERITGFOOD</stp>
        <stp>Last</stp>
        <tr r="B17" s="1"/>
      </tp>
      <tp t="e">
        <v>#N/A</v>
        <stp/>
        <stp>BSE_JYOTHYLAB</stp>
        <stp>lastUpdateTime</stp>
        <tr r="S22" s="1"/>
      </tp>
      <tp t="e">
        <v>#N/A</v>
        <stp/>
        <stp>BSE_VENKYS</stp>
        <stp>TradingSymbol</stp>
        <tr r="A35" s="1"/>
      </tp>
      <tp t="e">
        <v>#N/A</v>
        <stp/>
        <stp>BSE_RUCHISOYA</stp>
        <stp>Open</stp>
        <tr r="H30" s="1"/>
      </tp>
      <tp t="e">
        <v>#N/A</v>
        <stp/>
        <stp>BSE_NESTLEIND</stp>
        <stp>OpenInterest</stp>
        <tr r="M26" s="1"/>
      </tp>
      <tp t="e">
        <v>#N/A</v>
        <stp/>
        <stp>BSE_AVTNPL</stp>
        <stp>AskSize</stp>
        <tr r="F3" s="1"/>
      </tp>
      <tp t="e">
        <v>#N/A</v>
        <stp/>
        <stp>BSE_AVANTI</stp>
        <stp>AskSize</stp>
        <tr r="F2" s="1"/>
      </tp>
      <tp t="e">
        <v>#N/A</v>
        <stp/>
        <stp>BSE_EIDPARRY</stp>
        <stp>TotalBidQty</stp>
        <tr r="O11" s="1"/>
      </tp>
      <tp t="e">
        <v>#N/A</v>
        <stp/>
        <stp>BSE_EIDPARRY</stp>
        <stp>TotalAskQty</stp>
        <tr r="P11" s="1"/>
      </tp>
      <tp t="e">
        <v>#N/A</v>
        <stp/>
        <stp>BSE_TATACOFFEE</stp>
        <stp>Last</stp>
        <tr r="B31" s="1"/>
      </tp>
      <tp t="e">
        <v>#N/A</v>
        <stp/>
        <stp>BSE_JYOTHYLAB</stp>
        <stp>Volume</stp>
        <tr r="L22" s="1"/>
      </tp>
      <tp t="e">
        <v>#N/A</v>
        <stp/>
        <stp>BSE_NESTLEIND</stp>
        <stp>Volume</stp>
        <tr r="L26" s="1"/>
      </tp>
      <tp t="e">
        <v>#N/A</v>
        <stp/>
        <stp>BSE_HINDUNILVR</stp>
        <stp>OpenInterest</stp>
        <tr r="M18" s="1"/>
      </tp>
      <tp t="e">
        <v>#N/A</v>
        <stp/>
        <stp>BSE_GODFRYPHLP</stp>
        <stp>High</stp>
        <tr r="I15" s="1"/>
      </tp>
      <tp t="e">
        <v>#N/A</v>
        <stp/>
        <stp>BSE_WATERBASE</stp>
        <stp>Volume</stp>
        <tr r="L36" s="1"/>
      </tp>
      <tp t="e">
        <v>#N/A</v>
        <stp/>
        <stp>BSE_MCLEODRUSS</stp>
        <stp>Last</stp>
        <tr r="B25" s="1"/>
      </tp>
      <tp t="e">
        <v>#N/A</v>
        <stp/>
        <stp>BSE_UNITDSPR</stp>
        <stp>TradingSymbol</stp>
        <tr r="A34" s="1"/>
      </tp>
      <tp t="e">
        <v>#N/A</v>
        <stp/>
        <stp>BSE_GILLETTE</stp>
        <stp>Last</stp>
        <tr r="B13" s="1"/>
      </tp>
      <tp t="e">
        <v>#N/A</v>
        <stp/>
        <stp>BSE_BBTC</stp>
        <stp>lastUpdateTime</stp>
        <tr r="S5" s="1"/>
      </tp>
      <tp t="e">
        <v>#N/A</v>
        <stp/>
        <stp>BSE_DHAMPURSUG</stp>
        <stp>Open</stp>
        <tr r="H10" s="1"/>
      </tp>
      <tp t="e">
        <v>#N/A</v>
        <stp/>
        <stp>BSE_WATERBASE</stp>
        <stp>lastUpdateTime</stp>
        <tr r="S36" s="1"/>
      </tp>
      <tp t="e">
        <v>#N/A</v>
        <stp/>
        <stp>BSE_BALRAMCHIN</stp>
        <stp>OpenInterest</stp>
        <tr r="M4" s="1"/>
      </tp>
      <tp t="e">
        <v>#N/A</v>
        <stp/>
        <stp>BSE_BBTC</stp>
        <stp>Volume</stp>
        <tr r="L5" s="1"/>
      </tp>
      <tp t="e">
        <v>#N/A</v>
        <stp/>
        <stp>BSE_UNITDSPR</stp>
        <stp>Last</stp>
        <tr r="B34" s="1"/>
      </tp>
      <tp t="e">
        <v>#N/A</v>
        <stp/>
        <stp>BSE_ZYDUSWELL</stp>
        <stp>OpenInterest</stp>
        <tr r="M37" s="1"/>
      </tp>
      <tp t="e">
        <v>#N/A</v>
        <stp/>
        <stp>BSE_GLOBUSSPR</stp>
        <stp>Open</stp>
        <tr r="H14" s="1"/>
      </tp>
      <tp t="e">
        <v>#N/A</v>
        <stp/>
        <stp>BSE_HINDUNILVR</stp>
        <stp>TotalBidQty</stp>
        <tr r="O18" s="1"/>
      </tp>
      <tp t="e">
        <v>#N/A</v>
        <stp/>
        <stp>BSE_HINDUNILVR</stp>
        <stp>TotalAskQty</stp>
        <tr r="P18" s="1"/>
      </tp>
      <tp t="e">
        <v>#N/A</v>
        <stp/>
        <stp>BSE_AVTNPL</stp>
        <stp>BidSize</stp>
        <tr r="C3" s="1"/>
      </tp>
      <tp t="e">
        <v>#N/A</v>
        <stp/>
        <stp>BSE_AVANTI</stp>
        <stp>BidSize</stp>
        <tr r="C2" s="1"/>
      </tp>
      <tp t="e">
        <v>#N/A</v>
        <stp/>
        <stp>BSE_EIDPARRY</stp>
        <stp>High</stp>
        <tr r="I11" s="1"/>
      </tp>
      <tp t="e">
        <v>#N/A</v>
        <stp/>
        <stp>BSE_JYOTHYLAB</stp>
        <stp>Open</stp>
        <tr r="H22" s="1"/>
      </tp>
      <tp t="e">
        <v>#N/A</v>
        <stp/>
        <stp>BSE_RADICO</stp>
        <stp>BidSize</stp>
        <tr r="C28" s="1"/>
      </tp>
      <tp t="e">
        <v>#N/A</v>
        <stp/>
        <stp>BSE_GODFRYPHLP</stp>
        <stp>TotalAskQty</stp>
        <tr r="P15" s="1"/>
      </tp>
      <tp t="e">
        <v>#N/A</v>
        <stp/>
        <stp>BSE_GODFRYPHLP</stp>
        <stp>TotalBidQty</stp>
        <tr r="O15" s="1"/>
      </tp>
      <tp t="e">
        <v>#N/A</v>
        <stp/>
        <stp>BSE_VENKYS</stp>
        <stp>AskSize</stp>
        <tr r="F35" s="1"/>
      </tp>
      <tp t="e">
        <v>#N/A</v>
        <stp/>
        <stp>BSE_BALRAMCHIN</stp>
        <stp>lastUpdateTime</stp>
        <tr r="S4" s="1"/>
      </tp>
      <tp t="e">
        <v>#N/A</v>
        <stp/>
        <stp>BSE_JAYSHREETEA</stp>
        <stp>Volume</stp>
        <tr r="L21" s="1"/>
      </tp>
      <tp t="e">
        <v>#N/A</v>
        <stp/>
        <stp>BSE_RUCHISOYA</stp>
        <stp>lastUpdateTime</stp>
        <tr r="S30" s="1"/>
      </tp>
      <tp t="e">
        <v>#N/A</v>
        <stp/>
        <stp>BSE_GODREJCP</stp>
        <stp>TradingSymbol</stp>
        <tr r="A16" s="1"/>
      </tp>
      <tp t="e">
        <v>#N/A</v>
        <stp/>
        <stp>BSE_VENKYS</stp>
        <stp>BidSize</stp>
        <tr r="C35" s="1"/>
      </tp>
      <tp t="e">
        <v>#N/A</v>
        <stp/>
        <stp>BSE_UNITDSPR</stp>
        <stp>TotalAskQty</stp>
        <tr r="P34" s="1"/>
      </tp>
      <tp t="e">
        <v>#N/A</v>
        <stp/>
        <stp>BSE_GILLETTE</stp>
        <stp>TotalAskQty</stp>
        <tr r="P13" s="1"/>
      </tp>
      <tp t="e">
        <v>#N/A</v>
        <stp/>
        <stp>BSE_GILLETTE</stp>
        <stp>TotalBidQty</stp>
        <tr r="O13" s="1"/>
      </tp>
      <tp t="e">
        <v>#N/A</v>
        <stp/>
        <stp>BSE_UNITDSPR</stp>
        <stp>TotalBidQty</stp>
        <tr r="O34" s="1"/>
      </tp>
      <tp t="e">
        <v>#N/A</v>
        <stp/>
        <stp>BSE_RUCHISOYA</stp>
        <stp>Volume</stp>
        <tr r="L30" s="1"/>
      </tp>
      <tp t="e">
        <v>#N/A</v>
        <stp/>
        <stp>BSE_RADICO</stp>
        <stp>lastTradeTime</stp>
        <tr r="R28" s="1"/>
      </tp>
      <tp t="e">
        <v>#N/A</v>
        <stp/>
        <stp>BSE_BALRAMCHIN</stp>
        <stp>Volume</stp>
        <tr r="L4" s="1"/>
      </tp>
      <tp t="e">
        <v>#N/A</v>
        <stp/>
        <stp>BSE_JAYSHREETEA</stp>
        <stp>lastUpdateTime</stp>
        <tr r="S21" s="1"/>
      </tp>
      <tp t="e">
        <v>#N/A</v>
        <stp/>
        <stp>BSE_EMAMILTD</stp>
        <stp>High</stp>
        <tr r="I12" s="1"/>
      </tp>
      <tp t="e">
        <v>#N/A</v>
        <stp/>
        <stp>BSE_GODREJCP</stp>
        <stp>OpenInterest</stp>
        <tr r="M16" s="1"/>
      </tp>
      <tp t="e">
        <v>#N/A</v>
        <stp/>
        <stp>BSE_IFBAGRO</stp>
        <stp>Last</stp>
        <tr r="B19" s="1"/>
      </tp>
      <tp t="e">
        <v>#N/A</v>
        <stp/>
        <stp>BSE_TRIVENI</stp>
        <stp>High</stp>
        <tr r="I32" s="1"/>
      </tp>
      <tp t="e">
        <v>#N/A</v>
        <stp/>
        <stp>BSE_BRITANNIA</stp>
        <stp>OpenInterest</stp>
        <tr r="M6" s="1"/>
      </tp>
      <tp t="e">
        <v>#N/A</v>
        <stp/>
        <stp>BSE_WATERBASE</stp>
        <stp>Open</stp>
        <tr r="H36" s="1"/>
      </tp>
      <tp t="e">
        <v>#N/A</v>
        <stp/>
        <stp>BSE_RADICO</stp>
        <stp>AskSize</stp>
        <tr r="F28" s="1"/>
      </tp>
      <tp t="e">
        <v>#N/A</v>
        <stp/>
        <stp>BSE_WATERBASE</stp>
        <stp>TotalAskQty</stp>
        <tr r="P36" s="1"/>
      </tp>
      <tp t="e">
        <v>#N/A</v>
        <stp/>
        <stp>BSE_WATERBASE</stp>
        <stp>TotalBidQty</stp>
        <tr r="O36" s="1"/>
      </tp>
      <tp t="e">
        <v>#N/A</v>
        <stp/>
        <stp>BSE_CCL</stp>
        <stp>Volume</stp>
        <tr r="L7" s="1"/>
      </tp>
      <tp t="e">
        <v>#N/A</v>
        <stp/>
        <stp>BSE_ITC</stp>
        <stp>Volume</stp>
        <tr r="L20" s="1"/>
      </tp>
      <tp t="e">
        <v>#N/A</v>
        <stp/>
        <stp>BSE_MCLEODRUSS</stp>
        <stp>OpenInterest</stp>
        <tr r="M25" s="1"/>
      </tp>
      <tp t="e">
        <v>#N/A</v>
        <stp/>
        <stp>BSE_UBL</stp>
        <stp>Volume</stp>
        <tr r="L33" s="1"/>
      </tp>
      <tp t="e">
        <v>#N/A</v>
        <stp/>
        <stp>BSE_HINDUNILVR</stp>
        <stp>Last</stp>
        <tr r="B18" s="1"/>
      </tp>
      <tp t="e">
        <v>#N/A</v>
        <stp/>
        <stp>BSE_CCL</stp>
        <stp>TotalBidQty</stp>
        <tr r="O7" s="1"/>
      </tp>
      <tp t="e">
        <v>#N/A</v>
        <stp/>
        <stp>BSE_RADICO</stp>
        <stp>TradingSymbol</stp>
        <tr r="A28" s="1"/>
      </tp>
      <tp t="e">
        <v>#N/A</v>
        <stp/>
        <stp>BSE_CCL</stp>
        <stp>TotalAskQty</stp>
        <tr r="P7" s="1"/>
      </tp>
      <tp t="e">
        <v>#N/A</v>
        <stp/>
        <stp>BSE_GILLETTE</stp>
        <stp>OpenInterest</stp>
        <tr r="M13" s="1"/>
      </tp>
      <tp t="e">
        <v>#N/A</v>
        <stp/>
        <stp>BSE_BBTC</stp>
        <stp>AskSize</stp>
        <tr r="F5" s="1"/>
      </tp>
      <tp t="e">
        <v>#N/A</v>
        <stp/>
        <stp>BSE_RENUKA</stp>
        <stp>BidSize</stp>
        <tr r="C29" s="1"/>
      </tp>
      <tp t="e">
        <v>#N/A</v>
        <stp/>
        <stp>BSE_GODREJCP</stp>
        <stp>lastTradeTime</stp>
        <tr r="R16" s="1"/>
      </tp>
      <tp t="e">
        <v>#N/A</v>
        <stp/>
        <stp>BSE_BALRAMCHIN</stp>
        <stp>Last</stp>
        <tr r="B4" s="1"/>
      </tp>
      <tp t="e">
        <v>#N/A</v>
        <stp/>
        <stp>BSE_UBL</stp>
        <stp>lastUpdateTime</stp>
        <tr r="S33" s="1"/>
      </tp>
      <tp t="e">
        <v>#N/A</v>
        <stp/>
        <stp>BSE_ITC</stp>
        <stp>lastUpdateTime</stp>
        <tr r="S20" s="1"/>
      </tp>
      <tp t="e">
        <v>#N/A</v>
        <stp/>
        <stp>BSE_CCL</stp>
        <stp>lastUpdateTime</stp>
        <tr r="S7" s="1"/>
      </tp>
      <tp t="e">
        <v>#N/A</v>
        <stp/>
        <stp>BSE_RUCHISOYA</stp>
        <stp>High</stp>
        <tr r="I30" s="1"/>
      </tp>
      <tp t="e">
        <v>#N/A</v>
        <stp/>
        <stp>BSE_UNITDSPR</stp>
        <stp>OpenInterest</stp>
        <tr r="M34" s="1"/>
      </tp>
      <tp t="e">
        <v>#N/A</v>
        <stp/>
        <stp>BSE_ZYDUSWELL</stp>
        <stp>Last</stp>
        <tr r="B37" s="1"/>
      </tp>
      <tp t="e">
        <v>#N/A</v>
        <stp/>
        <stp>BSE_DHAMPURSUG</stp>
        <stp>High</stp>
        <tr r="I10" s="1"/>
      </tp>
      <tp t="e">
        <v>#N/A</v>
        <stp/>
        <stp>BSE_DHAMPURSUG</stp>
        <stp>lastUpdateTime</stp>
        <tr r="S10" s="1"/>
      </tp>
      <tp t="e">
        <v>#N/A</v>
        <stp/>
        <stp>BSE_TATACOFFEE</stp>
        <stp>Volume</stp>
        <tr r="L31" s="1"/>
      </tp>
      <tp t="e">
        <v>#N/A</v>
        <stp/>
        <stp>BSE_HERITGFOOD</stp>
        <stp>OpenInterest</stp>
        <tr r="M17" s="1"/>
      </tp>
      <tp t="e">
        <v>#N/A</v>
        <stp/>
        <stp>BSE_NESTLEIND</stp>
        <stp>Last</stp>
        <tr r="B26" s="1"/>
      </tp>
      <tp t="e">
        <v>#N/A</v>
        <stp/>
        <stp>BSE_GLOBUSSPR</stp>
        <stp>High</stp>
        <tr r="I14" s="1"/>
      </tp>
      <tp t="e">
        <v>#N/A</v>
        <stp/>
        <stp>BSE_EMAMILTD</stp>
        <stp>TotalAskQty</stp>
        <tr r="P12" s="1"/>
      </tp>
      <tp t="e">
        <v>#N/A</v>
        <stp/>
        <stp>BSE_EMAMILTD</stp>
        <stp>TotalBidQty</stp>
        <tr r="O12" s="1"/>
      </tp>
      <tp t="e">
        <v>#N/A</v>
        <stp/>
        <stp>BSE_TATACOFFEE</stp>
        <stp>lastUpdateTime</stp>
        <tr r="S31" s="1"/>
      </tp>
      <tp t="e">
        <v>#N/A</v>
        <stp/>
        <stp>BSE_DHAMPURSUG</stp>
        <stp>Volume</stp>
        <tr r="L10" s="1"/>
      </tp>
      <tp t="e">
        <v>#N/A</v>
        <stp/>
        <stp>BSE_TATACOFFEE</stp>
        <stp>OpenInterest</stp>
        <tr r="M31" s="1"/>
      </tp>
      <tp t="e">
        <v>#N/A</v>
        <stp/>
        <stp>BSE_GODFRYPHLP</stp>
        <stp>Open</stp>
        <tr r="H15" s="1"/>
      </tp>
      <tp t="e">
        <v>#N/A</v>
        <stp/>
        <stp>BSE_RENUKA</stp>
        <stp>AskSize</stp>
        <tr r="F29" s="1"/>
      </tp>
      <tp t="e">
        <v>#N/A</v>
        <stp/>
        <stp>BSE_MCLEODRUSS</stp>
        <stp>TotalAskQty</stp>
        <tr r="P25" s="1"/>
      </tp>
      <tp t="e">
        <v>#N/A</v>
        <stp/>
        <stp>BSE_MCLEODRUSS</stp>
        <stp>TotalBidQty</stp>
        <tr r="O25" s="1"/>
      </tp>
      <tp t="e">
        <v>#N/A</v>
        <stp/>
        <stp>BSE_BBTC</stp>
        <stp>BidSize</stp>
        <tr r="C5" s="1"/>
      </tp>
      <tp t="e">
        <v>#N/A</v>
        <stp/>
        <stp>BSE_BRITANNIA</stp>
        <stp>lastUpdateTime</stp>
        <tr r="S6" s="1"/>
      </tp>
      <tp t="e">
        <v>#N/A</v>
        <stp/>
        <stp>BSE_HERITGFOOD</stp>
        <stp>Volume</stp>
        <tr r="L17" s="1"/>
      </tp>
      <tp t="e">
        <v>#N/A</v>
        <stp/>
        <stp>BSE_GODFRYPHLP</stp>
        <stp>Volume</stp>
        <tr r="L15" s="1"/>
      </tp>
      <tp t="e">
        <v>#N/A</v>
        <stp/>
        <stp>BSE_GODFRYPHLP</stp>
        <stp>lastUpdateTime</stp>
        <tr r="S15" s="1"/>
      </tp>
      <tp t="e">
        <v>#N/A</v>
        <stp/>
        <stp>BSE_HERITGFOOD</stp>
        <stp>lastUpdateTime</stp>
        <tr r="S17" s="1"/>
      </tp>
      <tp t="e">
        <v>#N/A</v>
        <stp/>
        <stp>BSE_BRITANNIA</stp>
        <stp>Volume</stp>
        <tr r="L6" s="1"/>
      </tp>
      <tp t="e">
        <v>#N/A</v>
        <stp/>
        <stp>BSE_UNITDSPR</stp>
        <stp>lastTradeTime</stp>
        <tr r="R34" s="1"/>
      </tp>
      <tp t="e">
        <v>#N/A</v>
        <stp/>
        <stp>BSE_EIDPARRY</stp>
        <stp>Open</stp>
        <tr r="H11" s="1"/>
      </tp>
      <tp t="e">
        <v>#N/A</v>
        <stp/>
        <stp>BSE_BRITANNIA</stp>
        <stp>Last</stp>
        <tr r="B6" s="1"/>
      </tp>
      <tp t="e">
        <v>#N/A</v>
        <stp/>
        <stp>BSE_GODREJCP</stp>
        <stp>Last</stp>
        <tr r="B16" s="1"/>
      </tp>
      <tp t="e">
        <v>#N/A</v>
        <stp/>
        <stp>BSE_IFBAGRO</stp>
        <stp>OpenInterest</stp>
        <tr r="M19" s="1"/>
      </tp>
      <tp t="e">
        <v>#N/A</v>
        <stp/>
        <stp>BSE_JYOTHYLAB</stp>
        <stp>High</stp>
        <tr r="I22" s="1"/>
      </tp>
      <tp t="e">
        <v>#N/A</v>
        <stp/>
        <stp>BSE_COLPAL</stp>
        <stp>BidSize</stp>
        <tr r="C8" s="1"/>
      </tp>
      <tp t="e">
        <v>#N/A</v>
        <stp/>
        <stp>BSE_PGHH</stp>
        <stp>AskSize</stp>
        <tr r="F27" s="1"/>
      </tp>
      <tp t="e">
        <v>#N/A</v>
        <stp/>
        <stp>BSE_GLOBUSSPR</stp>
        <stp>Volume</stp>
        <tr r="L14" s="1"/>
      </tp>
      <tp t="e">
        <v>#N/A</v>
        <stp/>
        <stp>BSE_EMAMILTD</stp>
        <stp>Open</stp>
        <tr r="H12" s="1"/>
      </tp>
      <tp t="e">
        <v>#N/A</v>
        <stp/>
        <stp>BSE_TRIVENI</stp>
        <stp>Open</stp>
        <tr r="H32" s="1"/>
      </tp>
      <tp t="e">
        <v>#N/A</v>
        <stp/>
        <stp>BSE_WATERBASE</stp>
        <stp>High</stp>
        <tr r="I36" s="1"/>
      </tp>
      <tp t="e">
        <v>#N/A</v>
        <stp/>
        <stp>BSE_RUCHISOYA</stp>
        <stp>TotalBidQty</stp>
        <tr r="O30" s="1"/>
      </tp>
      <tp t="e">
        <v>#N/A</v>
        <stp/>
        <stp>BSE_RUCHISOYA</stp>
        <stp>TotalAskQty</stp>
        <tr r="P30" s="1"/>
      </tp>
      <tp t="e">
        <v>#N/A</v>
        <stp/>
        <stp>BSE_PGHH</stp>
        <stp>BidSize</stp>
        <tr r="C27" s="1"/>
      </tp>
      <tp t="e">
        <v>#N/A</v>
        <stp/>
        <stp>BSE_GODREJCP</stp>
        <stp>TotalBidQty</stp>
        <tr r="O16" s="1"/>
      </tp>
      <tp t="e">
        <v>#N/A</v>
        <stp/>
        <stp>BSE_GODREJCP</stp>
        <stp>TotalAskQty</stp>
        <tr r="P16" s="1"/>
      </tp>
      <tp t="e">
        <v>#N/A</v>
        <stp/>
        <stp>BSE_COLPAL</stp>
        <stp>AskSize</stp>
        <tr r="F8" s="1"/>
      </tp>
      <tp t="e">
        <v>#N/A</v>
        <stp/>
        <stp>BSE_VENKYS</stp>
        <stp>lastTradeTime</stp>
        <tr r="R35" s="1"/>
      </tp>
      <tp t="e">
        <v>#N/A</v>
        <stp/>
        <stp>BSE_GLOBUSSPR</stp>
        <stp>lastUpdateTime</stp>
        <tr r="S14" s="1"/>
      </tp>
      <tp t="e">
        <v>#N/A</v>
        <stp/>
        <stp>BSE_TRIVENI</stp>
        <stp>TradingSymbol</stp>
        <tr r="A32" s="1"/>
      </tp>
      <tp t="e">
        <v>#N/A</v>
        <stp/>
        <stp>BSE_HINDUNILVR</stp>
        <stp>High</stp>
        <tr r="I18" s="1"/>
      </tp>
      <tp t="e">
        <v>#N/A</v>
        <stp/>
        <stp>BSE_TATACOFFEE</stp>
        <stp>Open</stp>
        <tr r="H31" s="1"/>
      </tp>
      <tp t="e">
        <v>#N/A</v>
        <stp/>
        <stp>BSE_GODFRYPHLP</stp>
        <stp>OpenInterest</stp>
        <tr r="M15" s="1"/>
      </tp>
      <tp t="e">
        <v>#N/A</v>
        <stp/>
        <stp>BSE_PGHH</stp>
        <stp>lastUpdateTime</stp>
        <tr r="S27" s="1"/>
      </tp>
      <tp t="e">
        <v>#N/A</v>
        <stp/>
        <stp>BSE_NESTLEIND</stp>
        <stp>TradingSymbol</stp>
        <tr r="A26" s="1"/>
      </tp>
      <tp t="e">
        <v>#N/A</v>
        <stp/>
        <stp>BSE_HERITGFOOD</stp>
        <stp>Open</stp>
        <tr r="H17" s="1"/>
      </tp>
      <tp t="e">
        <v>#N/A</v>
        <stp/>
        <stp>BSE_BALRAMCHIN</stp>
        <stp>High</stp>
        <tr r="I4" s="1"/>
      </tp>
      <tp t="e">
        <v>#N/A</v>
        <stp/>
        <stp>BSE_PGHH</stp>
        <stp>Volume</stp>
        <tr r="L27" s="1"/>
      </tp>
      <tp t="e">
        <v>#N/A</v>
        <stp/>
        <stp>BSE_RUCHISOYA</stp>
        <stp>Last</stp>
        <tr r="B30" s="1"/>
      </tp>
      <tp t="e">
        <v>#N/A</v>
        <stp/>
        <stp>BSE_ZYDUSWELL</stp>
        <stp>High</stp>
        <tr r="I37" s="1"/>
      </tp>
      <tp t="e">
        <v>#N/A</v>
        <stp/>
        <stp>BSE_JYOTHYLAB</stp>
        <stp>TotalBidQty</stp>
        <tr r="O22" s="1"/>
      </tp>
      <tp t="e">
        <v>#N/A</v>
        <stp/>
        <stp>BSE_JYOTHYLAB</stp>
        <stp>TotalAskQty</stp>
        <tr r="P22" s="1"/>
      </tp>
      <tp t="e">
        <v>#N/A</v>
        <stp/>
        <stp>BSE_BALRAMCHIN</stp>
        <stp>TotalBidQty</stp>
        <tr r="O4" s="1"/>
      </tp>
      <tp t="e">
        <v>#N/A</v>
        <stp/>
        <stp>BSE_BALRAMCHIN</stp>
        <stp>TotalAskQty</stp>
        <tr r="P4" s="1"/>
      </tp>
      <tp t="e">
        <v>#N/A</v>
        <stp/>
        <stp>BSE_DABUR</stp>
        <stp>AskSize</stp>
        <tr r="F9" s="1"/>
      </tp>
      <tp t="e">
        <v>#N/A</v>
        <stp/>
        <stp>BSE_EMAMILTD</stp>
        <stp>lastTradeTime</stp>
        <tr r="R12" s="1"/>
      </tp>
      <tp t="e">
        <v>#N/A</v>
        <stp/>
        <stp>BSE_GILLETTE</stp>
        <stp>lastTradeTime</stp>
        <tr r="R13" s="1"/>
      </tp>
      <tp t="e">
        <v>#N/A</v>
        <stp/>
        <stp>BSE_EIDPARRY</stp>
        <stp>lastTradeTime</stp>
        <tr r="R11" s="1"/>
      </tp>
      <tp t="e">
        <v>#N/A</v>
        <stp/>
        <stp>BSE_DHAMPURSUG</stp>
        <stp>Last</stp>
        <tr r="B10" s="1"/>
      </tp>
      <tp t="e">
        <v>#N/A</v>
        <stp/>
        <stp>BSE_RENUKA</stp>
        <stp>TradingSymbol</stp>
        <tr r="A29" s="1"/>
      </tp>
      <tp t="e">
        <v>#N/A</v>
        <stp/>
        <stp>BSE_ITC</stp>
        <stp>TotalAskQty</stp>
        <tr r="P20" s="1"/>
      </tp>
      <tp t="e">
        <v>#N/A</v>
        <stp/>
        <stp>BSE_ITC</stp>
        <stp>TotalBidQty</stp>
        <tr r="O20" s="1"/>
      </tp>
      <tp t="e">
        <v>#N/A</v>
        <stp/>
        <stp>BSE_IFBAGRO</stp>
        <stp>TradingSymbol</stp>
        <tr r="A19" s="1"/>
      </tp>
      <tp t="e">
        <v>#N/A</v>
        <stp/>
        <stp>BSE_GLOBUSSPR</stp>
        <stp>Last</stp>
        <tr r="B14" s="1"/>
      </tp>
      <tp t="e">
        <v>#N/A</v>
        <stp/>
        <stp>BSE_UNITDSPR</stp>
        <stp>Open</stp>
        <tr r="H34" s="1"/>
      </tp>
      <tp t="e">
        <v>#N/A</v>
        <stp/>
        <stp>BSE_NESTLEIND</stp>
        <stp>High</stp>
        <tr r="I26" s="1"/>
      </tp>
      <tp t="e">
        <v>#N/A</v>
        <stp/>
        <stp>BSE_DABUR</stp>
        <stp>BidSize</stp>
        <tr r="C9" s="1"/>
      </tp>
      <tp t="e">
        <v>#N/A</v>
        <stp/>
        <stp>BSE_MCLEODRUSS</stp>
        <stp>Open</stp>
        <tr r="H25" s="1"/>
      </tp>
      <tp t="e">
        <v>#N/A</v>
        <stp/>
        <stp>BSE_AVTNPL</stp>
        <stp>lastTradeTime</stp>
        <tr r="R3" s="1"/>
      </tp>
      <tp t="e">
        <v>#N/A</v>
        <stp/>
        <stp>BSE_GILLETTE</stp>
        <stp>Open</stp>
        <tr r="H13" s="1"/>
      </tp>
      <tp t="e">
        <v>#N/A</v>
        <stp/>
        <stp>BSE_RUCHISOYA</stp>
        <stp>lastTradeTime</stp>
        <tr r="R30" s="1"/>
      </tp>
      <tp t="e">
        <v>#N/A</v>
        <stp/>
        <stp>BSE_ZYDUSWELL</stp>
        <stp>TradingSymbol</stp>
        <tr r="A37" s="1"/>
      </tp>
      <tp t="e">
        <v>#N/A</v>
        <stp/>
        <stp>BSE_ZYDUSWELL</stp>
        <stp>TotalBidQty</stp>
        <tr r="O37" s="1"/>
      </tp>
      <tp t="e">
        <v>#N/A</v>
        <stp/>
        <stp>BSE_ZYDUSWELL</stp>
        <stp>TotalAskQty</stp>
        <tr r="P37" s="1"/>
      </tp>
      <tp t="e">
        <v>#N/A</v>
        <stp/>
        <stp>BSE_IFBAGRO</stp>
        <stp>AskSize</stp>
        <tr r="F19" s="1"/>
      </tp>
      <tp t="e">
        <v>#N/A</v>
        <stp/>
        <stp>BSE_BRITANNIA</stp>
        <stp>TradingSymbol</stp>
        <tr r="A6" s="1"/>
      </tp>
      <tp t="e">
        <v>#N/A</v>
        <stp/>
        <stp>BSE_COLPAL</stp>
        <stp>TradingSymbol</stp>
        <tr r="A8" s="1"/>
      </tp>
      <tp t="e">
        <v>#N/A</v>
        <stp/>
        <stp>BSE_EMAMILTD</stp>
        <stp>OpenInterest</stp>
        <tr r="M12" s="1"/>
      </tp>
      <tp t="e">
        <v>#N/A</v>
        <stp/>
        <stp>BSE_JYOTHYLAB</stp>
        <stp>Last</stp>
        <tr r="B22" s="1"/>
      </tp>
      <tp t="e">
        <v>#N/A</v>
        <stp/>
        <stp>BSE_GODREJCP</stp>
        <stp>High</stp>
        <tr r="I16" s="1"/>
      </tp>
      <tp t="e">
        <v>#N/A</v>
        <stp/>
        <stp>BSE_TRIVENI</stp>
        <stp>OpenInterest</stp>
        <tr r="M32" s="1"/>
      </tp>
      <tp t="e">
        <v>#N/A</v>
        <stp/>
        <stp>BSE_BRITANNIA</stp>
        <stp>High</stp>
        <tr r="I6" s="1"/>
      </tp>
      <tp t="e">
        <v>#N/A</v>
        <stp/>
        <stp>BSE_DHAMPURSUG</stp>
        <stp>TotalAskQty</stp>
        <tr r="P10" s="1"/>
      </tp>
      <tp t="e">
        <v>#N/A</v>
        <stp/>
        <stp>BSE_DHAMPURSUG</stp>
        <stp>TotalBidQty</stp>
        <tr r="O10" s="1"/>
      </tp>
      <tp t="e">
        <v>#N/A</v>
        <stp/>
        <stp>BSE_BRITANNIA</stp>
        <stp>TotalBidQty</stp>
        <tr r="O6" s="1"/>
      </tp>
      <tp t="e">
        <v>#N/A</v>
        <stp/>
        <stp>BSE_BRITANNIA</stp>
        <stp>TotalAskQty</stp>
        <tr r="P6" s="1"/>
      </tp>
      <tp t="e">
        <v>#N/A</v>
        <stp/>
        <stp>BSE_MCLEODRUSS</stp>
        <stp>Volume</stp>
        <tr r="L25" s="1"/>
      </tp>
      <tp t="e">
        <v>#N/A</v>
        <stp/>
        <stp>BSE_AVANTI</stp>
        <stp>lastTradeTime</stp>
        <tr r="R2" s="1"/>
      </tp>
      <tp t="e">
        <v>#N/A</v>
        <stp/>
        <stp>BSE_EIDPARRY</stp>
        <stp>OpenInterest</stp>
        <tr r="M11" s="1"/>
      </tp>
      <tp t="e">
        <v>#N/A</v>
        <stp/>
        <stp>BSE_WATERBASE</stp>
        <stp>Last</stp>
        <tr r="B36" s="1"/>
      </tp>
      <tp t="e">
        <v>#N/A</v>
        <stp/>
        <stp>BSE_IFBAGRO</stp>
        <stp>Open</stp>
        <tr r="H19" s="1"/>
      </tp>
      <tp t="e">
        <v>#N/A</v>
        <stp/>
        <stp>BSE_WATERBASE</stp>
        <stp>TradingSymbol</stp>
        <tr r="A36" s="1"/>
      </tp>
      <tp t="e">
        <v>#N/A</v>
        <stp/>
        <stp>BSE_JYOTHYLAB</stp>
        <stp>TradingSymbol</stp>
        <tr r="A22" s="1"/>
      </tp>
      <tp t="e">
        <v>#N/A</v>
        <stp/>
        <stp>BSE_GLOBUSSPR</stp>
        <stp>TradingSymbol</stp>
        <tr r="A14" s="1"/>
      </tp>
      <tp t="e">
        <v>#N/A</v>
        <stp/>
        <stp>BSE_MCLEODRUSS</stp>
        <stp>lastUpdateTime</stp>
        <tr r="S25" s="1"/>
      </tp>
      <tp t="e">
        <v>#N/A</v>
        <stp/>
        <stp>BSE_IFBAGRO</stp>
        <stp>BidSize</stp>
        <tr r="C19" s="1"/>
      </tp>
      <tp t="e">
        <v>#N/A</v>
        <stp/>
        <stp>BSE_JAYSHREETEA</stp>
        <stp>Low</stp>
        <tr r="J21" s="1"/>
      </tp>
      <tp t="e">
        <v>#N/A</v>
        <stp/>
        <stp>BSE_JAYSHREETEA</stp>
        <stp>LTQ</stp>
        <tr r="G21" s="1"/>
      </tp>
      <tp t="e">
        <v>#N/A</v>
        <stp/>
        <stp>BSE_HERITGFOOD</stp>
        <stp>Low</stp>
        <tr r="J17" s="1"/>
      </tp>
      <tp t="e">
        <v>#N/A</v>
        <stp/>
        <stp>BSE_EIDPARRY</stp>
        <stp>Ask</stp>
        <tr r="E11" s="1"/>
      </tp>
      <tp t="e">
        <v>#N/A</v>
        <stp/>
        <stp>BSE_HINDUNILVR</stp>
        <stp>Bid</stp>
        <tr r="D18" s="1"/>
      </tp>
      <tp t="e">
        <v>#N/A</v>
        <stp/>
        <stp>BSE_HERITGFOOD</stp>
        <stp>LTQ</stp>
        <tr r="G17" s="1"/>
      </tp>
      <tp t="e">
        <v>#N/A</v>
        <stp/>
        <stp>BSE_TATACOFFEE</stp>
        <stp>Low</stp>
        <tr r="J31" s="1"/>
      </tp>
      <tp t="e">
        <v>#N/A</v>
        <stp/>
        <stp>BSE_DABUR</stp>
        <stp>AverageTradePrice</stp>
        <tr r="N9" s="1"/>
      </tp>
      <tp t="e">
        <v>#N/A</v>
        <stp/>
        <stp>BSE_TATACOFFEE</stp>
        <stp>LTQ</stp>
        <tr r="G31" s="1"/>
      </tp>
      <tp t="e">
        <v>#N/A</v>
        <stp/>
        <stp>BSE_HINDUNILVR</stp>
        <stp>AverageTradePrice</stp>
        <tr r="N18" s="1"/>
      </tp>
      <tp t="e">
        <v>#N/A</v>
        <stp/>
        <stp>BSE_BBTC</stp>
        <stp>AverageTradePrice</stp>
        <tr r="N5" s="1"/>
      </tp>
      <tp t="e">
        <v>#N/A</v>
        <stp/>
        <stp>BSE_JAYSHREETEA</stp>
        <stp>AverageTradePrice</stp>
        <tr r="N21" s="1"/>
      </tp>
      <tp t="e">
        <v>#N/A</v>
        <stp/>
        <stp>BSE_UBL</stp>
        <stp>Low</stp>
        <tr r="J33" s="1"/>
      </tp>
      <tp t="e">
        <v>#N/A</v>
        <stp/>
        <stp>BSE_MCLEODRUSS</stp>
        <stp>AverageTradePrice</stp>
        <tr r="N25" s="1"/>
      </tp>
      <tp t="e">
        <v>#N/A</v>
        <stp/>
        <stp>BSE_VENKYS</stp>
        <stp>Exchange</stp>
        <tr r="Q35" s="1"/>
      </tp>
      <tp t="e">
        <v>#N/A</v>
        <stp/>
        <stp>BSE_UBL</stp>
        <stp>LTQ</stp>
        <tr r="G33" s="1"/>
      </tp>
      <tp t="e">
        <v>#N/A</v>
        <stp/>
        <stp>BSE_HINDUNILVR</stp>
        <stp>Ask</stp>
        <tr r="E18" s="1"/>
      </tp>
      <tp t="e">
        <v>#N/A</v>
        <stp/>
        <stp>BSE_EIDPARRY</stp>
        <stp>Bid</stp>
        <tr r="D11" s="1"/>
      </tp>
      <tp t="e">
        <v>#N/A</v>
        <stp/>
        <stp>BSE_GLOBUSSPR</stp>
        <stp>Low</stp>
        <tr r="J14" s="1"/>
      </tp>
      <tp t="e">
        <v>#N/A</v>
        <stp/>
        <stp>BSE_GLOBUSSPR</stp>
        <stp>LTQ</stp>
        <tr r="G14" s="1"/>
      </tp>
      <tp t="e">
        <v>#N/A</v>
        <stp/>
        <stp>BSE_MCLEODRUSS</stp>
        <stp>PrevClose</stp>
        <tr r="K25" s="1"/>
      </tp>
      <tp t="e">
        <v>#N/A</v>
        <stp/>
        <stp>BSE_JAYSHREETEA</stp>
        <stp>PrevClose</stp>
        <tr r="K21" s="1"/>
      </tp>
      <tp t="e">
        <v>#N/A</v>
        <stp/>
        <stp>BSE_WATERBASE</stp>
        <stp>Bid</stp>
        <tr r="D36" s="1"/>
      </tp>
      <tp t="e">
        <v>#N/A</v>
        <stp/>
        <stp>BSE_BBTC</stp>
        <stp>PrevClose</stp>
        <tr r="K5" s="1"/>
      </tp>
      <tp t="e">
        <v>#N/A</v>
        <stp/>
        <stp>BSE_HINDUNILVR</stp>
        <stp>PrevClose</stp>
        <tr r="K18" s="1"/>
      </tp>
      <tp t="e">
        <v>#N/A</v>
        <stp/>
        <stp>BSE_GILLETTE</stp>
        <stp>Bid</stp>
        <tr r="D13" s="1"/>
      </tp>
      <tp t="e">
        <v>#N/A</v>
        <stp/>
        <stp>BSE_UNITDSPR</stp>
        <stp>Bid</stp>
        <tr r="D34" s="1"/>
      </tp>
      <tp t="e">
        <v>#N/A</v>
        <stp/>
        <stp>BSE_GODFRYPHLP</stp>
        <stp>Ask</stp>
        <tr r="E15" s="1"/>
      </tp>
      <tp t="e">
        <v>#N/A</v>
        <stp/>
        <stp>BSE_NESTLEIND</stp>
        <stp>Low</stp>
        <tr r="J26" s="1"/>
      </tp>
      <tp t="e">
        <v>#N/A</v>
        <stp/>
        <stp>BSE_NESTLEIND</stp>
        <stp>LTQ</stp>
        <tr r="G26" s="1"/>
      </tp>
      <tp t="e">
        <v>#N/A</v>
        <stp/>
        <stp>BSE_GODFRYPHLP</stp>
        <stp>Bid</stp>
        <tr r="D15" s="1"/>
      </tp>
      <tp t="e">
        <v>#N/A</v>
        <stp/>
        <stp>BSE_GILLETTE</stp>
        <stp>Ask</stp>
        <tr r="E13" s="1"/>
      </tp>
      <tp t="e">
        <v>#N/A</v>
        <stp/>
        <stp>BSE_UNITDSPR</stp>
        <stp>Ask</stp>
        <tr r="E34" s="1"/>
      </tp>
      <tp t="e">
        <v>#N/A</v>
        <stp/>
        <stp>BSE_KSCL</stp>
        <stp>Exchange</stp>
        <tr r="Q24" s="1"/>
      </tp>
      <tp t="e">
        <v>#N/A</v>
        <stp/>
        <stp>BSE_DABUR</stp>
        <stp>PrevClose</stp>
        <tr r="K9" s="1"/>
      </tp>
      <tp t="e">
        <v>#N/A</v>
        <stp/>
        <stp>BSE_WATERBASE</stp>
        <stp>Ask</stp>
        <tr r="E36" s="1"/>
      </tp>
      <tp t="e">
        <v>#N/A</v>
        <stp/>
        <stp>BSE_KRBL</stp>
        <stp>Exchange</stp>
        <tr r="Q23" s="1"/>
      </tp>
      <tp t="e">
        <v>#N/A</v>
        <stp/>
        <stp>BSE_NESTLEIND</stp>
        <stp>Ask</stp>
        <tr r="E26" s="1"/>
      </tp>
      <tp t="e">
        <v>#N/A</v>
        <stp/>
        <stp>BSE_GODFRYPHLP</stp>
        <stp>Low</stp>
        <tr r="J15" s="1"/>
      </tp>
      <tp t="e">
        <v>#N/A</v>
        <stp/>
        <stp>BSE_GODFRYPHLP</stp>
        <stp>LTQ</stp>
        <tr r="G15" s="1"/>
      </tp>
      <tp t="e">
        <v>#N/A</v>
        <stp/>
        <stp>BSE_PGHH</stp>
        <stp>AverageTradePrice</stp>
        <tr r="N27" s="1"/>
      </tp>
      <tp t="e">
        <v>#N/A</v>
        <stp/>
        <stp>BSE_DHAMPURSUG</stp>
        <stp>PrevClose</stp>
        <tr r="K10" s="1"/>
      </tp>
      <tp t="e">
        <v>#N/A</v>
        <stp/>
        <stp>BSE_KRBL</stp>
        <stp>PrevClose</stp>
        <tr r="K23" s="1"/>
      </tp>
      <tp t="e">
        <v>#N/A</v>
        <stp/>
        <stp>BSE_KSCL</stp>
        <stp>PrevClose</stp>
        <tr r="K24" s="1"/>
      </tp>
      <tp t="e">
        <v>#N/A</v>
        <stp/>
        <stp>BSE_WATERBASE</stp>
        <stp>Low</stp>
        <tr r="J36" s="1"/>
      </tp>
      <tp t="e">
        <v>#N/A</v>
        <stp/>
        <stp>BSE_WATERBASE</stp>
        <stp>LTQ</stp>
        <tr r="G36" s="1"/>
      </tp>
      <tp t="e">
        <v>#N/A</v>
        <stp/>
        <stp>BSE_GILLETTE</stp>
        <stp>Low</stp>
        <tr r="J13" s="1"/>
      </tp>
      <tp t="e">
        <v>#N/A</v>
        <stp/>
        <stp>BSE_UNITDSPR</stp>
        <stp>Low</stp>
        <tr r="J34" s="1"/>
      </tp>
      <tp t="e">
        <v>#N/A</v>
        <stp/>
        <stp>BSE_NESTLEIND</stp>
        <stp>Bid</stp>
        <tr r="D26" s="1"/>
      </tp>
      <tp t="e">
        <v>#N/A</v>
        <stp/>
        <stp>BSE_UNITDSPR</stp>
        <stp>LTQ</stp>
        <tr r="G34" s="1"/>
      </tp>
      <tp t="e">
        <v>#N/A</v>
        <stp/>
        <stp>BSE_GILLETTE</stp>
        <stp>LTQ</stp>
        <tr r="G13" s="1"/>
      </tp>
      <tp t="e">
        <v>#N/A</v>
        <stp/>
        <stp>BSE_TATACOFFEE</stp>
        <stp>Ask</stp>
        <tr r="E31" s="1"/>
      </tp>
      <tp t="e">
        <v>#N/A</v>
        <stp/>
        <stp>BSE_KSCL</stp>
        <stp>AverageTradePrice</stp>
        <tr r="N24" s="1"/>
      </tp>
      <tp t="e">
        <v>#N/A</v>
        <stp/>
        <stp>BSE_KRBL</stp>
        <stp>AverageTradePrice</stp>
        <tr r="N23" s="1"/>
      </tp>
      <tp t="e">
        <v>#N/A</v>
        <stp/>
        <stp>BSE_UBL</stp>
        <stp>Bid</stp>
        <tr r="D33" s="1"/>
      </tp>
      <tp t="e">
        <v>#N/A</v>
        <stp/>
        <stp>BSE_DHAMPURSUG</stp>
        <stp>AverageTradePrice</stp>
        <tr r="N10" s="1"/>
      </tp>
      <tp t="e">
        <v>#N/A</v>
        <stp/>
        <stp>BSE_JAYSHREETEA</stp>
        <stp>Ask</stp>
        <tr r="E21" s="1"/>
      </tp>
      <tp t="e">
        <v>#N/A</v>
        <stp/>
        <stp>BSE_EIDPARRY</stp>
        <stp>Low</stp>
        <tr r="J11" s="1"/>
      </tp>
      <tp t="e">
        <v>#N/A</v>
        <stp/>
        <stp>BSE_GLOBUSSPR</stp>
        <stp>Bid</stp>
        <tr r="D14" s="1"/>
      </tp>
      <tp t="e">
        <v>#N/A</v>
        <stp/>
        <stp>BSE_HERITGFOOD</stp>
        <stp>Ask</stp>
        <tr r="E17" s="1"/>
      </tp>
      <tp t="e">
        <v>#N/A</v>
        <stp/>
        <stp>BSE_PGHH</stp>
        <stp>Exchange</stp>
        <tr r="Q27" s="1"/>
      </tp>
      <tp t="e">
        <v>#N/A</v>
        <stp/>
        <stp>BSE_EIDPARRY</stp>
        <stp>LTQ</stp>
        <tr r="G11" s="1"/>
      </tp>
      <tp t="e">
        <v>#N/A</v>
        <stp/>
        <stp>BSE_JAYSHREETEA</stp>
        <stp>Bid</stp>
        <tr r="D21" s="1"/>
      </tp>
      <tp t="e">
        <v>#N/A</v>
        <stp/>
        <stp>BSE_UBL</stp>
        <stp>Ask</stp>
        <tr r="E33" s="1"/>
      </tp>
      <tp t="e">
        <v>#N/A</v>
        <stp/>
        <stp>BSE_PGHH</stp>
        <stp>PrevClose</stp>
        <tr r="K27" s="1"/>
      </tp>
      <tp t="e">
        <v>#N/A</v>
        <stp/>
        <stp>BSE_COLPAL</stp>
        <stp>Exchange</stp>
        <tr r="Q8" s="1"/>
      </tp>
      <tp t="e">
        <v>#N/A</v>
        <stp/>
        <stp>BSE_HERITGFOOD</stp>
        <stp>Bid</stp>
        <tr r="D17" s="1"/>
      </tp>
      <tp t="e">
        <v>#N/A</v>
        <stp/>
        <stp>BSE_GLOBUSSPR</stp>
        <stp>Ask</stp>
        <tr r="E14" s="1"/>
      </tp>
      <tp t="e">
        <v>#N/A</v>
        <stp/>
        <stp>BSE_HINDUNILVR</stp>
        <stp>Low</stp>
        <tr r="J18" s="1"/>
      </tp>
      <tp t="e">
        <v>#N/A</v>
        <stp/>
        <stp>BSE_HINDUNILVR</stp>
        <stp>LTQ</stp>
        <tr r="G18" s="1"/>
      </tp>
      <tp t="e">
        <v>#N/A</v>
        <stp/>
        <stp>BSE_DABUR</stp>
        <stp>Exchange</stp>
        <tr r="Q9" s="1"/>
      </tp>
      <tp t="e">
        <v>#N/A</v>
        <stp/>
        <stp>BSE_UBL</stp>
        <stp>Exchange</stp>
        <tr r="Q33" s="1"/>
      </tp>
      <tp t="e">
        <v>#N/A</v>
        <stp/>
        <stp>BSE_TATACOFFEE</stp>
        <stp>Bid</stp>
        <tr r="D31" s="1"/>
      </tp>
      <tp t="e">
        <v>#N/A</v>
        <stp/>
        <stp>BSE_CCL</stp>
        <stp>Exchange</stp>
        <tr r="Q7" s="1"/>
      </tp>
      <tp t="e">
        <v>#N/A</v>
        <stp/>
        <stp>BSE_ZYDUSWELL</stp>
        <stp>Bid</stp>
        <tr r="D37" s="1"/>
      </tp>
      <tp t="e">
        <v>#N/A</v>
        <stp/>
        <stp>BSE_ITC</stp>
        <stp>Bid</stp>
        <tr r="D20" s="1"/>
      </tp>
      <tp t="e">
        <v>#N/A</v>
        <stp/>
        <stp>BSE_GODFRYPHLP</stp>
        <stp>AverageTradePrice</stp>
        <tr r="N15" s="1"/>
      </tp>
      <tp t="e">
        <v>#N/A</v>
        <stp/>
        <stp>BSE_HERITGFOOD</stp>
        <stp>AverageTradePrice</stp>
        <tr r="N17" s="1"/>
      </tp>
      <tp t="e">
        <v>#N/A</v>
        <stp/>
        <stp>BSE_BALRAMCHIN</stp>
        <stp>Ask</stp>
        <tr r="E4" s="1"/>
      </tp>
      <tp t="e">
        <v>#N/A</v>
        <stp/>
        <stp>BSE_JYOTHYLAB</stp>
        <stp>Ask</stp>
        <tr r="E22" s="1"/>
      </tp>
      <tp t="e">
        <v>#N/A</v>
        <stp/>
        <stp>BSE_BBTC</stp>
        <stp>Exchange</stp>
        <tr r="Q5" s="1"/>
      </tp>
      <tp t="e">
        <v>#N/A</v>
        <stp/>
        <stp>BSE_UBL</stp>
        <stp>AverageTradePrice</stp>
        <tr r="N33" s="1"/>
      </tp>
      <tp t="e">
        <v>#N/A</v>
        <stp/>
        <stp>BSE_CCL</stp>
        <stp>AverageTradePrice</stp>
        <tr r="N7" s="1"/>
      </tp>
      <tp t="e">
        <v>#N/A</v>
        <stp/>
        <stp>BSE_ITC</stp>
        <stp>Ask</stp>
        <tr r="E20" s="1"/>
      </tp>
      <tp t="e">
        <v>#N/A</v>
        <stp/>
        <stp>BSE_BALRAMCHIN</stp>
        <stp>PrevClose</stp>
        <tr r="K4" s="1"/>
      </tp>
      <tp t="e">
        <v>#N/A</v>
        <stp/>
        <stp>BSE_JYOTHYLAB</stp>
        <stp>Bid</stp>
        <tr r="D22" s="1"/>
      </tp>
      <tp t="e">
        <v>#N/A</v>
        <stp/>
        <stp>BSE_BALRAMCHIN</stp>
        <stp>Bid</stp>
        <tr r="D4" s="1"/>
      </tp>
      <tp t="e">
        <v>#N/A</v>
        <stp/>
        <stp>BSE_ZYDUSWELL</stp>
        <stp>Ask</stp>
        <tr r="E37" s="1"/>
      </tp>
      <tp t="e">
        <v>#N/A</v>
        <stp/>
        <stp>BSE_RUCHISOYA</stp>
        <stp>Low</stp>
        <tr r="J30" s="1"/>
      </tp>
      <tp t="e">
        <v>#N/A</v>
        <stp/>
        <stp>BSE_GODREJCP</stp>
        <stp>Low</stp>
        <tr r="J16" s="1"/>
      </tp>
      <tp t="e">
        <v>#N/A</v>
        <stp/>
        <stp>BSE_GODREJCP</stp>
        <stp>LTQ</stp>
        <tr r="G16" s="1"/>
      </tp>
      <tp t="e">
        <v>#N/A</v>
        <stp/>
        <stp>BSE_RUCHISOYA</stp>
        <stp>LTQ</stp>
        <tr r="G30" s="1"/>
      </tp>
      <tp t="e">
        <v>#N/A</v>
        <stp/>
        <stp>BSE_BALRAMCHIN</stp>
        <stp>AverageTradePrice</stp>
        <tr r="N4" s="1"/>
      </tp>
      <tp t="e">
        <v>#N/A</v>
        <stp/>
        <stp>BSE_CCL</stp>
        <stp>Low</stp>
        <tr r="J7" s="1"/>
      </tp>
      <tp t="e">
        <v>#N/A</v>
        <stp/>
        <stp>BSE_CCL</stp>
        <stp>LTQ</stp>
        <tr r="G7" s="1"/>
      </tp>
      <tp t="e">
        <v>#N/A</v>
        <stp/>
        <stp>BSE_CCL</stp>
        <stp>PrevClose</stp>
        <tr r="K7" s="1"/>
      </tp>
      <tp t="e">
        <v>#N/A</v>
        <stp/>
        <stp>BSE_UBL</stp>
        <stp>PrevClose</stp>
        <tr r="K33" s="1"/>
      </tp>
      <tp t="e">
        <v>#N/A</v>
        <stp/>
        <stp>BSE_RENUKA</stp>
        <stp>Exchange</stp>
        <tr r="Q29" s="1"/>
      </tp>
      <tp t="e">
        <v>#N/A</v>
        <stp/>
        <stp>BSE_BRITANNIA</stp>
        <stp>Ask</stp>
        <tr r="E6" s="1"/>
      </tp>
      <tp t="e">
        <v>#N/A</v>
        <stp/>
        <stp>BSE_DHAMPURSUG</stp>
        <stp>Ask</stp>
        <tr r="E10" s="1"/>
      </tp>
      <tp t="e">
        <v>#N/A</v>
        <stp/>
        <stp>BSE_GODFRYPHLP</stp>
        <stp>PrevClose</stp>
        <tr r="K15" s="1"/>
      </tp>
      <tp t="e">
        <v>#N/A</v>
        <stp/>
        <stp>BSE_HERITGFOOD</stp>
        <stp>PrevClose</stp>
        <tr r="K17" s="1"/>
      </tp>
      <tp t="e">
        <v>#N/A</v>
        <stp/>
        <stp>BSE_MCLEODRUSS</stp>
        <stp>Low</stp>
        <tr r="J25" s="1"/>
      </tp>
      <tp t="e">
        <v>#N/A</v>
        <stp/>
        <stp>BSE_DHAMPURSUG</stp>
        <stp>Bid</stp>
        <tr r="D10" s="1"/>
      </tp>
      <tp t="e">
        <v>#N/A</v>
        <stp/>
        <stp>BSE_BRITANNIA</stp>
        <stp>Bid</stp>
        <tr r="D6" s="1"/>
      </tp>
      <tp t="e">
        <v>#N/A</v>
        <stp/>
        <stp>BSE_MCLEODRUSS</stp>
        <stp>LTQ</stp>
        <tr r="G25" s="1"/>
      </tp>
      <tp t="e">
        <v>#N/A</v>
        <stp/>
        <stp>BSE_EMAMILTD</stp>
        <stp>Low</stp>
        <tr r="J12" s="1"/>
      </tp>
      <tp t="e">
        <v>#N/A</v>
        <stp/>
        <stp>BSE_EMAMILTD</stp>
        <stp>LTQ</stp>
        <tr r="G12" s="1"/>
      </tp>
      <tp t="e">
        <v>#N/A</v>
        <stp/>
        <stp>BSE_CCL</stp>
        <stp>Ask</stp>
        <tr r="E7" s="1"/>
      </tp>
      <tp t="e">
        <v>#N/A</v>
        <stp/>
        <stp>BSE_MCLEODRUSS</stp>
        <stp>Bid</stp>
        <tr r="D25" s="1"/>
      </tp>
      <tp t="e">
        <v>#N/A</v>
        <stp/>
        <stp>BSE_DHAMPURSUG</stp>
        <stp>Low</stp>
        <tr r="J10" s="1"/>
      </tp>
      <tp t="e">
        <v>#N/A</v>
        <stp/>
        <stp>BSE_BRITANNIA</stp>
        <stp>Low</stp>
        <tr r="J6" s="1"/>
      </tp>
      <tp t="e">
        <v>#N/A</v>
        <stp/>
        <stp>BSE_BRITANNIA</stp>
        <stp>LTQ</stp>
        <tr r="G6" s="1"/>
      </tp>
      <tp t="e">
        <v>#N/A</v>
        <stp/>
        <stp>BSE_DHAMPURSUG</stp>
        <stp>LTQ</stp>
        <tr r="G10" s="1"/>
      </tp>
      <tp t="e">
        <v>#N/A</v>
        <stp/>
        <stp>BSE_ITC</stp>
        <stp>Exchange</stp>
        <tr r="Q20" s="1"/>
      </tp>
      <tp t="e">
        <v>#N/A</v>
        <stp/>
        <stp>BSE_AVANTI</stp>
        <stp>Exchange</stp>
        <tr r="Q2" s="1"/>
      </tp>
      <tp t="e">
        <v>#N/A</v>
        <stp/>
        <stp>BSE_EMAMILTD</stp>
        <stp>Bid</stp>
        <tr r="D12" s="1"/>
      </tp>
      <tp t="e">
        <v>#N/A</v>
        <stp/>
        <stp>BSE_ITC</stp>
        <stp>PrevClose</stp>
        <tr r="K20" s="1"/>
      </tp>
      <tp t="e">
        <v>#N/A</v>
        <stp/>
        <stp>BSE_EMAMILTD</stp>
        <stp>Ask</stp>
        <tr r="E12" s="1"/>
      </tp>
      <tp t="e">
        <v>#N/A</v>
        <stp/>
        <stp>BSE_JAYSHREETEA</stp>
        <stp>Exchange</stp>
        <tr r="Q21" s="1"/>
      </tp>
      <tp t="e">
        <v>#N/A</v>
        <stp/>
        <stp>BSE_CCL</stp>
        <stp>Bid</stp>
        <tr r="D7" s="1"/>
      </tp>
      <tp t="e">
        <v>#N/A</v>
        <stp/>
        <stp>BSE_TATACOFFEE</stp>
        <stp>PrevClose</stp>
        <tr r="K31" s="1"/>
      </tp>
      <tp t="e">
        <v>#N/A</v>
        <stp/>
        <stp>BSE_MCLEODRUSS</stp>
        <stp>Ask</stp>
        <tr r="E25" s="1"/>
      </tp>
      <tp t="e">
        <v>#N/A</v>
        <stp/>
        <stp>BSE_TATACOFFEE</stp>
        <stp>AverageTradePrice</stp>
        <tr r="N31" s="1"/>
      </tp>
      <tp t="e">
        <v>#N/A</v>
        <stp/>
        <stp>BSE_JYOTHYLAB</stp>
        <stp>Low</stp>
        <tr r="J22" s="1"/>
      </tp>
      <tp t="e">
        <v>#N/A</v>
        <stp/>
        <stp>BSE_BALRAMCHIN</stp>
        <stp>Low</stp>
        <tr r="J4" s="1"/>
      </tp>
      <tp t="e">
        <v>#N/A</v>
        <stp/>
        <stp>BSE_BALRAMCHIN</stp>
        <stp>LTQ</stp>
        <tr r="G4" s="1"/>
      </tp>
      <tp t="e">
        <v>#N/A</v>
        <stp/>
        <stp>BSE_JYOTHYLAB</stp>
        <stp>LTQ</stp>
        <tr r="G22" s="1"/>
      </tp>
      <tp t="e">
        <v>#N/A</v>
        <stp/>
        <stp>BSE_ITC</stp>
        <stp>AverageTradePrice</stp>
        <tr r="N20" s="1"/>
      </tp>
      <tp t="e">
        <v>#N/A</v>
        <stp/>
        <stp>BSE_AVTNPL</stp>
        <stp>Exchange</stp>
        <tr r="Q3" s="1"/>
      </tp>
      <tp t="e">
        <v>#N/A</v>
        <stp/>
        <stp>BSE_RADICO</stp>
        <stp>Exchange</stp>
        <tr r="Q28" s="1"/>
      </tp>
      <tp t="e">
        <v>#N/A</v>
        <stp/>
        <stp>BSE_RUCHISOYA</stp>
        <stp>Bid</stp>
        <tr r="D30" s="1"/>
      </tp>
      <tp t="e">
        <v>#N/A</v>
        <stp/>
        <stp>BSE_GODREJCP</stp>
        <stp>Bid</stp>
        <tr r="D16" s="1"/>
      </tp>
      <tp t="e">
        <v>#N/A</v>
        <stp/>
        <stp>BSE_GODREJCP</stp>
        <stp>Ask</stp>
        <tr r="E16" s="1"/>
      </tp>
      <tp t="e">
        <v>#N/A</v>
        <stp/>
        <stp>BSE_RUCHISOYA</stp>
        <stp>Ask</stp>
        <tr r="E30" s="1"/>
      </tp>
      <tp t="e">
        <v>#N/A</v>
        <stp/>
        <stp>BSE_ZYDUSWELL</stp>
        <stp>Low</stp>
        <tr r="J37" s="1"/>
      </tp>
      <tp t="e">
        <v>#N/A</v>
        <stp/>
        <stp>BSE_ZYDUSWELL</stp>
        <stp>LTQ</stp>
        <tr r="G37" s="1"/>
      </tp>
      <tp t="e">
        <v>#N/A</v>
        <stp/>
        <stp>BSE_ITC</stp>
        <stp>Low</stp>
        <tr r="J20" s="1"/>
      </tp>
      <tp t="e">
        <v>#N/A</v>
        <stp/>
        <stp>BSE_ITC</stp>
        <stp>LTQ</stp>
        <tr r="G2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28" workbookViewId="0">
      <selection activeCell="F37" sqref="F37"/>
    </sheetView>
  </sheetViews>
  <sheetFormatPr defaultRowHeight="15" x14ac:dyDescent="0.25"/>
  <cols>
    <col min="1" max="1" width="14.5703125" style="1" bestFit="1" customWidth="1"/>
    <col min="2" max="2" width="4" style="1" bestFit="1" customWidth="1"/>
    <col min="3" max="3" width="7.140625" style="1" bestFit="1" customWidth="1"/>
    <col min="4" max="4" width="7.85546875" style="1" bestFit="1" customWidth="1"/>
    <col min="5" max="5" width="8.140625" style="1" bestFit="1" customWidth="1"/>
    <col min="6" max="6" width="7.42578125" style="1" bestFit="1" customWidth="1"/>
    <col min="7" max="7" width="4.28515625" style="1" bestFit="1" customWidth="1"/>
    <col min="8" max="8" width="5.85546875" style="1" bestFit="1" customWidth="1"/>
    <col min="9" max="9" width="5" style="1" bestFit="1" customWidth="1"/>
    <col min="10" max="10" width="4.5703125" style="1" bestFit="1" customWidth="1"/>
    <col min="11" max="11" width="10" style="1" bestFit="1" customWidth="1"/>
    <col min="12" max="12" width="20" style="1" bestFit="1" customWidth="1"/>
    <col min="13" max="13" width="13.42578125" style="1" bestFit="1" customWidth="1"/>
    <col min="14" max="14" width="4.42578125" style="1" bestFit="1" customWidth="1"/>
    <col min="15" max="16" width="12" style="1" bestFit="1" customWidth="1"/>
    <col min="17" max="17" width="9.28515625" style="1" bestFit="1" customWidth="1"/>
    <col min="18" max="18" width="3.85546875" style="1" bestFit="1" customWidth="1"/>
    <col min="19" max="19" width="4.140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e">
        <f>RTD("pi.rtdserver", ,"BSE_AVANTI", "TradingSymbol")</f>
        <v>#N/A</v>
      </c>
      <c r="B2" s="1" t="e">
        <f>RTD("pi.rtdserver", ,"BSE_AVANTI", "Last")</f>
        <v>#N/A</v>
      </c>
      <c r="C2" s="1" t="e">
        <f>RTD("pi.rtdserver", ,"BSE_AVANTI", "BidSize")</f>
        <v>#N/A</v>
      </c>
      <c r="D2" s="1" t="e">
        <f>RTD("pi.rtdserver", ,"BSE_AVANTI", "Bid")</f>
        <v>#N/A</v>
      </c>
      <c r="E2" s="1" t="e">
        <f>RTD("pi.rtdserver", ,"BSE_AVANTI", "Ask")</f>
        <v>#N/A</v>
      </c>
      <c r="F2" s="1" t="e">
        <f>RTD("pi.rtdserver", ,"BSE_AVANTI", "AskSize")</f>
        <v>#N/A</v>
      </c>
      <c r="G2" s="1" t="e">
        <f>RTD("pi.rtdserver", ,"BSE_AVANTI", "LTQ")</f>
        <v>#N/A</v>
      </c>
      <c r="H2" s="1" t="e">
        <f>RTD("pi.rtdserver", ,"BSE_AVANTI", "Open")</f>
        <v>#N/A</v>
      </c>
      <c r="I2" s="1" t="e">
        <f>RTD("pi.rtdserver", ,"BSE_AVANTI", "High")</f>
        <v>#N/A</v>
      </c>
      <c r="J2" s="1" t="e">
        <f>RTD("pi.rtdserver", ,"BSE_AVANTI", "Low")</f>
        <v>#N/A</v>
      </c>
      <c r="K2" s="1" t="e">
        <f>RTD("pi.rtdserver", ,"BSE_AVANTI", "PrevClose")</f>
        <v>#N/A</v>
      </c>
      <c r="L2" s="1" t="e">
        <f>RTD("pi.rtdserver", ,"BSE_AVANTI", "Volume")</f>
        <v>#N/A</v>
      </c>
      <c r="M2" s="1" t="e">
        <f>RTD("pi.rtdserver", ,"BSE_AVANTI", "OpenInterest")</f>
        <v>#N/A</v>
      </c>
      <c r="N2" s="1" t="e">
        <f>RTD("pi.rtdserver", ,"BSE_AVANTI", "AverageTradePrice")</f>
        <v>#N/A</v>
      </c>
      <c r="O2" s="1" t="e">
        <f>RTD("pi.rtdserver", ,"BSE_AVANTI", "TotalBidQty")</f>
        <v>#N/A</v>
      </c>
      <c r="P2" s="1" t="e">
        <f>RTD("pi.rtdserver", ,"BSE_AVANTI", "TotalAskQty")</f>
        <v>#N/A</v>
      </c>
      <c r="Q2" s="1" t="e">
        <f>RTD("pi.rtdserver", ,"BSE_AVANTI", "Exchange")</f>
        <v>#N/A</v>
      </c>
      <c r="R2" s="1" t="e">
        <f>RTD("pi.rtdserver", ,"BSE_AVANTI", "lastTradeTime")</f>
        <v>#N/A</v>
      </c>
      <c r="S2" s="1" t="e">
        <f>RTD("pi.rtdserver", ,"BSE_AVANTI", "lastUpdateTime")</f>
        <v>#N/A</v>
      </c>
    </row>
    <row r="3" spans="1:19" x14ac:dyDescent="0.25">
      <c r="A3" s="1" t="e">
        <f>RTD("pi.rtdserver", ,"BSE_AVTNPL", "TradingSymbol")</f>
        <v>#N/A</v>
      </c>
      <c r="B3" s="1" t="e">
        <f>RTD("pi.rtdserver", ,"BSE_AVTNPL", "Last")</f>
        <v>#N/A</v>
      </c>
      <c r="C3" s="1" t="e">
        <f>RTD("pi.rtdserver", ,"BSE_AVTNPL", "BidSize")</f>
        <v>#N/A</v>
      </c>
      <c r="D3" s="1" t="e">
        <f>RTD("pi.rtdserver", ,"BSE_AVTNPL", "Bid")</f>
        <v>#N/A</v>
      </c>
      <c r="E3" s="1" t="e">
        <f>RTD("pi.rtdserver", ,"BSE_AVTNPL", "Ask")</f>
        <v>#N/A</v>
      </c>
      <c r="F3" s="1" t="e">
        <f>RTD("pi.rtdserver", ,"BSE_AVTNPL", "AskSize")</f>
        <v>#N/A</v>
      </c>
      <c r="G3" s="1" t="e">
        <f>RTD("pi.rtdserver", ,"BSE_AVTNPL", "LTQ")</f>
        <v>#N/A</v>
      </c>
      <c r="H3" s="1" t="e">
        <f>RTD("pi.rtdserver", ,"BSE_AVTNPL", "Open")</f>
        <v>#N/A</v>
      </c>
      <c r="I3" s="1" t="e">
        <f>RTD("pi.rtdserver", ,"BSE_AVTNPL", "High")</f>
        <v>#N/A</v>
      </c>
      <c r="J3" s="1" t="e">
        <f>RTD("pi.rtdserver", ,"BSE_AVTNPL", "Low")</f>
        <v>#N/A</v>
      </c>
      <c r="K3" s="1" t="e">
        <f>RTD("pi.rtdserver", ,"BSE_AVTNPL", "PrevClose")</f>
        <v>#N/A</v>
      </c>
      <c r="L3" s="1" t="e">
        <f>RTD("pi.rtdserver", ,"BSE_AVTNPL", "Volume")</f>
        <v>#N/A</v>
      </c>
      <c r="M3" s="1" t="e">
        <f>RTD("pi.rtdserver", ,"BSE_AVTNPL", "OpenInterest")</f>
        <v>#N/A</v>
      </c>
      <c r="N3" s="1" t="e">
        <f>RTD("pi.rtdserver", ,"BSE_AVTNPL", "AverageTradePrice")</f>
        <v>#N/A</v>
      </c>
      <c r="O3" s="1" t="e">
        <f>RTD("pi.rtdserver", ,"BSE_AVTNPL", "TotalBidQty")</f>
        <v>#N/A</v>
      </c>
      <c r="P3" s="1" t="e">
        <f>RTD("pi.rtdserver", ,"BSE_AVTNPL", "TotalAskQty")</f>
        <v>#N/A</v>
      </c>
      <c r="Q3" s="1" t="e">
        <f>RTD("pi.rtdserver", ,"BSE_AVTNPL", "Exchange")</f>
        <v>#N/A</v>
      </c>
      <c r="R3" s="1" t="e">
        <f>RTD("pi.rtdserver", ,"BSE_AVTNPL", "lastTradeTime")</f>
        <v>#N/A</v>
      </c>
      <c r="S3" s="1" t="e">
        <f>RTD("pi.rtdserver", ,"BSE_AVTNPL", "lastUpdateTime")</f>
        <v>#N/A</v>
      </c>
    </row>
    <row r="4" spans="1:19" x14ac:dyDescent="0.25">
      <c r="A4" s="1" t="e">
        <f>RTD("pi.rtdserver", ,"BSE_BALRAMCHIN", "TradingSymbol")</f>
        <v>#N/A</v>
      </c>
      <c r="B4" s="1" t="e">
        <f>RTD("pi.rtdserver", ,"BSE_BALRAMCHIN", "Last")</f>
        <v>#N/A</v>
      </c>
      <c r="C4" s="1" t="e">
        <f>RTD("pi.rtdserver", ,"BSE_BALRAMCHIN", "BidSize")</f>
        <v>#N/A</v>
      </c>
      <c r="D4" s="1" t="e">
        <f>RTD("pi.rtdserver", ,"BSE_BALRAMCHIN", "Bid")</f>
        <v>#N/A</v>
      </c>
      <c r="E4" s="1" t="e">
        <f>RTD("pi.rtdserver", ,"BSE_BALRAMCHIN", "Ask")</f>
        <v>#N/A</v>
      </c>
      <c r="F4" s="1" t="e">
        <f>RTD("pi.rtdserver", ,"BSE_BALRAMCHIN", "AskSize")</f>
        <v>#N/A</v>
      </c>
      <c r="G4" s="1" t="e">
        <f>RTD("pi.rtdserver", ,"BSE_BALRAMCHIN", "LTQ")</f>
        <v>#N/A</v>
      </c>
      <c r="H4" s="1" t="e">
        <f>RTD("pi.rtdserver", ,"BSE_BALRAMCHIN", "Open")</f>
        <v>#N/A</v>
      </c>
      <c r="I4" s="1" t="e">
        <f>RTD("pi.rtdserver", ,"BSE_BALRAMCHIN", "High")</f>
        <v>#N/A</v>
      </c>
      <c r="J4" s="1" t="e">
        <f>RTD("pi.rtdserver", ,"BSE_BALRAMCHIN", "Low")</f>
        <v>#N/A</v>
      </c>
      <c r="K4" s="1" t="e">
        <f>RTD("pi.rtdserver", ,"BSE_BALRAMCHIN", "PrevClose")</f>
        <v>#N/A</v>
      </c>
      <c r="L4" s="1" t="e">
        <f>RTD("pi.rtdserver", ,"BSE_BALRAMCHIN", "Volume")</f>
        <v>#N/A</v>
      </c>
      <c r="M4" s="1" t="e">
        <f>RTD("pi.rtdserver", ,"BSE_BALRAMCHIN", "OpenInterest")</f>
        <v>#N/A</v>
      </c>
      <c r="N4" s="1" t="e">
        <f>RTD("pi.rtdserver", ,"BSE_BALRAMCHIN", "AverageTradePrice")</f>
        <v>#N/A</v>
      </c>
      <c r="O4" s="1" t="e">
        <f>RTD("pi.rtdserver", ,"BSE_BALRAMCHIN", "TotalBidQty")</f>
        <v>#N/A</v>
      </c>
      <c r="P4" s="1" t="e">
        <f>RTD("pi.rtdserver", ,"BSE_BALRAMCHIN", "TotalAskQty")</f>
        <v>#N/A</v>
      </c>
      <c r="Q4" s="1" t="e">
        <f>RTD("pi.rtdserver", ,"BSE_BALRAMCHIN", "Exchange")</f>
        <v>#N/A</v>
      </c>
      <c r="R4" s="1" t="e">
        <f>RTD("pi.rtdserver", ,"BSE_BALRAMCHIN", "lastTradeTime")</f>
        <v>#N/A</v>
      </c>
      <c r="S4" s="1" t="e">
        <f>RTD("pi.rtdserver", ,"BSE_BALRAMCHIN", "lastUpdateTime")</f>
        <v>#N/A</v>
      </c>
    </row>
    <row r="5" spans="1:19" x14ac:dyDescent="0.25">
      <c r="A5" s="1" t="e">
        <f>RTD("pi.rtdserver", ,"BSE_BBTC", "TradingSymbol")</f>
        <v>#N/A</v>
      </c>
      <c r="B5" s="1" t="e">
        <f>RTD("pi.rtdserver", ,"BSE_BBTC", "Last")</f>
        <v>#N/A</v>
      </c>
      <c r="C5" s="1" t="e">
        <f>RTD("pi.rtdserver", ,"BSE_BBTC", "BidSize")</f>
        <v>#N/A</v>
      </c>
      <c r="D5" s="1" t="e">
        <f>RTD("pi.rtdserver", ,"BSE_BBTC", "Bid")</f>
        <v>#N/A</v>
      </c>
      <c r="E5" s="1" t="e">
        <f>RTD("pi.rtdserver", ,"BSE_BBTC", "Ask")</f>
        <v>#N/A</v>
      </c>
      <c r="F5" s="1" t="e">
        <f>RTD("pi.rtdserver", ,"BSE_BBTC", "AskSize")</f>
        <v>#N/A</v>
      </c>
      <c r="G5" s="1" t="e">
        <f>RTD("pi.rtdserver", ,"BSE_BBTC", "LTQ")</f>
        <v>#N/A</v>
      </c>
      <c r="H5" s="1" t="e">
        <f>RTD("pi.rtdserver", ,"BSE_BBTC", "Open")</f>
        <v>#N/A</v>
      </c>
      <c r="I5" s="1" t="e">
        <f>RTD("pi.rtdserver", ,"BSE_BBTC", "High")</f>
        <v>#N/A</v>
      </c>
      <c r="J5" s="1" t="e">
        <f>RTD("pi.rtdserver", ,"BSE_BBTC", "Low")</f>
        <v>#N/A</v>
      </c>
      <c r="K5" s="1" t="e">
        <f>RTD("pi.rtdserver", ,"BSE_BBTC", "PrevClose")</f>
        <v>#N/A</v>
      </c>
      <c r="L5" s="1" t="e">
        <f>RTD("pi.rtdserver", ,"BSE_BBTC", "Volume")</f>
        <v>#N/A</v>
      </c>
      <c r="M5" s="1" t="e">
        <f>RTD("pi.rtdserver", ,"BSE_BBTC", "OpenInterest")</f>
        <v>#N/A</v>
      </c>
      <c r="N5" s="1" t="e">
        <f>RTD("pi.rtdserver", ,"BSE_BBTC", "AverageTradePrice")</f>
        <v>#N/A</v>
      </c>
      <c r="O5" s="1" t="e">
        <f>RTD("pi.rtdserver", ,"BSE_BBTC", "TotalBidQty")</f>
        <v>#N/A</v>
      </c>
      <c r="P5" s="1" t="e">
        <f>RTD("pi.rtdserver", ,"BSE_BBTC", "TotalAskQty")</f>
        <v>#N/A</v>
      </c>
      <c r="Q5" s="1" t="e">
        <f>RTD("pi.rtdserver", ,"BSE_BBTC", "Exchange")</f>
        <v>#N/A</v>
      </c>
      <c r="R5" s="1" t="e">
        <f>RTD("pi.rtdserver", ,"BSE_BBTC", "lastTradeTime")</f>
        <v>#N/A</v>
      </c>
      <c r="S5" s="1" t="e">
        <f>RTD("pi.rtdserver", ,"BSE_BBTC", "lastUpdateTime")</f>
        <v>#N/A</v>
      </c>
    </row>
    <row r="6" spans="1:19" x14ac:dyDescent="0.25">
      <c r="A6" s="1" t="e">
        <f>RTD("pi.rtdserver", ,"BSE_BRITANNIA", "TradingSymbol")</f>
        <v>#N/A</v>
      </c>
      <c r="B6" s="1" t="e">
        <f>RTD("pi.rtdserver", ,"BSE_BRITANNIA", "Last")</f>
        <v>#N/A</v>
      </c>
      <c r="C6" s="1" t="e">
        <f>RTD("pi.rtdserver", ,"BSE_BRITANNIA", "BidSize")</f>
        <v>#N/A</v>
      </c>
      <c r="D6" s="1" t="e">
        <f>RTD("pi.rtdserver", ,"BSE_BRITANNIA", "Bid")</f>
        <v>#N/A</v>
      </c>
      <c r="E6" s="1" t="e">
        <f>RTD("pi.rtdserver", ,"BSE_BRITANNIA", "Ask")</f>
        <v>#N/A</v>
      </c>
      <c r="F6" s="1" t="e">
        <f>RTD("pi.rtdserver", ,"BSE_BRITANNIA", "AskSize")</f>
        <v>#N/A</v>
      </c>
      <c r="G6" s="1" t="e">
        <f>RTD("pi.rtdserver", ,"BSE_BRITANNIA", "LTQ")</f>
        <v>#N/A</v>
      </c>
      <c r="H6" s="1" t="e">
        <f>RTD("pi.rtdserver", ,"BSE_BRITANNIA", "Open")</f>
        <v>#N/A</v>
      </c>
      <c r="I6" s="1" t="e">
        <f>RTD("pi.rtdserver", ,"BSE_BRITANNIA", "High")</f>
        <v>#N/A</v>
      </c>
      <c r="J6" s="1" t="e">
        <f>RTD("pi.rtdserver", ,"BSE_BRITANNIA", "Low")</f>
        <v>#N/A</v>
      </c>
      <c r="K6" s="1" t="e">
        <f>RTD("pi.rtdserver", ,"BSE_BRITANNIA", "PrevClose")</f>
        <v>#N/A</v>
      </c>
      <c r="L6" s="1" t="e">
        <f>RTD("pi.rtdserver", ,"BSE_BRITANNIA", "Volume")</f>
        <v>#N/A</v>
      </c>
      <c r="M6" s="1" t="e">
        <f>RTD("pi.rtdserver", ,"BSE_BRITANNIA", "OpenInterest")</f>
        <v>#N/A</v>
      </c>
      <c r="N6" s="1" t="e">
        <f>RTD("pi.rtdserver", ,"BSE_BRITANNIA", "AverageTradePrice")</f>
        <v>#N/A</v>
      </c>
      <c r="O6" s="1" t="e">
        <f>RTD("pi.rtdserver", ,"BSE_BRITANNIA", "TotalBidQty")</f>
        <v>#N/A</v>
      </c>
      <c r="P6" s="1" t="e">
        <f>RTD("pi.rtdserver", ,"BSE_BRITANNIA", "TotalAskQty")</f>
        <v>#N/A</v>
      </c>
      <c r="Q6" s="1" t="e">
        <f>RTD("pi.rtdserver", ,"BSE_BRITANNIA", "Exchange")</f>
        <v>#N/A</v>
      </c>
      <c r="R6" s="1" t="e">
        <f>RTD("pi.rtdserver", ,"BSE_BRITANNIA", "lastTradeTime")</f>
        <v>#N/A</v>
      </c>
      <c r="S6" s="1" t="e">
        <f>RTD("pi.rtdserver", ,"BSE_BRITANNIA", "lastUpdateTime")</f>
        <v>#N/A</v>
      </c>
    </row>
    <row r="7" spans="1:19" x14ac:dyDescent="0.25">
      <c r="A7" s="1" t="e">
        <f>RTD("pi.rtdserver", ,"BSE_CCL", "TradingSymbol")</f>
        <v>#N/A</v>
      </c>
      <c r="B7" s="1" t="e">
        <f>RTD("pi.rtdserver", ,"BSE_CCL", "Last")</f>
        <v>#N/A</v>
      </c>
      <c r="C7" s="1" t="e">
        <f>RTD("pi.rtdserver", ,"BSE_CCL", "BidSize")</f>
        <v>#N/A</v>
      </c>
      <c r="D7" s="1" t="e">
        <f>RTD("pi.rtdserver", ,"BSE_CCL", "Bid")</f>
        <v>#N/A</v>
      </c>
      <c r="E7" s="1" t="e">
        <f>RTD("pi.rtdserver", ,"BSE_CCL", "Ask")</f>
        <v>#N/A</v>
      </c>
      <c r="F7" s="1" t="e">
        <f>RTD("pi.rtdserver", ,"BSE_CCL", "AskSize")</f>
        <v>#N/A</v>
      </c>
      <c r="G7" s="1" t="e">
        <f>RTD("pi.rtdserver", ,"BSE_CCL", "LTQ")</f>
        <v>#N/A</v>
      </c>
      <c r="H7" s="1" t="e">
        <f>RTD("pi.rtdserver", ,"BSE_CCL", "Open")</f>
        <v>#N/A</v>
      </c>
      <c r="I7" s="1" t="e">
        <f>RTD("pi.rtdserver", ,"BSE_CCL", "High")</f>
        <v>#N/A</v>
      </c>
      <c r="J7" s="1" t="e">
        <f>RTD("pi.rtdserver", ,"BSE_CCL", "Low")</f>
        <v>#N/A</v>
      </c>
      <c r="K7" s="1" t="e">
        <f>RTD("pi.rtdserver", ,"BSE_CCL", "PrevClose")</f>
        <v>#N/A</v>
      </c>
      <c r="L7" s="1" t="e">
        <f>RTD("pi.rtdserver", ,"BSE_CCL", "Volume")</f>
        <v>#N/A</v>
      </c>
      <c r="M7" s="1" t="e">
        <f>RTD("pi.rtdserver", ,"BSE_CCL", "OpenInterest")</f>
        <v>#N/A</v>
      </c>
      <c r="N7" s="1" t="e">
        <f>RTD("pi.rtdserver", ,"BSE_CCL", "AverageTradePrice")</f>
        <v>#N/A</v>
      </c>
      <c r="O7" s="1" t="e">
        <f>RTD("pi.rtdserver", ,"BSE_CCL", "TotalBidQty")</f>
        <v>#N/A</v>
      </c>
      <c r="P7" s="1" t="e">
        <f>RTD("pi.rtdserver", ,"BSE_CCL", "TotalAskQty")</f>
        <v>#N/A</v>
      </c>
      <c r="Q7" s="1" t="e">
        <f>RTD("pi.rtdserver", ,"BSE_CCL", "Exchange")</f>
        <v>#N/A</v>
      </c>
      <c r="R7" s="1" t="e">
        <f>RTD("pi.rtdserver", ,"BSE_CCL", "lastTradeTime")</f>
        <v>#N/A</v>
      </c>
      <c r="S7" s="1" t="e">
        <f>RTD("pi.rtdserver", ,"BSE_CCL", "lastUpdateTime")</f>
        <v>#N/A</v>
      </c>
    </row>
    <row r="8" spans="1:19" x14ac:dyDescent="0.25">
      <c r="A8" s="1" t="e">
        <f>RTD("pi.rtdserver", ,"BSE_COLPAL", "TradingSymbol")</f>
        <v>#N/A</v>
      </c>
      <c r="B8" s="1" t="e">
        <f>RTD("pi.rtdserver", ,"BSE_COLPAL", "Last")</f>
        <v>#N/A</v>
      </c>
      <c r="C8" s="1" t="e">
        <f>RTD("pi.rtdserver", ,"BSE_COLPAL", "BidSize")</f>
        <v>#N/A</v>
      </c>
      <c r="D8" s="1" t="e">
        <f>RTD("pi.rtdserver", ,"BSE_COLPAL", "Bid")</f>
        <v>#N/A</v>
      </c>
      <c r="E8" s="1" t="e">
        <f>RTD("pi.rtdserver", ,"BSE_COLPAL", "Ask")</f>
        <v>#N/A</v>
      </c>
      <c r="F8" s="1" t="e">
        <f>RTD("pi.rtdserver", ,"BSE_COLPAL", "AskSize")</f>
        <v>#N/A</v>
      </c>
      <c r="G8" s="1" t="e">
        <f>RTD("pi.rtdserver", ,"BSE_COLPAL", "LTQ")</f>
        <v>#N/A</v>
      </c>
      <c r="H8" s="1" t="e">
        <f>RTD("pi.rtdserver", ,"BSE_COLPAL", "Open")</f>
        <v>#N/A</v>
      </c>
      <c r="I8" s="1" t="e">
        <f>RTD("pi.rtdserver", ,"BSE_COLPAL", "High")</f>
        <v>#N/A</v>
      </c>
      <c r="J8" s="1" t="e">
        <f>RTD("pi.rtdserver", ,"BSE_COLPAL", "Low")</f>
        <v>#N/A</v>
      </c>
      <c r="K8" s="1" t="e">
        <f>RTD("pi.rtdserver", ,"BSE_COLPAL", "PrevClose")</f>
        <v>#N/A</v>
      </c>
      <c r="L8" s="1" t="e">
        <f>RTD("pi.rtdserver", ,"BSE_COLPAL", "Volume")</f>
        <v>#N/A</v>
      </c>
      <c r="M8" s="1" t="e">
        <f>RTD("pi.rtdserver", ,"BSE_COLPAL", "OpenInterest")</f>
        <v>#N/A</v>
      </c>
      <c r="N8" s="1" t="e">
        <f>RTD("pi.rtdserver", ,"BSE_COLPAL", "AverageTradePrice")</f>
        <v>#N/A</v>
      </c>
      <c r="O8" s="1" t="e">
        <f>RTD("pi.rtdserver", ,"BSE_COLPAL", "TotalBidQty")</f>
        <v>#N/A</v>
      </c>
      <c r="P8" s="1" t="e">
        <f>RTD("pi.rtdserver", ,"BSE_COLPAL", "TotalAskQty")</f>
        <v>#N/A</v>
      </c>
      <c r="Q8" s="1" t="e">
        <f>RTD("pi.rtdserver", ,"BSE_COLPAL", "Exchange")</f>
        <v>#N/A</v>
      </c>
      <c r="R8" s="1" t="e">
        <f>RTD("pi.rtdserver", ,"BSE_COLPAL", "lastTradeTime")</f>
        <v>#N/A</v>
      </c>
      <c r="S8" s="1" t="e">
        <f>RTD("pi.rtdserver", ,"BSE_COLPAL", "lastUpdateTime")</f>
        <v>#N/A</v>
      </c>
    </row>
    <row r="9" spans="1:19" x14ac:dyDescent="0.25">
      <c r="A9" s="1" t="e">
        <f>RTD("pi.rtdserver", ,"BSE_DABUR", "TradingSymbol")</f>
        <v>#N/A</v>
      </c>
      <c r="B9" s="1" t="e">
        <f>RTD("pi.rtdserver", ,"BSE_DABUR", "Last")</f>
        <v>#N/A</v>
      </c>
      <c r="C9" s="1" t="e">
        <f>RTD("pi.rtdserver", ,"BSE_DABUR", "BidSize")</f>
        <v>#N/A</v>
      </c>
      <c r="D9" s="1" t="e">
        <f>RTD("pi.rtdserver", ,"BSE_DABUR", "Bid")</f>
        <v>#N/A</v>
      </c>
      <c r="E9" s="1" t="e">
        <f>RTD("pi.rtdserver", ,"BSE_DABUR", "Ask")</f>
        <v>#N/A</v>
      </c>
      <c r="F9" s="1" t="e">
        <f>RTD("pi.rtdserver", ,"BSE_DABUR", "AskSize")</f>
        <v>#N/A</v>
      </c>
      <c r="G9" s="1" t="e">
        <f>RTD("pi.rtdserver", ,"BSE_DABUR", "LTQ")</f>
        <v>#N/A</v>
      </c>
      <c r="H9" s="1" t="e">
        <f>RTD("pi.rtdserver", ,"BSE_DABUR", "Open")</f>
        <v>#N/A</v>
      </c>
      <c r="I9" s="1" t="e">
        <f>RTD("pi.rtdserver", ,"BSE_DABUR", "High")</f>
        <v>#N/A</v>
      </c>
      <c r="J9" s="1" t="e">
        <f>RTD("pi.rtdserver", ,"BSE_DABUR", "Low")</f>
        <v>#N/A</v>
      </c>
      <c r="K9" s="1" t="e">
        <f>RTD("pi.rtdserver", ,"BSE_DABUR", "PrevClose")</f>
        <v>#N/A</v>
      </c>
      <c r="L9" s="1" t="e">
        <f>RTD("pi.rtdserver", ,"BSE_DABUR", "Volume")</f>
        <v>#N/A</v>
      </c>
      <c r="M9" s="1" t="e">
        <f>RTD("pi.rtdserver", ,"BSE_DABUR", "OpenInterest")</f>
        <v>#N/A</v>
      </c>
      <c r="N9" s="1" t="e">
        <f>RTD("pi.rtdserver", ,"BSE_DABUR", "AverageTradePrice")</f>
        <v>#N/A</v>
      </c>
      <c r="O9" s="1" t="e">
        <f>RTD("pi.rtdserver", ,"BSE_DABUR", "TotalBidQty")</f>
        <v>#N/A</v>
      </c>
      <c r="P9" s="1" t="e">
        <f>RTD("pi.rtdserver", ,"BSE_DABUR", "TotalAskQty")</f>
        <v>#N/A</v>
      </c>
      <c r="Q9" s="1" t="e">
        <f>RTD("pi.rtdserver", ,"BSE_DABUR", "Exchange")</f>
        <v>#N/A</v>
      </c>
      <c r="R9" s="1" t="e">
        <f>RTD("pi.rtdserver", ,"BSE_DABUR", "lastTradeTime")</f>
        <v>#N/A</v>
      </c>
      <c r="S9" s="1" t="e">
        <f>RTD("pi.rtdserver", ,"BSE_DABUR", "lastUpdateTime")</f>
        <v>#N/A</v>
      </c>
    </row>
    <row r="10" spans="1:19" x14ac:dyDescent="0.25">
      <c r="A10" s="1" t="e">
        <f>RTD("pi.rtdserver", ,"BSE_DHAMPURSUG", "TradingSymbol")</f>
        <v>#N/A</v>
      </c>
      <c r="B10" s="1" t="e">
        <f>RTD("pi.rtdserver", ,"BSE_DHAMPURSUG", "Last")</f>
        <v>#N/A</v>
      </c>
      <c r="C10" s="1" t="e">
        <f>RTD("pi.rtdserver", ,"BSE_DHAMPURSUG", "BidSize")</f>
        <v>#N/A</v>
      </c>
      <c r="D10" s="1" t="e">
        <f>RTD("pi.rtdserver", ,"BSE_DHAMPURSUG", "Bid")</f>
        <v>#N/A</v>
      </c>
      <c r="E10" s="1" t="e">
        <f>RTD("pi.rtdserver", ,"BSE_DHAMPURSUG", "Ask")</f>
        <v>#N/A</v>
      </c>
      <c r="F10" s="1" t="e">
        <f>RTD("pi.rtdserver", ,"BSE_DHAMPURSUG", "AskSize")</f>
        <v>#N/A</v>
      </c>
      <c r="G10" s="1" t="e">
        <f>RTD("pi.rtdserver", ,"BSE_DHAMPURSUG", "LTQ")</f>
        <v>#N/A</v>
      </c>
      <c r="H10" s="1" t="e">
        <f>RTD("pi.rtdserver", ,"BSE_DHAMPURSUG", "Open")</f>
        <v>#N/A</v>
      </c>
      <c r="I10" s="1" t="e">
        <f>RTD("pi.rtdserver", ,"BSE_DHAMPURSUG", "High")</f>
        <v>#N/A</v>
      </c>
      <c r="J10" s="1" t="e">
        <f>RTD("pi.rtdserver", ,"BSE_DHAMPURSUG", "Low")</f>
        <v>#N/A</v>
      </c>
      <c r="K10" s="1" t="e">
        <f>RTD("pi.rtdserver", ,"BSE_DHAMPURSUG", "PrevClose")</f>
        <v>#N/A</v>
      </c>
      <c r="L10" s="1" t="e">
        <f>RTD("pi.rtdserver", ,"BSE_DHAMPURSUG", "Volume")</f>
        <v>#N/A</v>
      </c>
      <c r="M10" s="1" t="e">
        <f>RTD("pi.rtdserver", ,"BSE_DHAMPURSUG", "OpenInterest")</f>
        <v>#N/A</v>
      </c>
      <c r="N10" s="1" t="e">
        <f>RTD("pi.rtdserver", ,"BSE_DHAMPURSUG", "AverageTradePrice")</f>
        <v>#N/A</v>
      </c>
      <c r="O10" s="1" t="e">
        <f>RTD("pi.rtdserver", ,"BSE_DHAMPURSUG", "TotalBidQty")</f>
        <v>#N/A</v>
      </c>
      <c r="P10" s="1" t="e">
        <f>RTD("pi.rtdserver", ,"BSE_DHAMPURSUG", "TotalAskQty")</f>
        <v>#N/A</v>
      </c>
      <c r="Q10" s="1" t="e">
        <f>RTD("pi.rtdserver", ,"BSE_DHAMPURSUG", "Exchange")</f>
        <v>#N/A</v>
      </c>
      <c r="R10" s="1" t="e">
        <f>RTD("pi.rtdserver", ,"BSE_DHAMPURSUG", "lastTradeTime")</f>
        <v>#N/A</v>
      </c>
      <c r="S10" s="1" t="e">
        <f>RTD("pi.rtdserver", ,"BSE_DHAMPURSUG", "lastUpdateTime")</f>
        <v>#N/A</v>
      </c>
    </row>
    <row r="11" spans="1:19" x14ac:dyDescent="0.25">
      <c r="A11" s="1" t="e">
        <f>RTD("pi.rtdserver", ,"BSE_EIDPARRY", "TradingSymbol")</f>
        <v>#N/A</v>
      </c>
      <c r="B11" s="1" t="e">
        <f>RTD("pi.rtdserver", ,"BSE_EIDPARRY", "Last")</f>
        <v>#N/A</v>
      </c>
      <c r="C11" s="1" t="e">
        <f>RTD("pi.rtdserver", ,"BSE_EIDPARRY", "BidSize")</f>
        <v>#N/A</v>
      </c>
      <c r="D11" s="1" t="e">
        <f>RTD("pi.rtdserver", ,"BSE_EIDPARRY", "Bid")</f>
        <v>#N/A</v>
      </c>
      <c r="E11" s="1" t="e">
        <f>RTD("pi.rtdserver", ,"BSE_EIDPARRY", "Ask")</f>
        <v>#N/A</v>
      </c>
      <c r="F11" s="1" t="e">
        <f>RTD("pi.rtdserver", ,"BSE_EIDPARRY", "AskSize")</f>
        <v>#N/A</v>
      </c>
      <c r="G11" s="1" t="e">
        <f>RTD("pi.rtdserver", ,"BSE_EIDPARRY", "LTQ")</f>
        <v>#N/A</v>
      </c>
      <c r="H11" s="1" t="e">
        <f>RTD("pi.rtdserver", ,"BSE_EIDPARRY", "Open")</f>
        <v>#N/A</v>
      </c>
      <c r="I11" s="1" t="e">
        <f>RTD("pi.rtdserver", ,"BSE_EIDPARRY", "High")</f>
        <v>#N/A</v>
      </c>
      <c r="J11" s="1" t="e">
        <f>RTD("pi.rtdserver", ,"BSE_EIDPARRY", "Low")</f>
        <v>#N/A</v>
      </c>
      <c r="K11" s="1" t="e">
        <f>RTD("pi.rtdserver", ,"BSE_EIDPARRY", "PrevClose")</f>
        <v>#N/A</v>
      </c>
      <c r="L11" s="1" t="e">
        <f>RTD("pi.rtdserver", ,"BSE_EIDPARRY", "Volume")</f>
        <v>#N/A</v>
      </c>
      <c r="M11" s="1" t="e">
        <f>RTD("pi.rtdserver", ,"BSE_EIDPARRY", "OpenInterest")</f>
        <v>#N/A</v>
      </c>
      <c r="N11" s="1" t="e">
        <f>RTD("pi.rtdserver", ,"BSE_EIDPARRY", "AverageTradePrice")</f>
        <v>#N/A</v>
      </c>
      <c r="O11" s="1" t="e">
        <f>RTD("pi.rtdserver", ,"BSE_EIDPARRY", "TotalBidQty")</f>
        <v>#N/A</v>
      </c>
      <c r="P11" s="1" t="e">
        <f>RTD("pi.rtdserver", ,"BSE_EIDPARRY", "TotalAskQty")</f>
        <v>#N/A</v>
      </c>
      <c r="Q11" s="1" t="e">
        <f>RTD("pi.rtdserver", ,"BSE_EIDPARRY", "Exchange")</f>
        <v>#N/A</v>
      </c>
      <c r="R11" s="1" t="e">
        <f>RTD("pi.rtdserver", ,"BSE_EIDPARRY", "lastTradeTime")</f>
        <v>#N/A</v>
      </c>
      <c r="S11" s="1" t="e">
        <f>RTD("pi.rtdserver", ,"BSE_EIDPARRY", "lastUpdateTime")</f>
        <v>#N/A</v>
      </c>
    </row>
    <row r="12" spans="1:19" x14ac:dyDescent="0.25">
      <c r="A12" s="1" t="e">
        <f>RTD("pi.rtdserver", ,"BSE_EMAMILTD", "TradingSymbol")</f>
        <v>#N/A</v>
      </c>
      <c r="B12" s="1" t="e">
        <f>RTD("pi.rtdserver", ,"BSE_EMAMILTD", "Last")</f>
        <v>#N/A</v>
      </c>
      <c r="C12" s="1" t="e">
        <f>RTD("pi.rtdserver", ,"BSE_EMAMILTD", "BidSize")</f>
        <v>#N/A</v>
      </c>
      <c r="D12" s="1" t="e">
        <f>RTD("pi.rtdserver", ,"BSE_EMAMILTD", "Bid")</f>
        <v>#N/A</v>
      </c>
      <c r="E12" s="1" t="e">
        <f>RTD("pi.rtdserver", ,"BSE_EMAMILTD", "Ask")</f>
        <v>#N/A</v>
      </c>
      <c r="F12" s="1" t="e">
        <f>RTD("pi.rtdserver", ,"BSE_EMAMILTD", "AskSize")</f>
        <v>#N/A</v>
      </c>
      <c r="G12" s="1" t="e">
        <f>RTD("pi.rtdserver", ,"BSE_EMAMILTD", "LTQ")</f>
        <v>#N/A</v>
      </c>
      <c r="H12" s="1" t="e">
        <f>RTD("pi.rtdserver", ,"BSE_EMAMILTD", "Open")</f>
        <v>#N/A</v>
      </c>
      <c r="I12" s="1" t="e">
        <f>RTD("pi.rtdserver", ,"BSE_EMAMILTD", "High")</f>
        <v>#N/A</v>
      </c>
      <c r="J12" s="1" t="e">
        <f>RTD("pi.rtdserver", ,"BSE_EMAMILTD", "Low")</f>
        <v>#N/A</v>
      </c>
      <c r="K12" s="1" t="e">
        <f>RTD("pi.rtdserver", ,"BSE_EMAMILTD", "PrevClose")</f>
        <v>#N/A</v>
      </c>
      <c r="L12" s="1" t="e">
        <f>RTD("pi.rtdserver", ,"BSE_EMAMILTD", "Volume")</f>
        <v>#N/A</v>
      </c>
      <c r="M12" s="1" t="e">
        <f>RTD("pi.rtdserver", ,"BSE_EMAMILTD", "OpenInterest")</f>
        <v>#N/A</v>
      </c>
      <c r="N12" s="1" t="e">
        <f>RTD("pi.rtdserver", ,"BSE_EMAMILTD", "AverageTradePrice")</f>
        <v>#N/A</v>
      </c>
      <c r="O12" s="1" t="e">
        <f>RTD("pi.rtdserver", ,"BSE_EMAMILTD", "TotalBidQty")</f>
        <v>#N/A</v>
      </c>
      <c r="P12" s="1" t="e">
        <f>RTD("pi.rtdserver", ,"BSE_EMAMILTD", "TotalAskQty")</f>
        <v>#N/A</v>
      </c>
      <c r="Q12" s="1" t="e">
        <f>RTD("pi.rtdserver", ,"BSE_EMAMILTD", "Exchange")</f>
        <v>#N/A</v>
      </c>
      <c r="R12" s="1" t="e">
        <f>RTD("pi.rtdserver", ,"BSE_EMAMILTD", "lastTradeTime")</f>
        <v>#N/A</v>
      </c>
      <c r="S12" s="1" t="e">
        <f>RTD("pi.rtdserver", ,"BSE_EMAMILTD", "lastUpdateTime")</f>
        <v>#N/A</v>
      </c>
    </row>
    <row r="13" spans="1:19" x14ac:dyDescent="0.25">
      <c r="A13" s="1" t="e">
        <f>RTD("pi.rtdserver", ,"BSE_GILLETTE", "TradingSymbol")</f>
        <v>#N/A</v>
      </c>
      <c r="B13" s="1" t="e">
        <f>RTD("pi.rtdserver", ,"BSE_GILLETTE", "Last")</f>
        <v>#N/A</v>
      </c>
      <c r="C13" s="1" t="e">
        <f>RTD("pi.rtdserver", ,"BSE_GILLETTE", "BidSize")</f>
        <v>#N/A</v>
      </c>
      <c r="D13" s="1" t="e">
        <f>RTD("pi.rtdserver", ,"BSE_GILLETTE", "Bid")</f>
        <v>#N/A</v>
      </c>
      <c r="E13" s="1" t="e">
        <f>RTD("pi.rtdserver", ,"BSE_GILLETTE", "Ask")</f>
        <v>#N/A</v>
      </c>
      <c r="F13" s="1" t="e">
        <f>RTD("pi.rtdserver", ,"BSE_GILLETTE", "AskSize")</f>
        <v>#N/A</v>
      </c>
      <c r="G13" s="1" t="e">
        <f>RTD("pi.rtdserver", ,"BSE_GILLETTE", "LTQ")</f>
        <v>#N/A</v>
      </c>
      <c r="H13" s="1" t="e">
        <f>RTD("pi.rtdserver", ,"BSE_GILLETTE", "Open")</f>
        <v>#N/A</v>
      </c>
      <c r="I13" s="1" t="e">
        <f>RTD("pi.rtdserver", ,"BSE_GILLETTE", "High")</f>
        <v>#N/A</v>
      </c>
      <c r="J13" s="1" t="e">
        <f>RTD("pi.rtdserver", ,"BSE_GILLETTE", "Low")</f>
        <v>#N/A</v>
      </c>
      <c r="K13" s="1" t="e">
        <f>RTD("pi.rtdserver", ,"BSE_GILLETTE", "PrevClose")</f>
        <v>#N/A</v>
      </c>
      <c r="L13" s="1" t="e">
        <f>RTD("pi.rtdserver", ,"BSE_GILLETTE", "Volume")</f>
        <v>#N/A</v>
      </c>
      <c r="M13" s="1" t="e">
        <f>RTD("pi.rtdserver", ,"BSE_GILLETTE", "OpenInterest")</f>
        <v>#N/A</v>
      </c>
      <c r="N13" s="1" t="e">
        <f>RTD("pi.rtdserver", ,"BSE_GILLETTE", "AverageTradePrice")</f>
        <v>#N/A</v>
      </c>
      <c r="O13" s="1" t="e">
        <f>RTD("pi.rtdserver", ,"BSE_GILLETTE", "TotalBidQty")</f>
        <v>#N/A</v>
      </c>
      <c r="P13" s="1" t="e">
        <f>RTD("pi.rtdserver", ,"BSE_GILLETTE", "TotalAskQty")</f>
        <v>#N/A</v>
      </c>
      <c r="Q13" s="1" t="e">
        <f>RTD("pi.rtdserver", ,"BSE_GILLETTE", "Exchange")</f>
        <v>#N/A</v>
      </c>
      <c r="R13" s="1" t="e">
        <f>RTD("pi.rtdserver", ,"BSE_GILLETTE", "lastTradeTime")</f>
        <v>#N/A</v>
      </c>
      <c r="S13" s="1" t="e">
        <f>RTD("pi.rtdserver", ,"BSE_GILLETTE", "lastUpdateTime")</f>
        <v>#N/A</v>
      </c>
    </row>
    <row r="14" spans="1:19" x14ac:dyDescent="0.25">
      <c r="A14" s="1" t="e">
        <f>RTD("pi.rtdserver", ,"BSE_GLOBUSSPR", "TradingSymbol")</f>
        <v>#N/A</v>
      </c>
      <c r="B14" s="1" t="e">
        <f>RTD("pi.rtdserver", ,"BSE_GLOBUSSPR", "Last")</f>
        <v>#N/A</v>
      </c>
      <c r="C14" s="1" t="e">
        <f>RTD("pi.rtdserver", ,"BSE_GLOBUSSPR", "BidSize")</f>
        <v>#N/A</v>
      </c>
      <c r="D14" s="1" t="e">
        <f>RTD("pi.rtdserver", ,"BSE_GLOBUSSPR", "Bid")</f>
        <v>#N/A</v>
      </c>
      <c r="E14" s="1" t="e">
        <f>RTD("pi.rtdserver", ,"BSE_GLOBUSSPR", "Ask")</f>
        <v>#N/A</v>
      </c>
      <c r="F14" s="1" t="e">
        <f>RTD("pi.rtdserver", ,"BSE_GLOBUSSPR", "AskSize")</f>
        <v>#N/A</v>
      </c>
      <c r="G14" s="1" t="e">
        <f>RTD("pi.rtdserver", ,"BSE_GLOBUSSPR", "LTQ")</f>
        <v>#N/A</v>
      </c>
      <c r="H14" s="1" t="e">
        <f>RTD("pi.rtdserver", ,"BSE_GLOBUSSPR", "Open")</f>
        <v>#N/A</v>
      </c>
      <c r="I14" s="1" t="e">
        <f>RTD("pi.rtdserver", ,"BSE_GLOBUSSPR", "High")</f>
        <v>#N/A</v>
      </c>
      <c r="J14" s="1" t="e">
        <f>RTD("pi.rtdserver", ,"BSE_GLOBUSSPR", "Low")</f>
        <v>#N/A</v>
      </c>
      <c r="K14" s="1" t="e">
        <f>RTD("pi.rtdserver", ,"BSE_GLOBUSSPR", "PrevClose")</f>
        <v>#N/A</v>
      </c>
      <c r="L14" s="1" t="e">
        <f>RTD("pi.rtdserver", ,"BSE_GLOBUSSPR", "Volume")</f>
        <v>#N/A</v>
      </c>
      <c r="M14" s="1" t="e">
        <f>RTD("pi.rtdserver", ,"BSE_GLOBUSSPR", "OpenInterest")</f>
        <v>#N/A</v>
      </c>
      <c r="N14" s="1" t="e">
        <f>RTD("pi.rtdserver", ,"BSE_GLOBUSSPR", "AverageTradePrice")</f>
        <v>#N/A</v>
      </c>
      <c r="O14" s="1" t="e">
        <f>RTD("pi.rtdserver", ,"BSE_GLOBUSSPR", "TotalBidQty")</f>
        <v>#N/A</v>
      </c>
      <c r="P14" s="1" t="e">
        <f>RTD("pi.rtdserver", ,"BSE_GLOBUSSPR", "TotalAskQty")</f>
        <v>#N/A</v>
      </c>
      <c r="Q14" s="1" t="e">
        <f>RTD("pi.rtdserver", ,"BSE_GLOBUSSPR", "Exchange")</f>
        <v>#N/A</v>
      </c>
      <c r="R14" s="1" t="e">
        <f>RTD("pi.rtdserver", ,"BSE_GLOBUSSPR", "lastTradeTime")</f>
        <v>#N/A</v>
      </c>
      <c r="S14" s="1" t="e">
        <f>RTD("pi.rtdserver", ,"BSE_GLOBUSSPR", "lastUpdateTime")</f>
        <v>#N/A</v>
      </c>
    </row>
    <row r="15" spans="1:19" x14ac:dyDescent="0.25">
      <c r="A15" s="1" t="e">
        <f>RTD("pi.rtdserver", ,"BSE_GODFRYPHLP", "TradingSymbol")</f>
        <v>#N/A</v>
      </c>
      <c r="B15" s="1" t="e">
        <f>RTD("pi.rtdserver", ,"BSE_GODFRYPHLP", "Last")</f>
        <v>#N/A</v>
      </c>
      <c r="C15" s="1" t="e">
        <f>RTD("pi.rtdserver", ,"BSE_GODFRYPHLP", "BidSize")</f>
        <v>#N/A</v>
      </c>
      <c r="D15" s="1" t="e">
        <f>RTD("pi.rtdserver", ,"BSE_GODFRYPHLP", "Bid")</f>
        <v>#N/A</v>
      </c>
      <c r="E15" s="1" t="e">
        <f>RTD("pi.rtdserver", ,"BSE_GODFRYPHLP", "Ask")</f>
        <v>#N/A</v>
      </c>
      <c r="F15" s="1" t="e">
        <f>RTD("pi.rtdserver", ,"BSE_GODFRYPHLP", "AskSize")</f>
        <v>#N/A</v>
      </c>
      <c r="G15" s="1" t="e">
        <f>RTD("pi.rtdserver", ,"BSE_GODFRYPHLP", "LTQ")</f>
        <v>#N/A</v>
      </c>
      <c r="H15" s="1" t="e">
        <f>RTD("pi.rtdserver", ,"BSE_GODFRYPHLP", "Open")</f>
        <v>#N/A</v>
      </c>
      <c r="I15" s="1" t="e">
        <f>RTD("pi.rtdserver", ,"BSE_GODFRYPHLP", "High")</f>
        <v>#N/A</v>
      </c>
      <c r="J15" s="1" t="e">
        <f>RTD("pi.rtdserver", ,"BSE_GODFRYPHLP", "Low")</f>
        <v>#N/A</v>
      </c>
      <c r="K15" s="1" t="e">
        <f>RTD("pi.rtdserver", ,"BSE_GODFRYPHLP", "PrevClose")</f>
        <v>#N/A</v>
      </c>
      <c r="L15" s="1" t="e">
        <f>RTD("pi.rtdserver", ,"BSE_GODFRYPHLP", "Volume")</f>
        <v>#N/A</v>
      </c>
      <c r="M15" s="1" t="e">
        <f>RTD("pi.rtdserver", ,"BSE_GODFRYPHLP", "OpenInterest")</f>
        <v>#N/A</v>
      </c>
      <c r="N15" s="1" t="e">
        <f>RTD("pi.rtdserver", ,"BSE_GODFRYPHLP", "AverageTradePrice")</f>
        <v>#N/A</v>
      </c>
      <c r="O15" s="1" t="e">
        <f>RTD("pi.rtdserver", ,"BSE_GODFRYPHLP", "TotalBidQty")</f>
        <v>#N/A</v>
      </c>
      <c r="P15" s="1" t="e">
        <f>RTD("pi.rtdserver", ,"BSE_GODFRYPHLP", "TotalAskQty")</f>
        <v>#N/A</v>
      </c>
      <c r="Q15" s="1" t="e">
        <f>RTD("pi.rtdserver", ,"BSE_GODFRYPHLP", "Exchange")</f>
        <v>#N/A</v>
      </c>
      <c r="R15" s="1" t="e">
        <f>RTD("pi.rtdserver", ,"BSE_GODFRYPHLP", "lastTradeTime")</f>
        <v>#N/A</v>
      </c>
      <c r="S15" s="1" t="e">
        <f>RTD("pi.rtdserver", ,"BSE_GODFRYPHLP", "lastUpdateTime")</f>
        <v>#N/A</v>
      </c>
    </row>
    <row r="16" spans="1:19" x14ac:dyDescent="0.25">
      <c r="A16" s="1" t="e">
        <f>RTD("pi.rtdserver", ,"BSE_GODREJCP", "TradingSymbol")</f>
        <v>#N/A</v>
      </c>
      <c r="B16" s="1" t="e">
        <f>RTD("pi.rtdserver", ,"BSE_GODREJCP", "Last")</f>
        <v>#N/A</v>
      </c>
      <c r="C16" s="1" t="e">
        <f>RTD("pi.rtdserver", ,"BSE_GODREJCP", "BidSize")</f>
        <v>#N/A</v>
      </c>
      <c r="D16" s="1" t="e">
        <f>RTD("pi.rtdserver", ,"BSE_GODREJCP", "Bid")</f>
        <v>#N/A</v>
      </c>
      <c r="E16" s="1" t="e">
        <f>RTD("pi.rtdserver", ,"BSE_GODREJCP", "Ask")</f>
        <v>#N/A</v>
      </c>
      <c r="F16" s="1" t="e">
        <f>RTD("pi.rtdserver", ,"BSE_GODREJCP", "AskSize")</f>
        <v>#N/A</v>
      </c>
      <c r="G16" s="1" t="e">
        <f>RTD("pi.rtdserver", ,"BSE_GODREJCP", "LTQ")</f>
        <v>#N/A</v>
      </c>
      <c r="H16" s="1" t="e">
        <f>RTD("pi.rtdserver", ,"BSE_GODREJCP", "Open")</f>
        <v>#N/A</v>
      </c>
      <c r="I16" s="1" t="e">
        <f>RTD("pi.rtdserver", ,"BSE_GODREJCP", "High")</f>
        <v>#N/A</v>
      </c>
      <c r="J16" s="1" t="e">
        <f>RTD("pi.rtdserver", ,"BSE_GODREJCP", "Low")</f>
        <v>#N/A</v>
      </c>
      <c r="K16" s="1" t="e">
        <f>RTD("pi.rtdserver", ,"BSE_GODREJCP", "PrevClose")</f>
        <v>#N/A</v>
      </c>
      <c r="L16" s="1" t="e">
        <f>RTD("pi.rtdserver", ,"BSE_GODREJCP", "Volume")</f>
        <v>#N/A</v>
      </c>
      <c r="M16" s="1" t="e">
        <f>RTD("pi.rtdserver", ,"BSE_GODREJCP", "OpenInterest")</f>
        <v>#N/A</v>
      </c>
      <c r="N16" s="1" t="e">
        <f>RTD("pi.rtdserver", ,"BSE_GODREJCP", "AverageTradePrice")</f>
        <v>#N/A</v>
      </c>
      <c r="O16" s="1" t="e">
        <f>RTD("pi.rtdserver", ,"BSE_GODREJCP", "TotalBidQty")</f>
        <v>#N/A</v>
      </c>
      <c r="P16" s="1" t="e">
        <f>RTD("pi.rtdserver", ,"BSE_GODREJCP", "TotalAskQty")</f>
        <v>#N/A</v>
      </c>
      <c r="Q16" s="1" t="e">
        <f>RTD("pi.rtdserver", ,"BSE_GODREJCP", "Exchange")</f>
        <v>#N/A</v>
      </c>
      <c r="R16" s="1" t="e">
        <f>RTD("pi.rtdserver", ,"BSE_GODREJCP", "lastTradeTime")</f>
        <v>#N/A</v>
      </c>
      <c r="S16" s="1" t="e">
        <f>RTD("pi.rtdserver", ,"BSE_GODREJCP", "lastUpdateTime")</f>
        <v>#N/A</v>
      </c>
    </row>
    <row r="17" spans="1:19" x14ac:dyDescent="0.25">
      <c r="A17" s="1" t="e">
        <f>RTD("pi.rtdserver", ,"BSE_HERITGFOOD", "TradingSymbol")</f>
        <v>#N/A</v>
      </c>
      <c r="B17" s="1" t="e">
        <f>RTD("pi.rtdserver", ,"BSE_HERITGFOOD", "Last")</f>
        <v>#N/A</v>
      </c>
      <c r="C17" s="1" t="e">
        <f>RTD("pi.rtdserver", ,"BSE_HERITGFOOD", "BidSize")</f>
        <v>#N/A</v>
      </c>
      <c r="D17" s="1" t="e">
        <f>RTD("pi.rtdserver", ,"BSE_HERITGFOOD", "Bid")</f>
        <v>#N/A</v>
      </c>
      <c r="E17" s="1" t="e">
        <f>RTD("pi.rtdserver", ,"BSE_HERITGFOOD", "Ask")</f>
        <v>#N/A</v>
      </c>
      <c r="F17" s="1" t="e">
        <f>RTD("pi.rtdserver", ,"BSE_HERITGFOOD", "AskSize")</f>
        <v>#N/A</v>
      </c>
      <c r="G17" s="1" t="e">
        <f>RTD("pi.rtdserver", ,"BSE_HERITGFOOD", "LTQ")</f>
        <v>#N/A</v>
      </c>
      <c r="H17" s="1" t="e">
        <f>RTD("pi.rtdserver", ,"BSE_HERITGFOOD", "Open")</f>
        <v>#N/A</v>
      </c>
      <c r="I17" s="1" t="e">
        <f>RTD("pi.rtdserver", ,"BSE_HERITGFOOD", "High")</f>
        <v>#N/A</v>
      </c>
      <c r="J17" s="1" t="e">
        <f>RTD("pi.rtdserver", ,"BSE_HERITGFOOD", "Low")</f>
        <v>#N/A</v>
      </c>
      <c r="K17" s="1" t="e">
        <f>RTD("pi.rtdserver", ,"BSE_HERITGFOOD", "PrevClose")</f>
        <v>#N/A</v>
      </c>
      <c r="L17" s="1" t="e">
        <f>RTD("pi.rtdserver", ,"BSE_HERITGFOOD", "Volume")</f>
        <v>#N/A</v>
      </c>
      <c r="M17" s="1" t="e">
        <f>RTD("pi.rtdserver", ,"BSE_HERITGFOOD", "OpenInterest")</f>
        <v>#N/A</v>
      </c>
      <c r="N17" s="1" t="e">
        <f>RTD("pi.rtdserver", ,"BSE_HERITGFOOD", "AverageTradePrice")</f>
        <v>#N/A</v>
      </c>
      <c r="O17" s="1" t="e">
        <f>RTD("pi.rtdserver", ,"BSE_HERITGFOOD", "TotalBidQty")</f>
        <v>#N/A</v>
      </c>
      <c r="P17" s="1" t="e">
        <f>RTD("pi.rtdserver", ,"BSE_HERITGFOOD", "TotalAskQty")</f>
        <v>#N/A</v>
      </c>
      <c r="Q17" s="1" t="e">
        <f>RTD("pi.rtdserver", ,"BSE_HERITGFOOD", "Exchange")</f>
        <v>#N/A</v>
      </c>
      <c r="R17" s="1" t="e">
        <f>RTD("pi.rtdserver", ,"BSE_HERITGFOOD", "lastTradeTime")</f>
        <v>#N/A</v>
      </c>
      <c r="S17" s="1" t="e">
        <f>RTD("pi.rtdserver", ,"BSE_HERITGFOOD", "lastUpdateTime")</f>
        <v>#N/A</v>
      </c>
    </row>
    <row r="18" spans="1:19" x14ac:dyDescent="0.25">
      <c r="A18" s="1" t="e">
        <f>RTD("pi.rtdserver", ,"BSE_HINDUNILVR", "TradingSymbol")</f>
        <v>#N/A</v>
      </c>
      <c r="B18" s="1" t="e">
        <f>RTD("pi.rtdserver", ,"BSE_HINDUNILVR", "Last")</f>
        <v>#N/A</v>
      </c>
      <c r="C18" s="1" t="e">
        <f>RTD("pi.rtdserver", ,"BSE_HINDUNILVR", "BidSize")</f>
        <v>#N/A</v>
      </c>
      <c r="D18" s="1" t="e">
        <f>RTD("pi.rtdserver", ,"BSE_HINDUNILVR", "Bid")</f>
        <v>#N/A</v>
      </c>
      <c r="E18" s="1" t="e">
        <f>RTD("pi.rtdserver", ,"BSE_HINDUNILVR", "Ask")</f>
        <v>#N/A</v>
      </c>
      <c r="F18" s="1" t="e">
        <f>RTD("pi.rtdserver", ,"BSE_HINDUNILVR", "AskSize")</f>
        <v>#N/A</v>
      </c>
      <c r="G18" s="1" t="e">
        <f>RTD("pi.rtdserver", ,"BSE_HINDUNILVR", "LTQ")</f>
        <v>#N/A</v>
      </c>
      <c r="H18" s="1" t="e">
        <f>RTD("pi.rtdserver", ,"BSE_HINDUNILVR", "Open")</f>
        <v>#N/A</v>
      </c>
      <c r="I18" s="1" t="e">
        <f>RTD("pi.rtdserver", ,"BSE_HINDUNILVR", "High")</f>
        <v>#N/A</v>
      </c>
      <c r="J18" s="1" t="e">
        <f>RTD("pi.rtdserver", ,"BSE_HINDUNILVR", "Low")</f>
        <v>#N/A</v>
      </c>
      <c r="K18" s="1" t="e">
        <f>RTD("pi.rtdserver", ,"BSE_HINDUNILVR", "PrevClose")</f>
        <v>#N/A</v>
      </c>
      <c r="L18" s="1" t="e">
        <f>RTD("pi.rtdserver", ,"BSE_HINDUNILVR", "Volume")</f>
        <v>#N/A</v>
      </c>
      <c r="M18" s="1" t="e">
        <f>RTD("pi.rtdserver", ,"BSE_HINDUNILVR", "OpenInterest")</f>
        <v>#N/A</v>
      </c>
      <c r="N18" s="1" t="e">
        <f>RTD("pi.rtdserver", ,"BSE_HINDUNILVR", "AverageTradePrice")</f>
        <v>#N/A</v>
      </c>
      <c r="O18" s="1" t="e">
        <f>RTD("pi.rtdserver", ,"BSE_HINDUNILVR", "TotalBidQty")</f>
        <v>#N/A</v>
      </c>
      <c r="P18" s="1" t="e">
        <f>RTD("pi.rtdserver", ,"BSE_HINDUNILVR", "TotalAskQty")</f>
        <v>#N/A</v>
      </c>
      <c r="Q18" s="1" t="e">
        <f>RTD("pi.rtdserver", ,"BSE_HINDUNILVR", "Exchange")</f>
        <v>#N/A</v>
      </c>
      <c r="R18" s="1" t="e">
        <f>RTD("pi.rtdserver", ,"BSE_HINDUNILVR", "lastTradeTime")</f>
        <v>#N/A</v>
      </c>
      <c r="S18" s="1" t="e">
        <f>RTD("pi.rtdserver", ,"BSE_HINDUNILVR", "lastUpdateTime")</f>
        <v>#N/A</v>
      </c>
    </row>
    <row r="19" spans="1:19" x14ac:dyDescent="0.25">
      <c r="A19" s="1" t="e">
        <f>RTD("pi.rtdserver", ,"BSE_IFBAGRO", "TradingSymbol")</f>
        <v>#N/A</v>
      </c>
      <c r="B19" s="1" t="e">
        <f>RTD("pi.rtdserver", ,"BSE_IFBAGRO", "Last")</f>
        <v>#N/A</v>
      </c>
      <c r="C19" s="1" t="e">
        <f>RTD("pi.rtdserver", ,"BSE_IFBAGRO", "BidSize")</f>
        <v>#N/A</v>
      </c>
      <c r="D19" s="1" t="e">
        <f>RTD("pi.rtdserver", ,"BSE_IFBAGRO", "Bid")</f>
        <v>#N/A</v>
      </c>
      <c r="E19" s="1" t="e">
        <f>RTD("pi.rtdserver", ,"BSE_IFBAGRO", "Ask")</f>
        <v>#N/A</v>
      </c>
      <c r="F19" s="1" t="e">
        <f>RTD("pi.rtdserver", ,"BSE_IFBAGRO", "AskSize")</f>
        <v>#N/A</v>
      </c>
      <c r="G19" s="1" t="e">
        <f>RTD("pi.rtdserver", ,"BSE_IFBAGRO", "LTQ")</f>
        <v>#N/A</v>
      </c>
      <c r="H19" s="1" t="e">
        <f>RTD("pi.rtdserver", ,"BSE_IFBAGRO", "Open")</f>
        <v>#N/A</v>
      </c>
      <c r="I19" s="1" t="e">
        <f>RTD("pi.rtdserver", ,"BSE_IFBAGRO", "High")</f>
        <v>#N/A</v>
      </c>
      <c r="J19" s="1" t="e">
        <f>RTD("pi.rtdserver", ,"BSE_IFBAGRO", "Low")</f>
        <v>#N/A</v>
      </c>
      <c r="K19" s="1" t="e">
        <f>RTD("pi.rtdserver", ,"BSE_IFBAGRO", "PrevClose")</f>
        <v>#N/A</v>
      </c>
      <c r="L19" s="1" t="e">
        <f>RTD("pi.rtdserver", ,"BSE_IFBAGRO", "Volume")</f>
        <v>#N/A</v>
      </c>
      <c r="M19" s="1" t="e">
        <f>RTD("pi.rtdserver", ,"BSE_IFBAGRO", "OpenInterest")</f>
        <v>#N/A</v>
      </c>
      <c r="N19" s="1" t="e">
        <f>RTD("pi.rtdserver", ,"BSE_IFBAGRO", "AverageTradePrice")</f>
        <v>#N/A</v>
      </c>
      <c r="O19" s="1" t="e">
        <f>RTD("pi.rtdserver", ,"BSE_IFBAGRO", "TotalBidQty")</f>
        <v>#N/A</v>
      </c>
      <c r="P19" s="1" t="e">
        <f>RTD("pi.rtdserver", ,"BSE_IFBAGRO", "TotalAskQty")</f>
        <v>#N/A</v>
      </c>
      <c r="Q19" s="1" t="e">
        <f>RTD("pi.rtdserver", ,"BSE_IFBAGRO", "Exchange")</f>
        <v>#N/A</v>
      </c>
      <c r="R19" s="1" t="e">
        <f>RTD("pi.rtdserver", ,"BSE_IFBAGRO", "lastTradeTime")</f>
        <v>#N/A</v>
      </c>
      <c r="S19" s="1" t="e">
        <f>RTD("pi.rtdserver", ,"BSE_IFBAGRO", "lastUpdateTime")</f>
        <v>#N/A</v>
      </c>
    </row>
    <row r="20" spans="1:19" x14ac:dyDescent="0.25">
      <c r="A20" s="1" t="e">
        <f>RTD("pi.rtdserver", ,"BSE_ITC", "TradingSymbol")</f>
        <v>#N/A</v>
      </c>
      <c r="B20" s="1" t="e">
        <f>RTD("pi.rtdserver", ,"BSE_ITC", "Last")</f>
        <v>#N/A</v>
      </c>
      <c r="C20" s="1" t="e">
        <f>RTD("pi.rtdserver", ,"BSE_ITC", "BidSize")</f>
        <v>#N/A</v>
      </c>
      <c r="D20" s="1" t="e">
        <f>RTD("pi.rtdserver", ,"BSE_ITC", "Bid")</f>
        <v>#N/A</v>
      </c>
      <c r="E20" s="1" t="e">
        <f>RTD("pi.rtdserver", ,"BSE_ITC", "Ask")</f>
        <v>#N/A</v>
      </c>
      <c r="F20" s="1" t="e">
        <f>RTD("pi.rtdserver", ,"BSE_ITC", "AskSize")</f>
        <v>#N/A</v>
      </c>
      <c r="G20" s="1" t="e">
        <f>RTD("pi.rtdserver", ,"BSE_ITC", "LTQ")</f>
        <v>#N/A</v>
      </c>
      <c r="H20" s="1" t="e">
        <f>RTD("pi.rtdserver", ,"BSE_ITC", "Open")</f>
        <v>#N/A</v>
      </c>
      <c r="I20" s="1" t="e">
        <f>RTD("pi.rtdserver", ,"BSE_ITC", "High")</f>
        <v>#N/A</v>
      </c>
      <c r="J20" s="1" t="e">
        <f>RTD("pi.rtdserver", ,"BSE_ITC", "Low")</f>
        <v>#N/A</v>
      </c>
      <c r="K20" s="1" t="e">
        <f>RTD("pi.rtdserver", ,"BSE_ITC", "PrevClose")</f>
        <v>#N/A</v>
      </c>
      <c r="L20" s="1" t="e">
        <f>RTD("pi.rtdserver", ,"BSE_ITC", "Volume")</f>
        <v>#N/A</v>
      </c>
      <c r="M20" s="1" t="e">
        <f>RTD("pi.rtdserver", ,"BSE_ITC", "OpenInterest")</f>
        <v>#N/A</v>
      </c>
      <c r="N20" s="1" t="e">
        <f>RTD("pi.rtdserver", ,"BSE_ITC", "AverageTradePrice")</f>
        <v>#N/A</v>
      </c>
      <c r="O20" s="1" t="e">
        <f>RTD("pi.rtdserver", ,"BSE_ITC", "TotalBidQty")</f>
        <v>#N/A</v>
      </c>
      <c r="P20" s="1" t="e">
        <f>RTD("pi.rtdserver", ,"BSE_ITC", "TotalAskQty")</f>
        <v>#N/A</v>
      </c>
      <c r="Q20" s="1" t="e">
        <f>RTD("pi.rtdserver", ,"BSE_ITC", "Exchange")</f>
        <v>#N/A</v>
      </c>
      <c r="R20" s="1" t="e">
        <f>RTD("pi.rtdserver", ,"BSE_ITC", "lastTradeTime")</f>
        <v>#N/A</v>
      </c>
      <c r="S20" s="1" t="e">
        <f>RTD("pi.rtdserver", ,"BSE_ITC", "lastUpdateTime")</f>
        <v>#N/A</v>
      </c>
    </row>
    <row r="21" spans="1:19" x14ac:dyDescent="0.25">
      <c r="A21" s="1" t="e">
        <f>RTD("pi.rtdserver", ,"BSE_JAYSHREETEA", "TradingSymbol")</f>
        <v>#N/A</v>
      </c>
      <c r="B21" s="1" t="e">
        <f>RTD("pi.rtdserver", ,"BSE_JAYSHREETEA", "Last")</f>
        <v>#N/A</v>
      </c>
      <c r="C21" s="1" t="e">
        <f>RTD("pi.rtdserver", ,"BSE_JAYSHREETEA", "BidSize")</f>
        <v>#N/A</v>
      </c>
      <c r="D21" s="1" t="e">
        <f>RTD("pi.rtdserver", ,"BSE_JAYSHREETEA", "Bid")</f>
        <v>#N/A</v>
      </c>
      <c r="E21" s="1" t="e">
        <f>RTD("pi.rtdserver", ,"BSE_JAYSHREETEA", "Ask")</f>
        <v>#N/A</v>
      </c>
      <c r="F21" s="1" t="e">
        <f>RTD("pi.rtdserver", ,"BSE_JAYSHREETEA", "AskSize")</f>
        <v>#N/A</v>
      </c>
      <c r="G21" s="1" t="e">
        <f>RTD("pi.rtdserver", ,"BSE_JAYSHREETEA", "LTQ")</f>
        <v>#N/A</v>
      </c>
      <c r="H21" s="1" t="e">
        <f>RTD("pi.rtdserver", ,"BSE_JAYSHREETEA", "Open")</f>
        <v>#N/A</v>
      </c>
      <c r="I21" s="1" t="e">
        <f>RTD("pi.rtdserver", ,"BSE_JAYSHREETEA", "High")</f>
        <v>#N/A</v>
      </c>
      <c r="J21" s="1" t="e">
        <f>RTD("pi.rtdserver", ,"BSE_JAYSHREETEA", "Low")</f>
        <v>#N/A</v>
      </c>
      <c r="K21" s="1" t="e">
        <f>RTD("pi.rtdserver", ,"BSE_JAYSHREETEA", "PrevClose")</f>
        <v>#N/A</v>
      </c>
      <c r="L21" s="1" t="e">
        <f>RTD("pi.rtdserver", ,"BSE_JAYSHREETEA", "Volume")</f>
        <v>#N/A</v>
      </c>
      <c r="M21" s="1" t="e">
        <f>RTD("pi.rtdserver", ,"BSE_JAYSHREETEA", "OpenInterest")</f>
        <v>#N/A</v>
      </c>
      <c r="N21" s="1" t="e">
        <f>RTD("pi.rtdserver", ,"BSE_JAYSHREETEA", "AverageTradePrice")</f>
        <v>#N/A</v>
      </c>
      <c r="O21" s="1" t="e">
        <f>RTD("pi.rtdserver", ,"BSE_JAYSHREETEA", "TotalBidQty")</f>
        <v>#N/A</v>
      </c>
      <c r="P21" s="1" t="e">
        <f>RTD("pi.rtdserver", ,"BSE_JAYSHREETEA", "TotalAskQty")</f>
        <v>#N/A</v>
      </c>
      <c r="Q21" s="1" t="e">
        <f>RTD("pi.rtdserver", ,"BSE_JAYSHREETEA", "Exchange")</f>
        <v>#N/A</v>
      </c>
      <c r="R21" s="1" t="e">
        <f>RTD("pi.rtdserver", ,"BSE_JAYSHREETEA", "lastTradeTime")</f>
        <v>#N/A</v>
      </c>
      <c r="S21" s="1" t="e">
        <f>RTD("pi.rtdserver", ,"BSE_JAYSHREETEA", "lastUpdateTime")</f>
        <v>#N/A</v>
      </c>
    </row>
    <row r="22" spans="1:19" x14ac:dyDescent="0.25">
      <c r="A22" s="1" t="e">
        <f>RTD("pi.rtdserver", ,"BSE_JYOTHYLAB", "TradingSymbol")</f>
        <v>#N/A</v>
      </c>
      <c r="B22" s="1" t="e">
        <f>RTD("pi.rtdserver", ,"BSE_JYOTHYLAB", "Last")</f>
        <v>#N/A</v>
      </c>
      <c r="C22" s="1" t="e">
        <f>RTD("pi.rtdserver", ,"BSE_JYOTHYLAB", "BidSize")</f>
        <v>#N/A</v>
      </c>
      <c r="D22" s="1" t="e">
        <f>RTD("pi.rtdserver", ,"BSE_JYOTHYLAB", "Bid")</f>
        <v>#N/A</v>
      </c>
      <c r="E22" s="1" t="e">
        <f>RTD("pi.rtdserver", ,"BSE_JYOTHYLAB", "Ask")</f>
        <v>#N/A</v>
      </c>
      <c r="F22" s="1" t="e">
        <f>RTD("pi.rtdserver", ,"BSE_JYOTHYLAB", "AskSize")</f>
        <v>#N/A</v>
      </c>
      <c r="G22" s="1" t="e">
        <f>RTD("pi.rtdserver", ,"BSE_JYOTHYLAB", "LTQ")</f>
        <v>#N/A</v>
      </c>
      <c r="H22" s="1" t="e">
        <f>RTD("pi.rtdserver", ,"BSE_JYOTHYLAB", "Open")</f>
        <v>#N/A</v>
      </c>
      <c r="I22" s="1" t="e">
        <f>RTD("pi.rtdserver", ,"BSE_JYOTHYLAB", "High")</f>
        <v>#N/A</v>
      </c>
      <c r="J22" s="1" t="e">
        <f>RTD("pi.rtdserver", ,"BSE_JYOTHYLAB", "Low")</f>
        <v>#N/A</v>
      </c>
      <c r="K22" s="1" t="e">
        <f>RTD("pi.rtdserver", ,"BSE_JYOTHYLAB", "PrevClose")</f>
        <v>#N/A</v>
      </c>
      <c r="L22" s="1" t="e">
        <f>RTD("pi.rtdserver", ,"BSE_JYOTHYLAB", "Volume")</f>
        <v>#N/A</v>
      </c>
      <c r="M22" s="1" t="e">
        <f>RTD("pi.rtdserver", ,"BSE_JYOTHYLAB", "OpenInterest")</f>
        <v>#N/A</v>
      </c>
      <c r="N22" s="1" t="e">
        <f>RTD("pi.rtdserver", ,"BSE_JYOTHYLAB", "AverageTradePrice")</f>
        <v>#N/A</v>
      </c>
      <c r="O22" s="1" t="e">
        <f>RTD("pi.rtdserver", ,"BSE_JYOTHYLAB", "TotalBidQty")</f>
        <v>#N/A</v>
      </c>
      <c r="P22" s="1" t="e">
        <f>RTD("pi.rtdserver", ,"BSE_JYOTHYLAB", "TotalAskQty")</f>
        <v>#N/A</v>
      </c>
      <c r="Q22" s="1" t="e">
        <f>RTD("pi.rtdserver", ,"BSE_JYOTHYLAB", "Exchange")</f>
        <v>#N/A</v>
      </c>
      <c r="R22" s="1" t="e">
        <f>RTD("pi.rtdserver", ,"BSE_JYOTHYLAB", "lastTradeTime")</f>
        <v>#N/A</v>
      </c>
      <c r="S22" s="1" t="e">
        <f>RTD("pi.rtdserver", ,"BSE_JYOTHYLAB", "lastUpdateTime")</f>
        <v>#N/A</v>
      </c>
    </row>
    <row r="23" spans="1:19" x14ac:dyDescent="0.25">
      <c r="A23" s="1" t="e">
        <f>RTD("pi.rtdserver", ,"BSE_KRBL", "TradingSymbol")</f>
        <v>#N/A</v>
      </c>
      <c r="B23" s="1" t="e">
        <f>RTD("pi.rtdserver", ,"BSE_KRBL", "Last")</f>
        <v>#N/A</v>
      </c>
      <c r="C23" s="1" t="e">
        <f>RTD("pi.rtdserver", ,"BSE_KRBL", "BidSize")</f>
        <v>#N/A</v>
      </c>
      <c r="D23" s="1" t="e">
        <f>RTD("pi.rtdserver", ,"BSE_KRBL", "Bid")</f>
        <v>#N/A</v>
      </c>
      <c r="E23" s="1" t="e">
        <f>RTD("pi.rtdserver", ,"BSE_KRBL", "Ask")</f>
        <v>#N/A</v>
      </c>
      <c r="F23" s="1" t="e">
        <f>RTD("pi.rtdserver", ,"BSE_KRBL", "AskSize")</f>
        <v>#N/A</v>
      </c>
      <c r="G23" s="1" t="e">
        <f>RTD("pi.rtdserver", ,"BSE_KRBL", "LTQ")</f>
        <v>#N/A</v>
      </c>
      <c r="H23" s="1" t="e">
        <f>RTD("pi.rtdserver", ,"BSE_KRBL", "Open")</f>
        <v>#N/A</v>
      </c>
      <c r="I23" s="1" t="e">
        <f>RTD("pi.rtdserver", ,"BSE_KRBL", "High")</f>
        <v>#N/A</v>
      </c>
      <c r="J23" s="1" t="e">
        <f>RTD("pi.rtdserver", ,"BSE_KRBL", "Low")</f>
        <v>#N/A</v>
      </c>
      <c r="K23" s="1" t="e">
        <f>RTD("pi.rtdserver", ,"BSE_KRBL", "PrevClose")</f>
        <v>#N/A</v>
      </c>
      <c r="L23" s="1" t="e">
        <f>RTD("pi.rtdserver", ,"BSE_KRBL", "Volume")</f>
        <v>#N/A</v>
      </c>
      <c r="M23" s="1" t="e">
        <f>RTD("pi.rtdserver", ,"BSE_KRBL", "OpenInterest")</f>
        <v>#N/A</v>
      </c>
      <c r="N23" s="1" t="e">
        <f>RTD("pi.rtdserver", ,"BSE_KRBL", "AverageTradePrice")</f>
        <v>#N/A</v>
      </c>
      <c r="O23" s="1" t="e">
        <f>RTD("pi.rtdserver", ,"BSE_KRBL", "TotalBidQty")</f>
        <v>#N/A</v>
      </c>
      <c r="P23" s="1" t="e">
        <f>RTD("pi.rtdserver", ,"BSE_KRBL", "TotalAskQty")</f>
        <v>#N/A</v>
      </c>
      <c r="Q23" s="1" t="e">
        <f>RTD("pi.rtdserver", ,"BSE_KRBL", "Exchange")</f>
        <v>#N/A</v>
      </c>
      <c r="R23" s="1" t="e">
        <f>RTD("pi.rtdserver", ,"BSE_KRBL", "lastTradeTime")</f>
        <v>#N/A</v>
      </c>
      <c r="S23" s="1" t="e">
        <f>RTD("pi.rtdserver", ,"BSE_KRBL", "lastUpdateTime")</f>
        <v>#N/A</v>
      </c>
    </row>
    <row r="24" spans="1:19" x14ac:dyDescent="0.25">
      <c r="A24" s="1" t="e">
        <f>RTD("pi.rtdserver", ,"BSE_KSCL", "TradingSymbol")</f>
        <v>#N/A</v>
      </c>
      <c r="B24" s="1" t="e">
        <f>RTD("pi.rtdserver", ,"BSE_KSCL", "Last")</f>
        <v>#N/A</v>
      </c>
      <c r="C24" s="1" t="e">
        <f>RTD("pi.rtdserver", ,"BSE_KSCL", "BidSize")</f>
        <v>#N/A</v>
      </c>
      <c r="D24" s="1" t="e">
        <f>RTD("pi.rtdserver", ,"BSE_KSCL", "Bid")</f>
        <v>#N/A</v>
      </c>
      <c r="E24" s="1" t="e">
        <f>RTD("pi.rtdserver", ,"BSE_KSCL", "Ask")</f>
        <v>#N/A</v>
      </c>
      <c r="F24" s="1" t="e">
        <f>RTD("pi.rtdserver", ,"BSE_KSCL", "AskSize")</f>
        <v>#N/A</v>
      </c>
      <c r="G24" s="1" t="e">
        <f>RTD("pi.rtdserver", ,"BSE_KSCL", "LTQ")</f>
        <v>#N/A</v>
      </c>
      <c r="H24" s="1" t="e">
        <f>RTD("pi.rtdserver", ,"BSE_KSCL", "Open")</f>
        <v>#N/A</v>
      </c>
      <c r="I24" s="1" t="e">
        <f>RTD("pi.rtdserver", ,"BSE_KSCL", "High")</f>
        <v>#N/A</v>
      </c>
      <c r="J24" s="1" t="e">
        <f>RTD("pi.rtdserver", ,"BSE_KSCL", "Low")</f>
        <v>#N/A</v>
      </c>
      <c r="K24" s="1" t="e">
        <f>RTD("pi.rtdserver", ,"BSE_KSCL", "PrevClose")</f>
        <v>#N/A</v>
      </c>
      <c r="L24" s="1" t="e">
        <f>RTD("pi.rtdserver", ,"BSE_KSCL", "Volume")</f>
        <v>#N/A</v>
      </c>
      <c r="M24" s="1" t="e">
        <f>RTD("pi.rtdserver", ,"BSE_KSCL", "OpenInterest")</f>
        <v>#N/A</v>
      </c>
      <c r="N24" s="1" t="e">
        <f>RTD("pi.rtdserver", ,"BSE_KSCL", "AverageTradePrice")</f>
        <v>#N/A</v>
      </c>
      <c r="O24" s="1" t="e">
        <f>RTD("pi.rtdserver", ,"BSE_KSCL", "TotalBidQty")</f>
        <v>#N/A</v>
      </c>
      <c r="P24" s="1" t="e">
        <f>RTD("pi.rtdserver", ,"BSE_KSCL", "TotalAskQty")</f>
        <v>#N/A</v>
      </c>
      <c r="Q24" s="1" t="e">
        <f>RTD("pi.rtdserver", ,"BSE_KSCL", "Exchange")</f>
        <v>#N/A</v>
      </c>
      <c r="R24" s="1" t="e">
        <f>RTD("pi.rtdserver", ,"BSE_KSCL", "lastTradeTime")</f>
        <v>#N/A</v>
      </c>
      <c r="S24" s="1" t="e">
        <f>RTD("pi.rtdserver", ,"BSE_KSCL", "lastUpdateTime")</f>
        <v>#N/A</v>
      </c>
    </row>
    <row r="25" spans="1:19" x14ac:dyDescent="0.25">
      <c r="A25" s="1" t="e">
        <f>RTD("pi.rtdserver", ,"BSE_MCLEODRUSS", "TradingSymbol")</f>
        <v>#N/A</v>
      </c>
      <c r="B25" s="1" t="e">
        <f>RTD("pi.rtdserver", ,"BSE_MCLEODRUSS", "Last")</f>
        <v>#N/A</v>
      </c>
      <c r="C25" s="1" t="e">
        <f>RTD("pi.rtdserver", ,"BSE_MCLEODRUSS", "BidSize")</f>
        <v>#N/A</v>
      </c>
      <c r="D25" s="1" t="e">
        <f>RTD("pi.rtdserver", ,"BSE_MCLEODRUSS", "Bid")</f>
        <v>#N/A</v>
      </c>
      <c r="E25" s="1" t="e">
        <f>RTD("pi.rtdserver", ,"BSE_MCLEODRUSS", "Ask")</f>
        <v>#N/A</v>
      </c>
      <c r="F25" s="1" t="e">
        <f>RTD("pi.rtdserver", ,"BSE_MCLEODRUSS", "AskSize")</f>
        <v>#N/A</v>
      </c>
      <c r="G25" s="1" t="e">
        <f>RTD("pi.rtdserver", ,"BSE_MCLEODRUSS", "LTQ")</f>
        <v>#N/A</v>
      </c>
      <c r="H25" s="1" t="e">
        <f>RTD("pi.rtdserver", ,"BSE_MCLEODRUSS", "Open")</f>
        <v>#N/A</v>
      </c>
      <c r="I25" s="1" t="e">
        <f>RTD("pi.rtdserver", ,"BSE_MCLEODRUSS", "High")</f>
        <v>#N/A</v>
      </c>
      <c r="J25" s="1" t="e">
        <f>RTD("pi.rtdserver", ,"BSE_MCLEODRUSS", "Low")</f>
        <v>#N/A</v>
      </c>
      <c r="K25" s="1" t="e">
        <f>RTD("pi.rtdserver", ,"BSE_MCLEODRUSS", "PrevClose")</f>
        <v>#N/A</v>
      </c>
      <c r="L25" s="1" t="e">
        <f>RTD("pi.rtdserver", ,"BSE_MCLEODRUSS", "Volume")</f>
        <v>#N/A</v>
      </c>
      <c r="M25" s="1" t="e">
        <f>RTD("pi.rtdserver", ,"BSE_MCLEODRUSS", "OpenInterest")</f>
        <v>#N/A</v>
      </c>
      <c r="N25" s="1" t="e">
        <f>RTD("pi.rtdserver", ,"BSE_MCLEODRUSS", "AverageTradePrice")</f>
        <v>#N/A</v>
      </c>
      <c r="O25" s="1" t="e">
        <f>RTD("pi.rtdserver", ,"BSE_MCLEODRUSS", "TotalBidQty")</f>
        <v>#N/A</v>
      </c>
      <c r="P25" s="1" t="e">
        <f>RTD("pi.rtdserver", ,"BSE_MCLEODRUSS", "TotalAskQty")</f>
        <v>#N/A</v>
      </c>
      <c r="Q25" s="1" t="e">
        <f>RTD("pi.rtdserver", ,"BSE_MCLEODRUSS", "Exchange")</f>
        <v>#N/A</v>
      </c>
      <c r="R25" s="1" t="e">
        <f>RTD("pi.rtdserver", ,"BSE_MCLEODRUSS", "lastTradeTime")</f>
        <v>#N/A</v>
      </c>
      <c r="S25" s="1" t="e">
        <f>RTD("pi.rtdserver", ,"BSE_MCLEODRUSS", "lastUpdateTime")</f>
        <v>#N/A</v>
      </c>
    </row>
    <row r="26" spans="1:19" x14ac:dyDescent="0.25">
      <c r="A26" s="1" t="e">
        <f>RTD("pi.rtdserver", ,"BSE_NESTLEIND", "TradingSymbol")</f>
        <v>#N/A</v>
      </c>
      <c r="B26" s="1" t="e">
        <f>RTD("pi.rtdserver", ,"BSE_NESTLEIND", "Last")</f>
        <v>#N/A</v>
      </c>
      <c r="C26" s="1" t="e">
        <f>RTD("pi.rtdserver", ,"BSE_NESTLEIND", "BidSize")</f>
        <v>#N/A</v>
      </c>
      <c r="D26" s="1" t="e">
        <f>RTD("pi.rtdserver", ,"BSE_NESTLEIND", "Bid")</f>
        <v>#N/A</v>
      </c>
      <c r="E26" s="1" t="e">
        <f>RTD("pi.rtdserver", ,"BSE_NESTLEIND", "Ask")</f>
        <v>#N/A</v>
      </c>
      <c r="F26" s="1" t="e">
        <f>RTD("pi.rtdserver", ,"BSE_NESTLEIND", "AskSize")</f>
        <v>#N/A</v>
      </c>
      <c r="G26" s="1" t="e">
        <f>RTD("pi.rtdserver", ,"BSE_NESTLEIND", "LTQ")</f>
        <v>#N/A</v>
      </c>
      <c r="H26" s="1" t="e">
        <f>RTD("pi.rtdserver", ,"BSE_NESTLEIND", "Open")</f>
        <v>#N/A</v>
      </c>
      <c r="I26" s="1" t="e">
        <f>RTD("pi.rtdserver", ,"BSE_NESTLEIND", "High")</f>
        <v>#N/A</v>
      </c>
      <c r="J26" s="1" t="e">
        <f>RTD("pi.rtdserver", ,"BSE_NESTLEIND", "Low")</f>
        <v>#N/A</v>
      </c>
      <c r="K26" s="1" t="e">
        <f>RTD("pi.rtdserver", ,"BSE_NESTLEIND", "PrevClose")</f>
        <v>#N/A</v>
      </c>
      <c r="L26" s="1" t="e">
        <f>RTD("pi.rtdserver", ,"BSE_NESTLEIND", "Volume")</f>
        <v>#N/A</v>
      </c>
      <c r="M26" s="1" t="e">
        <f>RTD("pi.rtdserver", ,"BSE_NESTLEIND", "OpenInterest")</f>
        <v>#N/A</v>
      </c>
      <c r="N26" s="1" t="e">
        <f>RTD("pi.rtdserver", ,"BSE_NESTLEIND", "AverageTradePrice")</f>
        <v>#N/A</v>
      </c>
      <c r="O26" s="1" t="e">
        <f>RTD("pi.rtdserver", ,"BSE_NESTLEIND", "TotalBidQty")</f>
        <v>#N/A</v>
      </c>
      <c r="P26" s="1" t="e">
        <f>RTD("pi.rtdserver", ,"BSE_NESTLEIND", "TotalAskQty")</f>
        <v>#N/A</v>
      </c>
      <c r="Q26" s="1" t="e">
        <f>RTD("pi.rtdserver", ,"BSE_NESTLEIND", "Exchange")</f>
        <v>#N/A</v>
      </c>
      <c r="R26" s="1" t="e">
        <f>RTD("pi.rtdserver", ,"BSE_NESTLEIND", "lastTradeTime")</f>
        <v>#N/A</v>
      </c>
      <c r="S26" s="1" t="e">
        <f>RTD("pi.rtdserver", ,"BSE_NESTLEIND", "lastUpdateTime")</f>
        <v>#N/A</v>
      </c>
    </row>
    <row r="27" spans="1:19" x14ac:dyDescent="0.25">
      <c r="A27" s="1" t="e">
        <f>RTD("pi.rtdserver", ,"BSE_PGHH", "TradingSymbol")</f>
        <v>#N/A</v>
      </c>
      <c r="B27" s="1" t="e">
        <f>RTD("pi.rtdserver", ,"BSE_PGHH", "Last")</f>
        <v>#N/A</v>
      </c>
      <c r="C27" s="1" t="e">
        <f>RTD("pi.rtdserver", ,"BSE_PGHH", "BidSize")</f>
        <v>#N/A</v>
      </c>
      <c r="D27" s="1" t="e">
        <f>RTD("pi.rtdserver", ,"BSE_PGHH", "Bid")</f>
        <v>#N/A</v>
      </c>
      <c r="E27" s="1" t="e">
        <f>RTD("pi.rtdserver", ,"BSE_PGHH", "Ask")</f>
        <v>#N/A</v>
      </c>
      <c r="F27" s="1" t="e">
        <f>RTD("pi.rtdserver", ,"BSE_PGHH", "AskSize")</f>
        <v>#N/A</v>
      </c>
      <c r="G27" s="1" t="e">
        <f>RTD("pi.rtdserver", ,"BSE_PGHH", "LTQ")</f>
        <v>#N/A</v>
      </c>
      <c r="H27" s="1" t="e">
        <f>RTD("pi.rtdserver", ,"BSE_PGHH", "Open")</f>
        <v>#N/A</v>
      </c>
      <c r="I27" s="1" t="e">
        <f>RTD("pi.rtdserver", ,"BSE_PGHH", "High")</f>
        <v>#N/A</v>
      </c>
      <c r="J27" s="1" t="e">
        <f>RTD("pi.rtdserver", ,"BSE_PGHH", "Low")</f>
        <v>#N/A</v>
      </c>
      <c r="K27" s="1" t="e">
        <f>RTD("pi.rtdserver", ,"BSE_PGHH", "PrevClose")</f>
        <v>#N/A</v>
      </c>
      <c r="L27" s="1" t="e">
        <f>RTD("pi.rtdserver", ,"BSE_PGHH", "Volume")</f>
        <v>#N/A</v>
      </c>
      <c r="M27" s="1" t="e">
        <f>RTD("pi.rtdserver", ,"BSE_PGHH", "OpenInterest")</f>
        <v>#N/A</v>
      </c>
      <c r="N27" s="1" t="e">
        <f>RTD("pi.rtdserver", ,"BSE_PGHH", "AverageTradePrice")</f>
        <v>#N/A</v>
      </c>
      <c r="O27" s="1" t="e">
        <f>RTD("pi.rtdserver", ,"BSE_PGHH", "TotalBidQty")</f>
        <v>#N/A</v>
      </c>
      <c r="P27" s="1" t="e">
        <f>RTD("pi.rtdserver", ,"BSE_PGHH", "TotalAskQty")</f>
        <v>#N/A</v>
      </c>
      <c r="Q27" s="1" t="e">
        <f>RTD("pi.rtdserver", ,"BSE_PGHH", "Exchange")</f>
        <v>#N/A</v>
      </c>
      <c r="R27" s="1" t="e">
        <f>RTD("pi.rtdserver", ,"BSE_PGHH", "lastTradeTime")</f>
        <v>#N/A</v>
      </c>
      <c r="S27" s="1" t="e">
        <f>RTD("pi.rtdserver", ,"BSE_PGHH", "lastUpdateTime")</f>
        <v>#N/A</v>
      </c>
    </row>
    <row r="28" spans="1:19" x14ac:dyDescent="0.25">
      <c r="A28" s="1" t="e">
        <f>RTD("pi.rtdserver", ,"BSE_RADICO", "TradingSymbol")</f>
        <v>#N/A</v>
      </c>
      <c r="B28" s="1" t="e">
        <f>RTD("pi.rtdserver", ,"BSE_RADICO", "Last")</f>
        <v>#N/A</v>
      </c>
      <c r="C28" s="1" t="e">
        <f>RTD("pi.rtdserver", ,"BSE_RADICO", "BidSize")</f>
        <v>#N/A</v>
      </c>
      <c r="D28" s="1" t="e">
        <f>RTD("pi.rtdserver", ,"BSE_RADICO", "Bid")</f>
        <v>#N/A</v>
      </c>
      <c r="E28" s="1" t="e">
        <f>RTD("pi.rtdserver", ,"BSE_RADICO", "Ask")</f>
        <v>#N/A</v>
      </c>
      <c r="F28" s="1" t="e">
        <f>RTD("pi.rtdserver", ,"BSE_RADICO", "AskSize")</f>
        <v>#N/A</v>
      </c>
      <c r="G28" s="1" t="e">
        <f>RTD("pi.rtdserver", ,"BSE_RADICO", "LTQ")</f>
        <v>#N/A</v>
      </c>
      <c r="H28" s="1" t="e">
        <f>RTD("pi.rtdserver", ,"BSE_RADICO", "Open")</f>
        <v>#N/A</v>
      </c>
      <c r="I28" s="1" t="e">
        <f>RTD("pi.rtdserver", ,"BSE_RADICO", "High")</f>
        <v>#N/A</v>
      </c>
      <c r="J28" s="1" t="e">
        <f>RTD("pi.rtdserver", ,"BSE_RADICO", "Low")</f>
        <v>#N/A</v>
      </c>
      <c r="K28" s="1" t="e">
        <f>RTD("pi.rtdserver", ,"BSE_RADICO", "PrevClose")</f>
        <v>#N/A</v>
      </c>
      <c r="L28" s="1" t="e">
        <f>RTD("pi.rtdserver", ,"BSE_RADICO", "Volume")</f>
        <v>#N/A</v>
      </c>
      <c r="M28" s="1" t="e">
        <f>RTD("pi.rtdserver", ,"BSE_RADICO", "OpenInterest")</f>
        <v>#N/A</v>
      </c>
      <c r="N28" s="1" t="e">
        <f>RTD("pi.rtdserver", ,"BSE_RADICO", "AverageTradePrice")</f>
        <v>#N/A</v>
      </c>
      <c r="O28" s="1" t="e">
        <f>RTD("pi.rtdserver", ,"BSE_RADICO", "TotalBidQty")</f>
        <v>#N/A</v>
      </c>
      <c r="P28" s="1" t="e">
        <f>RTD("pi.rtdserver", ,"BSE_RADICO", "TotalAskQty")</f>
        <v>#N/A</v>
      </c>
      <c r="Q28" s="1" t="e">
        <f>RTD("pi.rtdserver", ,"BSE_RADICO", "Exchange")</f>
        <v>#N/A</v>
      </c>
      <c r="R28" s="1" t="e">
        <f>RTD("pi.rtdserver", ,"BSE_RADICO", "lastTradeTime")</f>
        <v>#N/A</v>
      </c>
      <c r="S28" s="1" t="e">
        <f>RTD("pi.rtdserver", ,"BSE_RADICO", "lastUpdateTime")</f>
        <v>#N/A</v>
      </c>
    </row>
    <row r="29" spans="1:19" x14ac:dyDescent="0.25">
      <c r="A29" s="1" t="e">
        <f>RTD("pi.rtdserver", ,"BSE_RENUKA", "TradingSymbol")</f>
        <v>#N/A</v>
      </c>
      <c r="B29" s="1" t="e">
        <f>RTD("pi.rtdserver", ,"BSE_RENUKA", "Last")</f>
        <v>#N/A</v>
      </c>
      <c r="C29" s="1" t="e">
        <f>RTD("pi.rtdserver", ,"BSE_RENUKA", "BidSize")</f>
        <v>#N/A</v>
      </c>
      <c r="D29" s="1" t="e">
        <f>RTD("pi.rtdserver", ,"BSE_RENUKA", "Bid")</f>
        <v>#N/A</v>
      </c>
      <c r="E29" s="1" t="e">
        <f>RTD("pi.rtdserver", ,"BSE_RENUKA", "Ask")</f>
        <v>#N/A</v>
      </c>
      <c r="F29" s="1" t="e">
        <f>RTD("pi.rtdserver", ,"BSE_RENUKA", "AskSize")</f>
        <v>#N/A</v>
      </c>
      <c r="G29" s="1" t="e">
        <f>RTD("pi.rtdserver", ,"BSE_RENUKA", "LTQ")</f>
        <v>#N/A</v>
      </c>
      <c r="H29" s="1" t="e">
        <f>RTD("pi.rtdserver", ,"BSE_RENUKA", "Open")</f>
        <v>#N/A</v>
      </c>
      <c r="I29" s="1" t="e">
        <f>RTD("pi.rtdserver", ,"BSE_RENUKA", "High")</f>
        <v>#N/A</v>
      </c>
      <c r="J29" s="1" t="e">
        <f>RTD("pi.rtdserver", ,"BSE_RENUKA", "Low")</f>
        <v>#N/A</v>
      </c>
      <c r="K29" s="1" t="e">
        <f>RTD("pi.rtdserver", ,"BSE_RENUKA", "PrevClose")</f>
        <v>#N/A</v>
      </c>
      <c r="L29" s="1" t="e">
        <f>RTD("pi.rtdserver", ,"BSE_RENUKA", "Volume")</f>
        <v>#N/A</v>
      </c>
      <c r="M29" s="1" t="e">
        <f>RTD("pi.rtdserver", ,"BSE_RENUKA", "OpenInterest")</f>
        <v>#N/A</v>
      </c>
      <c r="N29" s="1" t="e">
        <f>RTD("pi.rtdserver", ,"BSE_RENUKA", "AverageTradePrice")</f>
        <v>#N/A</v>
      </c>
      <c r="O29" s="1" t="e">
        <f>RTD("pi.rtdserver", ,"BSE_RENUKA", "TotalBidQty")</f>
        <v>#N/A</v>
      </c>
      <c r="P29" s="1" t="e">
        <f>RTD("pi.rtdserver", ,"BSE_RENUKA", "TotalAskQty")</f>
        <v>#N/A</v>
      </c>
      <c r="Q29" s="1" t="e">
        <f>RTD("pi.rtdserver", ,"BSE_RENUKA", "Exchange")</f>
        <v>#N/A</v>
      </c>
      <c r="R29" s="1" t="e">
        <f>RTD("pi.rtdserver", ,"BSE_RENUKA", "lastTradeTime")</f>
        <v>#N/A</v>
      </c>
      <c r="S29" s="1" t="e">
        <f>RTD("pi.rtdserver", ,"BSE_RENUKA", "lastUpdateTime")</f>
        <v>#N/A</v>
      </c>
    </row>
    <row r="30" spans="1:19" x14ac:dyDescent="0.25">
      <c r="A30" s="1" t="e">
        <f>RTD("pi.rtdserver", ,"BSE_RUCHISOYA", "TradingSymbol")</f>
        <v>#N/A</v>
      </c>
      <c r="B30" s="1" t="e">
        <f>RTD("pi.rtdserver", ,"BSE_RUCHISOYA", "Last")</f>
        <v>#N/A</v>
      </c>
      <c r="C30" s="1" t="e">
        <f>RTD("pi.rtdserver", ,"BSE_RUCHISOYA", "BidSize")</f>
        <v>#N/A</v>
      </c>
      <c r="D30" s="1" t="e">
        <f>RTD("pi.rtdserver", ,"BSE_RUCHISOYA", "Bid")</f>
        <v>#N/A</v>
      </c>
      <c r="E30" s="1" t="e">
        <f>RTD("pi.rtdserver", ,"BSE_RUCHISOYA", "Ask")</f>
        <v>#N/A</v>
      </c>
      <c r="F30" s="1" t="e">
        <f>RTD("pi.rtdserver", ,"BSE_RUCHISOYA", "AskSize")</f>
        <v>#N/A</v>
      </c>
      <c r="G30" s="1" t="e">
        <f>RTD("pi.rtdserver", ,"BSE_RUCHISOYA", "LTQ")</f>
        <v>#N/A</v>
      </c>
      <c r="H30" s="1" t="e">
        <f>RTD("pi.rtdserver", ,"BSE_RUCHISOYA", "Open")</f>
        <v>#N/A</v>
      </c>
      <c r="I30" s="1" t="e">
        <f>RTD("pi.rtdserver", ,"BSE_RUCHISOYA", "High")</f>
        <v>#N/A</v>
      </c>
      <c r="J30" s="1" t="e">
        <f>RTD("pi.rtdserver", ,"BSE_RUCHISOYA", "Low")</f>
        <v>#N/A</v>
      </c>
      <c r="K30" s="1" t="e">
        <f>RTD("pi.rtdserver", ,"BSE_RUCHISOYA", "PrevClose")</f>
        <v>#N/A</v>
      </c>
      <c r="L30" s="1" t="e">
        <f>RTD("pi.rtdserver", ,"BSE_RUCHISOYA", "Volume")</f>
        <v>#N/A</v>
      </c>
      <c r="M30" s="1" t="e">
        <f>RTD("pi.rtdserver", ,"BSE_RUCHISOYA", "OpenInterest")</f>
        <v>#N/A</v>
      </c>
      <c r="N30" s="1" t="e">
        <f>RTD("pi.rtdserver", ,"BSE_RUCHISOYA", "AverageTradePrice")</f>
        <v>#N/A</v>
      </c>
      <c r="O30" s="1" t="e">
        <f>RTD("pi.rtdserver", ,"BSE_RUCHISOYA", "TotalBidQty")</f>
        <v>#N/A</v>
      </c>
      <c r="P30" s="1" t="e">
        <f>RTD("pi.rtdserver", ,"BSE_RUCHISOYA", "TotalAskQty")</f>
        <v>#N/A</v>
      </c>
      <c r="Q30" s="1" t="e">
        <f>RTD("pi.rtdserver", ,"BSE_RUCHISOYA", "Exchange")</f>
        <v>#N/A</v>
      </c>
      <c r="R30" s="1" t="e">
        <f>RTD("pi.rtdserver", ,"BSE_RUCHISOYA", "lastTradeTime")</f>
        <v>#N/A</v>
      </c>
      <c r="S30" s="1" t="e">
        <f>RTD("pi.rtdserver", ,"BSE_RUCHISOYA", "lastUpdateTime")</f>
        <v>#N/A</v>
      </c>
    </row>
    <row r="31" spans="1:19" x14ac:dyDescent="0.25">
      <c r="A31" s="1" t="e">
        <f>RTD("pi.rtdserver", ,"BSE_TATACOFFEE", "TradingSymbol")</f>
        <v>#N/A</v>
      </c>
      <c r="B31" s="1" t="e">
        <f>RTD("pi.rtdserver", ,"BSE_TATACOFFEE", "Last")</f>
        <v>#N/A</v>
      </c>
      <c r="C31" s="1" t="e">
        <f>RTD("pi.rtdserver", ,"BSE_TATACOFFEE", "BidSize")</f>
        <v>#N/A</v>
      </c>
      <c r="D31" s="1" t="e">
        <f>RTD("pi.rtdserver", ,"BSE_TATACOFFEE", "Bid")</f>
        <v>#N/A</v>
      </c>
      <c r="E31" s="1" t="e">
        <f>RTD("pi.rtdserver", ,"BSE_TATACOFFEE", "Ask")</f>
        <v>#N/A</v>
      </c>
      <c r="F31" s="1" t="e">
        <f>RTD("pi.rtdserver", ,"BSE_TATACOFFEE", "AskSize")</f>
        <v>#N/A</v>
      </c>
      <c r="G31" s="1" t="e">
        <f>RTD("pi.rtdserver", ,"BSE_TATACOFFEE", "LTQ")</f>
        <v>#N/A</v>
      </c>
      <c r="H31" s="1" t="e">
        <f>RTD("pi.rtdserver", ,"BSE_TATACOFFEE", "Open")</f>
        <v>#N/A</v>
      </c>
      <c r="I31" s="1" t="e">
        <f>RTD("pi.rtdserver", ,"BSE_TATACOFFEE", "High")</f>
        <v>#N/A</v>
      </c>
      <c r="J31" s="1" t="e">
        <f>RTD("pi.rtdserver", ,"BSE_TATACOFFEE", "Low")</f>
        <v>#N/A</v>
      </c>
      <c r="K31" s="1" t="e">
        <f>RTD("pi.rtdserver", ,"BSE_TATACOFFEE", "PrevClose")</f>
        <v>#N/A</v>
      </c>
      <c r="L31" s="1" t="e">
        <f>RTD("pi.rtdserver", ,"BSE_TATACOFFEE", "Volume")</f>
        <v>#N/A</v>
      </c>
      <c r="M31" s="1" t="e">
        <f>RTD("pi.rtdserver", ,"BSE_TATACOFFEE", "OpenInterest")</f>
        <v>#N/A</v>
      </c>
      <c r="N31" s="1" t="e">
        <f>RTD("pi.rtdserver", ,"BSE_TATACOFFEE", "AverageTradePrice")</f>
        <v>#N/A</v>
      </c>
      <c r="O31" s="1" t="e">
        <f>RTD("pi.rtdserver", ,"BSE_TATACOFFEE", "TotalBidQty")</f>
        <v>#N/A</v>
      </c>
      <c r="P31" s="1" t="e">
        <f>RTD("pi.rtdserver", ,"BSE_TATACOFFEE", "TotalAskQty")</f>
        <v>#N/A</v>
      </c>
      <c r="Q31" s="1" t="e">
        <f>RTD("pi.rtdserver", ,"BSE_TATACOFFEE", "Exchange")</f>
        <v>#N/A</v>
      </c>
      <c r="R31" s="1" t="e">
        <f>RTD("pi.rtdserver", ,"BSE_TATACOFFEE", "lastTradeTime")</f>
        <v>#N/A</v>
      </c>
      <c r="S31" s="1" t="e">
        <f>RTD("pi.rtdserver", ,"BSE_TATACOFFEE", "lastUpdateTime")</f>
        <v>#N/A</v>
      </c>
    </row>
    <row r="32" spans="1:19" x14ac:dyDescent="0.25">
      <c r="A32" s="1" t="e">
        <f>RTD("pi.rtdserver", ,"BSE_TRIVENI", "TradingSymbol")</f>
        <v>#N/A</v>
      </c>
      <c r="B32" s="1" t="e">
        <f>RTD("pi.rtdserver", ,"BSE_TRIVENI", "Last")</f>
        <v>#N/A</v>
      </c>
      <c r="C32" s="1" t="e">
        <f>RTD("pi.rtdserver", ,"BSE_TRIVENI", "BidSize")</f>
        <v>#N/A</v>
      </c>
      <c r="D32" s="1" t="e">
        <f>RTD("pi.rtdserver", ,"BSE_TRIVENI", "Bid")</f>
        <v>#N/A</v>
      </c>
      <c r="E32" s="1" t="e">
        <f>RTD("pi.rtdserver", ,"BSE_TRIVENI", "Ask")</f>
        <v>#N/A</v>
      </c>
      <c r="F32" s="1" t="e">
        <f>RTD("pi.rtdserver", ,"BSE_TRIVENI", "AskSize")</f>
        <v>#N/A</v>
      </c>
      <c r="G32" s="1" t="e">
        <f>RTD("pi.rtdserver", ,"BSE_TRIVENI", "LTQ")</f>
        <v>#N/A</v>
      </c>
      <c r="H32" s="1" t="e">
        <f>RTD("pi.rtdserver", ,"BSE_TRIVENI", "Open")</f>
        <v>#N/A</v>
      </c>
      <c r="I32" s="1" t="e">
        <f>RTD("pi.rtdserver", ,"BSE_TRIVENI", "High")</f>
        <v>#N/A</v>
      </c>
      <c r="J32" s="1" t="e">
        <f>RTD("pi.rtdserver", ,"BSE_TRIVENI", "Low")</f>
        <v>#N/A</v>
      </c>
      <c r="K32" s="1" t="e">
        <f>RTD("pi.rtdserver", ,"BSE_TRIVENI", "PrevClose")</f>
        <v>#N/A</v>
      </c>
      <c r="L32" s="1" t="e">
        <f>RTD("pi.rtdserver", ,"BSE_TRIVENI", "Volume")</f>
        <v>#N/A</v>
      </c>
      <c r="M32" s="1" t="e">
        <f>RTD("pi.rtdserver", ,"BSE_TRIVENI", "OpenInterest")</f>
        <v>#N/A</v>
      </c>
      <c r="N32" s="1" t="e">
        <f>RTD("pi.rtdserver", ,"BSE_TRIVENI", "AverageTradePrice")</f>
        <v>#N/A</v>
      </c>
      <c r="O32" s="1" t="e">
        <f>RTD("pi.rtdserver", ,"BSE_TRIVENI", "TotalBidQty")</f>
        <v>#N/A</v>
      </c>
      <c r="P32" s="1" t="e">
        <f>RTD("pi.rtdserver", ,"BSE_TRIVENI", "TotalAskQty")</f>
        <v>#N/A</v>
      </c>
      <c r="Q32" s="1" t="e">
        <f>RTD("pi.rtdserver", ,"BSE_TRIVENI", "Exchange")</f>
        <v>#N/A</v>
      </c>
      <c r="R32" s="1" t="e">
        <f>RTD("pi.rtdserver", ,"BSE_TRIVENI", "lastTradeTime")</f>
        <v>#N/A</v>
      </c>
      <c r="S32" s="1" t="e">
        <f>RTD("pi.rtdserver", ,"BSE_TRIVENI", "lastUpdateTime")</f>
        <v>#N/A</v>
      </c>
    </row>
    <row r="33" spans="1:19" x14ac:dyDescent="0.25">
      <c r="A33" s="1" t="e">
        <f>RTD("pi.rtdserver", ,"BSE_UBL", "TradingSymbol")</f>
        <v>#N/A</v>
      </c>
      <c r="B33" s="1" t="e">
        <f>RTD("pi.rtdserver", ,"BSE_UBL", "Last")</f>
        <v>#N/A</v>
      </c>
      <c r="C33" s="1" t="e">
        <f>RTD("pi.rtdserver", ,"BSE_UBL", "BidSize")</f>
        <v>#N/A</v>
      </c>
      <c r="D33" s="1" t="e">
        <f>RTD("pi.rtdserver", ,"BSE_UBL", "Bid")</f>
        <v>#N/A</v>
      </c>
      <c r="E33" s="1" t="e">
        <f>RTD("pi.rtdserver", ,"BSE_UBL", "Ask")</f>
        <v>#N/A</v>
      </c>
      <c r="F33" s="1" t="e">
        <f>RTD("pi.rtdserver", ,"BSE_UBL", "AskSize")</f>
        <v>#N/A</v>
      </c>
      <c r="G33" s="1" t="e">
        <f>RTD("pi.rtdserver", ,"BSE_UBL", "LTQ")</f>
        <v>#N/A</v>
      </c>
      <c r="H33" s="1" t="e">
        <f>RTD("pi.rtdserver", ,"BSE_UBL", "Open")</f>
        <v>#N/A</v>
      </c>
      <c r="I33" s="1" t="e">
        <f>RTD("pi.rtdserver", ,"BSE_UBL", "High")</f>
        <v>#N/A</v>
      </c>
      <c r="J33" s="1" t="e">
        <f>RTD("pi.rtdserver", ,"BSE_UBL", "Low")</f>
        <v>#N/A</v>
      </c>
      <c r="K33" s="1" t="e">
        <f>RTD("pi.rtdserver", ,"BSE_UBL", "PrevClose")</f>
        <v>#N/A</v>
      </c>
      <c r="L33" s="1" t="e">
        <f>RTD("pi.rtdserver", ,"BSE_UBL", "Volume")</f>
        <v>#N/A</v>
      </c>
      <c r="M33" s="1" t="e">
        <f>RTD("pi.rtdserver", ,"BSE_UBL", "OpenInterest")</f>
        <v>#N/A</v>
      </c>
      <c r="N33" s="1" t="e">
        <f>RTD("pi.rtdserver", ,"BSE_UBL", "AverageTradePrice")</f>
        <v>#N/A</v>
      </c>
      <c r="O33" s="1" t="e">
        <f>RTD("pi.rtdserver", ,"BSE_UBL", "TotalBidQty")</f>
        <v>#N/A</v>
      </c>
      <c r="P33" s="1" t="e">
        <f>RTD("pi.rtdserver", ,"BSE_UBL", "TotalAskQty")</f>
        <v>#N/A</v>
      </c>
      <c r="Q33" s="1" t="e">
        <f>RTD("pi.rtdserver", ,"BSE_UBL", "Exchange")</f>
        <v>#N/A</v>
      </c>
      <c r="R33" s="1" t="e">
        <f>RTD("pi.rtdserver", ,"BSE_UBL", "lastTradeTime")</f>
        <v>#N/A</v>
      </c>
      <c r="S33" s="1" t="e">
        <f>RTD("pi.rtdserver", ,"BSE_UBL", "lastUpdateTime")</f>
        <v>#N/A</v>
      </c>
    </row>
    <row r="34" spans="1:19" x14ac:dyDescent="0.25">
      <c r="A34" s="1" t="e">
        <f>RTD("pi.rtdserver", ,"BSE_UNITDSPR", "TradingSymbol")</f>
        <v>#N/A</v>
      </c>
      <c r="B34" s="1" t="e">
        <f>RTD("pi.rtdserver", ,"BSE_UNITDSPR", "Last")</f>
        <v>#N/A</v>
      </c>
      <c r="C34" s="1" t="e">
        <f>RTD("pi.rtdserver", ,"BSE_UNITDSPR", "BidSize")</f>
        <v>#N/A</v>
      </c>
      <c r="D34" s="1" t="e">
        <f>RTD("pi.rtdserver", ,"BSE_UNITDSPR", "Bid")</f>
        <v>#N/A</v>
      </c>
      <c r="E34" s="1" t="e">
        <f>RTD("pi.rtdserver", ,"BSE_UNITDSPR", "Ask")</f>
        <v>#N/A</v>
      </c>
      <c r="F34" s="1" t="e">
        <f>RTD("pi.rtdserver", ,"BSE_UNITDSPR", "AskSize")</f>
        <v>#N/A</v>
      </c>
      <c r="G34" s="1" t="e">
        <f>RTD("pi.rtdserver", ,"BSE_UNITDSPR", "LTQ")</f>
        <v>#N/A</v>
      </c>
      <c r="H34" s="1" t="e">
        <f>RTD("pi.rtdserver", ,"BSE_UNITDSPR", "Open")</f>
        <v>#N/A</v>
      </c>
      <c r="I34" s="1" t="e">
        <f>RTD("pi.rtdserver", ,"BSE_UNITDSPR", "High")</f>
        <v>#N/A</v>
      </c>
      <c r="J34" s="1" t="e">
        <f>RTD("pi.rtdserver", ,"BSE_UNITDSPR", "Low")</f>
        <v>#N/A</v>
      </c>
      <c r="K34" s="1" t="e">
        <f>RTD("pi.rtdserver", ,"BSE_UNITDSPR", "PrevClose")</f>
        <v>#N/A</v>
      </c>
      <c r="L34" s="1" t="e">
        <f>RTD("pi.rtdserver", ,"BSE_UNITDSPR", "Volume")</f>
        <v>#N/A</v>
      </c>
      <c r="M34" s="1" t="e">
        <f>RTD("pi.rtdserver", ,"BSE_UNITDSPR", "OpenInterest")</f>
        <v>#N/A</v>
      </c>
      <c r="N34" s="1" t="e">
        <f>RTD("pi.rtdserver", ,"BSE_UNITDSPR", "AverageTradePrice")</f>
        <v>#N/A</v>
      </c>
      <c r="O34" s="1" t="e">
        <f>RTD("pi.rtdserver", ,"BSE_UNITDSPR", "TotalBidQty")</f>
        <v>#N/A</v>
      </c>
      <c r="P34" s="1" t="e">
        <f>RTD("pi.rtdserver", ,"BSE_UNITDSPR", "TotalAskQty")</f>
        <v>#N/A</v>
      </c>
      <c r="Q34" s="1" t="e">
        <f>RTD("pi.rtdserver", ,"BSE_UNITDSPR", "Exchange")</f>
        <v>#N/A</v>
      </c>
      <c r="R34" s="1" t="e">
        <f>RTD("pi.rtdserver", ,"BSE_UNITDSPR", "lastTradeTime")</f>
        <v>#N/A</v>
      </c>
      <c r="S34" s="1" t="e">
        <f>RTD("pi.rtdserver", ,"BSE_UNITDSPR", "lastUpdateTime")</f>
        <v>#N/A</v>
      </c>
    </row>
    <row r="35" spans="1:19" x14ac:dyDescent="0.25">
      <c r="A35" s="1" t="e">
        <f>RTD("pi.rtdserver", ,"BSE_VENKYS", "TradingSymbol")</f>
        <v>#N/A</v>
      </c>
      <c r="B35" s="1" t="e">
        <f>RTD("pi.rtdserver", ,"BSE_VENKYS", "Last")</f>
        <v>#N/A</v>
      </c>
      <c r="C35" s="1" t="e">
        <f>RTD("pi.rtdserver", ,"BSE_VENKYS", "BidSize")</f>
        <v>#N/A</v>
      </c>
      <c r="D35" s="1" t="e">
        <f>RTD("pi.rtdserver", ,"BSE_VENKYS", "Bid")</f>
        <v>#N/A</v>
      </c>
      <c r="E35" s="1" t="e">
        <f>RTD("pi.rtdserver", ,"BSE_VENKYS", "Ask")</f>
        <v>#N/A</v>
      </c>
      <c r="F35" s="1" t="e">
        <f>RTD("pi.rtdserver", ,"BSE_VENKYS", "AskSize")</f>
        <v>#N/A</v>
      </c>
      <c r="G35" s="1" t="e">
        <f>RTD("pi.rtdserver", ,"BSE_VENKYS", "LTQ")</f>
        <v>#N/A</v>
      </c>
      <c r="H35" s="1" t="e">
        <f>RTD("pi.rtdserver", ,"BSE_VENKYS", "Open")</f>
        <v>#N/A</v>
      </c>
      <c r="I35" s="1" t="e">
        <f>RTD("pi.rtdserver", ,"BSE_VENKYS", "High")</f>
        <v>#N/A</v>
      </c>
      <c r="J35" s="1" t="e">
        <f>RTD("pi.rtdserver", ,"BSE_VENKYS", "Low")</f>
        <v>#N/A</v>
      </c>
      <c r="K35" s="1" t="e">
        <f>RTD("pi.rtdserver", ,"BSE_VENKYS", "PrevClose")</f>
        <v>#N/A</v>
      </c>
      <c r="L35" s="1" t="e">
        <f>RTD("pi.rtdserver", ,"BSE_VENKYS", "Volume")</f>
        <v>#N/A</v>
      </c>
      <c r="M35" s="1" t="e">
        <f>RTD("pi.rtdserver", ,"BSE_VENKYS", "OpenInterest")</f>
        <v>#N/A</v>
      </c>
      <c r="N35" s="1" t="e">
        <f>RTD("pi.rtdserver", ,"BSE_VENKYS", "AverageTradePrice")</f>
        <v>#N/A</v>
      </c>
      <c r="O35" s="1" t="e">
        <f>RTD("pi.rtdserver", ,"BSE_VENKYS", "TotalBidQty")</f>
        <v>#N/A</v>
      </c>
      <c r="P35" s="1" t="e">
        <f>RTD("pi.rtdserver", ,"BSE_VENKYS", "TotalAskQty")</f>
        <v>#N/A</v>
      </c>
      <c r="Q35" s="1" t="e">
        <f>RTD("pi.rtdserver", ,"BSE_VENKYS", "Exchange")</f>
        <v>#N/A</v>
      </c>
      <c r="R35" s="1" t="e">
        <f>RTD("pi.rtdserver", ,"BSE_VENKYS", "lastTradeTime")</f>
        <v>#N/A</v>
      </c>
      <c r="S35" s="1" t="e">
        <f>RTD("pi.rtdserver", ,"BSE_VENKYS", "lastUpdateTime")</f>
        <v>#N/A</v>
      </c>
    </row>
    <row r="36" spans="1:19" x14ac:dyDescent="0.25">
      <c r="A36" s="1" t="e">
        <f>RTD("pi.rtdserver", ,"BSE_WATERBASE", "TradingSymbol")</f>
        <v>#N/A</v>
      </c>
      <c r="B36" s="1" t="e">
        <f>RTD("pi.rtdserver", ,"BSE_WATERBASE", "Last")</f>
        <v>#N/A</v>
      </c>
      <c r="C36" s="1" t="e">
        <f>RTD("pi.rtdserver", ,"BSE_WATERBASE", "BidSize")</f>
        <v>#N/A</v>
      </c>
      <c r="D36" s="1" t="e">
        <f>RTD("pi.rtdserver", ,"BSE_WATERBASE", "Bid")</f>
        <v>#N/A</v>
      </c>
      <c r="E36" s="1" t="e">
        <f>RTD("pi.rtdserver", ,"BSE_WATERBASE", "Ask")</f>
        <v>#N/A</v>
      </c>
      <c r="F36" s="1" t="e">
        <f>RTD("pi.rtdserver", ,"BSE_WATERBASE", "AskSize")</f>
        <v>#N/A</v>
      </c>
      <c r="G36" s="1" t="e">
        <f>RTD("pi.rtdserver", ,"BSE_WATERBASE", "LTQ")</f>
        <v>#N/A</v>
      </c>
      <c r="H36" s="1" t="e">
        <f>RTD("pi.rtdserver", ,"BSE_WATERBASE", "Open")</f>
        <v>#N/A</v>
      </c>
      <c r="I36" s="1" t="e">
        <f>RTD("pi.rtdserver", ,"BSE_WATERBASE", "High")</f>
        <v>#N/A</v>
      </c>
      <c r="J36" s="1" t="e">
        <f>RTD("pi.rtdserver", ,"BSE_WATERBASE", "Low")</f>
        <v>#N/A</v>
      </c>
      <c r="K36" s="1" t="e">
        <f>RTD("pi.rtdserver", ,"BSE_WATERBASE", "PrevClose")</f>
        <v>#N/A</v>
      </c>
      <c r="L36" s="1" t="e">
        <f>RTD("pi.rtdserver", ,"BSE_WATERBASE", "Volume")</f>
        <v>#N/A</v>
      </c>
      <c r="M36" s="1" t="e">
        <f>RTD("pi.rtdserver", ,"BSE_WATERBASE", "OpenInterest")</f>
        <v>#N/A</v>
      </c>
      <c r="N36" s="1" t="e">
        <f>RTD("pi.rtdserver", ,"BSE_WATERBASE", "AverageTradePrice")</f>
        <v>#N/A</v>
      </c>
      <c r="O36" s="1" t="e">
        <f>RTD("pi.rtdserver", ,"BSE_WATERBASE", "TotalBidQty")</f>
        <v>#N/A</v>
      </c>
      <c r="P36" s="1" t="e">
        <f>RTD("pi.rtdserver", ,"BSE_WATERBASE", "TotalAskQty")</f>
        <v>#N/A</v>
      </c>
      <c r="Q36" s="1" t="e">
        <f>RTD("pi.rtdserver", ,"BSE_WATERBASE", "Exchange")</f>
        <v>#N/A</v>
      </c>
      <c r="R36" s="1" t="e">
        <f>RTD("pi.rtdserver", ,"BSE_WATERBASE", "lastTradeTime")</f>
        <v>#N/A</v>
      </c>
      <c r="S36" s="1" t="e">
        <f>RTD("pi.rtdserver", ,"BSE_WATERBASE", "lastUpdateTime")</f>
        <v>#N/A</v>
      </c>
    </row>
    <row r="37" spans="1:19" x14ac:dyDescent="0.25">
      <c r="A37" s="1" t="e">
        <f>RTD("pi.rtdserver", ,"BSE_ZYDUSWELL", "TradingSymbol")</f>
        <v>#N/A</v>
      </c>
      <c r="B37" s="1" t="e">
        <f>RTD("pi.rtdserver", ,"BSE_ZYDUSWELL", "Last")</f>
        <v>#N/A</v>
      </c>
      <c r="C37" s="1" t="e">
        <f>RTD("pi.rtdserver", ,"BSE_ZYDUSWELL", "BidSize")</f>
        <v>#N/A</v>
      </c>
      <c r="D37" s="1" t="e">
        <f>RTD("pi.rtdserver", ,"BSE_ZYDUSWELL", "Bid")</f>
        <v>#N/A</v>
      </c>
      <c r="E37" s="1" t="e">
        <f>RTD("pi.rtdserver", ,"BSE_ZYDUSWELL", "Ask")</f>
        <v>#N/A</v>
      </c>
      <c r="F37" s="1" t="e">
        <f>RTD("pi.rtdserver", ,"BSE_ZYDUSWELL", "AskSize")</f>
        <v>#N/A</v>
      </c>
      <c r="G37" s="1" t="e">
        <f>RTD("pi.rtdserver", ,"BSE_ZYDUSWELL", "LTQ")</f>
        <v>#N/A</v>
      </c>
      <c r="H37" s="1" t="e">
        <f>RTD("pi.rtdserver", ,"BSE_ZYDUSWELL", "Open")</f>
        <v>#N/A</v>
      </c>
      <c r="I37" s="1" t="e">
        <f>RTD("pi.rtdserver", ,"BSE_ZYDUSWELL", "High")</f>
        <v>#N/A</v>
      </c>
      <c r="J37" s="1" t="e">
        <f>RTD("pi.rtdserver", ,"BSE_ZYDUSWELL", "Low")</f>
        <v>#N/A</v>
      </c>
      <c r="K37" s="1" t="e">
        <f>RTD("pi.rtdserver", ,"BSE_ZYDUSWELL", "PrevClose")</f>
        <v>#N/A</v>
      </c>
      <c r="L37" s="1" t="e">
        <f>RTD("pi.rtdserver", ,"BSE_ZYDUSWELL", "Volume")</f>
        <v>#N/A</v>
      </c>
      <c r="M37" s="1" t="e">
        <f>RTD("pi.rtdserver", ,"BSE_ZYDUSWELL", "OpenInterest")</f>
        <v>#N/A</v>
      </c>
      <c r="N37" s="1" t="e">
        <f>RTD("pi.rtdserver", ,"BSE_ZYDUSWELL", "AverageTradePrice")</f>
        <v>#N/A</v>
      </c>
      <c r="O37" s="1" t="e">
        <f>RTD("pi.rtdserver", ,"BSE_ZYDUSWELL", "TotalBidQty")</f>
        <v>#N/A</v>
      </c>
      <c r="P37" s="1" t="e">
        <f>RTD("pi.rtdserver", ,"BSE_ZYDUSWELL", "TotalAskQty")</f>
        <v>#N/A</v>
      </c>
      <c r="Q37" s="1" t="e">
        <f>RTD("pi.rtdserver", ,"BSE_ZYDUSWELL", "Exchange")</f>
        <v>#N/A</v>
      </c>
      <c r="R37" s="1" t="e">
        <f>RTD("pi.rtdserver", ,"BSE_ZYDUSWELL", "lastTradeTime")</f>
        <v>#N/A</v>
      </c>
      <c r="S37" s="1" t="e">
        <f>RTD("pi.rtdserver", ,"BSE_ZYDUSWELL", "lastUpdateTime")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BSEFMC MW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2021-04-07T19:48:09Z</dcterms:created>
  <dcterms:modified xsi:type="dcterms:W3CDTF">2021-04-07T19:48:18Z</dcterms:modified>
</cp:coreProperties>
</file>