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BSEIT MW" sheetId="1" r:id="rId1"/>
  </sheets>
  <calcPr calcId="144525"/>
</workbook>
</file>

<file path=xl/calcChain.xml><?xml version="1.0" encoding="utf-8"?>
<calcChain xmlns="http://schemas.openxmlformats.org/spreadsheetml/2006/main">
  <c r="S35" i="1" l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<sst xmlns="http://schemas.openxmlformats.org/spreadsheetml/2006/main" count="19" uniqueCount="19">
  <si>
    <t>Trading symbol</t>
  </si>
  <si>
    <t>LTP</t>
  </si>
  <si>
    <t>Bid qty</t>
  </si>
  <si>
    <t>Bid rate</t>
  </si>
  <si>
    <t>Ask rate</t>
  </si>
  <si>
    <t>Ask qty</t>
  </si>
  <si>
    <t>LTQ</t>
  </si>
  <si>
    <t>Open</t>
  </si>
  <si>
    <t>High</t>
  </si>
  <si>
    <t>Low</t>
  </si>
  <si>
    <t>Prev close</t>
  </si>
  <si>
    <t>Volume traded today</t>
  </si>
  <si>
    <t>Open interest</t>
  </si>
  <si>
    <t>ATP</t>
  </si>
  <si>
    <t>Total bid qty</t>
  </si>
  <si>
    <t>Total ask qty</t>
  </si>
  <si>
    <t>Exchange</t>
  </si>
  <si>
    <t>LTT</t>
  </si>
  <si>
    <t>LUT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</si>
</sst>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i.rtdserver">
      <tp t="e">
        <v>#N/A</v>
        <stp/>
        <stp>BSE_MJCO</stp>
        <stp>Open</stp>
        <tr r="H17" s="1"/>
      </tp>
      <tp t="e">
        <v>#N/A</v>
        <stp/>
        <stp>BSE_NELCO</stp>
        <stp>lastTradeTime</stp>
        <tr r="R18" s="1"/>
      </tp>
      <tp t="e">
        <v>#N/A</v>
        <stp/>
        <stp>BSE_TANLA</stp>
        <stp>Last</stp>
        <tr r="B29" s="1"/>
      </tp>
      <tp t="e">
        <v>#N/A</v>
        <stp/>
        <stp>BSE_ISFT</stp>
        <stp>TotalBidQty</stp>
        <tr r="O13" s="1"/>
      </tp>
      <tp t="e">
        <v>#N/A</v>
        <stp/>
        <stp>BSE_ISFT</stp>
        <stp>TotalAskQty</stp>
        <tr r="P13" s="1"/>
      </tp>
      <tp t="e">
        <v>#N/A</v>
        <stp/>
        <stp>BSE_WIPRO</stp>
        <stp>Volume</stp>
        <tr r="L33" s="1"/>
      </tp>
      <tp t="e">
        <v>#N/A</v>
        <stp/>
        <stp>BSE_OFSS</stp>
        <stp>Last</stp>
        <tr r="B20" s="1"/>
      </tp>
      <tp t="e">
        <v>#N/A</v>
        <stp/>
        <stp>BSE_WIPRO</stp>
        <stp>lastUpdateTime</stp>
        <tr r="S33" s="1"/>
      </tp>
      <tp t="e">
        <v>#N/A</v>
        <stp/>
        <stp>BSE_ZENSARTECH</stp>
        <stp>TradingSymbol</stp>
        <tr r="A34" s="1"/>
      </tp>
      <tp t="e">
        <v>#N/A</v>
        <stp/>
        <stp>BSE_TCS</stp>
        <stp>OpenInterest</stp>
        <tr r="M31" s="1"/>
      </tp>
      <tp t="e">
        <v>#N/A</v>
        <stp/>
        <stp>BSE_ROLTA</stp>
        <stp>OpenInterest</stp>
        <tr r="M22" s="1"/>
      </tp>
      <tp t="e">
        <v>#N/A</v>
        <stp/>
        <stp>BSE_CYIENT</stp>
        <stp>TotalAskQty</stp>
        <tr r="P7" s="1"/>
      </tp>
      <tp t="e">
        <v>#N/A</v>
        <stp/>
        <stp>BSE_CYIENT</stp>
        <stp>TotalBidQty</stp>
        <tr r="O7" s="1"/>
      </tp>
      <tp t="e">
        <v>#N/A</v>
        <stp/>
        <stp>BSE_ECLERX</stp>
        <stp>TotalBidQty</stp>
        <tr r="O10" s="1"/>
      </tp>
      <tp t="e">
        <v>#N/A</v>
        <stp/>
        <stp>BSE_ECLERX</stp>
        <stp>TotalAskQty</stp>
        <tr r="P10" s="1"/>
      </tp>
      <tp t="e">
        <v>#N/A</v>
        <stp/>
        <stp>BSE_MASTEK</stp>
        <stp>Open</stp>
        <tr r="H15" s="1"/>
      </tp>
      <tp t="e">
        <v>#N/A</v>
        <stp/>
        <stp>BSE_TAKE</stp>
        <stp>OpenInterest</stp>
        <tr r="M28" s="1"/>
      </tp>
      <tp t="e">
        <v>#N/A</v>
        <stp/>
        <stp>BSE_ISFT</stp>
        <stp>lastTradeTime</stp>
        <tr r="R13" s="1"/>
      </tp>
      <tp t="e">
        <v>#N/A</v>
        <stp/>
        <stp>BSE_PERSISTENT</stp>
        <stp>lastTradeTime</stp>
        <tr r="R21" s="1"/>
      </tp>
      <tp t="e">
        <v>#N/A</v>
        <stp/>
        <stp>BSE_RSSOFTWARE</stp>
        <stp>lastTradeTime</stp>
        <tr r="R23" s="1"/>
      </tp>
      <tp t="e">
        <v>#N/A</v>
        <stp/>
        <stp>BSE_RSYSTEMINT</stp>
        <stp>lastTradeTime</stp>
        <tr r="R24" s="1"/>
      </tp>
      <tp t="e">
        <v>#N/A</v>
        <stp/>
        <stp>BSE_CRESSAN</stp>
        <stp>TotalBidQty</stp>
        <tr r="O6" s="1"/>
      </tp>
      <tp t="e">
        <v>#N/A</v>
        <stp/>
        <stp>BSE_CRESSAN</stp>
        <stp>TotalAskQty</stp>
        <tr r="P6" s="1"/>
      </tp>
      <tp t="e">
        <v>#N/A</v>
        <stp/>
        <stp>BSE_WIPRO</stp>
        <stp>OpenInterest</stp>
        <tr r="M33" s="1"/>
      </tp>
      <tp t="e">
        <v>#N/A</v>
        <stp/>
        <stp>BSE_TECHM</stp>
        <stp>Last</stp>
        <tr r="B32" s="1"/>
      </tp>
      <tp t="e">
        <v>#N/A</v>
        <stp/>
        <stp>BSE_OFSS</stp>
        <stp>lastTradeTime</stp>
        <tr r="R20" s="1"/>
      </tp>
      <tp t="e">
        <v>#N/A</v>
        <stp/>
        <stp>BSE_ECLERX</stp>
        <stp>High</stp>
        <tr r="I10" s="1"/>
      </tp>
      <tp t="e">
        <v>#N/A</v>
        <stp/>
        <stp>BSE_ZENTEC</stp>
        <stp>Last</stp>
        <tr r="B35" s="1"/>
      </tp>
      <tp t="e">
        <v>#N/A</v>
        <stp/>
        <stp>BSE_TCS</stp>
        <stp>TradingSymbol</stp>
        <tr r="A31" s="1"/>
      </tp>
      <tp t="e">
        <v>#N/A</v>
        <stp/>
        <stp>BSE_ISFT</stp>
        <stp>Open</stp>
        <tr r="H13" s="1"/>
      </tp>
      <tp t="e">
        <v>#N/A</v>
        <stp/>
        <stp>BSE_SONATSOFTW</stp>
        <stp>AskSize</stp>
        <tr r="F27" s="1"/>
      </tp>
      <tp t="e">
        <v>#N/A</v>
        <stp/>
        <stp>BSE_DLINKINDIA</stp>
        <stp>lastTradeTime</stp>
        <tr r="R9" s="1"/>
      </tp>
      <tp t="e">
        <v>#N/A</v>
        <stp/>
        <stp>BSE_SASKEN</stp>
        <stp>High</stp>
        <tr r="I25" s="1"/>
      </tp>
      <tp t="e">
        <v>#N/A</v>
        <stp/>
        <stp>BSE_TCS</stp>
        <stp>BidSize</stp>
        <tr r="C31" s="1"/>
      </tp>
      <tp t="e">
        <v>#N/A</v>
        <stp/>
        <stp>BSE_WIPRO</stp>
        <stp>TradingSymbol</stp>
        <tr r="A33" s="1"/>
      </tp>
      <tp t="e">
        <v>#N/A</v>
        <stp/>
        <stp>BSE_SONATSOFTW</stp>
        <stp>BidSize</stp>
        <tr r="C27" s="1"/>
      </tp>
      <tp t="e">
        <v>#N/A</v>
        <stp/>
        <stp>BSE_ROLTA</stp>
        <stp>Volume</stp>
        <tr r="L22" s="1"/>
      </tp>
      <tp t="e">
        <v>#N/A</v>
        <stp/>
        <stp>BSE_TCS</stp>
        <stp>AskSize</stp>
        <tr r="F31" s="1"/>
      </tp>
      <tp t="e">
        <v>#N/A</v>
        <stp/>
        <stp>BSE_NELCO</stp>
        <stp>High</stp>
        <tr r="I18" s="1"/>
      </tp>
      <tp t="e">
        <v>#N/A</v>
        <stp/>
        <stp>BSE_TECHM</stp>
        <stp>TradingSymbol</stp>
        <tr r="A32" s="1"/>
      </tp>
      <tp t="e">
        <v>#N/A</v>
        <stp/>
        <stp>BSE_CYIENT</stp>
        <stp>Open</stp>
        <tr r="H7" s="1"/>
      </tp>
      <tp t="e">
        <v>#N/A</v>
        <stp/>
        <stp>BSE_ROLTA</stp>
        <stp>lastUpdateTime</stp>
        <tr r="S22" s="1"/>
      </tp>
      <tp t="e">
        <v>#N/A</v>
        <stp/>
        <stp>BSE_MJCO</stp>
        <stp>TradingSymbol</stp>
        <tr r="A17" s="1"/>
      </tp>
      <tp t="e">
        <v>#N/A</v>
        <stp/>
        <stp>BSE_TANLA</stp>
        <stp>High</stp>
        <tr r="I29" s="1"/>
      </tp>
      <tp t="e">
        <v>#N/A</v>
        <stp/>
        <stp>BSE_TAKE</stp>
        <stp>Open</stp>
        <tr r="H28" s="1"/>
      </tp>
      <tp t="e">
        <v>#N/A</v>
        <stp/>
        <stp>BSE_DLINKINDIA</stp>
        <stp>AskSize</stp>
        <tr r="F9" s="1"/>
      </tp>
      <tp t="e">
        <v>#N/A</v>
        <stp/>
        <stp>BSE_KELLTONTEC</stp>
        <stp>lastTradeTime</stp>
        <tr r="R14" s="1"/>
      </tp>
      <tp t="e">
        <v>#N/A</v>
        <stp/>
        <stp>BSE_NIITLTD</stp>
        <stp>Volume</stp>
        <tr r="L19" s="1"/>
      </tp>
      <tp t="e">
        <v>#N/A</v>
        <stp/>
        <stp>BSE_TANLA</stp>
        <stp>Volume</stp>
        <tr r="L29" s="1"/>
      </tp>
      <tp t="e">
        <v>#N/A</v>
        <stp/>
        <stp>BSE_CYIENT</stp>
        <stp>lastUpdateTime</stp>
        <tr r="S7" s="1"/>
      </tp>
      <tp t="e">
        <v>#N/A</v>
        <stp/>
        <stp>BSE_HCLTECH</stp>
        <stp>Volume</stp>
        <tr r="L11" s="1"/>
      </tp>
      <tp t="e">
        <v>#N/A</v>
        <stp/>
        <stp>BSE_TCS</stp>
        <stp>Open</stp>
        <tr r="H31" s="1"/>
      </tp>
      <tp t="e">
        <v>#N/A</v>
        <stp/>
        <stp>BSE_ROLTA</stp>
        <stp>Open</stp>
        <tr r="H22" s="1"/>
      </tp>
      <tp t="e">
        <v>#N/A</v>
        <stp/>
        <stp>BSE_OFSS</stp>
        <stp>High</stp>
        <tr r="I20" s="1"/>
      </tp>
      <tp t="e">
        <v>#N/A</v>
        <stp/>
        <stp>BSE_DATAMATICS</stp>
        <stp>BidSize</stp>
        <tr r="C8" s="1"/>
      </tp>
      <tp t="e">
        <v>#N/A</v>
        <stp/>
        <stp>BSE_MINDTREE</stp>
        <stp>AskSize</stp>
        <tr r="F16" s="1"/>
      </tp>
      <tp t="e">
        <v>#N/A</v>
        <stp/>
        <stp>BSE_INTELLECT</stp>
        <stp>BidSize</stp>
        <tr r="C12" s="1"/>
      </tp>
      <tp t="e">
        <v>#N/A</v>
        <stp/>
        <stp>BSE_3IINFOTECH</stp>
        <stp>AskSize</stp>
        <tr r="F2" s="1"/>
      </tp>
      <tp t="e">
        <v>#N/A</v>
        <stp/>
        <stp>BSE_CYIENT</stp>
        <stp>Volume</stp>
        <tr r="L7" s="1"/>
      </tp>
      <tp t="e">
        <v>#N/A</v>
        <stp/>
        <stp>BSE_MASTEK</stp>
        <stp>OpenInterest</stp>
        <tr r="M15" s="1"/>
      </tp>
      <tp t="e">
        <v>#N/A</v>
        <stp/>
        <stp>BSE_HCLTECH</stp>
        <stp>lastUpdateTime</stp>
        <tr r="S11" s="1"/>
      </tp>
      <tp t="e">
        <v>#N/A</v>
        <stp/>
        <stp>BSE_NIITLTD</stp>
        <stp>lastUpdateTime</stp>
        <tr r="S19" s="1"/>
      </tp>
      <tp t="e">
        <v>#N/A</v>
        <stp/>
        <stp>BSE_TANLA</stp>
        <stp>lastUpdateTime</stp>
        <tr r="S29" s="1"/>
      </tp>
      <tp t="e">
        <v>#N/A</v>
        <stp/>
        <stp>BSE_WIPRO</stp>
        <stp>TotalAskQty</stp>
        <tr r="P33" s="1"/>
      </tp>
      <tp t="e">
        <v>#N/A</v>
        <stp/>
        <stp>BSE_WIPRO</stp>
        <stp>TotalBidQty</stp>
        <tr r="O33" s="1"/>
      </tp>
      <tp t="e">
        <v>#N/A</v>
        <stp/>
        <stp>BSE_INTELLECT</stp>
        <stp>AskSize</stp>
        <tr r="F12" s="1"/>
      </tp>
      <tp t="e">
        <v>#N/A</v>
        <stp/>
        <stp>BSE_MINDTREE</stp>
        <stp>BidSize</stp>
        <tr r="C16" s="1"/>
      </tp>
      <tp t="e">
        <v>#N/A</v>
        <stp/>
        <stp>BSE_DATAMATICS</stp>
        <stp>AskSize</stp>
        <tr r="F8" s="1"/>
      </tp>
      <tp t="e">
        <v>#N/A</v>
        <stp/>
        <stp>BSE_SONATSOFTW</stp>
        <stp>lastTradeTime</stp>
        <tr r="R27" s="1"/>
      </tp>
      <tp t="e">
        <v>#N/A</v>
        <stp/>
        <stp>BSE_3IINFOTECH</stp>
        <stp>BidSize</stp>
        <tr r="C2" s="1"/>
      </tp>
      <tp t="e">
        <v>#N/A</v>
        <stp/>
        <stp>BSE_MJCO</stp>
        <stp>OpenInterest</stp>
        <tr r="M17" s="1"/>
      </tp>
      <tp t="e">
        <v>#N/A</v>
        <stp/>
        <stp>BSE_TANLA</stp>
        <stp>TradingSymbol</stp>
        <tr r="A29" s="1"/>
      </tp>
      <tp t="e">
        <v>#N/A</v>
        <stp/>
        <stp>BSE_DLINKINDIA</stp>
        <stp>BidSize</stp>
        <tr r="C9" s="1"/>
      </tp>
      <tp t="e">
        <v>#N/A</v>
        <stp/>
        <stp>BSE_TECHM</stp>
        <stp>High</stp>
        <tr r="I32" s="1"/>
      </tp>
      <tp t="e">
        <v>#N/A</v>
        <stp/>
        <stp>BSE_SASKEN</stp>
        <stp>TotalBidQty</stp>
        <tr r="O25" s="1"/>
      </tp>
      <tp t="e">
        <v>#N/A</v>
        <stp/>
        <stp>BSE_RSSOFTWARE</stp>
        <stp>AskSize</stp>
        <tr r="F23" s="1"/>
      </tp>
      <tp t="e">
        <v>#N/A</v>
        <stp/>
        <stp>BSE_SASKEN</stp>
        <stp>TotalAskQty</stp>
        <tr r="P25" s="1"/>
      </tp>
      <tp t="e">
        <v>#N/A</v>
        <stp/>
        <stp>BSE_NELCO</stp>
        <stp>Volume</stp>
        <tr r="L18" s="1"/>
      </tp>
      <tp t="e">
        <v>#N/A</v>
        <stp/>
        <stp>BSE_TECHM</stp>
        <stp>Volume</stp>
        <tr r="L32" s="1"/>
      </tp>
      <tp t="e">
        <v>#N/A</v>
        <stp/>
        <stp>BSE_ECLERX</stp>
        <stp>Volume</stp>
        <tr r="L10" s="1"/>
      </tp>
      <tp t="e">
        <v>#N/A</v>
        <stp/>
        <stp>BSE_ECLERX</stp>
        <stp>Last</stp>
        <tr r="B10" s="1"/>
      </tp>
      <tp t="e">
        <v>#N/A</v>
        <stp/>
        <stp>BSE_CYIENT</stp>
        <stp>OpenInterest</stp>
        <tr r="M7" s="1"/>
      </tp>
      <tp t="e">
        <v>#N/A</v>
        <stp/>
        <stp>BSE_ZENTEC</stp>
        <stp>High</stp>
        <tr r="I35" s="1"/>
      </tp>
      <tp t="e">
        <v>#N/A</v>
        <stp/>
        <stp>BSE_ROLTA</stp>
        <stp>TradingSymbol</stp>
        <tr r="A22" s="1"/>
      </tp>
      <tp t="e">
        <v>#N/A</v>
        <stp/>
        <stp>BSE_SASKEN</stp>
        <stp>Last</stp>
        <tr r="B25" s="1"/>
      </tp>
      <tp t="e">
        <v>#N/A</v>
        <stp/>
        <stp>BSE_ECLERX</stp>
        <stp>lastUpdateTime</stp>
        <tr r="S10" s="1"/>
      </tp>
      <tp t="e">
        <v>#N/A</v>
        <stp/>
        <stp>BSE_TECHM</stp>
        <stp>lastUpdateTime</stp>
        <tr r="S32" s="1"/>
      </tp>
      <tp t="e">
        <v>#N/A</v>
        <stp/>
        <stp>BSE_NELCO</stp>
        <stp>lastUpdateTime</stp>
        <tr r="S18" s="1"/>
      </tp>
      <tp t="e">
        <v>#N/A</v>
        <stp/>
        <stp>BSE_DATAMATICS</stp>
        <stp>TradingSymbol</stp>
        <tr r="A8" s="1"/>
      </tp>
      <tp t="e">
        <v>#N/A</v>
        <stp/>
        <stp>BSE_TAKE</stp>
        <stp>TradingSymbol</stp>
        <tr r="A28" s="1"/>
      </tp>
      <tp t="e">
        <v>#N/A</v>
        <stp/>
        <stp>BSE_ISFT</stp>
        <stp>OpenInterest</stp>
        <tr r="M13" s="1"/>
      </tp>
      <tp t="e">
        <v>#N/A</v>
        <stp/>
        <stp>BSE_ZENTEC</stp>
        <stp>Volume</stp>
        <tr r="L35" s="1"/>
      </tp>
      <tp t="e">
        <v>#N/A</v>
        <stp/>
        <stp>BSE_CRESSAN</stp>
        <stp>lastUpdateTime</stp>
        <tr r="S6" s="1"/>
      </tp>
      <tp t="e">
        <v>#N/A</v>
        <stp/>
        <stp>BSE_WIPRO</stp>
        <stp>Open</stp>
        <tr r="H33" s="1"/>
      </tp>
      <tp t="e">
        <v>#N/A</v>
        <stp/>
        <stp>BSE_NELCO</stp>
        <stp>Last</stp>
        <tr r="B18" s="1"/>
      </tp>
      <tp t="e">
        <v>#N/A</v>
        <stp/>
        <stp>BSE_RSSOFTWARE</stp>
        <stp>BidSize</stp>
        <tr r="C23" s="1"/>
      </tp>
      <tp t="e">
        <v>#N/A</v>
        <stp/>
        <stp>BSE_CRESSAN</stp>
        <stp>Volume</stp>
        <tr r="L6" s="1"/>
      </tp>
      <tp t="e">
        <v>#N/A</v>
        <stp/>
        <stp>BSE_ZENTEC</stp>
        <stp>lastUpdateTime</stp>
        <tr r="S35" s="1"/>
      </tp>
      <tp t="e">
        <v>#N/A</v>
        <stp/>
        <stp>BSE_3IINFOTECH</stp>
        <stp>lastTradeTime</stp>
        <tr r="R2" s="1"/>
      </tp>
      <tp t="e">
        <v>#N/A</v>
        <stp/>
        <stp>BSE_TCS</stp>
        <stp>High</stp>
        <tr r="I31" s="1"/>
      </tp>
      <tp t="e">
        <v>#N/A</v>
        <stp/>
        <stp>BSE_ROLTA</stp>
        <stp>High</stp>
        <tr r="I22" s="1"/>
      </tp>
      <tp t="e">
        <v>#N/A</v>
        <stp/>
        <stp>BSE_MINDTREE</stp>
        <stp>Volume</stp>
        <tr r="L16" s="1"/>
      </tp>
      <tp t="e">
        <v>#N/A</v>
        <stp/>
        <stp>BSE_OFSS</stp>
        <stp>Open</stp>
        <tr r="H20" s="1"/>
      </tp>
      <tp t="e">
        <v>#N/A</v>
        <stp/>
        <stp>BSE_SMARTLINK</stp>
        <stp>BidSize</stp>
        <tr r="C26" s="1"/>
      </tp>
      <tp t="e">
        <v>#N/A</v>
        <stp/>
        <stp>BSE_3IINFOTECH</stp>
        <stp>TradingSymbol</stp>
        <tr r="A2" s="1"/>
      </tp>
      <tp t="e">
        <v>#N/A</v>
        <stp/>
        <stp>BSE_MINDTREE</stp>
        <stp>lastUpdateTime</stp>
        <tr r="S16" s="1"/>
      </tp>
      <tp t="e">
        <v>#N/A</v>
        <stp/>
        <stp>BSE_TANLA</stp>
        <stp>Open</stp>
        <tr r="H29" s="1"/>
      </tp>
      <tp t="e">
        <v>#N/A</v>
        <stp/>
        <stp>BSE_TAKE</stp>
        <stp>High</stp>
        <tr r="I28" s="1"/>
      </tp>
      <tp t="e">
        <v>#N/A</v>
        <stp/>
        <stp>BSE_MJCO</stp>
        <stp>Last</stp>
        <tr r="B17" s="1"/>
      </tp>
      <tp t="e">
        <v>#N/A</v>
        <stp/>
        <stp>BSE_APTECHT</stp>
        <stp>TotalAskQty</stp>
        <tr r="P3" s="1"/>
      </tp>
      <tp t="e">
        <v>#N/A</v>
        <stp/>
        <stp>BSE_APTECHT</stp>
        <stp>TotalBidQty</stp>
        <tr r="O3" s="1"/>
      </tp>
      <tp t="e">
        <v>#N/A</v>
        <stp/>
        <stp>BSE_NIITLTD</stp>
        <stp>TotalAskQty</stp>
        <tr r="P19" s="1"/>
      </tp>
      <tp t="e">
        <v>#N/A</v>
        <stp/>
        <stp>BSE_NIITLTD</stp>
        <stp>TotalBidQty</stp>
        <tr r="O19" s="1"/>
      </tp>
      <tp t="e">
        <v>#N/A</v>
        <stp/>
        <stp>BSE_ROLTA</stp>
        <stp>lastTradeTime</stp>
        <tr r="R22" s="1"/>
      </tp>
      <tp t="e">
        <v>#N/A</v>
        <stp/>
        <stp>BSE_TAKE</stp>
        <stp>TotalBidQty</stp>
        <tr r="O28" s="1"/>
      </tp>
      <tp t="e">
        <v>#N/A</v>
        <stp/>
        <stp>BSE_TAKE</stp>
        <stp>TotalAskQty</stp>
        <tr r="P28" s="1"/>
      </tp>
      <tp t="e">
        <v>#N/A</v>
        <stp/>
        <stp>BSE_DATAMATICS</stp>
        <stp>lastTradeTime</stp>
        <tr r="R8" s="1"/>
      </tp>
      <tp t="e">
        <v>#N/A</v>
        <stp/>
        <stp>BSE_SASKEN</stp>
        <stp>lastUpdateTime</stp>
        <tr r="S25" s="1"/>
      </tp>
      <tp t="e">
        <v>#N/A</v>
        <stp/>
        <stp>BSE_MASTEK</stp>
        <stp>lastUpdateTime</stp>
        <tr r="S15" s="1"/>
      </tp>
      <tp t="e">
        <v>#N/A</v>
        <stp/>
        <stp>BSE_TAKE</stp>
        <stp>lastTradeTime</stp>
        <tr r="R28" s="1"/>
      </tp>
      <tp t="e">
        <v>#N/A</v>
        <stp/>
        <stp>BSE_MASTEK</stp>
        <stp>TotalAskQty</stp>
        <tr r="P15" s="1"/>
      </tp>
      <tp t="e">
        <v>#N/A</v>
        <stp/>
        <stp>BSE_MASTEK</stp>
        <stp>TotalBidQty</stp>
        <tr r="O15" s="1"/>
      </tp>
      <tp t="e">
        <v>#N/A</v>
        <stp/>
        <stp>BSE_SMARTLINK</stp>
        <stp>AskSize</stp>
        <tr r="F26" s="1"/>
      </tp>
      <tp t="e">
        <v>#N/A</v>
        <stp/>
        <stp>BSE_ZENTEC</stp>
        <stp>TotalBidQty</stp>
        <tr r="O35" s="1"/>
      </tp>
      <tp t="e">
        <v>#N/A</v>
        <stp/>
        <stp>BSE_ZENTEC</stp>
        <stp>TotalAskQty</stp>
        <tr r="P35" s="1"/>
      </tp>
      <tp t="e">
        <v>#N/A</v>
        <stp/>
        <stp>BSE_MASTEK</stp>
        <stp>Volume</stp>
        <tr r="L15" s="1"/>
      </tp>
      <tp t="e">
        <v>#N/A</v>
        <stp/>
        <stp>BSE_MASTEK</stp>
        <stp>Last</stp>
        <tr r="B15" s="1"/>
      </tp>
      <tp t="e">
        <v>#N/A</v>
        <stp/>
        <stp>BSE_SASKEN</stp>
        <stp>Volume</stp>
        <tr r="L25" s="1"/>
      </tp>
      <tp t="e">
        <v>#N/A</v>
        <stp/>
        <stp>BSE_ISFT</stp>
        <stp>Last</stp>
        <tr r="B13" s="1"/>
      </tp>
      <tp t="e">
        <v>#N/A</v>
        <stp/>
        <stp>BSE_TANLA</stp>
        <stp>lastTradeTime</stp>
        <tr r="R29" s="1"/>
      </tp>
      <tp t="e">
        <v>#N/A</v>
        <stp/>
        <stp>BSE_PERSISTENT</stp>
        <stp>AskSize</stp>
        <tr r="F21" s="1"/>
      </tp>
      <tp t="e">
        <v>#N/A</v>
        <stp/>
        <stp>BSE_TATAELXSI</stp>
        <stp>BidSize</stp>
        <tr r="C30" s="1"/>
      </tp>
      <tp t="e">
        <v>#N/A</v>
        <stp/>
        <stp>BSE_ZENSARTECH</stp>
        <stp>AskSize</stp>
        <tr r="F34" s="1"/>
      </tp>
      <tp t="e">
        <v>#N/A</v>
        <stp/>
        <stp>BSE_TANLA</stp>
        <stp>TotalBidQty</stp>
        <tr r="O29" s="1"/>
      </tp>
      <tp t="e">
        <v>#N/A</v>
        <stp/>
        <stp>BSE_TANLA</stp>
        <stp>TotalAskQty</stp>
        <tr r="P29" s="1"/>
      </tp>
      <tp t="e">
        <v>#N/A</v>
        <stp/>
        <stp>BSE_TECHM</stp>
        <stp>Open</stp>
        <tr r="H32" s="1"/>
      </tp>
      <tp t="e">
        <v>#N/A</v>
        <stp/>
        <stp>BSE_NELCO</stp>
        <stp>OpenInterest</stp>
        <tr r="M18" s="1"/>
      </tp>
      <tp t="e">
        <v>#N/A</v>
        <stp/>
        <stp>BSE_AXISCADES</stp>
        <stp>BidSize</stp>
        <tr r="C5" s="1"/>
      </tp>
      <tp t="e">
        <v>#N/A</v>
        <stp/>
        <stp>BSE_OFSS</stp>
        <stp>TotalBidQty</stp>
        <tr r="O20" s="1"/>
      </tp>
      <tp t="e">
        <v>#N/A</v>
        <stp/>
        <stp>BSE_OFSS</stp>
        <stp>TotalAskQty</stp>
        <tr r="P20" s="1"/>
      </tp>
      <tp t="e">
        <v>#N/A</v>
        <stp/>
        <stp>BSE_ZENTEC</stp>
        <stp>Open</stp>
        <tr r="H35" s="1"/>
      </tp>
      <tp t="e">
        <v>#N/A</v>
        <stp/>
        <stp>BSE_SONATSOFTW</stp>
        <stp>TradingSymbol</stp>
        <tr r="A27" s="1"/>
      </tp>
      <tp t="e">
        <v>#N/A</v>
        <stp/>
        <stp>BSE_WIPRO</stp>
        <stp>High</stp>
        <tr r="I33" s="1"/>
      </tp>
      <tp t="e">
        <v>#N/A</v>
        <stp/>
        <stp>BSE_ROLTA</stp>
        <stp>TotalBidQty</stp>
        <tr r="O22" s="1"/>
      </tp>
      <tp t="e">
        <v>#N/A</v>
        <stp/>
        <stp>BSE_ROLTA</stp>
        <stp>TotalAskQty</stp>
        <tr r="P22" s="1"/>
      </tp>
      <tp t="e">
        <v>#N/A</v>
        <stp/>
        <stp>BSE_NELCO</stp>
        <stp>TotalAskQty</stp>
        <tr r="P18" s="1"/>
      </tp>
      <tp t="e">
        <v>#N/A</v>
        <stp/>
        <stp>BSE_AXISCADES</stp>
        <stp>AskSize</stp>
        <tr r="F5" s="1"/>
      </tp>
      <tp t="e">
        <v>#N/A</v>
        <stp/>
        <stp>BSE_NELCO</stp>
        <stp>TotalBidQty</stp>
        <tr r="O18" s="1"/>
      </tp>
      <tp t="e">
        <v>#N/A</v>
        <stp/>
        <stp>BSE_ECLERX</stp>
        <stp>OpenInterest</stp>
        <tr r="M10" s="1"/>
      </tp>
      <tp t="e">
        <v>#N/A</v>
        <stp/>
        <stp>BSE_CYIENT</stp>
        <stp>Last</stp>
        <tr r="B7" s="1"/>
      </tp>
      <tp t="e">
        <v>#N/A</v>
        <stp/>
        <stp>BSE_ZENSARTECH</stp>
        <stp>BidSize</stp>
        <tr r="C34" s="1"/>
      </tp>
      <tp t="e">
        <v>#N/A</v>
        <stp/>
        <stp>BSE_TATAELXSI</stp>
        <stp>AskSize</stp>
        <tr r="F30" s="1"/>
      </tp>
      <tp t="e">
        <v>#N/A</v>
        <stp/>
        <stp>BSE_PERSISTENT</stp>
        <stp>BidSize</stp>
        <tr r="C21" s="1"/>
      </tp>
      <tp t="e">
        <v>#N/A</v>
        <stp/>
        <stp>BSE_SASKEN</stp>
        <stp>OpenInterest</stp>
        <tr r="M25" s="1"/>
      </tp>
      <tp t="e">
        <v>#N/A</v>
        <stp/>
        <stp>BSE_KELLTONTEC</stp>
        <stp>TradingSymbol</stp>
        <tr r="A14" s="1"/>
      </tp>
      <tp t="e">
        <v>#N/A</v>
        <stp/>
        <stp>BSE_TECHM</stp>
        <stp>lastTradeTime</stp>
        <tr r="R32" s="1"/>
      </tp>
      <tp t="e">
        <v>#N/A</v>
        <stp/>
        <stp>BSE_TCS</stp>
        <stp>Last</stp>
        <tr r="B31" s="1"/>
      </tp>
      <tp t="e">
        <v>#N/A</v>
        <stp/>
        <stp>BSE_ROLTA</stp>
        <stp>Last</stp>
        <tr r="B22" s="1"/>
      </tp>
      <tp t="e">
        <v>#N/A</v>
        <stp/>
        <stp>BSE_RSYSTEMINT</stp>
        <stp>AskSize</stp>
        <tr r="F24" s="1"/>
      </tp>
      <tp t="e">
        <v>#N/A</v>
        <stp/>
        <stp>BSE_MJCO</stp>
        <stp>lastTradeTime</stp>
        <tr r="R17" s="1"/>
      </tp>
      <tp t="e">
        <v>#N/A</v>
        <stp/>
        <stp>BSE_APTECHT</stp>
        <stp>lastUpdateTime</stp>
        <tr r="S3" s="1"/>
      </tp>
      <tp t="e">
        <v>#N/A</v>
        <stp/>
        <stp>BSE_WIPRO</stp>
        <stp>lastTradeTime</stp>
        <tr r="R33" s="1"/>
      </tp>
      <tp t="e">
        <v>#N/A</v>
        <stp/>
        <stp>BSE_MJCO</stp>
        <stp>High</stp>
        <tr r="I17" s="1"/>
      </tp>
      <tp t="e">
        <v>#N/A</v>
        <stp/>
        <stp>BSE_TAKE</stp>
        <stp>Last</stp>
        <tr r="B28" s="1"/>
      </tp>
      <tp t="e">
        <v>#N/A</v>
        <stp/>
        <stp>BSE_MJCO</stp>
        <stp>TotalBidQty</stp>
        <tr r="O17" s="1"/>
      </tp>
      <tp t="e">
        <v>#N/A</v>
        <stp/>
        <stp>BSE_MJCO</stp>
        <stp>TotalAskQty</stp>
        <tr r="P17" s="1"/>
      </tp>
      <tp t="e">
        <v>#N/A</v>
        <stp/>
        <stp>BSE_KELLTONTEC</stp>
        <stp>BidSize</stp>
        <tr r="C14" s="1"/>
      </tp>
      <tp t="e">
        <v>#N/A</v>
        <stp/>
        <stp>BSE_AURIONPRO</stp>
        <stp>AskSize</stp>
        <tr r="F4" s="1"/>
      </tp>
      <tp t="e">
        <v>#N/A</v>
        <stp/>
        <stp>BSE_TECHM</stp>
        <stp>TotalBidQty</stp>
        <tr r="O32" s="1"/>
      </tp>
      <tp t="e">
        <v>#N/A</v>
        <stp/>
        <stp>BSE_TECHM</stp>
        <stp>TotalAskQty</stp>
        <tr r="P32" s="1"/>
      </tp>
      <tp t="e">
        <v>#N/A</v>
        <stp/>
        <stp>BSE_APTECHT</stp>
        <stp>Volume</stp>
        <tr r="L3" s="1"/>
      </tp>
      <tp t="e">
        <v>#N/A</v>
        <stp/>
        <stp>BSE_TANLA</stp>
        <stp>OpenInterest</stp>
        <tr r="M29" s="1"/>
      </tp>
      <tp t="e">
        <v>#N/A</v>
        <stp/>
        <stp>BSE_AURIONPRO</stp>
        <stp>BidSize</stp>
        <tr r="C4" s="1"/>
      </tp>
      <tp t="e">
        <v>#N/A</v>
        <stp/>
        <stp>BSE_KELLTONTEC</stp>
        <stp>AskSize</stp>
        <tr r="F14" s="1"/>
      </tp>
      <tp t="e">
        <v>#N/A</v>
        <stp/>
        <stp>BSE_DLINKINDIA</stp>
        <stp>TradingSymbol</stp>
        <tr r="A9" s="1"/>
      </tp>
      <tp t="e">
        <v>#N/A</v>
        <stp/>
        <stp>BSE_OFSS</stp>
        <stp>OpenInterest</stp>
        <tr r="M20" s="1"/>
      </tp>
      <tp t="e">
        <v>#N/A</v>
        <stp/>
        <stp>BSE_RSYSTEMINT</stp>
        <stp>BidSize</stp>
        <tr r="C24" s="1"/>
      </tp>
      <tp t="e">
        <v>#N/A</v>
        <stp/>
        <stp>BSE_TCS</stp>
        <stp>lastTradeTime</stp>
        <tr r="R31" s="1"/>
      </tp>
      <tp t="e">
        <v>#N/A</v>
        <stp/>
        <stp>BSE_MASTEK</stp>
        <stp>High</stp>
        <tr r="I15" s="1"/>
      </tp>
      <tp t="e">
        <v>#N/A</v>
        <stp/>
        <stp>BSE_OFSS</stp>
        <stp>TradingSymbol</stp>
        <tr r="A20" s="1"/>
      </tp>
      <tp t="e">
        <v>#N/A</v>
        <stp/>
        <stp>BSE_ISFT</stp>
        <stp>High</stp>
        <tr r="I13" s="1"/>
      </tp>
      <tp t="e">
        <v>#N/A</v>
        <stp/>
        <stp>BSE_SASKEN</stp>
        <stp>Open</stp>
        <tr r="H25" s="1"/>
      </tp>
      <tp t="e">
        <v>#N/A</v>
        <stp/>
        <stp>BSE_PERSISTENT</stp>
        <stp>TradingSymbol</stp>
        <tr r="A21" s="1"/>
      </tp>
      <tp t="e">
        <v>#N/A</v>
        <stp/>
        <stp>BSE_RSSOFTWARE</stp>
        <stp>TradingSymbol</stp>
        <tr r="A23" s="1"/>
      </tp>
      <tp t="e">
        <v>#N/A</v>
        <stp/>
        <stp>BSE_ISFT</stp>
        <stp>TradingSymbol</stp>
        <tr r="A13" s="1"/>
      </tp>
      <tp t="e">
        <v>#N/A</v>
        <stp/>
        <stp>BSE_RSYSTEMINT</stp>
        <stp>TradingSymbol</stp>
        <tr r="A24" s="1"/>
      </tp>
      <tp t="e">
        <v>#N/A</v>
        <stp/>
        <stp>BSE_ECLERX</stp>
        <stp>Open</stp>
        <tr r="H10" s="1"/>
      </tp>
      <tp t="e">
        <v>#N/A</v>
        <stp/>
        <stp>BSE_TECHM</stp>
        <stp>OpenInterest</stp>
        <tr r="M32" s="1"/>
      </tp>
      <tp t="e">
        <v>#N/A</v>
        <stp/>
        <stp>BSE_WIPRO</stp>
        <stp>Last</stp>
        <tr r="B33" s="1"/>
      </tp>
      <tp t="e">
        <v>#N/A</v>
        <stp/>
        <stp>BSE_NELCO</stp>
        <stp>Open</stp>
        <tr r="H18" s="1"/>
      </tp>
      <tp t="e">
        <v>#N/A</v>
        <stp/>
        <stp>BSE_CYIENT</stp>
        <stp>High</stp>
        <tr r="I7" s="1"/>
      </tp>
      <tp t="e">
        <v>#N/A</v>
        <stp/>
        <stp>BSE_ZENSARTECH</stp>
        <stp>lastTradeTime</stp>
        <tr r="R34" s="1"/>
      </tp>
      <tp t="e">
        <v>#N/A</v>
        <stp/>
        <stp>BSE_ZENTEC</stp>
        <stp>OpenInterest</stp>
        <tr r="M35" s="1"/>
      </tp>
      <tp t="e">
        <v>#N/A</v>
        <stp/>
        <stp>BSE_HCLTECH</stp>
        <stp>TotalAskQty</stp>
        <tr r="P11" s="1"/>
      </tp>
      <tp t="e">
        <v>#N/A</v>
        <stp/>
        <stp>BSE_HCLTECH</stp>
        <stp>TotalBidQty</stp>
        <tr r="O11" s="1"/>
      </tp>
      <tp t="e">
        <v>#N/A</v>
        <stp/>
        <stp>BSE_NELCO</stp>
        <stp>TradingSymbol</stp>
        <tr r="A18" s="1"/>
      </tp>
      <tp t="e">
        <v>#N/A</v>
        <stp/>
        <stp>BSE_WIPRO</stp>
        <stp>Bid</stp>
        <tr r="D33" s="1"/>
      </tp>
      <tp t="e">
        <v>#N/A</v>
        <stp/>
        <stp>BSE_AXISCADES</stp>
        <stp>PrevClose</stp>
        <tr r="K5" s="1"/>
      </tp>
      <tp t="e">
        <v>#N/A</v>
        <stp/>
        <stp>BSE_INTELLECT</stp>
        <stp>PrevClose</stp>
        <tr r="K12" s="1"/>
      </tp>
      <tp t="e">
        <v>#N/A</v>
        <stp/>
        <stp>BSE_WIPRO</stp>
        <stp>Ask</stp>
        <tr r="E33" s="1"/>
      </tp>
      <tp t="e">
        <v>#N/A</v>
        <stp/>
        <stp>BSE_SMARTLINK</stp>
        <stp>Exchange</stp>
        <tr r="Q26" s="1"/>
      </tp>
      <tp t="e">
        <v>#N/A</v>
        <stp/>
        <stp>BSE_MINDTREE</stp>
        <stp>PrevClose</stp>
        <tr r="K16" s="1"/>
      </tp>
      <tp t="e">
        <v>#N/A</v>
        <stp/>
        <stp>BSE_SASKEN</stp>
        <stp>Ask</stp>
        <tr r="E25" s="1"/>
      </tp>
      <tp t="e">
        <v>#N/A</v>
        <stp/>
        <stp>BSE_AURIONPRO</stp>
        <stp>Exchange</stp>
        <tr r="Q4" s="1"/>
      </tp>
      <tp t="e">
        <v>#N/A</v>
        <stp/>
        <stp>BSE_MINDTREE</stp>
        <stp>AverageTradePrice</stp>
        <tr r="N16" s="1"/>
      </tp>
      <tp t="e">
        <v>#N/A</v>
        <stp/>
        <stp>BSE_RSYSTEMINT</stp>
        <stp>Exchange</stp>
        <tr r="Q24" s="1"/>
      </tp>
      <tp t="e">
        <v>#N/A</v>
        <stp/>
        <stp>BSE_3IINFOTECH</stp>
        <stp>High</stp>
        <tr r="I2" s="1"/>
      </tp>
      <tp t="e">
        <v>#N/A</v>
        <stp/>
        <stp>BSE_ISFT</stp>
        <stp>Low</stp>
        <tr r="J13" s="1"/>
      </tp>
      <tp t="e">
        <v>#N/A</v>
        <stp/>
        <stp>BSE_ISFT</stp>
        <stp>LTQ</stp>
        <tr r="G13" s="1"/>
      </tp>
      <tp t="e">
        <v>#N/A</v>
        <stp/>
        <stp>BSE_INTELLECT</stp>
        <stp>AverageTradePrice</stp>
        <tr r="N12" s="1"/>
      </tp>
      <tp t="e">
        <v>#N/A</v>
        <stp/>
        <stp>BSE_AXISCADES</stp>
        <stp>AverageTradePrice</stp>
        <tr r="N5" s="1"/>
      </tp>
      <tp t="e">
        <v>#N/A</v>
        <stp/>
        <stp>BSE_CRESSAN</stp>
        <stp>Low</stp>
        <tr r="J6" s="1"/>
      </tp>
      <tp t="e">
        <v>#N/A</v>
        <stp/>
        <stp>BSE_DATAMATICS</stp>
        <stp>Exchange</stp>
        <tr r="Q8" s="1"/>
      </tp>
      <tp t="e">
        <v>#N/A</v>
        <stp/>
        <stp>BSE_CRESSAN</stp>
        <stp>LTQ</stp>
        <tr r="G6" s="1"/>
      </tp>
      <tp t="e">
        <v>#N/A</v>
        <stp/>
        <stp>BSE_ECLERX</stp>
        <stp>Low</stp>
        <tr r="J10" s="1"/>
      </tp>
      <tp t="e">
        <v>#N/A</v>
        <stp/>
        <stp>BSE_SASKEN</stp>
        <stp>Bid</stp>
        <tr r="D25" s="1"/>
      </tp>
      <tp t="e">
        <v>#N/A</v>
        <stp/>
        <stp>BSE_CYIENT</stp>
        <stp>Low</stp>
        <tr r="J7" s="1"/>
      </tp>
      <tp t="e">
        <v>#N/A</v>
        <stp/>
        <stp>BSE_CYIENT</stp>
        <stp>LTQ</stp>
        <tr r="G7" s="1"/>
      </tp>
      <tp t="e">
        <v>#N/A</v>
        <stp/>
        <stp>BSE_ECLERX</stp>
        <stp>LTQ</stp>
        <tr r="G10" s="1"/>
      </tp>
      <tp t="e">
        <v>#N/A</v>
        <stp/>
        <stp>BSE_ISFT</stp>
        <stp>Ask</stp>
        <tr r="E13" s="1"/>
      </tp>
      <tp t="e">
        <v>#N/A</v>
        <stp/>
        <stp>BSE_TATAELXSI</stp>
        <stp>PrevClose</stp>
        <tr r="K30" s="1"/>
      </tp>
      <tp t="e">
        <v>#N/A</v>
        <stp/>
        <stp>BSE_CRESSAN</stp>
        <stp>Bid</stp>
        <tr r="D6" s="1"/>
      </tp>
      <tp t="e">
        <v>#N/A</v>
        <stp/>
        <stp>BSE_SASKEN</stp>
        <stp>Low</stp>
        <tr r="J25" s="1"/>
      </tp>
      <tp t="e">
        <v>#N/A</v>
        <stp/>
        <stp>BSE_ECLERX</stp>
        <stp>Bid</stp>
        <tr r="D10" s="1"/>
      </tp>
      <tp t="e">
        <v>#N/A</v>
        <stp/>
        <stp>BSE_CYIENT</stp>
        <stp>Bid</stp>
        <tr r="D7" s="1"/>
      </tp>
      <tp t="e">
        <v>#N/A</v>
        <stp/>
        <stp>BSE_AXISCADES</stp>
        <stp>Exchange</stp>
        <tr r="Q5" s="1"/>
      </tp>
      <tp t="e">
        <v>#N/A</v>
        <stp/>
        <stp>BSE_SASKEN</stp>
        <stp>LTQ</stp>
        <tr r="G25" s="1"/>
      </tp>
      <tp t="e">
        <v>#N/A</v>
        <stp/>
        <stp>BSE_CYIENT</stp>
        <stp>Ask</stp>
        <tr r="E7" s="1"/>
      </tp>
      <tp t="e">
        <v>#N/A</v>
        <stp/>
        <stp>BSE_ECLERX</stp>
        <stp>Ask</stp>
        <tr r="E10" s="1"/>
      </tp>
      <tp t="e">
        <v>#N/A</v>
        <stp/>
        <stp>BSE_DLINKINDIA</stp>
        <stp>Exchange</stp>
        <tr r="Q9" s="1"/>
      </tp>
      <tp t="e">
        <v>#N/A</v>
        <stp/>
        <stp>BSE_RSSOFTWARE</stp>
        <stp>Exchange</stp>
        <tr r="Q23" s="1"/>
      </tp>
      <tp t="e">
        <v>#N/A</v>
        <stp/>
        <stp>BSE_ISFT</stp>
        <stp>Bid</stp>
        <tr r="D13" s="1"/>
      </tp>
      <tp t="e">
        <v>#N/A</v>
        <stp/>
        <stp>BSE_CRESSAN</stp>
        <stp>Ask</stp>
        <tr r="E6" s="1"/>
      </tp>
      <tp t="e">
        <v>#N/A</v>
        <stp/>
        <stp>BSE_ECLERX</stp>
        <stp>PrevClose</stp>
        <tr r="K10" s="1"/>
      </tp>
      <tp t="e">
        <v>#N/A</v>
        <stp/>
        <stp>BSE_HCLTECH</stp>
        <stp>Exchange</stp>
        <tr r="Q11" s="1"/>
      </tp>
      <tp t="e">
        <v>#N/A</v>
        <stp/>
        <stp>BSE_ECLERX</stp>
        <stp>AverageTradePrice</stp>
        <tr r="N10" s="1"/>
      </tp>
      <tp t="e">
        <v>#N/A</v>
        <stp/>
        <stp>BSE_3IINFOTECH</stp>
        <stp>Last</stp>
        <tr r="B2" s="1"/>
      </tp>
      <tp t="e">
        <v>#N/A</v>
        <stp/>
        <stp>BSE_TATAELXSI</stp>
        <stp>Exchange</stp>
        <tr r="Q30" s="1"/>
      </tp>
      <tp t="e">
        <v>#N/A</v>
        <stp/>
        <stp>BSE_MINDTREE</stp>
        <stp>Exchange</stp>
        <tr r="Q16" s="1"/>
      </tp>
      <tp t="e">
        <v>#N/A</v>
        <stp/>
        <stp>BSE_TATAELXSI</stp>
        <stp>AverageTradePrice</stp>
        <tr r="N30" s="1"/>
      </tp>
      <tp t="e">
        <v>#N/A</v>
        <stp/>
        <stp>BSE_WIPRO</stp>
        <stp>Low</stp>
        <tr r="J33" s="1"/>
      </tp>
      <tp t="e">
        <v>#N/A</v>
        <stp/>
        <stp>BSE_WIPRO</stp>
        <stp>LTQ</stp>
        <tr r="G33" s="1"/>
      </tp>
      <tp t="e">
        <v>#N/A</v>
        <stp/>
        <stp>BSE_OFSS</stp>
        <stp>Low</stp>
        <tr r="J20" s="1"/>
      </tp>
      <tp t="e">
        <v>#N/A</v>
        <stp/>
        <stp>BSE_OFSS</stp>
        <stp>LTQ</stp>
        <tr r="G20" s="1"/>
      </tp>
      <tp t="e">
        <v>#N/A</v>
        <stp/>
        <stp>BSE_MJCO</stp>
        <stp>Ask</stp>
        <tr r="E17" s="1"/>
      </tp>
      <tp t="e">
        <v>#N/A</v>
        <stp/>
        <stp>BSE_TANLA</stp>
        <stp>Low</stp>
        <tr r="J29" s="1"/>
      </tp>
      <tp t="e">
        <v>#N/A</v>
        <stp/>
        <stp>BSE_TECHM</stp>
        <stp>Ask</stp>
        <tr r="E32" s="1"/>
      </tp>
      <tp t="e">
        <v>#N/A</v>
        <stp/>
        <stp>BSE_AURIONPRO</stp>
        <stp>PrevClose</stp>
        <tr r="K4" s="1"/>
      </tp>
      <tp t="e">
        <v>#N/A</v>
        <stp/>
        <stp>BSE_TANLA</stp>
        <stp>LTQ</stp>
        <tr r="G29" s="1"/>
      </tp>
      <tp t="e">
        <v>#N/A</v>
        <stp/>
        <stp>BSE_NIITLTD</stp>
        <stp>Exchange</stp>
        <tr r="Q19" s="1"/>
      </tp>
      <tp t="e">
        <v>#N/A</v>
        <stp/>
        <stp>BSE_ZENTEC</stp>
        <stp>AverageTradePrice</stp>
        <tr r="N35" s="1"/>
      </tp>
      <tp t="e">
        <v>#N/A</v>
        <stp/>
        <stp>BSE_TECHM</stp>
        <stp>Bid</stp>
        <tr r="D32" s="1"/>
      </tp>
      <tp t="e">
        <v>#N/A</v>
        <stp/>
        <stp>BSE_MJCO</stp>
        <stp>Bid</stp>
        <tr r="D17" s="1"/>
      </tp>
      <tp t="e">
        <v>#N/A</v>
        <stp/>
        <stp>BSE_CRESSAN</stp>
        <stp>PrevClose</stp>
        <tr r="K6" s="1"/>
      </tp>
      <tp t="e">
        <v>#N/A</v>
        <stp/>
        <stp>BSE_NELCO</stp>
        <stp>Low</stp>
        <tr r="J18" s="1"/>
      </tp>
      <tp t="e">
        <v>#N/A</v>
        <stp/>
        <stp>BSE_ROLTA</stp>
        <stp>Low</stp>
        <tr r="J22" s="1"/>
      </tp>
      <tp t="e">
        <v>#N/A</v>
        <stp/>
        <stp>BSE_ROLTA</stp>
        <stp>LTQ</stp>
        <tr r="G22" s="1"/>
      </tp>
      <tp t="e">
        <v>#N/A</v>
        <stp/>
        <stp>BSE_NELCO</stp>
        <stp>LTQ</stp>
        <tr r="G18" s="1"/>
      </tp>
      <tp t="e">
        <v>#N/A</v>
        <stp/>
        <stp>BSE_NIITLTD</stp>
        <stp>AverageTradePrice</stp>
        <tr r="N19" s="1"/>
      </tp>
      <tp t="e">
        <v>#N/A</v>
        <stp/>
        <stp>BSE_APTECHT</stp>
        <stp>Exchange</stp>
        <tr r="Q3" s="1"/>
      </tp>
      <tp t="e">
        <v>#N/A</v>
        <stp/>
        <stp>BSE_NIITLTD</stp>
        <stp>Low</stp>
        <tr r="J19" s="1"/>
      </tp>
      <tp t="e">
        <v>#N/A</v>
        <stp/>
        <stp>BSE_APTECHT</stp>
        <stp>Low</stp>
        <tr r="J3" s="1"/>
      </tp>
      <tp t="e">
        <v>#N/A</v>
        <stp/>
        <stp>BSE_ZENSARTECH</stp>
        <stp>Exchange</stp>
        <tr r="Q34" s="1"/>
      </tp>
      <tp t="e">
        <v>#N/A</v>
        <stp/>
        <stp>BSE_NIITLTD</stp>
        <stp>LTQ</stp>
        <tr r="G19" s="1"/>
      </tp>
      <tp t="e">
        <v>#N/A</v>
        <stp/>
        <stp>BSE_APTECHT</stp>
        <stp>LTQ</stp>
        <tr r="G3" s="1"/>
      </tp>
      <tp t="e">
        <v>#N/A</v>
        <stp/>
        <stp>BSE_NIITLTD</stp>
        <stp>PrevClose</stp>
        <tr r="K19" s="1"/>
      </tp>
      <tp t="e">
        <v>#N/A</v>
        <stp/>
        <stp>BSE_CRESSAN</stp>
        <stp>AverageTradePrice</stp>
        <tr r="N6" s="1"/>
      </tp>
      <tp t="e">
        <v>#N/A</v>
        <stp/>
        <stp>BSE_HCLTECH</stp>
        <stp>Bid</stp>
        <tr r="D11" s="1"/>
      </tp>
      <tp t="e">
        <v>#N/A</v>
        <stp/>
        <stp>BSE_ZENTEC</stp>
        <stp>Low</stp>
        <tr r="J35" s="1"/>
      </tp>
      <tp t="e">
        <v>#N/A</v>
        <stp/>
        <stp>BSE_AURIONPRO</stp>
        <stp>AverageTradePrice</stp>
        <tr r="N4" s="1"/>
      </tp>
      <tp t="e">
        <v>#N/A</v>
        <stp/>
        <stp>BSE_MASTEK</stp>
        <stp>Low</stp>
        <tr r="J15" s="1"/>
      </tp>
      <tp t="e">
        <v>#N/A</v>
        <stp/>
        <stp>BSE_MASTEK</stp>
        <stp>LTQ</stp>
        <tr r="G15" s="1"/>
      </tp>
      <tp t="e">
        <v>#N/A</v>
        <stp/>
        <stp>BSE_ZENTEC</stp>
        <stp>LTQ</stp>
        <tr r="G35" s="1"/>
      </tp>
      <tp t="e">
        <v>#N/A</v>
        <stp/>
        <stp>BSE_HCLTECH</stp>
        <stp>Ask</stp>
        <tr r="E11" s="1"/>
      </tp>
      <tp t="e">
        <v>#N/A</v>
        <stp/>
        <stp>BSE_ZENTEC</stp>
        <stp>PrevClose</stp>
        <tr r="K35" s="1"/>
      </tp>
      <tp t="e">
        <v>#N/A</v>
        <stp/>
        <stp>BSE_KELLTONTEC</stp>
        <stp>Exchange</stp>
        <tr r="Q14" s="1"/>
      </tp>
      <tp t="e">
        <v>#N/A</v>
        <stp/>
        <stp>BSE_3IINFOTECH</stp>
        <stp>OpenInterest</stp>
        <tr r="M2" s="1"/>
      </tp>
      <tp t="e">
        <v>#N/A</v>
        <stp/>
        <stp>BSE_TAKE</stp>
        <stp>Low</stp>
        <tr r="J28" s="1"/>
      </tp>
      <tp t="e">
        <v>#N/A</v>
        <stp/>
        <stp>BSE_TAKE</stp>
        <stp>LTQ</stp>
        <tr r="G28" s="1"/>
      </tp>
      <tp t="e">
        <v>#N/A</v>
        <stp/>
        <stp>BSE_ZENTEC</stp>
        <stp>Bid</stp>
        <tr r="D35" s="1"/>
      </tp>
      <tp t="e">
        <v>#N/A</v>
        <stp/>
        <stp>BSE_MASTEK</stp>
        <stp>Bid</stp>
        <tr r="D15" s="1"/>
      </tp>
      <tp t="e">
        <v>#N/A</v>
        <stp/>
        <stp>BSE_SASKEN</stp>
        <stp>AverageTradePrice</stp>
        <tr r="N25" s="1"/>
      </tp>
      <tp t="e">
        <v>#N/A</v>
        <stp/>
        <stp>BSE_TAKE</stp>
        <stp>Bid</stp>
        <tr r="D28" s="1"/>
      </tp>
      <tp t="e">
        <v>#N/A</v>
        <stp/>
        <stp>BSE_INTELLECT</stp>
        <stp>Exchange</stp>
        <tr r="Q12" s="1"/>
      </tp>
      <tp t="e">
        <v>#N/A</v>
        <stp/>
        <stp>BSE_APTECHT</stp>
        <stp>Ask</stp>
        <tr r="E3" s="1"/>
      </tp>
      <tp t="e">
        <v>#N/A</v>
        <stp/>
        <stp>BSE_NIITLTD</stp>
        <stp>Ask</stp>
        <tr r="E19" s="1"/>
      </tp>
      <tp t="e">
        <v>#N/A</v>
        <stp/>
        <stp>BSE_APTECHT</stp>
        <stp>PrevClose</stp>
        <tr r="K3" s="1"/>
      </tp>
      <tp t="e">
        <v>#N/A</v>
        <stp/>
        <stp>BSE_TAKE</stp>
        <stp>Ask</stp>
        <tr r="E28" s="1"/>
      </tp>
      <tp t="e">
        <v>#N/A</v>
        <stp/>
        <stp>BSE_HCLTECH</stp>
        <stp>AverageTradePrice</stp>
        <tr r="N11" s="1"/>
      </tp>
      <tp t="e">
        <v>#N/A</v>
        <stp/>
        <stp>BSE_CYIENT</stp>
        <stp>AverageTradePrice</stp>
        <tr r="N7" s="1"/>
      </tp>
      <tp t="e">
        <v>#N/A</v>
        <stp/>
        <stp>BSE_APTECHT</stp>
        <stp>Bid</stp>
        <tr r="D3" s="1"/>
      </tp>
      <tp t="e">
        <v>#N/A</v>
        <stp/>
        <stp>BSE_NIITLTD</stp>
        <stp>Bid</stp>
        <tr r="D19" s="1"/>
      </tp>
      <tp t="e">
        <v>#N/A</v>
        <stp/>
        <stp>BSE_MASTEK</stp>
        <stp>PrevClose</stp>
        <tr r="K15" s="1"/>
      </tp>
      <tp t="e">
        <v>#N/A</v>
        <stp/>
        <stp>BSE_MASTEK</stp>
        <stp>Ask</stp>
        <tr r="E15" s="1"/>
      </tp>
      <tp t="e">
        <v>#N/A</v>
        <stp/>
        <stp>BSE_SMARTLINK</stp>
        <stp>AverageTradePrice</stp>
        <tr r="N26" s="1"/>
      </tp>
      <tp t="e">
        <v>#N/A</v>
        <stp/>
        <stp>BSE_ZENTEC</stp>
        <stp>Ask</stp>
        <tr r="E35" s="1"/>
      </tp>
      <tp t="e">
        <v>#N/A</v>
        <stp/>
        <stp>BSE_HCLTECH</stp>
        <stp>Low</stp>
        <tr r="J11" s="1"/>
      </tp>
      <tp t="e">
        <v>#N/A</v>
        <stp/>
        <stp>BSE_HCLTECH</stp>
        <stp>LTQ</stp>
        <tr r="G11" s="1"/>
      </tp>
      <tp t="e">
        <v>#N/A</v>
        <stp/>
        <stp>BSE_PERSISTENT</stp>
        <stp>Exchange</stp>
        <tr r="Q21" s="1"/>
      </tp>
      <tp t="e">
        <v>#N/A</v>
        <stp/>
        <stp>BSE_TECHM</stp>
        <stp>Low</stp>
        <tr r="J32" s="1"/>
      </tp>
      <tp t="e">
        <v>#N/A</v>
        <stp/>
        <stp>BSE_3IINFOTECH</stp>
        <stp>Open</stp>
        <tr r="H2" s="1"/>
      </tp>
      <tp t="e">
        <v>#N/A</v>
        <stp/>
        <stp>BSE_TANLA</stp>
        <stp>Ask</stp>
        <tr r="E29" s="1"/>
      </tp>
      <tp t="e">
        <v>#N/A</v>
        <stp/>
        <stp>BSE_MJCO</stp>
        <stp>Low</stp>
        <tr r="J17" s="1"/>
      </tp>
      <tp t="e">
        <v>#N/A</v>
        <stp/>
        <stp>BSE_MJCO</stp>
        <stp>LTQ</stp>
        <tr r="G17" s="1"/>
      </tp>
      <tp t="e">
        <v>#N/A</v>
        <stp/>
        <stp>BSE_TECHM</stp>
        <stp>LTQ</stp>
        <tr r="G32" s="1"/>
      </tp>
      <tp t="e">
        <v>#N/A</v>
        <stp/>
        <stp>BSE_SMARTLINK</stp>
        <stp>PrevClose</stp>
        <tr r="K26" s="1"/>
      </tp>
      <tp t="e">
        <v>#N/A</v>
        <stp/>
        <stp>BSE_NELCO</stp>
        <stp>Bid</stp>
        <tr r="D18" s="1"/>
      </tp>
      <tp t="e">
        <v>#N/A</v>
        <stp/>
        <stp>BSE_ROLTA</stp>
        <stp>Bid</stp>
        <tr r="D22" s="1"/>
      </tp>
      <tp t="e">
        <v>#N/A</v>
        <stp/>
        <stp>BSE_OFSS</stp>
        <stp>Ask</stp>
        <tr r="E20" s="1"/>
      </tp>
      <tp t="e">
        <v>#N/A</v>
        <stp/>
        <stp>BSE_MASTEK</stp>
        <stp>AverageTradePrice</stp>
        <tr r="N15" s="1"/>
      </tp>
      <tp t="e">
        <v>#N/A</v>
        <stp/>
        <stp>BSE_CYIENT</stp>
        <stp>PrevClose</stp>
        <tr r="K7" s="1"/>
      </tp>
      <tp t="e">
        <v>#N/A</v>
        <stp/>
        <stp>BSE_HCLTECH</stp>
        <stp>PrevClose</stp>
        <tr r="K11" s="1"/>
      </tp>
      <tp t="e">
        <v>#N/A</v>
        <stp/>
        <stp>BSE_OFSS</stp>
        <stp>Bid</stp>
        <tr r="D20" s="1"/>
      </tp>
      <tp t="e">
        <v>#N/A</v>
        <stp/>
        <stp>BSE_ROLTA</stp>
        <stp>Ask</stp>
        <tr r="E22" s="1"/>
      </tp>
      <tp t="e">
        <v>#N/A</v>
        <stp/>
        <stp>BSE_NELCO</stp>
        <stp>Ask</stp>
        <tr r="E18" s="1"/>
      </tp>
      <tp t="e">
        <v>#N/A</v>
        <stp/>
        <stp>BSE_APTECHT</stp>
        <stp>AverageTradePrice</stp>
        <tr r="N3" s="1"/>
      </tp>
      <tp t="e">
        <v>#N/A</v>
        <stp/>
        <stp>BSE_TANLA</stp>
        <stp>Bid</stp>
        <tr r="D29" s="1"/>
      </tp>
      <tp t="e">
        <v>#N/A</v>
        <stp/>
        <stp>BSE_CRESSAN</stp>
        <stp>Exchange</stp>
        <tr r="Q6" s="1"/>
      </tp>
      <tp t="e">
        <v>#N/A</v>
        <stp/>
        <stp>BSE_SASKEN</stp>
        <stp>PrevClose</stp>
        <tr r="K25" s="1"/>
      </tp>
      <tp t="e">
        <v>#N/A</v>
        <stp/>
        <stp>BSE_SONATSOFTW</stp>
        <stp>Exchange</stp>
        <tr r="Q27" s="1"/>
      </tp>
      <tp t="e">
        <v>#N/A</v>
        <stp/>
        <stp>BSE_DATAMATICS</stp>
        <stp>Open</stp>
        <tr r="H8" s="1"/>
      </tp>
      <tp t="e">
        <v>#N/A</v>
        <stp/>
        <stp>BSE_SONATSOFTW</stp>
        <stp>lastUpdateTime</stp>
        <tr r="S27" s="1"/>
      </tp>
      <tp t="e">
        <v>#N/A</v>
        <stp/>
        <stp>BSE_SONATSOFTW</stp>
        <stp>High</stp>
        <tr r="I27" s="1"/>
      </tp>
      <tp t="e">
        <v>#N/A</v>
        <stp/>
        <stp>BSE_DATAMATICS</stp>
        <stp>Volume</stp>
        <tr r="L8" s="1"/>
      </tp>
      <tp t="e">
        <v>#N/A</v>
        <stp/>
        <stp>BSE_TATAELXSI</stp>
        <stp>OpenInterest</stp>
        <tr r="M30" s="1"/>
      </tp>
      <tp t="e">
        <v>#N/A</v>
        <stp/>
        <stp>BSE_AURIONPRO</stp>
        <stp>lastTradeTime</stp>
        <tr r="R4" s="1"/>
      </tp>
      <tp t="e">
        <v>#N/A</v>
        <stp/>
        <stp>BSE_ISFT</stp>
        <stp>Volume</stp>
        <tr r="L13" s="1"/>
      </tp>
      <tp t="e">
        <v>#N/A</v>
        <stp/>
        <stp>BSE_CRESSAN</stp>
        <stp>High</stp>
        <tr r="I6" s="1"/>
      </tp>
      <tp t="e">
        <v>#N/A</v>
        <stp/>
        <stp>BSE_CYIENT</stp>
        <stp>BidSize</stp>
        <tr r="C7" s="1"/>
      </tp>
      <tp t="e">
        <v>#N/A</v>
        <stp/>
        <stp>BSE_ECLERX</stp>
        <stp>BidSize</stp>
        <tr r="C10" s="1"/>
      </tp>
      <tp t="e">
        <v>#N/A</v>
        <stp/>
        <stp>BSE_KELLTONTEC</stp>
        <stp>Last</stp>
        <tr r="B14" s="1"/>
      </tp>
      <tp t="e">
        <v>#N/A</v>
        <stp/>
        <stp>BSE_DATAMATICS</stp>
        <stp>lastUpdateTime</stp>
        <tr r="S8" s="1"/>
      </tp>
      <tp t="e">
        <v>#N/A</v>
        <stp/>
        <stp>BSE_SONATSOFTW</stp>
        <stp>Volume</stp>
        <tr r="L27" s="1"/>
      </tp>
      <tp t="e">
        <v>#N/A</v>
        <stp/>
        <stp>BSE_CRESSAN</stp>
        <stp>BidSize</stp>
        <tr r="C6" s="1"/>
      </tp>
      <tp t="e">
        <v>#N/A</v>
        <stp/>
        <stp>BSE_ISFT</stp>
        <stp>lastUpdateTime</stp>
        <tr r="S13" s="1"/>
      </tp>
      <tp t="e">
        <v>#N/A</v>
        <stp/>
        <stp>BSE_HCLTECH</stp>
        <stp>OpenInterest</stp>
        <tr r="M11" s="1"/>
      </tp>
      <tp t="e">
        <v>#N/A</v>
        <stp/>
        <stp>BSE_ISFT</stp>
        <stp>AskSize</stp>
        <tr r="F13" s="1"/>
      </tp>
      <tp t="e">
        <v>#N/A</v>
        <stp/>
        <stp>BSE_KELLTONTEC</stp>
        <stp>Volume</stp>
        <tr r="L14" s="1"/>
      </tp>
      <tp t="e">
        <v>#N/A</v>
        <stp/>
        <stp>BSE_RSYSTEMINT</stp>
        <stp>Open</stp>
        <tr r="H24" s="1"/>
      </tp>
      <tp t="e">
        <v>#N/A</v>
        <stp/>
        <stp>BSE_CRESSAN</stp>
        <stp>AskSize</stp>
        <tr r="F6" s="1"/>
      </tp>
      <tp t="e">
        <v>#N/A</v>
        <stp/>
        <stp>BSE_AURIONPRO</stp>
        <stp>Open</stp>
        <tr r="H4" s="1"/>
      </tp>
      <tp t="e">
        <v>#N/A</v>
        <stp/>
        <stp>BSE_ISFT</stp>
        <stp>BidSize</stp>
        <tr r="C13" s="1"/>
      </tp>
      <tp t="e">
        <v>#N/A</v>
        <stp/>
        <stp>BSE_CRESSAN</stp>
        <stp>lastTradeTime</stp>
        <tr r="R6" s="1"/>
      </tp>
      <tp t="e">
        <v>#N/A</v>
        <stp/>
        <stp>BSE_KELLTONTEC</stp>
        <stp>lastUpdateTime</stp>
        <tr r="S14" s="1"/>
      </tp>
      <tp t="e">
        <v>#N/A</v>
        <stp/>
        <stp>BSE_ZENSARTECH</stp>
        <stp>Last</stp>
        <tr r="B34" s="1"/>
      </tp>
      <tp t="e">
        <v>#N/A</v>
        <stp/>
        <stp>BSE_APTECHT</stp>
        <stp>Last</stp>
        <tr r="B3" s="1"/>
      </tp>
      <tp t="e">
        <v>#N/A</v>
        <stp/>
        <stp>BSE_MINDTREE</stp>
        <stp>OpenInterest</stp>
        <tr r="M16" s="1"/>
      </tp>
      <tp t="e">
        <v>#N/A</v>
        <stp/>
        <stp>BSE_ECLERX</stp>
        <stp>AskSize</stp>
        <tr r="F10" s="1"/>
      </tp>
      <tp t="e">
        <v>#N/A</v>
        <stp/>
        <stp>BSE_CYIENT</stp>
        <stp>AskSize</stp>
        <tr r="F7" s="1"/>
      </tp>
      <tp t="e">
        <v>#N/A</v>
        <stp/>
        <stp>BSE_TATAELXSI</stp>
        <stp>Volume</stp>
        <tr r="L30" s="1"/>
      </tp>
      <tp t="e">
        <v>#N/A</v>
        <stp/>
        <stp>BSE_RSSOFTWARE</stp>
        <stp>Volume</stp>
        <tr r="L23" s="1"/>
      </tp>
      <tp t="e">
        <v>#N/A</v>
        <stp/>
        <stp>BSE_PERSISTENT</stp>
        <stp>High</stp>
        <tr r="I21" s="1"/>
      </tp>
      <tp t="e">
        <v>#N/A</v>
        <stp/>
        <stp>BSE_AXISCADES</stp>
        <stp>OpenInterest</stp>
        <tr r="M5" s="1"/>
      </tp>
      <tp t="e">
        <v>#N/A</v>
        <stp/>
        <stp>BSE_MJCO</stp>
        <stp>Volume</stp>
        <tr r="L17" s="1"/>
      </tp>
      <tp t="e">
        <v>#N/A</v>
        <stp/>
        <stp>BSE_SONATSOFTW</stp>
        <stp>TotalBidQty</stp>
        <tr r="O27" s="1"/>
      </tp>
      <tp t="e">
        <v>#N/A</v>
        <stp/>
        <stp>BSE_SONATSOFTW</stp>
        <stp>TotalAskQty</stp>
        <tr r="P27" s="1"/>
      </tp>
      <tp t="e">
        <v>#N/A</v>
        <stp/>
        <stp>BSE_RSSOFTWARE</stp>
        <stp>lastUpdateTime</stp>
        <tr r="S23" s="1"/>
      </tp>
      <tp t="e">
        <v>#N/A</v>
        <stp/>
        <stp>BSE_NIITLTD</stp>
        <stp>lastTradeTime</stp>
        <tr r="R19" s="1"/>
      </tp>
      <tp t="e">
        <v>#N/A</v>
        <stp/>
        <stp>BSE_TATAELXSI</stp>
        <stp>lastUpdateTime</stp>
        <tr r="S30" s="1"/>
      </tp>
      <tp t="e">
        <v>#N/A</v>
        <stp/>
        <stp>BSE_ECLERX</stp>
        <stp>TradingSymbol</stp>
        <tr r="A10" s="1"/>
      </tp>
      <tp t="e">
        <v>#N/A</v>
        <stp/>
        <stp>BSE_MJCO</stp>
        <stp>lastUpdateTime</stp>
        <tr r="S17" s="1"/>
      </tp>
      <tp t="e">
        <v>#N/A</v>
        <stp/>
        <stp>BSE_SMARTLINK</stp>
        <stp>Open</stp>
        <tr r="H26" s="1"/>
      </tp>
      <tp t="e">
        <v>#N/A</v>
        <stp/>
        <stp>BSE_DLINKINDIA</stp>
        <stp>lastUpdateTime</stp>
        <tr r="S9" s="1"/>
      </tp>
      <tp t="e">
        <v>#N/A</v>
        <stp/>
        <stp>BSE_PERSISTENT</stp>
        <stp>Volume</stp>
        <tr r="L21" s="1"/>
      </tp>
      <tp t="e">
        <v>#N/A</v>
        <stp/>
        <stp>BSE_OFSS</stp>
        <stp>Volume</stp>
        <tr r="L20" s="1"/>
      </tp>
      <tp t="e">
        <v>#N/A</v>
        <stp/>
        <stp>BSE_INTELLECT</stp>
        <stp>High</stp>
        <tr r="I12" s="1"/>
      </tp>
      <tp t="e">
        <v>#N/A</v>
        <stp/>
        <stp>BSE_NIITLTD</stp>
        <stp>Last</stp>
        <tr r="B19" s="1"/>
      </tp>
      <tp t="e">
        <v>#N/A</v>
        <stp/>
        <stp>BSE_TATAELXSI</stp>
        <stp>TradingSymbol</stp>
        <tr r="A30" s="1"/>
      </tp>
      <tp t="e">
        <v>#N/A</v>
        <stp/>
        <stp>BSE_ZENTEC</stp>
        <stp>lastTradeTime</stp>
        <tr r="R35" s="1"/>
      </tp>
      <tp t="e">
        <v>#N/A</v>
        <stp/>
        <stp>BSE_RSSOFTWARE</stp>
        <stp>OpenInterest</stp>
        <tr r="M23" s="1"/>
      </tp>
      <tp t="e">
        <v>#N/A</v>
        <stp/>
        <stp>BSE_DLINKINDIA</stp>
        <stp>Volume</stp>
        <tr r="L9" s="1"/>
      </tp>
      <tp t="e">
        <v>#N/A</v>
        <stp/>
        <stp>BSE_PERSISTENT</stp>
        <stp>lastUpdateTime</stp>
        <tr r="S21" s="1"/>
      </tp>
      <tp t="e">
        <v>#N/A</v>
        <stp/>
        <stp>BSE_DLINKINDIA</stp>
        <stp>OpenInterest</stp>
        <tr r="M9" s="1"/>
      </tp>
      <tp t="e">
        <v>#N/A</v>
        <stp/>
        <stp>BSE_TCS</stp>
        <stp>TotalBidQty</stp>
        <tr r="O31" s="1"/>
      </tp>
      <tp t="e">
        <v>#N/A</v>
        <stp/>
        <stp>BSE_TCS</stp>
        <stp>TotalAskQty</stp>
        <tr r="P31" s="1"/>
      </tp>
      <tp t="e">
        <v>#N/A</v>
        <stp/>
        <stp>BSE_OFSS</stp>
        <stp>lastUpdateTime</stp>
        <tr r="S20" s="1"/>
      </tp>
      <tp t="e">
        <v>#N/A</v>
        <stp/>
        <stp>BSE_SMARTLINK</stp>
        <stp>Volume</stp>
        <tr r="L26" s="1"/>
      </tp>
      <tp t="e">
        <v>#N/A</v>
        <stp/>
        <stp>BSE_SONATSOFTW</stp>
        <stp>Last</stp>
        <tr r="B27" s="1"/>
      </tp>
      <tp t="e">
        <v>#N/A</v>
        <stp/>
        <stp>BSE_3IINFOTECH</stp>
        <stp>TotalBidQty</stp>
        <tr r="O2" s="1"/>
      </tp>
      <tp t="e">
        <v>#N/A</v>
        <stp/>
        <stp>BSE_3IINFOTECH</stp>
        <stp>TotalAskQty</stp>
        <tr r="P2" s="1"/>
      </tp>
      <tp t="e">
        <v>#N/A</v>
        <stp/>
        <stp>BSE_APTECHT</stp>
        <stp>lastTradeTime</stp>
        <tr r="R3" s="1"/>
      </tp>
      <tp t="e">
        <v>#N/A</v>
        <stp/>
        <stp>BSE_CRESSAN</stp>
        <stp>Last</stp>
        <tr r="B6" s="1"/>
      </tp>
      <tp t="e">
        <v>#N/A</v>
        <stp/>
        <stp>BSE_MINDTREE</stp>
        <stp>Open</stp>
        <tr r="H16" s="1"/>
      </tp>
      <tp t="e">
        <v>#N/A</v>
        <stp/>
        <stp>BSE_MINDTREE</stp>
        <stp>TotalBidQty</stp>
        <tr r="O16" s="1"/>
      </tp>
      <tp t="e">
        <v>#N/A</v>
        <stp/>
        <stp>BSE_MINDTREE</stp>
        <stp>TotalAskQty</stp>
        <tr r="P16" s="1"/>
      </tp>
      <tp t="e">
        <v>#N/A</v>
        <stp/>
        <stp>BSE_WIPRO</stp>
        <stp>BidSize</stp>
        <tr r="C33" s="1"/>
      </tp>
      <tp t="e">
        <v>#N/A</v>
        <stp/>
        <stp>BSE_KELLTONTEC</stp>
        <stp>High</stp>
        <tr r="I14" s="1"/>
      </tp>
      <tp t="e">
        <v>#N/A</v>
        <stp/>
        <stp>BSE_RSYSTEMINT</stp>
        <stp>OpenInterest</stp>
        <tr r="M24" s="1"/>
      </tp>
      <tp t="e">
        <v>#N/A</v>
        <stp/>
        <stp>BSE_SMARTLINK</stp>
        <stp>lastUpdateTime</stp>
        <tr r="S26" s="1"/>
      </tp>
      <tp t="e">
        <v>#N/A</v>
        <stp/>
        <stp>BSE_AURIONPRO</stp>
        <stp>OpenInterest</stp>
        <tr r="M4" s="1"/>
      </tp>
      <tp t="e">
        <v>#N/A</v>
        <stp/>
        <stp>BSE_DLINKINDIA</stp>
        <stp>TotalBidQty</stp>
        <tr r="O9" s="1"/>
      </tp>
      <tp t="e">
        <v>#N/A</v>
        <stp/>
        <stp>BSE_DLINKINDIA</stp>
        <stp>TotalAskQty</stp>
        <tr r="P9" s="1"/>
      </tp>
      <tp t="e">
        <v>#N/A</v>
        <stp/>
        <stp>BSE_INTELLECT</stp>
        <stp>lastUpdateTime</stp>
        <tr r="S12" s="1"/>
      </tp>
      <tp t="e">
        <v>#N/A</v>
        <stp/>
        <stp>BSE_HCLTECH</stp>
        <stp>Open</stp>
        <tr r="H11" s="1"/>
      </tp>
      <tp t="e">
        <v>#N/A</v>
        <stp/>
        <stp>BSE_ZENSARTECH</stp>
        <stp>High</stp>
        <tr r="I34" s="1"/>
      </tp>
      <tp t="e">
        <v>#N/A</v>
        <stp/>
        <stp>BSE_DATAMATICS</stp>
        <stp>OpenInterest</stp>
        <tr r="M8" s="1"/>
      </tp>
      <tp t="e">
        <v>#N/A</v>
        <stp/>
        <stp>BSE_MASTEK</stp>
        <stp>lastTradeTime</stp>
        <tr r="R15" s="1"/>
      </tp>
      <tp t="e">
        <v>#N/A</v>
        <stp/>
        <stp>BSE_INTELLECT</stp>
        <stp>Volume</stp>
        <tr r="L12" s="1"/>
      </tp>
      <tp t="e">
        <v>#N/A</v>
        <stp/>
        <stp>BSE_TATAELXSI</stp>
        <stp>Open</stp>
        <tr r="H30" s="1"/>
      </tp>
      <tp t="e">
        <v>#N/A</v>
        <stp/>
        <stp>BSE_APTECHT</stp>
        <stp>High</stp>
        <tr r="I3" s="1"/>
      </tp>
      <tp t="e">
        <v>#N/A</v>
        <stp/>
        <stp>BSE_DATAMATICS</stp>
        <stp>TotalBidQty</stp>
        <tr r="O8" s="1"/>
      </tp>
      <tp t="e">
        <v>#N/A</v>
        <stp/>
        <stp>BSE_DATAMATICS</stp>
        <stp>TotalAskQty</stp>
        <tr r="P8" s="1"/>
      </tp>
      <tp t="e">
        <v>#N/A</v>
        <stp/>
        <stp>BSE_INTELLECT</stp>
        <stp>TotalAskQty</stp>
        <tr r="P12" s="1"/>
      </tp>
      <tp t="e">
        <v>#N/A</v>
        <stp/>
        <stp>BSE_INTELLECT</stp>
        <stp>TotalBidQty</stp>
        <tr r="O12" s="1"/>
      </tp>
      <tp t="e">
        <v>#N/A</v>
        <stp/>
        <stp>BSE_WIPRO</stp>
        <stp>AskSize</stp>
        <tr r="F33" s="1"/>
      </tp>
      <tp t="e">
        <v>#N/A</v>
        <stp/>
        <stp>BSE_CYIENT</stp>
        <stp>lastTradeTime</stp>
        <tr r="R7" s="1"/>
      </tp>
      <tp t="e">
        <v>#N/A</v>
        <stp/>
        <stp>BSE_PERSISTENT</stp>
        <stp>Last</stp>
        <tr r="B21" s="1"/>
      </tp>
      <tp t="e">
        <v>#N/A</v>
        <stp/>
        <stp>BSE_HCLTECH</stp>
        <stp>lastTradeTime</stp>
        <tr r="R11" s="1"/>
      </tp>
      <tp t="e">
        <v>#N/A</v>
        <stp/>
        <stp>BSE_DLINKINDIA</stp>
        <stp>Open</stp>
        <tr r="H9" s="1"/>
      </tp>
      <tp t="e">
        <v>#N/A</v>
        <stp/>
        <stp>BSE_RSSOFTWARE</stp>
        <stp>Open</stp>
        <tr r="H23" s="1"/>
      </tp>
      <tp t="e">
        <v>#N/A</v>
        <stp/>
        <stp>BSE_MINDTREE</stp>
        <stp>TradingSymbol</stp>
        <tr r="A16" s="1"/>
      </tp>
      <tp t="e">
        <v>#N/A</v>
        <stp/>
        <stp>BSE_SMARTLINK</stp>
        <stp>lastTradeTime</stp>
        <tr r="R26" s="1"/>
      </tp>
      <tp t="e">
        <v>#N/A</v>
        <stp/>
        <stp>BSE_RSSOFTWARE</stp>
        <stp>TotalBidQty</stp>
        <tr r="O23" s="1"/>
      </tp>
      <tp t="e">
        <v>#N/A</v>
        <stp/>
        <stp>BSE_SASKEN</stp>
        <stp>AskSize</stp>
        <tr r="F25" s="1"/>
      </tp>
      <tp t="e">
        <v>#N/A</v>
        <stp/>
        <stp>BSE_RSSOFTWARE</stp>
        <stp>TotalAskQty</stp>
        <tr r="P23" s="1"/>
      </tp>
      <tp t="e">
        <v>#N/A</v>
        <stp/>
        <stp>BSE_SASKEN</stp>
        <stp>lastTradeTime</stp>
        <tr r="R25" s="1"/>
      </tp>
      <tp t="e">
        <v>#N/A</v>
        <stp/>
        <stp>BSE_SMARTLINK</stp>
        <stp>OpenInterest</stp>
        <tr r="M26" s="1"/>
      </tp>
      <tp t="e">
        <v>#N/A</v>
        <stp/>
        <stp>BSE_INTELLECT</stp>
        <stp>Last</stp>
        <tr r="B12" s="1"/>
      </tp>
      <tp t="e">
        <v>#N/A</v>
        <stp/>
        <stp>BSE_NIITLTD</stp>
        <stp>High</stp>
        <tr r="I19" s="1"/>
      </tp>
      <tp t="e">
        <v>#N/A</v>
        <stp/>
        <stp>BSE_SASKEN</stp>
        <stp>BidSize</stp>
        <tr r="C25" s="1"/>
      </tp>
      <tp t="e">
        <v>#N/A</v>
        <stp/>
        <stp>BSE_AXISCADES</stp>
        <stp>Open</stp>
        <tr r="H5" s="1"/>
      </tp>
      <tp t="e">
        <v>#N/A</v>
        <stp/>
        <stp>BSE_INTELLECT</stp>
        <stp>TradingSymbol</stp>
        <tr r="A12" s="1"/>
      </tp>
      <tp t="e">
        <v>#N/A</v>
        <stp/>
        <stp>BSE_AXISCADES</stp>
        <stp>TradingSymbol</stp>
        <tr r="A5" s="1"/>
      </tp>
      <tp t="e">
        <v>#N/A</v>
        <stp/>
        <stp>BSE_AXISCADES</stp>
        <stp>Volume</stp>
        <tr r="L5" s="1"/>
      </tp>
      <tp t="e">
        <v>#N/A</v>
        <stp/>
        <stp>BSE_TCS</stp>
        <stp>Volume</stp>
        <tr r="L31" s="1"/>
      </tp>
      <tp t="e">
        <v>#N/A</v>
        <stp/>
        <stp>BSE_KELLTONTEC</stp>
        <stp>Open</stp>
        <tr r="H14" s="1"/>
      </tp>
      <tp t="e">
        <v>#N/A</v>
        <stp/>
        <stp>BSE_APTECHT</stp>
        <stp>AskSize</stp>
        <tr r="F3" s="1"/>
      </tp>
      <tp t="e">
        <v>#N/A</v>
        <stp/>
        <stp>BSE_NIITLTD</stp>
        <stp>AskSize</stp>
        <tr r="F19" s="1"/>
      </tp>
      <tp t="e">
        <v>#N/A</v>
        <stp/>
        <stp>BSE_INTELLECT</stp>
        <stp>lastTradeTime</stp>
        <tr r="R12" s="1"/>
      </tp>
      <tp t="e">
        <v>#N/A</v>
        <stp/>
        <stp>BSE_AXISCADES</stp>
        <stp>lastTradeTime</stp>
        <tr r="R5" s="1"/>
      </tp>
      <tp t="e">
        <v>#N/A</v>
        <stp/>
        <stp>BSE_TAKE</stp>
        <stp>BidSize</stp>
        <tr r="C28" s="1"/>
      </tp>
      <tp t="e">
        <v>#N/A</v>
        <stp/>
        <stp>BSE_TCS</stp>
        <stp>lastUpdateTime</stp>
        <tr r="S31" s="1"/>
      </tp>
      <tp t="e">
        <v>#N/A</v>
        <stp/>
        <stp>BSE_DATAMATICS</stp>
        <stp>Last</stp>
        <tr r="B8" s="1"/>
      </tp>
      <tp t="e">
        <v>#N/A</v>
        <stp/>
        <stp>BSE_AXISCADES</stp>
        <stp>lastUpdateTime</stp>
        <tr r="S5" s="1"/>
      </tp>
      <tp t="e">
        <v>#N/A</v>
        <stp/>
        <stp>BSE_SASKEN</stp>
        <stp>TradingSymbol</stp>
        <tr r="A25" s="1"/>
      </tp>
      <tp t="e">
        <v>#N/A</v>
        <stp/>
        <stp>BSE_MINDTREE</stp>
        <stp>High</stp>
        <tr r="I16" s="1"/>
      </tp>
      <tp t="e">
        <v>#N/A</v>
        <stp/>
        <stp>BSE_MASTEK</stp>
        <stp>BidSize</stp>
        <tr r="C15" s="1"/>
      </tp>
      <tp t="e">
        <v>#N/A</v>
        <stp/>
        <stp>BSE_ZENTEC</stp>
        <stp>BidSize</stp>
        <tr r="C35" s="1"/>
      </tp>
      <tp t="e">
        <v>#N/A</v>
        <stp/>
        <stp>BSE_ZENSARTECH</stp>
        <stp>Open</stp>
        <tr r="H34" s="1"/>
      </tp>
      <tp t="e">
        <v>#N/A</v>
        <stp/>
        <stp>BSE_AURIONPRO</stp>
        <stp>Volume</stp>
        <tr r="L4" s="1"/>
      </tp>
      <tp t="e">
        <v>#N/A</v>
        <stp/>
        <stp>BSE_MINDTREE</stp>
        <stp>lastTradeTime</stp>
        <tr r="R16" s="1"/>
      </tp>
      <tp t="e">
        <v>#N/A</v>
        <stp/>
        <stp>BSE_SONATSOFTW</stp>
        <stp>OpenInterest</stp>
        <tr r="M27" s="1"/>
      </tp>
      <tp t="e">
        <v>#N/A</v>
        <stp/>
        <stp>BSE_TATAELXSI</stp>
        <stp>High</stp>
        <tr r="I30" s="1"/>
      </tp>
      <tp t="e">
        <v>#N/A</v>
        <stp/>
        <stp>BSE_APTECHT</stp>
        <stp>Open</stp>
        <tr r="H3" s="1"/>
      </tp>
      <tp t="e">
        <v>#N/A</v>
        <stp/>
        <stp>BSE_CRESSAN</stp>
        <stp>OpenInterest</stp>
        <tr r="M6" s="1"/>
      </tp>
      <tp t="e">
        <v>#N/A</v>
        <stp/>
        <stp>BSE_ZENTEC</stp>
        <stp>AskSize</stp>
        <tr r="F35" s="1"/>
      </tp>
      <tp t="e">
        <v>#N/A</v>
        <stp/>
        <stp>BSE_SMARTLINK</stp>
        <stp>TotalBidQty</stp>
        <tr r="O26" s="1"/>
      </tp>
      <tp t="e">
        <v>#N/A</v>
        <stp/>
        <stp>BSE_SMARTLINK</stp>
        <stp>TradingSymbol</stp>
        <tr r="A26" s="1"/>
      </tp>
      <tp t="e">
        <v>#N/A</v>
        <stp/>
        <stp>BSE_SMARTLINK</stp>
        <stp>TotalAskQty</stp>
        <tr r="P26" s="1"/>
      </tp>
      <tp t="e">
        <v>#N/A</v>
        <stp/>
        <stp>BSE_MASTEK</stp>
        <stp>AskSize</stp>
        <tr r="F15" s="1"/>
      </tp>
      <tp t="e">
        <v>#N/A</v>
        <stp/>
        <stp>BSE_RSYSTEMINT</stp>
        <stp>Last</stp>
        <tr r="B24" s="1"/>
      </tp>
      <tp t="e">
        <v>#N/A</v>
        <stp/>
        <stp>BSE_AURIONPRO</stp>
        <stp>lastUpdateTime</stp>
        <tr r="S4" s="1"/>
      </tp>
      <tp t="e">
        <v>#N/A</v>
        <stp/>
        <stp>BSE_HCLTECH</stp>
        <stp>TradingSymbol</stp>
        <tr r="A11" s="1"/>
      </tp>
      <tp t="e">
        <v>#N/A</v>
        <stp/>
        <stp>BSE_CYIENT</stp>
        <stp>TradingSymbol</stp>
        <tr r="A7" s="1"/>
      </tp>
      <tp t="e">
        <v>#N/A</v>
        <stp/>
        <stp>BSE_APTECHT</stp>
        <stp>BidSize</stp>
        <tr r="C3" s="1"/>
      </tp>
      <tp t="e">
        <v>#N/A</v>
        <stp/>
        <stp>BSE_NIITLTD</stp>
        <stp>BidSize</stp>
        <tr r="C19" s="1"/>
      </tp>
      <tp t="e">
        <v>#N/A</v>
        <stp/>
        <stp>BSE_AURIONPRO</stp>
        <stp>Last</stp>
        <tr r="B4" s="1"/>
      </tp>
      <tp t="e">
        <v>#N/A</v>
        <stp/>
        <stp>BSE_HCLTECH</stp>
        <stp>High</stp>
        <tr r="I11" s="1"/>
      </tp>
      <tp t="e">
        <v>#N/A</v>
        <stp/>
        <stp>BSE_TAKE</stp>
        <stp>AskSize</stp>
        <tr r="F28" s="1"/>
      </tp>
      <tp t="e">
        <v>#N/A</v>
        <stp/>
        <stp>BSE_RSYSTEMINT</stp>
        <stp>Volume</stp>
        <tr r="L24" s="1"/>
      </tp>
      <tp t="e">
        <v>#N/A</v>
        <stp/>
        <stp>BSE_MASTEK</stp>
        <stp>TradingSymbol</stp>
        <tr r="A15" s="1"/>
      </tp>
      <tp t="e">
        <v>#N/A</v>
        <stp/>
        <stp>BSE_SMARTLINK</stp>
        <stp>Last</stp>
        <tr r="B26" s="1"/>
      </tp>
      <tp t="e">
        <v>#N/A</v>
        <stp/>
        <stp>BSE_INTELLECT</stp>
        <stp>OpenInterest</stp>
        <tr r="M12" s="1"/>
      </tp>
      <tp t="e">
        <v>#N/A</v>
        <stp/>
        <stp>BSE_OFSS</stp>
        <stp>AskSize</stp>
        <tr r="F20" s="1"/>
      </tp>
      <tp t="e">
        <v>#N/A</v>
        <stp/>
        <stp>BSE_ROLTA</stp>
        <stp>BidSize</stp>
        <tr r="C22" s="1"/>
      </tp>
      <tp t="e">
        <v>#N/A</v>
        <stp/>
        <stp>BSE_NELCO</stp>
        <stp>BidSize</stp>
        <tr r="C18" s="1"/>
      </tp>
      <tp t="e">
        <v>#N/A</v>
        <stp/>
        <stp>BSE_RSYSTEMINT</stp>
        <stp>lastUpdateTime</stp>
        <tr r="S24" s="1"/>
      </tp>
      <tp t="e">
        <v>#N/A</v>
        <stp/>
        <stp>BSE_DLINKINDIA</stp>
        <stp>High</stp>
        <tr r="I9" s="1"/>
      </tp>
      <tp t="e">
        <v>#N/A</v>
        <stp/>
        <stp>BSE_RSSOFTWARE</stp>
        <stp>High</stp>
        <tr r="I23" s="1"/>
      </tp>
      <tp t="e">
        <v>#N/A</v>
        <stp/>
        <stp>BSE_TANLA</stp>
        <stp>AskSize</stp>
        <tr r="F29" s="1"/>
      </tp>
      <tp t="e">
        <v>#N/A</v>
        <stp/>
        <stp>BSE_PERSISTENT</stp>
        <stp>TotalBidQty</stp>
        <tr r="O21" s="1"/>
      </tp>
      <tp t="e">
        <v>#N/A</v>
        <stp/>
        <stp>BSE_PERSISTENT</stp>
        <stp>TotalAskQty</stp>
        <tr r="P21" s="1"/>
      </tp>
      <tp t="e">
        <v>#N/A</v>
        <stp/>
        <stp>BSE_ZENSARTECH</stp>
        <stp>TotalAskQty</stp>
        <tr r="P34" s="1"/>
      </tp>
      <tp t="e">
        <v>#N/A</v>
        <stp/>
        <stp>BSE_ZENSARTECH</stp>
        <stp>TotalBidQty</stp>
        <tr r="O34" s="1"/>
      </tp>
      <tp t="e">
        <v>#N/A</v>
        <stp/>
        <stp>BSE_PERSISTENT</stp>
        <stp>OpenInterest</stp>
        <tr r="M21" s="1"/>
      </tp>
      <tp t="e">
        <v>#N/A</v>
        <stp/>
        <stp>BSE_AXISCADES</stp>
        <stp>High</stp>
        <tr r="I5" s="1"/>
      </tp>
      <tp t="e">
        <v>#N/A</v>
        <stp/>
        <stp>BSE_TATAELXSI</stp>
        <stp>TotalAskQty</stp>
        <tr r="P30" s="1"/>
      </tp>
      <tp t="e">
        <v>#N/A</v>
        <stp/>
        <stp>BSE_TATAELXSI</stp>
        <stp>TotalBidQty</stp>
        <tr r="O30" s="1"/>
      </tp>
      <tp t="e">
        <v>#N/A</v>
        <stp/>
        <stp>BSE_TANLA</stp>
        <stp>BidSize</stp>
        <tr r="C29" s="1"/>
      </tp>
      <tp t="e">
        <v>#N/A</v>
        <stp/>
        <stp>BSE_APTECHT</stp>
        <stp>TradingSymbol</stp>
        <tr r="A3" s="1"/>
      </tp>
      <tp t="e">
        <v>#N/A</v>
        <stp/>
        <stp>BSE_NIITLTD</stp>
        <stp>Open</stp>
        <tr r="H19" s="1"/>
      </tp>
      <tp t="e">
        <v>#N/A</v>
        <stp/>
        <stp>BSE_AXISCADES</stp>
        <stp>TotalAskQty</stp>
        <tr r="P5" s="1"/>
      </tp>
      <tp t="e">
        <v>#N/A</v>
        <stp/>
        <stp>BSE_AXISCADES</stp>
        <stp>TotalBidQty</stp>
        <tr r="O5" s="1"/>
      </tp>
      <tp t="e">
        <v>#N/A</v>
        <stp/>
        <stp>BSE_NELCO</stp>
        <stp>AskSize</stp>
        <tr r="F18" s="1"/>
      </tp>
      <tp t="e">
        <v>#N/A</v>
        <stp/>
        <stp>BSE_ROLTA</stp>
        <stp>AskSize</stp>
        <tr r="F22" s="1"/>
      </tp>
      <tp t="e">
        <v>#N/A</v>
        <stp/>
        <stp>BSE_OFSS</stp>
        <stp>BidSize</stp>
        <tr r="C20" s="1"/>
      </tp>
      <tp t="e">
        <v>#N/A</v>
        <stp/>
        <stp>BSE_ZENTEC</stp>
        <stp>TradingSymbol</stp>
        <tr r="A35" s="1"/>
      </tp>
      <tp t="e">
        <v>#N/A</v>
        <stp/>
        <stp>BSE_AURIONPRO</stp>
        <stp>TotalAskQty</stp>
        <tr r="P4" s="1"/>
      </tp>
      <tp t="e">
        <v>#N/A</v>
        <stp/>
        <stp>BSE_AURIONPRO</stp>
        <stp>TotalBidQty</stp>
        <tr r="O4" s="1"/>
      </tp>
      <tp t="e">
        <v>#N/A</v>
        <stp/>
        <stp>BSE_TECHM</stp>
        <stp>AskSize</stp>
        <tr r="F32" s="1"/>
      </tp>
      <tp t="e">
        <v>#N/A</v>
        <stp/>
        <stp>BSE_MJCO</stp>
        <stp>AskSize</stp>
        <tr r="F17" s="1"/>
      </tp>
      <tp t="e">
        <v>#N/A</v>
        <stp/>
        <stp>BSE_ZENSARTECH</stp>
        <stp>OpenInterest</stp>
        <tr r="M34" s="1"/>
      </tp>
      <tp t="e">
        <v>#N/A</v>
        <stp/>
        <stp>BSE_DATAMATICS</stp>
        <stp>High</stp>
        <tr r="I8" s="1"/>
      </tp>
      <tp t="e">
        <v>#N/A</v>
        <stp/>
        <stp>BSE_SONATSOFTW</stp>
        <stp>Open</stp>
        <tr r="H27" s="1"/>
      </tp>
      <tp t="e">
        <v>#N/A</v>
        <stp/>
        <stp>BSE_TATAELXSI</stp>
        <stp>lastTradeTime</stp>
        <tr r="R30" s="1"/>
      </tp>
      <tp t="e">
        <v>#N/A</v>
        <stp/>
        <stp>BSE_APTECHT</stp>
        <stp>OpenInterest</stp>
        <tr r="M3" s="1"/>
      </tp>
      <tp t="e">
        <v>#N/A</v>
        <stp/>
        <stp>BSE_MINDTREE</stp>
        <stp>Last</stp>
        <tr r="B16" s="1"/>
      </tp>
      <tp t="e">
        <v>#N/A</v>
        <stp/>
        <stp>BSE_CRESSAN</stp>
        <stp>Open</stp>
        <tr r="H6" s="1"/>
      </tp>
      <tp t="e">
        <v>#N/A</v>
        <stp/>
        <stp>BSE_RSYSTEMINT</stp>
        <stp>TotalAskQty</stp>
        <tr r="P24" s="1"/>
      </tp>
      <tp t="e">
        <v>#N/A</v>
        <stp/>
        <stp>BSE_RSYSTEMINT</stp>
        <stp>TotalBidQty</stp>
        <tr r="O24" s="1"/>
      </tp>
      <tp t="e">
        <v>#N/A</v>
        <stp/>
        <stp>BSE_ZENSARTECH</stp>
        <stp>Volume</stp>
        <tr r="L34" s="1"/>
      </tp>
      <tp t="e">
        <v>#N/A</v>
        <stp/>
        <stp>BSE_ECLERX</stp>
        <stp>lastTradeTime</stp>
        <tr r="R10" s="1"/>
      </tp>
      <tp t="e">
        <v>#N/A</v>
        <stp/>
        <stp>BSE_NIITLTD</stp>
        <stp>TradingSymbol</stp>
        <tr r="A19" s="1"/>
      </tp>
      <tp t="e">
        <v>#N/A</v>
        <stp/>
        <stp>BSE_TATAELXSI</stp>
        <stp>Last</stp>
        <tr r="B30" s="1"/>
      </tp>
      <tp t="e">
        <v>#N/A</v>
        <stp/>
        <stp>BSE_3IINFOTECH</stp>
        <stp>Exchange</stp>
        <tr r="Q2" s="1"/>
      </tp>
      <tp t="e">
        <v>#N/A</v>
        <stp/>
        <stp>BSE_KELLTONTEC</stp>
        <stp>OpenInterest</stp>
        <tr r="M14" s="1"/>
      </tp>
      <tp t="e">
        <v>#N/A</v>
        <stp/>
        <stp>BSE_ZENSARTECH</stp>
        <stp>lastUpdateTime</stp>
        <tr r="S34" s="1"/>
      </tp>
      <tp t="e">
        <v>#N/A</v>
        <stp/>
        <stp>BSE_RSYSTEMINT</stp>
        <stp>High</stp>
        <tr r="I24" s="1"/>
      </tp>
      <tp t="e">
        <v>#N/A</v>
        <stp/>
        <stp>BSE_HCLTECH</stp>
        <stp>Last</stp>
        <tr r="B11" s="1"/>
      </tp>
      <tp t="e">
        <v>#N/A</v>
        <stp/>
        <stp>BSE_AURIONPRO</stp>
        <stp>High</stp>
        <tr r="I4" s="1"/>
      </tp>
      <tp t="e">
        <v>#N/A</v>
        <stp/>
        <stp>BSE_MJCO</stp>
        <stp>BidSize</stp>
        <tr r="C17" s="1"/>
      </tp>
      <tp t="e">
        <v>#N/A</v>
        <stp/>
        <stp>BSE_TECHM</stp>
        <stp>BidSize</stp>
        <tr r="C32" s="1"/>
      </tp>
      <tp t="e">
        <v>#N/A</v>
        <stp/>
        <stp>BSE_KELLTONTEC</stp>
        <stp>TotalBidQty</stp>
        <tr r="O14" s="1"/>
      </tp>
      <tp t="e">
        <v>#N/A</v>
        <stp/>
        <stp>BSE_KELLTONTEC</stp>
        <stp>TotalAskQty</stp>
        <tr r="P14" s="1"/>
      </tp>
      <tp t="e">
        <v>#N/A</v>
        <stp/>
        <stp>BSE_3IINFOTECH</stp>
        <stp>lastUpdateTime</stp>
        <tr r="S2" s="1"/>
      </tp>
      <tp t="e">
        <v>#N/A</v>
        <stp/>
        <stp>BSE_HCLTECH</stp>
        <stp>BidSize</stp>
        <tr r="C11" s="1"/>
      </tp>
      <tp t="e">
        <v>#N/A</v>
        <stp/>
        <stp>BSE_CRESSAN</stp>
        <stp>TradingSymbol</stp>
        <tr r="A6" s="1"/>
      </tp>
      <tp t="e">
        <v>#N/A</v>
        <stp/>
        <stp>BSE_SMARTLINK</stp>
        <stp>High</stp>
        <tr r="I26" s="1"/>
      </tp>
      <tp t="e">
        <v>#N/A</v>
        <stp/>
        <stp>BSE_TAKE</stp>
        <stp>lastUpdateTime</stp>
        <tr r="S28" s="1"/>
      </tp>
      <tp t="e">
        <v>#N/A</v>
        <stp/>
        <stp>BSE_NIITLTD</stp>
        <stp>OpenInterest</stp>
        <tr r="M19" s="1"/>
      </tp>
      <tp t="e">
        <v>#N/A</v>
        <stp/>
        <stp>BSE_RSSOFTWARE</stp>
        <stp>Last</stp>
        <tr r="B23" s="1"/>
      </tp>
      <tp t="e">
        <v>#N/A</v>
        <stp/>
        <stp>BSE_DLINKINDIA</stp>
        <stp>Last</stp>
        <tr r="B9" s="1"/>
      </tp>
      <tp t="e">
        <v>#N/A</v>
        <stp/>
        <stp>BSE_3IINFOTECH</stp>
        <stp>Volume</stp>
        <tr r="L2" s="1"/>
      </tp>
      <tp t="e">
        <v>#N/A</v>
        <stp/>
        <stp>BSE_PERSISTENT</stp>
        <stp>Open</stp>
        <tr r="H21" s="1"/>
      </tp>
      <tp t="e">
        <v>#N/A</v>
        <stp/>
        <stp>BSE_TAKE</stp>
        <stp>Volume</stp>
        <tr r="L28" s="1"/>
      </tp>
      <tp t="e">
        <v>#N/A</v>
        <stp/>
        <stp>BSE_AXISCADES</stp>
        <stp>Last</stp>
        <tr r="B5" s="1"/>
      </tp>
      <tp t="e">
        <v>#N/A</v>
        <stp/>
        <stp>BSE_HCLTECH</stp>
        <stp>AskSize</stp>
        <tr r="F11" s="1"/>
      </tp>
      <tp t="e">
        <v>#N/A</v>
        <stp/>
        <stp>BSE_INTELLECT</stp>
        <stp>Open</stp>
        <tr r="H12" s="1"/>
      </tp>
      <tp t="e">
        <v>#N/A</v>
        <stp/>
        <stp>BSE_AURIONPRO</stp>
        <stp>TradingSymbol</stp>
        <tr r="A4" s="1"/>
      </tp>
      <tp t="e">
        <v>#N/A</v>
        <stp/>
        <stp>BSE_3IINFOTECH</stp>
        <stp>Ask</stp>
        <tr r="E2" s="1"/>
      </tp>
      <tp t="e">
        <v>#N/A</v>
        <stp/>
        <stp>BSE_INTELLECT</stp>
        <stp>Bid</stp>
        <tr r="D12" s="1"/>
      </tp>
      <tp t="e">
        <v>#N/A</v>
        <stp/>
        <stp>BSE_MINDTREE</stp>
        <stp>Ask</stp>
        <tr r="E16" s="1"/>
      </tp>
      <tp t="e">
        <v>#N/A</v>
        <stp/>
        <stp>BSE_DATAMATICS</stp>
        <stp>Bid</stp>
        <tr r="D8" s="1"/>
      </tp>
      <tp t="e">
        <v>#N/A</v>
        <stp/>
        <stp>BSE_CYIENT</stp>
        <stp>Exchange</stp>
        <tr r="Q7" s="1"/>
      </tp>
      <tp t="e">
        <v>#N/A</v>
        <stp/>
        <stp>BSE_SONATSOFTW</stp>
        <stp>Low</stp>
        <tr r="J27" s="1"/>
      </tp>
      <tp t="e">
        <v>#N/A</v>
        <stp/>
        <stp>BSE_DLINKINDIA</stp>
        <stp>Ask</stp>
        <tr r="E9" s="1"/>
      </tp>
      <tp t="e">
        <v>#N/A</v>
        <stp/>
        <stp>BSE_SONATSOFTW</stp>
        <stp>LTQ</stp>
        <tr r="G27" s="1"/>
      </tp>
      <tp t="e">
        <v>#N/A</v>
        <stp/>
        <stp>BSE_TCS</stp>
        <stp>Low</stp>
        <tr r="J31" s="1"/>
      </tp>
      <tp t="e">
        <v>#N/A</v>
        <stp/>
        <stp>BSE_TCS</stp>
        <stp>LTQ</stp>
        <tr r="G31" s="1"/>
      </tp>
      <tp t="e">
        <v>#N/A</v>
        <stp/>
        <stp>BSE_TANLA</stp>
        <stp>AverageTradePrice</stp>
        <tr r="N29" s="1"/>
      </tp>
      <tp t="e">
        <v>#N/A</v>
        <stp/>
        <stp>BSE_DLINKINDIA</stp>
        <stp>Bid</stp>
        <tr r="D9" s="1"/>
      </tp>
      <tp t="e">
        <v>#N/A</v>
        <stp/>
        <stp>BSE_TAKE</stp>
        <stp>PrevClose</stp>
        <tr r="K28" s="1"/>
      </tp>
      <tp t="e">
        <v>#N/A</v>
        <stp/>
        <stp>BSE_3IINFOTECH</stp>
        <stp>Bid</stp>
        <tr r="D2" s="1"/>
      </tp>
      <tp t="e">
        <v>#N/A</v>
        <stp/>
        <stp>BSE_DATAMATICS</stp>
        <stp>PrevClose</stp>
        <tr r="K8" s="1"/>
      </tp>
      <tp t="e">
        <v>#N/A</v>
        <stp/>
        <stp>BSE_DATAMATICS</stp>
        <stp>Ask</stp>
        <tr r="E8" s="1"/>
      </tp>
      <tp t="e">
        <v>#N/A</v>
        <stp/>
        <stp>BSE_MINDTREE</stp>
        <stp>Bid</stp>
        <tr r="D16" s="1"/>
      </tp>
      <tp t="e">
        <v>#N/A</v>
        <stp/>
        <stp>BSE_INTELLECT</stp>
        <stp>Ask</stp>
        <tr r="E12" s="1"/>
      </tp>
      <tp t="e">
        <v>#N/A</v>
        <stp/>
        <stp>BSE_ROLTA</stp>
        <stp>PrevClose</stp>
        <tr r="K22" s="1"/>
      </tp>
      <tp t="e">
        <v>#N/A</v>
        <stp/>
        <stp>BSE_ISFT</stp>
        <stp>Exchange</stp>
        <tr r="Q13" s="1"/>
      </tp>
      <tp t="e">
        <v>#N/A</v>
        <stp/>
        <stp>BSE_DATAMATICS</stp>
        <stp>AverageTradePrice</stp>
        <tr r="N8" s="1"/>
      </tp>
      <tp t="e">
        <v>#N/A</v>
        <stp/>
        <stp>BSE_TAKE</stp>
        <stp>AverageTradePrice</stp>
        <tr r="N28" s="1"/>
      </tp>
      <tp t="e">
        <v>#N/A</v>
        <stp/>
        <stp>BSE_MASTEK</stp>
        <stp>Exchange</stp>
        <tr r="Q15" s="1"/>
      </tp>
      <tp t="e">
        <v>#N/A</v>
        <stp/>
        <stp>BSE_ROLTA</stp>
        <stp>AverageTradePrice</stp>
        <tr r="N22" s="1"/>
      </tp>
      <tp t="e">
        <v>#N/A</v>
        <stp/>
        <stp>BSE_RSSOFTWARE</stp>
        <stp>Ask</stp>
        <tr r="E23" s="1"/>
      </tp>
      <tp t="e">
        <v>#N/A</v>
        <stp/>
        <stp>BSE_TANLA</stp>
        <stp>PrevClose</stp>
        <tr r="K29" s="1"/>
      </tp>
      <tp t="e">
        <v>#N/A</v>
        <stp/>
        <stp>BSE_RSSOFTWARE</stp>
        <stp>Bid</stp>
        <tr r="D23" s="1"/>
      </tp>
      <tp t="e">
        <v>#N/A</v>
        <stp/>
        <stp>BSE_MJCO</stp>
        <stp>Exchange</stp>
        <tr r="Q17" s="1"/>
      </tp>
      <tp t="e">
        <v>#N/A</v>
        <stp/>
        <stp>BSE_ZENSARTECH</stp>
        <stp>AverageTradePrice</stp>
        <tr r="N34" s="1"/>
      </tp>
      <tp t="e">
        <v>#N/A</v>
        <stp/>
        <stp>BSE_RSSOFTWARE</stp>
        <stp>Low</stp>
        <tr r="J23" s="1"/>
      </tp>
      <tp t="e">
        <v>#N/A</v>
        <stp/>
        <stp>BSE_RSSOFTWARE</stp>
        <stp>LTQ</stp>
        <tr r="G23" s="1"/>
      </tp>
      <tp t="e">
        <v>#N/A</v>
        <stp/>
        <stp>BSE_WIPRO</stp>
        <stp>PrevClose</stp>
        <tr r="K33" s="1"/>
      </tp>
      <tp t="e">
        <v>#N/A</v>
        <stp/>
        <stp>BSE_MJCO</stp>
        <stp>PrevClose</stp>
        <tr r="K17" s="1"/>
      </tp>
      <tp t="e">
        <v>#N/A</v>
        <stp/>
        <stp>BSE_WIPRO</stp>
        <stp>Exchange</stp>
        <tr r="Q33" s="1"/>
      </tp>
      <tp t="e">
        <v>#N/A</v>
        <stp/>
        <stp>BSE_TECHM</stp>
        <stp>PrevClose</stp>
        <tr r="K32" s="1"/>
      </tp>
      <tp t="e">
        <v>#N/A</v>
        <stp/>
        <stp>BSE_TCS</stp>
        <stp>PrevClose</stp>
        <tr r="K31" s="1"/>
      </tp>
      <tp t="e">
        <v>#N/A</v>
        <stp/>
        <stp>BSE_TCS</stp>
        <stp>Bid</stp>
        <tr r="D31" s="1"/>
      </tp>
      <tp t="e">
        <v>#N/A</v>
        <stp/>
        <stp>BSE_DLINKINDIA</stp>
        <stp>Low</stp>
        <tr r="J9" s="1"/>
      </tp>
      <tp t="e">
        <v>#N/A</v>
        <stp/>
        <stp>BSE_SONATSOFTW</stp>
        <stp>Ask</stp>
        <tr r="E27" s="1"/>
      </tp>
      <tp t="e">
        <v>#N/A</v>
        <stp/>
        <stp>BSE_DLINKINDIA</stp>
        <stp>LTQ</stp>
        <tr r="G9" s="1"/>
      </tp>
      <tp t="e">
        <v>#N/A</v>
        <stp/>
        <stp>BSE_TCS</stp>
        <stp>AverageTradePrice</stp>
        <tr r="N31" s="1"/>
      </tp>
      <tp t="e">
        <v>#N/A</v>
        <stp/>
        <stp>BSE_3IINFOTECH</stp>
        <stp>LTQ</stp>
        <tr r="G2" s="1"/>
      </tp>
      <tp t="e">
        <v>#N/A</v>
        <stp/>
        <stp>BSE_3IINFOTECH</stp>
        <stp>Low</stp>
        <tr r="J2" s="1"/>
      </tp>
      <tp t="e">
        <v>#N/A</v>
        <stp/>
        <stp>BSE_MINDTREE</stp>
        <stp>Low</stp>
        <tr r="J16" s="1"/>
      </tp>
      <tp t="e">
        <v>#N/A</v>
        <stp/>
        <stp>BSE_MINDTREE</stp>
        <stp>LTQ</stp>
        <tr r="G16" s="1"/>
      </tp>
      <tp t="e">
        <v>#N/A</v>
        <stp/>
        <stp>BSE_MJCO</stp>
        <stp>AverageTradePrice</stp>
        <tr r="N17" s="1"/>
      </tp>
      <tp t="e">
        <v>#N/A</v>
        <stp/>
        <stp>BSE_INTELLECT</stp>
        <stp>Low</stp>
        <tr r="J12" s="1"/>
      </tp>
      <tp t="e">
        <v>#N/A</v>
        <stp/>
        <stp>BSE_TECHM</stp>
        <stp>AverageTradePrice</stp>
        <tr r="N32" s="1"/>
      </tp>
      <tp t="e">
        <v>#N/A</v>
        <stp/>
        <stp>BSE_DATAMATICS</stp>
        <stp>Low</stp>
        <tr r="J8" s="1"/>
      </tp>
      <tp t="e">
        <v>#N/A</v>
        <stp/>
        <stp>BSE_DATAMATICS</stp>
        <stp>LTQ</stp>
        <tr r="G8" s="1"/>
      </tp>
      <tp t="e">
        <v>#N/A</v>
        <stp/>
        <stp>BSE_TAKE</stp>
        <stp>Exchange</stp>
        <tr r="Q28" s="1"/>
      </tp>
      <tp t="e">
        <v>#N/A</v>
        <stp/>
        <stp>BSE_INTELLECT</stp>
        <stp>LTQ</stp>
        <tr r="G12" s="1"/>
      </tp>
      <tp t="e">
        <v>#N/A</v>
        <stp/>
        <stp>BSE_TCS</stp>
        <stp>Ask</stp>
        <tr r="E31" s="1"/>
      </tp>
      <tp t="e">
        <v>#N/A</v>
        <stp/>
        <stp>BSE_ZENSARTECH</stp>
        <stp>PrevClose</stp>
        <tr r="K34" s="1"/>
      </tp>
      <tp t="e">
        <v>#N/A</v>
        <stp/>
        <stp>BSE_SONATSOFTW</stp>
        <stp>Bid</stp>
        <tr r="D27" s="1"/>
      </tp>
      <tp t="e">
        <v>#N/A</v>
        <stp/>
        <stp>BSE_WIPRO</stp>
        <stp>AverageTradePrice</stp>
        <tr r="N33" s="1"/>
      </tp>
      <tp t="e">
        <v>#N/A</v>
        <stp/>
        <stp>BSE_TCS</stp>
        <stp>Exchange</stp>
        <tr r="Q31" s="1"/>
      </tp>
      <tp t="e">
        <v>#N/A</v>
        <stp/>
        <stp>BSE_ROLTA</stp>
        <stp>Exchange</stp>
        <tr r="Q22" s="1"/>
      </tp>
      <tp t="e">
        <v>#N/A</v>
        <stp/>
        <stp>BSE_AURIONPRO</stp>
        <stp>Ask</stp>
        <tr r="E4" s="1"/>
      </tp>
      <tp t="e">
        <v>#N/A</v>
        <stp/>
        <stp>BSE_PERSISTENT</stp>
        <stp>Low</stp>
        <tr r="J21" s="1"/>
      </tp>
      <tp t="e">
        <v>#N/A</v>
        <stp/>
        <stp>BSE_KELLTONTEC</stp>
        <stp>Bid</stp>
        <tr r="D14" s="1"/>
      </tp>
      <tp t="e">
        <v>#N/A</v>
        <stp/>
        <stp>BSE_ZENSARTECH</stp>
        <stp>Low</stp>
        <tr r="J34" s="1"/>
      </tp>
      <tp t="e">
        <v>#N/A</v>
        <stp/>
        <stp>BSE_ZENSARTECH</stp>
        <stp>LTQ</stp>
        <tr r="G34" s="1"/>
      </tp>
      <tp t="e">
        <v>#N/A</v>
        <stp/>
        <stp>BSE_PERSISTENT</stp>
        <stp>LTQ</stp>
        <tr r="G21" s="1"/>
      </tp>
      <tp t="e">
        <v>#N/A</v>
        <stp/>
        <stp>BSE_RSYSTEMINT</stp>
        <stp>Ask</stp>
        <tr r="E24" s="1"/>
      </tp>
      <tp t="e">
        <v>#N/A</v>
        <stp/>
        <stp>BSE_NELCO</stp>
        <stp>PrevClose</stp>
        <tr r="K18" s="1"/>
      </tp>
      <tp t="e">
        <v>#N/A</v>
        <stp/>
        <stp>BSE_OFSS</stp>
        <stp>AverageTradePrice</stp>
        <tr r="N20" s="1"/>
      </tp>
      <tp t="e">
        <v>#N/A</v>
        <stp/>
        <stp>BSE_RSYSTEMINT</stp>
        <stp>PrevClose</stp>
        <tr r="K24" s="1"/>
      </tp>
      <tp t="e">
        <v>#N/A</v>
        <stp/>
        <stp>BSE_PERSISTENT</stp>
        <stp>PrevClose</stp>
        <tr r="K21" s="1"/>
      </tp>
      <tp t="e">
        <v>#N/A</v>
        <stp/>
        <stp>BSE_RSSOFTWARE</stp>
        <stp>PrevClose</stp>
        <tr r="K23" s="1"/>
      </tp>
      <tp t="e">
        <v>#N/A</v>
        <stp/>
        <stp>BSE_ISFT</stp>
        <stp>PrevClose</stp>
        <tr r="K13" s="1"/>
      </tp>
      <tp t="e">
        <v>#N/A</v>
        <stp/>
        <stp>BSE_AXISCADES</stp>
        <stp>Low</stp>
        <tr r="J5" s="1"/>
      </tp>
      <tp t="e">
        <v>#N/A</v>
        <stp/>
        <stp>BSE_RSYSTEMINT</stp>
        <stp>Bid</stp>
        <tr r="D24" s="1"/>
      </tp>
      <tp t="e">
        <v>#N/A</v>
        <stp/>
        <stp>BSE_AXISCADES</stp>
        <stp>LTQ</stp>
        <tr r="G5" s="1"/>
      </tp>
      <tp t="e">
        <v>#N/A</v>
        <stp/>
        <stp>BSE_DLINKINDIA</stp>
        <stp>AverageTradePrice</stp>
        <tr r="N9" s="1"/>
      </tp>
      <tp t="e">
        <v>#N/A</v>
        <stp/>
        <stp>BSE_ZENTEC</stp>
        <stp>Exchange</stp>
        <tr r="Q35" s="1"/>
      </tp>
      <tp t="e">
        <v>#N/A</v>
        <stp/>
        <stp>BSE_KELLTONTEC</stp>
        <stp>Ask</stp>
        <tr r="E14" s="1"/>
      </tp>
      <tp t="e">
        <v>#N/A</v>
        <stp/>
        <stp>BSE_TATAELXSI</stp>
        <stp>Low</stp>
        <tr r="J30" s="1"/>
      </tp>
      <tp t="e">
        <v>#N/A</v>
        <stp/>
        <stp>BSE_AURIONPRO</stp>
        <stp>Bid</stp>
        <tr r="D4" s="1"/>
      </tp>
      <tp t="e">
        <v>#N/A</v>
        <stp/>
        <stp>BSE_TECHM</stp>
        <stp>Exchange</stp>
        <tr r="Q32" s="1"/>
      </tp>
      <tp t="e">
        <v>#N/A</v>
        <stp/>
        <stp>BSE_TATAELXSI</stp>
        <stp>LTQ</stp>
        <tr r="G30" s="1"/>
      </tp>
      <tp t="e">
        <v>#N/A</v>
        <stp/>
        <stp>BSE_DLINKINDIA</stp>
        <stp>PrevClose</stp>
        <tr r="K9" s="1"/>
      </tp>
      <tp t="e">
        <v>#N/A</v>
        <stp/>
        <stp>BSE_ISFT</stp>
        <stp>AverageTradePrice</stp>
        <tr r="N13" s="1"/>
      </tp>
      <tp t="e">
        <v>#N/A</v>
        <stp/>
        <stp>BSE_PERSISTENT</stp>
        <stp>AverageTradePrice</stp>
        <tr r="N21" s="1"/>
      </tp>
      <tp t="e">
        <v>#N/A</v>
        <stp/>
        <stp>BSE_RSSOFTWARE</stp>
        <stp>AverageTradePrice</stp>
        <tr r="N23" s="1"/>
      </tp>
      <tp t="e">
        <v>#N/A</v>
        <stp/>
        <stp>BSE_RSYSTEMINT</stp>
        <stp>AverageTradePrice</stp>
        <tr r="N24" s="1"/>
      </tp>
      <tp t="e">
        <v>#N/A</v>
        <stp/>
        <stp>BSE_OFSS</stp>
        <stp>PrevClose</stp>
        <tr r="K20" s="1"/>
      </tp>
      <tp t="e">
        <v>#N/A</v>
        <stp/>
        <stp>BSE_NELCO</stp>
        <stp>AverageTradePrice</stp>
        <tr r="N18" s="1"/>
      </tp>
      <tp t="e">
        <v>#N/A</v>
        <stp/>
        <stp>BSE_OFSS</stp>
        <stp>Exchange</stp>
        <tr r="Q20" s="1"/>
      </tp>
      <tp t="e">
        <v>#N/A</v>
        <stp/>
        <stp>BSE_SMARTLINK</stp>
        <stp>Low</stp>
        <tr r="J26" s="1"/>
      </tp>
      <tp t="e">
        <v>#N/A</v>
        <stp/>
        <stp>BSE_SMARTLINK</stp>
        <stp>LTQ</stp>
        <tr r="G26" s="1"/>
      </tp>
      <tp t="e">
        <v>#N/A</v>
        <stp/>
        <stp>BSE_TANLA</stp>
        <stp>Exchange</stp>
        <tr r="Q29" s="1"/>
      </tp>
      <tp t="e">
        <v>#N/A</v>
        <stp/>
        <stp>BSE_NELCO</stp>
        <stp>Exchange</stp>
        <tr r="Q18" s="1"/>
      </tp>
      <tp t="e">
        <v>#N/A</v>
        <stp/>
        <stp>BSE_3IINFOTECH</stp>
        <stp>AverageTradePrice</stp>
        <tr r="N2" s="1"/>
      </tp>
      <tp t="e">
        <v>#N/A</v>
        <stp/>
        <stp>BSE_KELLTONTEC</stp>
        <stp>PrevClose</stp>
        <tr r="K14" s="1"/>
      </tp>
      <tp t="e">
        <v>#N/A</v>
        <stp/>
        <stp>BSE_SMARTLINK</stp>
        <stp>Bid</stp>
        <tr r="D26" s="1"/>
      </tp>
      <tp t="e">
        <v>#N/A</v>
        <stp/>
        <stp>BSE_SASKEN</stp>
        <stp>Exchange</stp>
        <tr r="Q25" s="1"/>
      </tp>
      <tp t="e">
        <v>#N/A</v>
        <stp/>
        <stp>BSE_SMARTLINK</stp>
        <stp>Ask</stp>
        <tr r="E26" s="1"/>
      </tp>
      <tp t="e">
        <v>#N/A</v>
        <stp/>
        <stp>BSE_ECLERX</stp>
        <stp>Exchange</stp>
        <tr r="Q10" s="1"/>
      </tp>
      <tp t="e">
        <v>#N/A</v>
        <stp/>
        <stp>BSE_SONATSOFTW</stp>
        <stp>PrevClose</stp>
        <tr r="K27" s="1"/>
      </tp>
      <tp t="e">
        <v>#N/A</v>
        <stp/>
        <stp>BSE_SONATSOFTW</stp>
        <stp>AverageTradePrice</stp>
        <tr r="N27" s="1"/>
      </tp>
      <tp t="e">
        <v>#N/A</v>
        <stp/>
        <stp>BSE_AXISCADES</stp>
        <stp>Bid</stp>
        <tr r="D5" s="1"/>
      </tp>
      <tp t="e">
        <v>#N/A</v>
        <stp/>
        <stp>BSE_RSYSTEMINT</stp>
        <stp>Low</stp>
        <tr r="J24" s="1"/>
      </tp>
      <tp t="e">
        <v>#N/A</v>
        <stp/>
        <stp>BSE_RSYSTEMINT</stp>
        <stp>LTQ</stp>
        <tr r="G24" s="1"/>
      </tp>
      <tp t="e">
        <v>#N/A</v>
        <stp/>
        <stp>BSE_ZENSARTECH</stp>
        <stp>Ask</stp>
        <tr r="E34" s="1"/>
      </tp>
      <tp t="e">
        <v>#N/A</v>
        <stp/>
        <stp>BSE_TATAELXSI</stp>
        <stp>Bid</stp>
        <tr r="D30" s="1"/>
      </tp>
      <tp t="e">
        <v>#N/A</v>
        <stp/>
        <stp>BSE_AURIONPRO</stp>
        <stp>Low</stp>
        <tr r="J4" s="1"/>
      </tp>
      <tp t="e">
        <v>#N/A</v>
        <stp/>
        <stp>BSE_PERSISTENT</stp>
        <stp>Ask</stp>
        <tr r="E21" s="1"/>
      </tp>
      <tp t="e">
        <v>#N/A</v>
        <stp/>
        <stp>BSE_AURIONPRO</stp>
        <stp>LTQ</stp>
        <tr r="G4" s="1"/>
      </tp>
      <tp t="e">
        <v>#N/A</v>
        <stp/>
        <stp>BSE_KELLTONTEC</stp>
        <stp>AverageTradePrice</stp>
        <tr r="N14" s="1"/>
      </tp>
      <tp t="e">
        <v>#N/A</v>
        <stp/>
        <stp>BSE_3IINFOTECH</stp>
        <stp>PrevClose</stp>
        <tr r="K2" s="1"/>
      </tp>
      <tp t="e">
        <v>#N/A</v>
        <stp/>
        <stp>BSE_PERSISTENT</stp>
        <stp>Bid</stp>
        <tr r="D21" s="1"/>
      </tp>
      <tp t="e">
        <v>#N/A</v>
        <stp/>
        <stp>BSE_TATAELXSI</stp>
        <stp>Ask</stp>
        <tr r="E30" s="1"/>
      </tp>
      <tp t="e">
        <v>#N/A</v>
        <stp/>
        <stp>BSE_ZENSARTECH</stp>
        <stp>Bid</stp>
        <tr r="D34" s="1"/>
      </tp>
      <tp t="e">
        <v>#N/A</v>
        <stp/>
        <stp>BSE_KELLTONTEC</stp>
        <stp>Low</stp>
        <tr r="J14" s="1"/>
      </tp>
      <tp t="e">
        <v>#N/A</v>
        <stp/>
        <stp>BSE_KELLTONTEC</stp>
        <stp>LTQ</stp>
        <tr r="G14" s="1"/>
      </tp>
      <tp t="e">
        <v>#N/A</v>
        <stp/>
        <stp>BSE_AXISCADES</stp>
        <stp>Ask</stp>
        <tr r="E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topLeftCell="A16" workbookViewId="0">
      <selection activeCell="A14" sqref="A14"/>
    </sheetView>
  </sheetViews>
  <sheetFormatPr defaultRowHeight="15" x14ac:dyDescent="0.25"/>
  <cols>
    <col min="1" max="1" width="14.5703125" style="1" bestFit="1" customWidth="1"/>
    <col min="2" max="2" width="4" style="1" bestFit="1" customWidth="1"/>
    <col min="3" max="3" width="7.140625" style="1" bestFit="1" customWidth="1"/>
    <col min="4" max="4" width="7.85546875" style="1" bestFit="1" customWidth="1"/>
    <col min="5" max="5" width="8.140625" style="1" bestFit="1" customWidth="1"/>
    <col min="6" max="6" width="7.42578125" style="1" bestFit="1" customWidth="1"/>
    <col min="7" max="7" width="4.28515625" style="1" bestFit="1" customWidth="1"/>
    <col min="8" max="8" width="5.85546875" style="1" bestFit="1" customWidth="1"/>
    <col min="9" max="9" width="5" style="1" bestFit="1" customWidth="1"/>
    <col min="10" max="10" width="4.5703125" style="1" bestFit="1" customWidth="1"/>
    <col min="11" max="11" width="10" style="1" bestFit="1" customWidth="1"/>
    <col min="12" max="12" width="20" style="1" bestFit="1" customWidth="1"/>
    <col min="13" max="13" width="13.42578125" style="1" bestFit="1" customWidth="1"/>
    <col min="14" max="14" width="4.42578125" style="1" bestFit="1" customWidth="1"/>
    <col min="15" max="16" width="12" style="1" bestFit="1" customWidth="1"/>
    <col min="17" max="17" width="9.28515625" style="1" bestFit="1" customWidth="1"/>
    <col min="18" max="18" width="3.85546875" style="1" bestFit="1" customWidth="1"/>
    <col min="19" max="19" width="4.140625" style="1" bestFit="1" customWidth="1"/>
    <col min="20" max="16384" width="9.140625" style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 t="e">
        <f>RTD("pi.rtdserver", ,"BSE_3IINFOTECH", "TradingSymbol")</f>
        <v>#N/A</v>
      </c>
      <c r="B2" s="1" t="e">
        <f>RTD("pi.rtdserver", ,"BSE_3IINFOTECH", "Last")</f>
        <v>#N/A</v>
      </c>
      <c r="C2" s="1" t="e">
        <f>RTD("pi.rtdserver", ,"BSE_3IINFOTECH", "BidSize")</f>
        <v>#N/A</v>
      </c>
      <c r="D2" s="1" t="e">
        <f>RTD("pi.rtdserver", ,"BSE_3IINFOTECH", "Bid")</f>
        <v>#N/A</v>
      </c>
      <c r="E2" s="1" t="e">
        <f>RTD("pi.rtdserver", ,"BSE_3IINFOTECH", "Ask")</f>
        <v>#N/A</v>
      </c>
      <c r="F2" s="1" t="e">
        <f>RTD("pi.rtdserver", ,"BSE_3IINFOTECH", "AskSize")</f>
        <v>#N/A</v>
      </c>
      <c r="G2" s="1" t="e">
        <f>RTD("pi.rtdserver", ,"BSE_3IINFOTECH", "LTQ")</f>
        <v>#N/A</v>
      </c>
      <c r="H2" s="1" t="e">
        <f>RTD("pi.rtdserver", ,"BSE_3IINFOTECH", "Open")</f>
        <v>#N/A</v>
      </c>
      <c r="I2" s="1" t="e">
        <f>RTD("pi.rtdserver", ,"BSE_3IINFOTECH", "High")</f>
        <v>#N/A</v>
      </c>
      <c r="J2" s="1" t="e">
        <f>RTD("pi.rtdserver", ,"BSE_3IINFOTECH", "Low")</f>
        <v>#N/A</v>
      </c>
      <c r="K2" s="1" t="e">
        <f>RTD("pi.rtdserver", ,"BSE_3IINFOTECH", "PrevClose")</f>
        <v>#N/A</v>
      </c>
      <c r="L2" s="1" t="e">
        <f>RTD("pi.rtdserver", ,"BSE_3IINFOTECH", "Volume")</f>
        <v>#N/A</v>
      </c>
      <c r="M2" s="1" t="e">
        <f>RTD("pi.rtdserver", ,"BSE_3IINFOTECH", "OpenInterest")</f>
        <v>#N/A</v>
      </c>
      <c r="N2" s="1" t="e">
        <f>RTD("pi.rtdserver", ,"BSE_3IINFOTECH", "AverageTradePrice")</f>
        <v>#N/A</v>
      </c>
      <c r="O2" s="1" t="e">
        <f>RTD("pi.rtdserver", ,"BSE_3IINFOTECH", "TotalBidQty")</f>
        <v>#N/A</v>
      </c>
      <c r="P2" s="1" t="e">
        <f>RTD("pi.rtdserver", ,"BSE_3IINFOTECH", "TotalAskQty")</f>
        <v>#N/A</v>
      </c>
      <c r="Q2" s="1" t="e">
        <f>RTD("pi.rtdserver", ,"BSE_3IINFOTECH", "Exchange")</f>
        <v>#N/A</v>
      </c>
      <c r="R2" s="1" t="e">
        <f>RTD("pi.rtdserver", ,"BSE_3IINFOTECH", "lastTradeTime")</f>
        <v>#N/A</v>
      </c>
      <c r="S2" s="1" t="e">
        <f>RTD("pi.rtdserver", ,"BSE_3IINFOTECH", "lastUpdateTime")</f>
        <v>#N/A</v>
      </c>
    </row>
    <row r="3" spans="1:19" x14ac:dyDescent="0.25">
      <c r="A3" s="1" t="e">
        <f>RTD("pi.rtdserver", ,"BSE_APTECHT", "TradingSymbol")</f>
        <v>#N/A</v>
      </c>
      <c r="B3" s="1" t="e">
        <f>RTD("pi.rtdserver", ,"BSE_APTECHT", "Last")</f>
        <v>#N/A</v>
      </c>
      <c r="C3" s="1" t="e">
        <f>RTD("pi.rtdserver", ,"BSE_APTECHT", "BidSize")</f>
        <v>#N/A</v>
      </c>
      <c r="D3" s="1" t="e">
        <f>RTD("pi.rtdserver", ,"BSE_APTECHT", "Bid")</f>
        <v>#N/A</v>
      </c>
      <c r="E3" s="1" t="e">
        <f>RTD("pi.rtdserver", ,"BSE_APTECHT", "Ask")</f>
        <v>#N/A</v>
      </c>
      <c r="F3" s="1" t="e">
        <f>RTD("pi.rtdserver", ,"BSE_APTECHT", "AskSize")</f>
        <v>#N/A</v>
      </c>
      <c r="G3" s="1" t="e">
        <f>RTD("pi.rtdserver", ,"BSE_APTECHT", "LTQ")</f>
        <v>#N/A</v>
      </c>
      <c r="H3" s="1" t="e">
        <f>RTD("pi.rtdserver", ,"BSE_APTECHT", "Open")</f>
        <v>#N/A</v>
      </c>
      <c r="I3" s="1" t="e">
        <f>RTD("pi.rtdserver", ,"BSE_APTECHT", "High")</f>
        <v>#N/A</v>
      </c>
      <c r="J3" s="1" t="e">
        <f>RTD("pi.rtdserver", ,"BSE_APTECHT", "Low")</f>
        <v>#N/A</v>
      </c>
      <c r="K3" s="1" t="e">
        <f>RTD("pi.rtdserver", ,"BSE_APTECHT", "PrevClose")</f>
        <v>#N/A</v>
      </c>
      <c r="L3" s="1" t="e">
        <f>RTD("pi.rtdserver", ,"BSE_APTECHT", "Volume")</f>
        <v>#N/A</v>
      </c>
      <c r="M3" s="1" t="e">
        <f>RTD("pi.rtdserver", ,"BSE_APTECHT", "OpenInterest")</f>
        <v>#N/A</v>
      </c>
      <c r="N3" s="1" t="e">
        <f>RTD("pi.rtdserver", ,"BSE_APTECHT", "AverageTradePrice")</f>
        <v>#N/A</v>
      </c>
      <c r="O3" s="1" t="e">
        <f>RTD("pi.rtdserver", ,"BSE_APTECHT", "TotalBidQty")</f>
        <v>#N/A</v>
      </c>
      <c r="P3" s="1" t="e">
        <f>RTD("pi.rtdserver", ,"BSE_APTECHT", "TotalAskQty")</f>
        <v>#N/A</v>
      </c>
      <c r="Q3" s="1" t="e">
        <f>RTD("pi.rtdserver", ,"BSE_APTECHT", "Exchange")</f>
        <v>#N/A</v>
      </c>
      <c r="R3" s="1" t="e">
        <f>RTD("pi.rtdserver", ,"BSE_APTECHT", "lastTradeTime")</f>
        <v>#N/A</v>
      </c>
      <c r="S3" s="1" t="e">
        <f>RTD("pi.rtdserver", ,"BSE_APTECHT", "lastUpdateTime")</f>
        <v>#N/A</v>
      </c>
    </row>
    <row r="4" spans="1:19" x14ac:dyDescent="0.25">
      <c r="A4" s="1" t="e">
        <f>RTD("pi.rtdserver", ,"BSE_AURIONPRO", "TradingSymbol")</f>
        <v>#N/A</v>
      </c>
      <c r="B4" s="1" t="e">
        <f>RTD("pi.rtdserver", ,"BSE_AURIONPRO", "Last")</f>
        <v>#N/A</v>
      </c>
      <c r="C4" s="1" t="e">
        <f>RTD("pi.rtdserver", ,"BSE_AURIONPRO", "BidSize")</f>
        <v>#N/A</v>
      </c>
      <c r="D4" s="1" t="e">
        <f>RTD("pi.rtdserver", ,"BSE_AURIONPRO", "Bid")</f>
        <v>#N/A</v>
      </c>
      <c r="E4" s="1" t="e">
        <f>RTD("pi.rtdserver", ,"BSE_AURIONPRO", "Ask")</f>
        <v>#N/A</v>
      </c>
      <c r="F4" s="1" t="e">
        <f>RTD("pi.rtdserver", ,"BSE_AURIONPRO", "AskSize")</f>
        <v>#N/A</v>
      </c>
      <c r="G4" s="1" t="e">
        <f>RTD("pi.rtdserver", ,"BSE_AURIONPRO", "LTQ")</f>
        <v>#N/A</v>
      </c>
      <c r="H4" s="1" t="e">
        <f>RTD("pi.rtdserver", ,"BSE_AURIONPRO", "Open")</f>
        <v>#N/A</v>
      </c>
      <c r="I4" s="1" t="e">
        <f>RTD("pi.rtdserver", ,"BSE_AURIONPRO", "High")</f>
        <v>#N/A</v>
      </c>
      <c r="J4" s="1" t="e">
        <f>RTD("pi.rtdserver", ,"BSE_AURIONPRO", "Low")</f>
        <v>#N/A</v>
      </c>
      <c r="K4" s="1" t="e">
        <f>RTD("pi.rtdserver", ,"BSE_AURIONPRO", "PrevClose")</f>
        <v>#N/A</v>
      </c>
      <c r="L4" s="1" t="e">
        <f>RTD("pi.rtdserver", ,"BSE_AURIONPRO", "Volume")</f>
        <v>#N/A</v>
      </c>
      <c r="M4" s="1" t="e">
        <f>RTD("pi.rtdserver", ,"BSE_AURIONPRO", "OpenInterest")</f>
        <v>#N/A</v>
      </c>
      <c r="N4" s="1" t="e">
        <f>RTD("pi.rtdserver", ,"BSE_AURIONPRO", "AverageTradePrice")</f>
        <v>#N/A</v>
      </c>
      <c r="O4" s="1" t="e">
        <f>RTD("pi.rtdserver", ,"BSE_AURIONPRO", "TotalBidQty")</f>
        <v>#N/A</v>
      </c>
      <c r="P4" s="1" t="e">
        <f>RTD("pi.rtdserver", ,"BSE_AURIONPRO", "TotalAskQty")</f>
        <v>#N/A</v>
      </c>
      <c r="Q4" s="1" t="e">
        <f>RTD("pi.rtdserver", ,"BSE_AURIONPRO", "Exchange")</f>
        <v>#N/A</v>
      </c>
      <c r="R4" s="1" t="e">
        <f>RTD("pi.rtdserver", ,"BSE_AURIONPRO", "lastTradeTime")</f>
        <v>#N/A</v>
      </c>
      <c r="S4" s="1" t="e">
        <f>RTD("pi.rtdserver", ,"BSE_AURIONPRO", "lastUpdateTime")</f>
        <v>#N/A</v>
      </c>
    </row>
    <row r="5" spans="1:19" x14ac:dyDescent="0.25">
      <c r="A5" s="1" t="e">
        <f>RTD("pi.rtdserver", ,"BSE_AXISCADES", "TradingSymbol")</f>
        <v>#N/A</v>
      </c>
      <c r="B5" s="1" t="e">
        <f>RTD("pi.rtdserver", ,"BSE_AXISCADES", "Last")</f>
        <v>#N/A</v>
      </c>
      <c r="C5" s="1" t="e">
        <f>RTD("pi.rtdserver", ,"BSE_AXISCADES", "BidSize")</f>
        <v>#N/A</v>
      </c>
      <c r="D5" s="1" t="e">
        <f>RTD("pi.rtdserver", ,"BSE_AXISCADES", "Bid")</f>
        <v>#N/A</v>
      </c>
      <c r="E5" s="1" t="e">
        <f>RTD("pi.rtdserver", ,"BSE_AXISCADES", "Ask")</f>
        <v>#N/A</v>
      </c>
      <c r="F5" s="1" t="e">
        <f>RTD("pi.rtdserver", ,"BSE_AXISCADES", "AskSize")</f>
        <v>#N/A</v>
      </c>
      <c r="G5" s="1" t="e">
        <f>RTD("pi.rtdserver", ,"BSE_AXISCADES", "LTQ")</f>
        <v>#N/A</v>
      </c>
      <c r="H5" s="1" t="e">
        <f>RTD("pi.rtdserver", ,"BSE_AXISCADES", "Open")</f>
        <v>#N/A</v>
      </c>
      <c r="I5" s="1" t="e">
        <f>RTD("pi.rtdserver", ,"BSE_AXISCADES", "High")</f>
        <v>#N/A</v>
      </c>
      <c r="J5" s="1" t="e">
        <f>RTD("pi.rtdserver", ,"BSE_AXISCADES", "Low")</f>
        <v>#N/A</v>
      </c>
      <c r="K5" s="1" t="e">
        <f>RTD("pi.rtdserver", ,"BSE_AXISCADES", "PrevClose")</f>
        <v>#N/A</v>
      </c>
      <c r="L5" s="1" t="e">
        <f>RTD("pi.rtdserver", ,"BSE_AXISCADES", "Volume")</f>
        <v>#N/A</v>
      </c>
      <c r="M5" s="1" t="e">
        <f>RTD("pi.rtdserver", ,"BSE_AXISCADES", "OpenInterest")</f>
        <v>#N/A</v>
      </c>
      <c r="N5" s="1" t="e">
        <f>RTD("pi.rtdserver", ,"BSE_AXISCADES", "AverageTradePrice")</f>
        <v>#N/A</v>
      </c>
      <c r="O5" s="1" t="e">
        <f>RTD("pi.rtdserver", ,"BSE_AXISCADES", "TotalBidQty")</f>
        <v>#N/A</v>
      </c>
      <c r="P5" s="1" t="e">
        <f>RTD("pi.rtdserver", ,"BSE_AXISCADES", "TotalAskQty")</f>
        <v>#N/A</v>
      </c>
      <c r="Q5" s="1" t="e">
        <f>RTD("pi.rtdserver", ,"BSE_AXISCADES", "Exchange")</f>
        <v>#N/A</v>
      </c>
      <c r="R5" s="1" t="e">
        <f>RTD("pi.rtdserver", ,"BSE_AXISCADES", "lastTradeTime")</f>
        <v>#N/A</v>
      </c>
      <c r="S5" s="1" t="e">
        <f>RTD("pi.rtdserver", ,"BSE_AXISCADES", "lastUpdateTime")</f>
        <v>#N/A</v>
      </c>
    </row>
    <row r="6" spans="1:19" x14ac:dyDescent="0.25">
      <c r="A6" s="1" t="e">
        <f>RTD("pi.rtdserver", ,"BSE_CRESSAN", "TradingSymbol")</f>
        <v>#N/A</v>
      </c>
      <c r="B6" s="1" t="e">
        <f>RTD("pi.rtdserver", ,"BSE_CRESSAN", "Last")</f>
        <v>#N/A</v>
      </c>
      <c r="C6" s="1" t="e">
        <f>RTD("pi.rtdserver", ,"BSE_CRESSAN", "BidSize")</f>
        <v>#N/A</v>
      </c>
      <c r="D6" s="1" t="e">
        <f>RTD("pi.rtdserver", ,"BSE_CRESSAN", "Bid")</f>
        <v>#N/A</v>
      </c>
      <c r="E6" s="1" t="e">
        <f>RTD("pi.rtdserver", ,"BSE_CRESSAN", "Ask")</f>
        <v>#N/A</v>
      </c>
      <c r="F6" s="1" t="e">
        <f>RTD("pi.rtdserver", ,"BSE_CRESSAN", "AskSize")</f>
        <v>#N/A</v>
      </c>
      <c r="G6" s="1" t="e">
        <f>RTD("pi.rtdserver", ,"BSE_CRESSAN", "LTQ")</f>
        <v>#N/A</v>
      </c>
      <c r="H6" s="1" t="e">
        <f>RTD("pi.rtdserver", ,"BSE_CRESSAN", "Open")</f>
        <v>#N/A</v>
      </c>
      <c r="I6" s="1" t="e">
        <f>RTD("pi.rtdserver", ,"BSE_CRESSAN", "High")</f>
        <v>#N/A</v>
      </c>
      <c r="J6" s="1" t="e">
        <f>RTD("pi.rtdserver", ,"BSE_CRESSAN", "Low")</f>
        <v>#N/A</v>
      </c>
      <c r="K6" s="1" t="e">
        <f>RTD("pi.rtdserver", ,"BSE_CRESSAN", "PrevClose")</f>
        <v>#N/A</v>
      </c>
      <c r="L6" s="1" t="e">
        <f>RTD("pi.rtdserver", ,"BSE_CRESSAN", "Volume")</f>
        <v>#N/A</v>
      </c>
      <c r="M6" s="1" t="e">
        <f>RTD("pi.rtdserver", ,"BSE_CRESSAN", "OpenInterest")</f>
        <v>#N/A</v>
      </c>
      <c r="N6" s="1" t="e">
        <f>RTD("pi.rtdserver", ,"BSE_CRESSAN", "AverageTradePrice")</f>
        <v>#N/A</v>
      </c>
      <c r="O6" s="1" t="e">
        <f>RTD("pi.rtdserver", ,"BSE_CRESSAN", "TotalBidQty")</f>
        <v>#N/A</v>
      </c>
      <c r="P6" s="1" t="e">
        <f>RTD("pi.rtdserver", ,"BSE_CRESSAN", "TotalAskQty")</f>
        <v>#N/A</v>
      </c>
      <c r="Q6" s="1" t="e">
        <f>RTD("pi.rtdserver", ,"BSE_CRESSAN", "Exchange")</f>
        <v>#N/A</v>
      </c>
      <c r="R6" s="1" t="e">
        <f>RTD("pi.rtdserver", ,"BSE_CRESSAN", "lastTradeTime")</f>
        <v>#N/A</v>
      </c>
      <c r="S6" s="1" t="e">
        <f>RTD("pi.rtdserver", ,"BSE_CRESSAN", "lastUpdateTime")</f>
        <v>#N/A</v>
      </c>
    </row>
    <row r="7" spans="1:19" x14ac:dyDescent="0.25">
      <c r="A7" s="1" t="e">
        <f>RTD("pi.rtdserver", ,"BSE_CYIENT", "TradingSymbol")</f>
        <v>#N/A</v>
      </c>
      <c r="B7" s="1" t="e">
        <f>RTD("pi.rtdserver", ,"BSE_CYIENT", "Last")</f>
        <v>#N/A</v>
      </c>
      <c r="C7" s="1" t="e">
        <f>RTD("pi.rtdserver", ,"BSE_CYIENT", "BidSize")</f>
        <v>#N/A</v>
      </c>
      <c r="D7" s="1" t="e">
        <f>RTD("pi.rtdserver", ,"BSE_CYIENT", "Bid")</f>
        <v>#N/A</v>
      </c>
      <c r="E7" s="1" t="e">
        <f>RTD("pi.rtdserver", ,"BSE_CYIENT", "Ask")</f>
        <v>#N/A</v>
      </c>
      <c r="F7" s="1" t="e">
        <f>RTD("pi.rtdserver", ,"BSE_CYIENT", "AskSize")</f>
        <v>#N/A</v>
      </c>
      <c r="G7" s="1" t="e">
        <f>RTD("pi.rtdserver", ,"BSE_CYIENT", "LTQ")</f>
        <v>#N/A</v>
      </c>
      <c r="H7" s="1" t="e">
        <f>RTD("pi.rtdserver", ,"BSE_CYIENT", "Open")</f>
        <v>#N/A</v>
      </c>
      <c r="I7" s="1" t="e">
        <f>RTD("pi.rtdserver", ,"BSE_CYIENT", "High")</f>
        <v>#N/A</v>
      </c>
      <c r="J7" s="1" t="e">
        <f>RTD("pi.rtdserver", ,"BSE_CYIENT", "Low")</f>
        <v>#N/A</v>
      </c>
      <c r="K7" s="1" t="e">
        <f>RTD("pi.rtdserver", ,"BSE_CYIENT", "PrevClose")</f>
        <v>#N/A</v>
      </c>
      <c r="L7" s="1" t="e">
        <f>RTD("pi.rtdserver", ,"BSE_CYIENT", "Volume")</f>
        <v>#N/A</v>
      </c>
      <c r="M7" s="1" t="e">
        <f>RTD("pi.rtdserver", ,"BSE_CYIENT", "OpenInterest")</f>
        <v>#N/A</v>
      </c>
      <c r="N7" s="1" t="e">
        <f>RTD("pi.rtdserver", ,"BSE_CYIENT", "AverageTradePrice")</f>
        <v>#N/A</v>
      </c>
      <c r="O7" s="1" t="e">
        <f>RTD("pi.rtdserver", ,"BSE_CYIENT", "TotalBidQty")</f>
        <v>#N/A</v>
      </c>
      <c r="P7" s="1" t="e">
        <f>RTD("pi.rtdserver", ,"BSE_CYIENT", "TotalAskQty")</f>
        <v>#N/A</v>
      </c>
      <c r="Q7" s="1" t="e">
        <f>RTD("pi.rtdserver", ,"BSE_CYIENT", "Exchange")</f>
        <v>#N/A</v>
      </c>
      <c r="R7" s="1" t="e">
        <f>RTD("pi.rtdserver", ,"BSE_CYIENT", "lastTradeTime")</f>
        <v>#N/A</v>
      </c>
      <c r="S7" s="1" t="e">
        <f>RTD("pi.rtdserver", ,"BSE_CYIENT", "lastUpdateTime")</f>
        <v>#N/A</v>
      </c>
    </row>
    <row r="8" spans="1:19" x14ac:dyDescent="0.25">
      <c r="A8" s="1" t="e">
        <f>RTD("pi.rtdserver", ,"BSE_DATAMATICS", "TradingSymbol")</f>
        <v>#N/A</v>
      </c>
      <c r="B8" s="1" t="e">
        <f>RTD("pi.rtdserver", ,"BSE_DATAMATICS", "Last")</f>
        <v>#N/A</v>
      </c>
      <c r="C8" s="1" t="e">
        <f>RTD("pi.rtdserver", ,"BSE_DATAMATICS", "BidSize")</f>
        <v>#N/A</v>
      </c>
      <c r="D8" s="1" t="e">
        <f>RTD("pi.rtdserver", ,"BSE_DATAMATICS", "Bid")</f>
        <v>#N/A</v>
      </c>
      <c r="E8" s="1" t="e">
        <f>RTD("pi.rtdserver", ,"BSE_DATAMATICS", "Ask")</f>
        <v>#N/A</v>
      </c>
      <c r="F8" s="1" t="e">
        <f>RTD("pi.rtdserver", ,"BSE_DATAMATICS", "AskSize")</f>
        <v>#N/A</v>
      </c>
      <c r="G8" s="1" t="e">
        <f>RTD("pi.rtdserver", ,"BSE_DATAMATICS", "LTQ")</f>
        <v>#N/A</v>
      </c>
      <c r="H8" s="1" t="e">
        <f>RTD("pi.rtdserver", ,"BSE_DATAMATICS", "Open")</f>
        <v>#N/A</v>
      </c>
      <c r="I8" s="1" t="e">
        <f>RTD("pi.rtdserver", ,"BSE_DATAMATICS", "High")</f>
        <v>#N/A</v>
      </c>
      <c r="J8" s="1" t="e">
        <f>RTD("pi.rtdserver", ,"BSE_DATAMATICS", "Low")</f>
        <v>#N/A</v>
      </c>
      <c r="K8" s="1" t="e">
        <f>RTD("pi.rtdserver", ,"BSE_DATAMATICS", "PrevClose")</f>
        <v>#N/A</v>
      </c>
      <c r="L8" s="1" t="e">
        <f>RTD("pi.rtdserver", ,"BSE_DATAMATICS", "Volume")</f>
        <v>#N/A</v>
      </c>
      <c r="M8" s="1" t="e">
        <f>RTD("pi.rtdserver", ,"BSE_DATAMATICS", "OpenInterest")</f>
        <v>#N/A</v>
      </c>
      <c r="N8" s="1" t="e">
        <f>RTD("pi.rtdserver", ,"BSE_DATAMATICS", "AverageTradePrice")</f>
        <v>#N/A</v>
      </c>
      <c r="O8" s="1" t="e">
        <f>RTD("pi.rtdserver", ,"BSE_DATAMATICS", "TotalBidQty")</f>
        <v>#N/A</v>
      </c>
      <c r="P8" s="1" t="e">
        <f>RTD("pi.rtdserver", ,"BSE_DATAMATICS", "TotalAskQty")</f>
        <v>#N/A</v>
      </c>
      <c r="Q8" s="1" t="e">
        <f>RTD("pi.rtdserver", ,"BSE_DATAMATICS", "Exchange")</f>
        <v>#N/A</v>
      </c>
      <c r="R8" s="1" t="e">
        <f>RTD("pi.rtdserver", ,"BSE_DATAMATICS", "lastTradeTime")</f>
        <v>#N/A</v>
      </c>
      <c r="S8" s="1" t="e">
        <f>RTD("pi.rtdserver", ,"BSE_DATAMATICS", "lastUpdateTime")</f>
        <v>#N/A</v>
      </c>
    </row>
    <row r="9" spans="1:19" x14ac:dyDescent="0.25">
      <c r="A9" s="1" t="e">
        <f>RTD("pi.rtdserver", ,"BSE_DLINKINDIA", "TradingSymbol")</f>
        <v>#N/A</v>
      </c>
      <c r="B9" s="1" t="e">
        <f>RTD("pi.rtdserver", ,"BSE_DLINKINDIA", "Last")</f>
        <v>#N/A</v>
      </c>
      <c r="C9" s="1" t="e">
        <f>RTD("pi.rtdserver", ,"BSE_DLINKINDIA", "BidSize")</f>
        <v>#N/A</v>
      </c>
      <c r="D9" s="1" t="e">
        <f>RTD("pi.rtdserver", ,"BSE_DLINKINDIA", "Bid")</f>
        <v>#N/A</v>
      </c>
      <c r="E9" s="1" t="e">
        <f>RTD("pi.rtdserver", ,"BSE_DLINKINDIA", "Ask")</f>
        <v>#N/A</v>
      </c>
      <c r="F9" s="1" t="e">
        <f>RTD("pi.rtdserver", ,"BSE_DLINKINDIA", "AskSize")</f>
        <v>#N/A</v>
      </c>
      <c r="G9" s="1" t="e">
        <f>RTD("pi.rtdserver", ,"BSE_DLINKINDIA", "LTQ")</f>
        <v>#N/A</v>
      </c>
      <c r="H9" s="1" t="e">
        <f>RTD("pi.rtdserver", ,"BSE_DLINKINDIA", "Open")</f>
        <v>#N/A</v>
      </c>
      <c r="I9" s="1" t="e">
        <f>RTD("pi.rtdserver", ,"BSE_DLINKINDIA", "High")</f>
        <v>#N/A</v>
      </c>
      <c r="J9" s="1" t="e">
        <f>RTD("pi.rtdserver", ,"BSE_DLINKINDIA", "Low")</f>
        <v>#N/A</v>
      </c>
      <c r="K9" s="1" t="e">
        <f>RTD("pi.rtdserver", ,"BSE_DLINKINDIA", "PrevClose")</f>
        <v>#N/A</v>
      </c>
      <c r="L9" s="1" t="e">
        <f>RTD("pi.rtdserver", ,"BSE_DLINKINDIA", "Volume")</f>
        <v>#N/A</v>
      </c>
      <c r="M9" s="1" t="e">
        <f>RTD("pi.rtdserver", ,"BSE_DLINKINDIA", "OpenInterest")</f>
        <v>#N/A</v>
      </c>
      <c r="N9" s="1" t="e">
        <f>RTD("pi.rtdserver", ,"BSE_DLINKINDIA", "AverageTradePrice")</f>
        <v>#N/A</v>
      </c>
      <c r="O9" s="1" t="e">
        <f>RTD("pi.rtdserver", ,"BSE_DLINKINDIA", "TotalBidQty")</f>
        <v>#N/A</v>
      </c>
      <c r="P9" s="1" t="e">
        <f>RTD("pi.rtdserver", ,"BSE_DLINKINDIA", "TotalAskQty")</f>
        <v>#N/A</v>
      </c>
      <c r="Q9" s="1" t="e">
        <f>RTD("pi.rtdserver", ,"BSE_DLINKINDIA", "Exchange")</f>
        <v>#N/A</v>
      </c>
      <c r="R9" s="1" t="e">
        <f>RTD("pi.rtdserver", ,"BSE_DLINKINDIA", "lastTradeTime")</f>
        <v>#N/A</v>
      </c>
      <c r="S9" s="1" t="e">
        <f>RTD("pi.rtdserver", ,"BSE_DLINKINDIA", "lastUpdateTime")</f>
        <v>#N/A</v>
      </c>
    </row>
    <row r="10" spans="1:19" x14ac:dyDescent="0.25">
      <c r="A10" s="1" t="e">
        <f>RTD("pi.rtdserver", ,"BSE_ECLERX", "TradingSymbol")</f>
        <v>#N/A</v>
      </c>
      <c r="B10" s="1" t="e">
        <f>RTD("pi.rtdserver", ,"BSE_ECLERX", "Last")</f>
        <v>#N/A</v>
      </c>
      <c r="C10" s="1" t="e">
        <f>RTD("pi.rtdserver", ,"BSE_ECLERX", "BidSize")</f>
        <v>#N/A</v>
      </c>
      <c r="D10" s="1" t="e">
        <f>RTD("pi.rtdserver", ,"BSE_ECLERX", "Bid")</f>
        <v>#N/A</v>
      </c>
      <c r="E10" s="1" t="e">
        <f>RTD("pi.rtdserver", ,"BSE_ECLERX", "Ask")</f>
        <v>#N/A</v>
      </c>
      <c r="F10" s="1" t="e">
        <f>RTD("pi.rtdserver", ,"BSE_ECLERX", "AskSize")</f>
        <v>#N/A</v>
      </c>
      <c r="G10" s="1" t="e">
        <f>RTD("pi.rtdserver", ,"BSE_ECLERX", "LTQ")</f>
        <v>#N/A</v>
      </c>
      <c r="H10" s="1" t="e">
        <f>RTD("pi.rtdserver", ,"BSE_ECLERX", "Open")</f>
        <v>#N/A</v>
      </c>
      <c r="I10" s="1" t="e">
        <f>RTD("pi.rtdserver", ,"BSE_ECLERX", "High")</f>
        <v>#N/A</v>
      </c>
      <c r="J10" s="1" t="e">
        <f>RTD("pi.rtdserver", ,"BSE_ECLERX", "Low")</f>
        <v>#N/A</v>
      </c>
      <c r="K10" s="1" t="e">
        <f>RTD("pi.rtdserver", ,"BSE_ECLERX", "PrevClose")</f>
        <v>#N/A</v>
      </c>
      <c r="L10" s="1" t="e">
        <f>RTD("pi.rtdserver", ,"BSE_ECLERX", "Volume")</f>
        <v>#N/A</v>
      </c>
      <c r="M10" s="1" t="e">
        <f>RTD("pi.rtdserver", ,"BSE_ECLERX", "OpenInterest")</f>
        <v>#N/A</v>
      </c>
      <c r="N10" s="1" t="e">
        <f>RTD("pi.rtdserver", ,"BSE_ECLERX", "AverageTradePrice")</f>
        <v>#N/A</v>
      </c>
      <c r="O10" s="1" t="e">
        <f>RTD("pi.rtdserver", ,"BSE_ECLERX", "TotalBidQty")</f>
        <v>#N/A</v>
      </c>
      <c r="P10" s="1" t="e">
        <f>RTD("pi.rtdserver", ,"BSE_ECLERX", "TotalAskQty")</f>
        <v>#N/A</v>
      </c>
      <c r="Q10" s="1" t="e">
        <f>RTD("pi.rtdserver", ,"BSE_ECLERX", "Exchange")</f>
        <v>#N/A</v>
      </c>
      <c r="R10" s="1" t="e">
        <f>RTD("pi.rtdserver", ,"BSE_ECLERX", "lastTradeTime")</f>
        <v>#N/A</v>
      </c>
      <c r="S10" s="1" t="e">
        <f>RTD("pi.rtdserver", ,"BSE_ECLERX", "lastUpdateTime")</f>
        <v>#N/A</v>
      </c>
    </row>
    <row r="11" spans="1:19" x14ac:dyDescent="0.25">
      <c r="A11" s="1" t="e">
        <f>RTD("pi.rtdserver", ,"BSE_HCLTECH", "TradingSymbol")</f>
        <v>#N/A</v>
      </c>
      <c r="B11" s="1" t="e">
        <f>RTD("pi.rtdserver", ,"BSE_HCLTECH", "Last")</f>
        <v>#N/A</v>
      </c>
      <c r="C11" s="1" t="e">
        <f>RTD("pi.rtdserver", ,"BSE_HCLTECH", "BidSize")</f>
        <v>#N/A</v>
      </c>
      <c r="D11" s="1" t="e">
        <f>RTD("pi.rtdserver", ,"BSE_HCLTECH", "Bid")</f>
        <v>#N/A</v>
      </c>
      <c r="E11" s="1" t="e">
        <f>RTD("pi.rtdserver", ,"BSE_HCLTECH", "Ask")</f>
        <v>#N/A</v>
      </c>
      <c r="F11" s="1" t="e">
        <f>RTD("pi.rtdserver", ,"BSE_HCLTECH", "AskSize")</f>
        <v>#N/A</v>
      </c>
      <c r="G11" s="1" t="e">
        <f>RTD("pi.rtdserver", ,"BSE_HCLTECH", "LTQ")</f>
        <v>#N/A</v>
      </c>
      <c r="H11" s="1" t="e">
        <f>RTD("pi.rtdserver", ,"BSE_HCLTECH", "Open")</f>
        <v>#N/A</v>
      </c>
      <c r="I11" s="1" t="e">
        <f>RTD("pi.rtdserver", ,"BSE_HCLTECH", "High")</f>
        <v>#N/A</v>
      </c>
      <c r="J11" s="1" t="e">
        <f>RTD("pi.rtdserver", ,"BSE_HCLTECH", "Low")</f>
        <v>#N/A</v>
      </c>
      <c r="K11" s="1" t="e">
        <f>RTD("pi.rtdserver", ,"BSE_HCLTECH", "PrevClose")</f>
        <v>#N/A</v>
      </c>
      <c r="L11" s="1" t="e">
        <f>RTD("pi.rtdserver", ,"BSE_HCLTECH", "Volume")</f>
        <v>#N/A</v>
      </c>
      <c r="M11" s="1" t="e">
        <f>RTD("pi.rtdserver", ,"BSE_HCLTECH", "OpenInterest")</f>
        <v>#N/A</v>
      </c>
      <c r="N11" s="1" t="e">
        <f>RTD("pi.rtdserver", ,"BSE_HCLTECH", "AverageTradePrice")</f>
        <v>#N/A</v>
      </c>
      <c r="O11" s="1" t="e">
        <f>RTD("pi.rtdserver", ,"BSE_HCLTECH", "TotalBidQty")</f>
        <v>#N/A</v>
      </c>
      <c r="P11" s="1" t="e">
        <f>RTD("pi.rtdserver", ,"BSE_HCLTECH", "TotalAskQty")</f>
        <v>#N/A</v>
      </c>
      <c r="Q11" s="1" t="e">
        <f>RTD("pi.rtdserver", ,"BSE_HCLTECH", "Exchange")</f>
        <v>#N/A</v>
      </c>
      <c r="R11" s="1" t="e">
        <f>RTD("pi.rtdserver", ,"BSE_HCLTECH", "lastTradeTime")</f>
        <v>#N/A</v>
      </c>
      <c r="S11" s="1" t="e">
        <f>RTD("pi.rtdserver", ,"BSE_HCLTECH", "lastUpdateTime")</f>
        <v>#N/A</v>
      </c>
    </row>
    <row r="12" spans="1:19" x14ac:dyDescent="0.25">
      <c r="A12" s="1" t="e">
        <f>RTD("pi.rtdserver", ,"BSE_INTELLECT", "TradingSymbol")</f>
        <v>#N/A</v>
      </c>
      <c r="B12" s="1" t="e">
        <f>RTD("pi.rtdserver", ,"BSE_INTELLECT", "Last")</f>
        <v>#N/A</v>
      </c>
      <c r="C12" s="1" t="e">
        <f>RTD("pi.rtdserver", ,"BSE_INTELLECT", "BidSize")</f>
        <v>#N/A</v>
      </c>
      <c r="D12" s="1" t="e">
        <f>RTD("pi.rtdserver", ,"BSE_INTELLECT", "Bid")</f>
        <v>#N/A</v>
      </c>
      <c r="E12" s="1" t="e">
        <f>RTD("pi.rtdserver", ,"BSE_INTELLECT", "Ask")</f>
        <v>#N/A</v>
      </c>
      <c r="F12" s="1" t="e">
        <f>RTD("pi.rtdserver", ,"BSE_INTELLECT", "AskSize")</f>
        <v>#N/A</v>
      </c>
      <c r="G12" s="1" t="e">
        <f>RTD("pi.rtdserver", ,"BSE_INTELLECT", "LTQ")</f>
        <v>#N/A</v>
      </c>
      <c r="H12" s="1" t="e">
        <f>RTD("pi.rtdserver", ,"BSE_INTELLECT", "Open")</f>
        <v>#N/A</v>
      </c>
      <c r="I12" s="1" t="e">
        <f>RTD("pi.rtdserver", ,"BSE_INTELLECT", "High")</f>
        <v>#N/A</v>
      </c>
      <c r="J12" s="1" t="e">
        <f>RTD("pi.rtdserver", ,"BSE_INTELLECT", "Low")</f>
        <v>#N/A</v>
      </c>
      <c r="K12" s="1" t="e">
        <f>RTD("pi.rtdserver", ,"BSE_INTELLECT", "PrevClose")</f>
        <v>#N/A</v>
      </c>
      <c r="L12" s="1" t="e">
        <f>RTD("pi.rtdserver", ,"BSE_INTELLECT", "Volume")</f>
        <v>#N/A</v>
      </c>
      <c r="M12" s="1" t="e">
        <f>RTD("pi.rtdserver", ,"BSE_INTELLECT", "OpenInterest")</f>
        <v>#N/A</v>
      </c>
      <c r="N12" s="1" t="e">
        <f>RTD("pi.rtdserver", ,"BSE_INTELLECT", "AverageTradePrice")</f>
        <v>#N/A</v>
      </c>
      <c r="O12" s="1" t="e">
        <f>RTD("pi.rtdserver", ,"BSE_INTELLECT", "TotalBidQty")</f>
        <v>#N/A</v>
      </c>
      <c r="P12" s="1" t="e">
        <f>RTD("pi.rtdserver", ,"BSE_INTELLECT", "TotalAskQty")</f>
        <v>#N/A</v>
      </c>
      <c r="Q12" s="1" t="e">
        <f>RTD("pi.rtdserver", ,"BSE_INTELLECT", "Exchange")</f>
        <v>#N/A</v>
      </c>
      <c r="R12" s="1" t="e">
        <f>RTD("pi.rtdserver", ,"BSE_INTELLECT", "lastTradeTime")</f>
        <v>#N/A</v>
      </c>
      <c r="S12" s="1" t="e">
        <f>RTD("pi.rtdserver", ,"BSE_INTELLECT", "lastUpdateTime")</f>
        <v>#N/A</v>
      </c>
    </row>
    <row r="13" spans="1:19" x14ac:dyDescent="0.25">
      <c r="A13" s="1" t="e">
        <f>RTD("pi.rtdserver", ,"BSE_ISFT", "TradingSymbol")</f>
        <v>#N/A</v>
      </c>
      <c r="B13" s="1" t="e">
        <f>RTD("pi.rtdserver", ,"BSE_ISFT", "Last")</f>
        <v>#N/A</v>
      </c>
      <c r="C13" s="1" t="e">
        <f>RTD("pi.rtdserver", ,"BSE_ISFT", "BidSize")</f>
        <v>#N/A</v>
      </c>
      <c r="D13" s="1" t="e">
        <f>RTD("pi.rtdserver", ,"BSE_ISFT", "Bid")</f>
        <v>#N/A</v>
      </c>
      <c r="E13" s="1" t="e">
        <f>RTD("pi.rtdserver", ,"BSE_ISFT", "Ask")</f>
        <v>#N/A</v>
      </c>
      <c r="F13" s="1" t="e">
        <f>RTD("pi.rtdserver", ,"BSE_ISFT", "AskSize")</f>
        <v>#N/A</v>
      </c>
      <c r="G13" s="1" t="e">
        <f>RTD("pi.rtdserver", ,"BSE_ISFT", "LTQ")</f>
        <v>#N/A</v>
      </c>
      <c r="H13" s="1" t="e">
        <f>RTD("pi.rtdserver", ,"BSE_ISFT", "Open")</f>
        <v>#N/A</v>
      </c>
      <c r="I13" s="1" t="e">
        <f>RTD("pi.rtdserver", ,"BSE_ISFT", "High")</f>
        <v>#N/A</v>
      </c>
      <c r="J13" s="1" t="e">
        <f>RTD("pi.rtdserver", ,"BSE_ISFT", "Low")</f>
        <v>#N/A</v>
      </c>
      <c r="K13" s="1" t="e">
        <f>RTD("pi.rtdserver", ,"BSE_ISFT", "PrevClose")</f>
        <v>#N/A</v>
      </c>
      <c r="L13" s="1" t="e">
        <f>RTD("pi.rtdserver", ,"BSE_ISFT", "Volume")</f>
        <v>#N/A</v>
      </c>
      <c r="M13" s="1" t="e">
        <f>RTD("pi.rtdserver", ,"BSE_ISFT", "OpenInterest")</f>
        <v>#N/A</v>
      </c>
      <c r="N13" s="1" t="e">
        <f>RTD("pi.rtdserver", ,"BSE_ISFT", "AverageTradePrice")</f>
        <v>#N/A</v>
      </c>
      <c r="O13" s="1" t="e">
        <f>RTD("pi.rtdserver", ,"BSE_ISFT", "TotalBidQty")</f>
        <v>#N/A</v>
      </c>
      <c r="P13" s="1" t="e">
        <f>RTD("pi.rtdserver", ,"BSE_ISFT", "TotalAskQty")</f>
        <v>#N/A</v>
      </c>
      <c r="Q13" s="1" t="e">
        <f>RTD("pi.rtdserver", ,"BSE_ISFT", "Exchange")</f>
        <v>#N/A</v>
      </c>
      <c r="R13" s="1" t="e">
        <f>RTD("pi.rtdserver", ,"BSE_ISFT", "lastTradeTime")</f>
        <v>#N/A</v>
      </c>
      <c r="S13" s="1" t="e">
        <f>RTD("pi.rtdserver", ,"BSE_ISFT", "lastUpdateTime")</f>
        <v>#N/A</v>
      </c>
    </row>
    <row r="14" spans="1:19" x14ac:dyDescent="0.25">
      <c r="A14" s="1" t="e">
        <f>RTD("pi.rtdserver", ,"BSE_KELLTONTEC", "TradingSymbol")</f>
        <v>#N/A</v>
      </c>
      <c r="B14" s="1" t="e">
        <f>RTD("pi.rtdserver", ,"BSE_KELLTONTEC", "Last")</f>
        <v>#N/A</v>
      </c>
      <c r="C14" s="1" t="e">
        <f>RTD("pi.rtdserver", ,"BSE_KELLTONTEC", "BidSize")</f>
        <v>#N/A</v>
      </c>
      <c r="D14" s="1" t="e">
        <f>RTD("pi.rtdserver", ,"BSE_KELLTONTEC", "Bid")</f>
        <v>#N/A</v>
      </c>
      <c r="E14" s="1" t="e">
        <f>RTD("pi.rtdserver", ,"BSE_KELLTONTEC", "Ask")</f>
        <v>#N/A</v>
      </c>
      <c r="F14" s="1" t="e">
        <f>RTD("pi.rtdserver", ,"BSE_KELLTONTEC", "AskSize")</f>
        <v>#N/A</v>
      </c>
      <c r="G14" s="1" t="e">
        <f>RTD("pi.rtdserver", ,"BSE_KELLTONTEC", "LTQ")</f>
        <v>#N/A</v>
      </c>
      <c r="H14" s="1" t="e">
        <f>RTD("pi.rtdserver", ,"BSE_KELLTONTEC", "Open")</f>
        <v>#N/A</v>
      </c>
      <c r="I14" s="1" t="e">
        <f>RTD("pi.rtdserver", ,"BSE_KELLTONTEC", "High")</f>
        <v>#N/A</v>
      </c>
      <c r="J14" s="1" t="e">
        <f>RTD("pi.rtdserver", ,"BSE_KELLTONTEC", "Low")</f>
        <v>#N/A</v>
      </c>
      <c r="K14" s="1" t="e">
        <f>RTD("pi.rtdserver", ,"BSE_KELLTONTEC", "PrevClose")</f>
        <v>#N/A</v>
      </c>
      <c r="L14" s="1" t="e">
        <f>RTD("pi.rtdserver", ,"BSE_KELLTONTEC", "Volume")</f>
        <v>#N/A</v>
      </c>
      <c r="M14" s="1" t="e">
        <f>RTD("pi.rtdserver", ,"BSE_KELLTONTEC", "OpenInterest")</f>
        <v>#N/A</v>
      </c>
      <c r="N14" s="1" t="e">
        <f>RTD("pi.rtdserver", ,"BSE_KELLTONTEC", "AverageTradePrice")</f>
        <v>#N/A</v>
      </c>
      <c r="O14" s="1" t="e">
        <f>RTD("pi.rtdserver", ,"BSE_KELLTONTEC", "TotalBidQty")</f>
        <v>#N/A</v>
      </c>
      <c r="P14" s="1" t="e">
        <f>RTD("pi.rtdserver", ,"BSE_KELLTONTEC", "TotalAskQty")</f>
        <v>#N/A</v>
      </c>
      <c r="Q14" s="1" t="e">
        <f>RTD("pi.rtdserver", ,"BSE_KELLTONTEC", "Exchange")</f>
        <v>#N/A</v>
      </c>
      <c r="R14" s="1" t="e">
        <f>RTD("pi.rtdserver", ,"BSE_KELLTONTEC", "lastTradeTime")</f>
        <v>#N/A</v>
      </c>
      <c r="S14" s="1" t="e">
        <f>RTD("pi.rtdserver", ,"BSE_KELLTONTEC", "lastUpdateTime")</f>
        <v>#N/A</v>
      </c>
    </row>
    <row r="15" spans="1:19" x14ac:dyDescent="0.25">
      <c r="A15" s="1" t="e">
        <f>RTD("pi.rtdserver", ,"BSE_MASTEK", "TradingSymbol")</f>
        <v>#N/A</v>
      </c>
      <c r="B15" s="1" t="e">
        <f>RTD("pi.rtdserver", ,"BSE_MASTEK", "Last")</f>
        <v>#N/A</v>
      </c>
      <c r="C15" s="1" t="e">
        <f>RTD("pi.rtdserver", ,"BSE_MASTEK", "BidSize")</f>
        <v>#N/A</v>
      </c>
      <c r="D15" s="1" t="e">
        <f>RTD("pi.rtdserver", ,"BSE_MASTEK", "Bid")</f>
        <v>#N/A</v>
      </c>
      <c r="E15" s="1" t="e">
        <f>RTD("pi.rtdserver", ,"BSE_MASTEK", "Ask")</f>
        <v>#N/A</v>
      </c>
      <c r="F15" s="1" t="e">
        <f>RTD("pi.rtdserver", ,"BSE_MASTEK", "AskSize")</f>
        <v>#N/A</v>
      </c>
      <c r="G15" s="1" t="e">
        <f>RTD("pi.rtdserver", ,"BSE_MASTEK", "LTQ")</f>
        <v>#N/A</v>
      </c>
      <c r="H15" s="1" t="e">
        <f>RTD("pi.rtdserver", ,"BSE_MASTEK", "Open")</f>
        <v>#N/A</v>
      </c>
      <c r="I15" s="1" t="e">
        <f>RTD("pi.rtdserver", ,"BSE_MASTEK", "High")</f>
        <v>#N/A</v>
      </c>
      <c r="J15" s="1" t="e">
        <f>RTD("pi.rtdserver", ,"BSE_MASTEK", "Low")</f>
        <v>#N/A</v>
      </c>
      <c r="K15" s="1" t="e">
        <f>RTD("pi.rtdserver", ,"BSE_MASTEK", "PrevClose")</f>
        <v>#N/A</v>
      </c>
      <c r="L15" s="1" t="e">
        <f>RTD("pi.rtdserver", ,"BSE_MASTEK", "Volume")</f>
        <v>#N/A</v>
      </c>
      <c r="M15" s="1" t="e">
        <f>RTD("pi.rtdserver", ,"BSE_MASTEK", "OpenInterest")</f>
        <v>#N/A</v>
      </c>
      <c r="N15" s="1" t="e">
        <f>RTD("pi.rtdserver", ,"BSE_MASTEK", "AverageTradePrice")</f>
        <v>#N/A</v>
      </c>
      <c r="O15" s="1" t="e">
        <f>RTD("pi.rtdserver", ,"BSE_MASTEK", "TotalBidQty")</f>
        <v>#N/A</v>
      </c>
      <c r="P15" s="1" t="e">
        <f>RTD("pi.rtdserver", ,"BSE_MASTEK", "TotalAskQty")</f>
        <v>#N/A</v>
      </c>
      <c r="Q15" s="1" t="e">
        <f>RTD("pi.rtdserver", ,"BSE_MASTEK", "Exchange")</f>
        <v>#N/A</v>
      </c>
      <c r="R15" s="1" t="e">
        <f>RTD("pi.rtdserver", ,"BSE_MASTEK", "lastTradeTime")</f>
        <v>#N/A</v>
      </c>
      <c r="S15" s="1" t="e">
        <f>RTD("pi.rtdserver", ,"BSE_MASTEK", "lastUpdateTime")</f>
        <v>#N/A</v>
      </c>
    </row>
    <row r="16" spans="1:19" x14ac:dyDescent="0.25">
      <c r="A16" s="1" t="e">
        <f>RTD("pi.rtdserver", ,"BSE_MINDTREE", "TradingSymbol")</f>
        <v>#N/A</v>
      </c>
      <c r="B16" s="1" t="e">
        <f>RTD("pi.rtdserver", ,"BSE_MINDTREE", "Last")</f>
        <v>#N/A</v>
      </c>
      <c r="C16" s="1" t="e">
        <f>RTD("pi.rtdserver", ,"BSE_MINDTREE", "BidSize")</f>
        <v>#N/A</v>
      </c>
      <c r="D16" s="1" t="e">
        <f>RTD("pi.rtdserver", ,"BSE_MINDTREE", "Bid")</f>
        <v>#N/A</v>
      </c>
      <c r="E16" s="1" t="e">
        <f>RTD("pi.rtdserver", ,"BSE_MINDTREE", "Ask")</f>
        <v>#N/A</v>
      </c>
      <c r="F16" s="1" t="e">
        <f>RTD("pi.rtdserver", ,"BSE_MINDTREE", "AskSize")</f>
        <v>#N/A</v>
      </c>
      <c r="G16" s="1" t="e">
        <f>RTD("pi.rtdserver", ,"BSE_MINDTREE", "LTQ")</f>
        <v>#N/A</v>
      </c>
      <c r="H16" s="1" t="e">
        <f>RTD("pi.rtdserver", ,"BSE_MINDTREE", "Open")</f>
        <v>#N/A</v>
      </c>
      <c r="I16" s="1" t="e">
        <f>RTD("pi.rtdserver", ,"BSE_MINDTREE", "High")</f>
        <v>#N/A</v>
      </c>
      <c r="J16" s="1" t="e">
        <f>RTD("pi.rtdserver", ,"BSE_MINDTREE", "Low")</f>
        <v>#N/A</v>
      </c>
      <c r="K16" s="1" t="e">
        <f>RTD("pi.rtdserver", ,"BSE_MINDTREE", "PrevClose")</f>
        <v>#N/A</v>
      </c>
      <c r="L16" s="1" t="e">
        <f>RTD("pi.rtdserver", ,"BSE_MINDTREE", "Volume")</f>
        <v>#N/A</v>
      </c>
      <c r="M16" s="1" t="e">
        <f>RTD("pi.rtdserver", ,"BSE_MINDTREE", "OpenInterest")</f>
        <v>#N/A</v>
      </c>
      <c r="N16" s="1" t="e">
        <f>RTD("pi.rtdserver", ,"BSE_MINDTREE", "AverageTradePrice")</f>
        <v>#N/A</v>
      </c>
      <c r="O16" s="1" t="e">
        <f>RTD("pi.rtdserver", ,"BSE_MINDTREE", "TotalBidQty")</f>
        <v>#N/A</v>
      </c>
      <c r="P16" s="1" t="e">
        <f>RTD("pi.rtdserver", ,"BSE_MINDTREE", "TotalAskQty")</f>
        <v>#N/A</v>
      </c>
      <c r="Q16" s="1" t="e">
        <f>RTD("pi.rtdserver", ,"BSE_MINDTREE", "Exchange")</f>
        <v>#N/A</v>
      </c>
      <c r="R16" s="1" t="e">
        <f>RTD("pi.rtdserver", ,"BSE_MINDTREE", "lastTradeTime")</f>
        <v>#N/A</v>
      </c>
      <c r="S16" s="1" t="e">
        <f>RTD("pi.rtdserver", ,"BSE_MINDTREE", "lastUpdateTime")</f>
        <v>#N/A</v>
      </c>
    </row>
    <row r="17" spans="1:19" x14ac:dyDescent="0.25">
      <c r="A17" s="1" t="e">
        <f>RTD("pi.rtdserver", ,"BSE_MJCO", "TradingSymbol")</f>
        <v>#N/A</v>
      </c>
      <c r="B17" s="1" t="e">
        <f>RTD("pi.rtdserver", ,"BSE_MJCO", "Last")</f>
        <v>#N/A</v>
      </c>
      <c r="C17" s="1" t="e">
        <f>RTD("pi.rtdserver", ,"BSE_MJCO", "BidSize")</f>
        <v>#N/A</v>
      </c>
      <c r="D17" s="1" t="e">
        <f>RTD("pi.rtdserver", ,"BSE_MJCO", "Bid")</f>
        <v>#N/A</v>
      </c>
      <c r="E17" s="1" t="e">
        <f>RTD("pi.rtdserver", ,"BSE_MJCO", "Ask")</f>
        <v>#N/A</v>
      </c>
      <c r="F17" s="1" t="e">
        <f>RTD("pi.rtdserver", ,"BSE_MJCO", "AskSize")</f>
        <v>#N/A</v>
      </c>
      <c r="G17" s="1" t="e">
        <f>RTD("pi.rtdserver", ,"BSE_MJCO", "LTQ")</f>
        <v>#N/A</v>
      </c>
      <c r="H17" s="1" t="e">
        <f>RTD("pi.rtdserver", ,"BSE_MJCO", "Open")</f>
        <v>#N/A</v>
      </c>
      <c r="I17" s="1" t="e">
        <f>RTD("pi.rtdserver", ,"BSE_MJCO", "High")</f>
        <v>#N/A</v>
      </c>
      <c r="J17" s="1" t="e">
        <f>RTD("pi.rtdserver", ,"BSE_MJCO", "Low")</f>
        <v>#N/A</v>
      </c>
      <c r="K17" s="1" t="e">
        <f>RTD("pi.rtdserver", ,"BSE_MJCO", "PrevClose")</f>
        <v>#N/A</v>
      </c>
      <c r="L17" s="1" t="e">
        <f>RTD("pi.rtdserver", ,"BSE_MJCO", "Volume")</f>
        <v>#N/A</v>
      </c>
      <c r="M17" s="1" t="e">
        <f>RTD("pi.rtdserver", ,"BSE_MJCO", "OpenInterest")</f>
        <v>#N/A</v>
      </c>
      <c r="N17" s="1" t="e">
        <f>RTD("pi.rtdserver", ,"BSE_MJCO", "AverageTradePrice")</f>
        <v>#N/A</v>
      </c>
      <c r="O17" s="1" t="e">
        <f>RTD("pi.rtdserver", ,"BSE_MJCO", "TotalBidQty")</f>
        <v>#N/A</v>
      </c>
      <c r="P17" s="1" t="e">
        <f>RTD("pi.rtdserver", ,"BSE_MJCO", "TotalAskQty")</f>
        <v>#N/A</v>
      </c>
      <c r="Q17" s="1" t="e">
        <f>RTD("pi.rtdserver", ,"BSE_MJCO", "Exchange")</f>
        <v>#N/A</v>
      </c>
      <c r="R17" s="1" t="e">
        <f>RTD("pi.rtdserver", ,"BSE_MJCO", "lastTradeTime")</f>
        <v>#N/A</v>
      </c>
      <c r="S17" s="1" t="e">
        <f>RTD("pi.rtdserver", ,"BSE_MJCO", "lastUpdateTime")</f>
        <v>#N/A</v>
      </c>
    </row>
    <row r="18" spans="1:19" x14ac:dyDescent="0.25">
      <c r="A18" s="1" t="e">
        <f>RTD("pi.rtdserver", ,"BSE_NELCO", "TradingSymbol")</f>
        <v>#N/A</v>
      </c>
      <c r="B18" s="1" t="e">
        <f>RTD("pi.rtdserver", ,"BSE_NELCO", "Last")</f>
        <v>#N/A</v>
      </c>
      <c r="C18" s="1" t="e">
        <f>RTD("pi.rtdserver", ,"BSE_NELCO", "BidSize")</f>
        <v>#N/A</v>
      </c>
      <c r="D18" s="1" t="e">
        <f>RTD("pi.rtdserver", ,"BSE_NELCO", "Bid")</f>
        <v>#N/A</v>
      </c>
      <c r="E18" s="1" t="e">
        <f>RTD("pi.rtdserver", ,"BSE_NELCO", "Ask")</f>
        <v>#N/A</v>
      </c>
      <c r="F18" s="1" t="e">
        <f>RTD("pi.rtdserver", ,"BSE_NELCO", "AskSize")</f>
        <v>#N/A</v>
      </c>
      <c r="G18" s="1" t="e">
        <f>RTD("pi.rtdserver", ,"BSE_NELCO", "LTQ")</f>
        <v>#N/A</v>
      </c>
      <c r="H18" s="1" t="e">
        <f>RTD("pi.rtdserver", ,"BSE_NELCO", "Open")</f>
        <v>#N/A</v>
      </c>
      <c r="I18" s="1" t="e">
        <f>RTD("pi.rtdserver", ,"BSE_NELCO", "High")</f>
        <v>#N/A</v>
      </c>
      <c r="J18" s="1" t="e">
        <f>RTD("pi.rtdserver", ,"BSE_NELCO", "Low")</f>
        <v>#N/A</v>
      </c>
      <c r="K18" s="1" t="e">
        <f>RTD("pi.rtdserver", ,"BSE_NELCO", "PrevClose")</f>
        <v>#N/A</v>
      </c>
      <c r="L18" s="1" t="e">
        <f>RTD("pi.rtdserver", ,"BSE_NELCO", "Volume")</f>
        <v>#N/A</v>
      </c>
      <c r="M18" s="1" t="e">
        <f>RTD("pi.rtdserver", ,"BSE_NELCO", "OpenInterest")</f>
        <v>#N/A</v>
      </c>
      <c r="N18" s="1" t="e">
        <f>RTD("pi.rtdserver", ,"BSE_NELCO", "AverageTradePrice")</f>
        <v>#N/A</v>
      </c>
      <c r="O18" s="1" t="e">
        <f>RTD("pi.rtdserver", ,"BSE_NELCO", "TotalBidQty")</f>
        <v>#N/A</v>
      </c>
      <c r="P18" s="1" t="e">
        <f>RTD("pi.rtdserver", ,"BSE_NELCO", "TotalAskQty")</f>
        <v>#N/A</v>
      </c>
      <c r="Q18" s="1" t="e">
        <f>RTD("pi.rtdserver", ,"BSE_NELCO", "Exchange")</f>
        <v>#N/A</v>
      </c>
      <c r="R18" s="1" t="e">
        <f>RTD("pi.rtdserver", ,"BSE_NELCO", "lastTradeTime")</f>
        <v>#N/A</v>
      </c>
      <c r="S18" s="1" t="e">
        <f>RTD("pi.rtdserver", ,"BSE_NELCO", "lastUpdateTime")</f>
        <v>#N/A</v>
      </c>
    </row>
    <row r="19" spans="1:19" x14ac:dyDescent="0.25">
      <c r="A19" s="1" t="e">
        <f>RTD("pi.rtdserver", ,"BSE_NIITLTD", "TradingSymbol")</f>
        <v>#N/A</v>
      </c>
      <c r="B19" s="1" t="e">
        <f>RTD("pi.rtdserver", ,"BSE_NIITLTD", "Last")</f>
        <v>#N/A</v>
      </c>
      <c r="C19" s="1" t="e">
        <f>RTD("pi.rtdserver", ,"BSE_NIITLTD", "BidSize")</f>
        <v>#N/A</v>
      </c>
      <c r="D19" s="1" t="e">
        <f>RTD("pi.rtdserver", ,"BSE_NIITLTD", "Bid")</f>
        <v>#N/A</v>
      </c>
      <c r="E19" s="1" t="e">
        <f>RTD("pi.rtdserver", ,"BSE_NIITLTD", "Ask")</f>
        <v>#N/A</v>
      </c>
      <c r="F19" s="1" t="e">
        <f>RTD("pi.rtdserver", ,"BSE_NIITLTD", "AskSize")</f>
        <v>#N/A</v>
      </c>
      <c r="G19" s="1" t="e">
        <f>RTD("pi.rtdserver", ,"BSE_NIITLTD", "LTQ")</f>
        <v>#N/A</v>
      </c>
      <c r="H19" s="1" t="e">
        <f>RTD("pi.rtdserver", ,"BSE_NIITLTD", "Open")</f>
        <v>#N/A</v>
      </c>
      <c r="I19" s="1" t="e">
        <f>RTD("pi.rtdserver", ,"BSE_NIITLTD", "High")</f>
        <v>#N/A</v>
      </c>
      <c r="J19" s="1" t="e">
        <f>RTD("pi.rtdserver", ,"BSE_NIITLTD", "Low")</f>
        <v>#N/A</v>
      </c>
      <c r="K19" s="1" t="e">
        <f>RTD("pi.rtdserver", ,"BSE_NIITLTD", "PrevClose")</f>
        <v>#N/A</v>
      </c>
      <c r="L19" s="1" t="e">
        <f>RTD("pi.rtdserver", ,"BSE_NIITLTD", "Volume")</f>
        <v>#N/A</v>
      </c>
      <c r="M19" s="1" t="e">
        <f>RTD("pi.rtdserver", ,"BSE_NIITLTD", "OpenInterest")</f>
        <v>#N/A</v>
      </c>
      <c r="N19" s="1" t="e">
        <f>RTD("pi.rtdserver", ,"BSE_NIITLTD", "AverageTradePrice")</f>
        <v>#N/A</v>
      </c>
      <c r="O19" s="1" t="e">
        <f>RTD("pi.rtdserver", ,"BSE_NIITLTD", "TotalBidQty")</f>
        <v>#N/A</v>
      </c>
      <c r="P19" s="1" t="e">
        <f>RTD("pi.rtdserver", ,"BSE_NIITLTD", "TotalAskQty")</f>
        <v>#N/A</v>
      </c>
      <c r="Q19" s="1" t="e">
        <f>RTD("pi.rtdserver", ,"BSE_NIITLTD", "Exchange")</f>
        <v>#N/A</v>
      </c>
      <c r="R19" s="1" t="e">
        <f>RTD("pi.rtdserver", ,"BSE_NIITLTD", "lastTradeTime")</f>
        <v>#N/A</v>
      </c>
      <c r="S19" s="1" t="e">
        <f>RTD("pi.rtdserver", ,"BSE_NIITLTD", "lastUpdateTime")</f>
        <v>#N/A</v>
      </c>
    </row>
    <row r="20" spans="1:19" x14ac:dyDescent="0.25">
      <c r="A20" s="1" t="e">
        <f>RTD("pi.rtdserver", ,"BSE_OFSS", "TradingSymbol")</f>
        <v>#N/A</v>
      </c>
      <c r="B20" s="1" t="e">
        <f>RTD("pi.rtdserver", ,"BSE_OFSS", "Last")</f>
        <v>#N/A</v>
      </c>
      <c r="C20" s="1" t="e">
        <f>RTD("pi.rtdserver", ,"BSE_OFSS", "BidSize")</f>
        <v>#N/A</v>
      </c>
      <c r="D20" s="1" t="e">
        <f>RTD("pi.rtdserver", ,"BSE_OFSS", "Bid")</f>
        <v>#N/A</v>
      </c>
      <c r="E20" s="1" t="e">
        <f>RTD("pi.rtdserver", ,"BSE_OFSS", "Ask")</f>
        <v>#N/A</v>
      </c>
      <c r="F20" s="1" t="e">
        <f>RTD("pi.rtdserver", ,"BSE_OFSS", "AskSize")</f>
        <v>#N/A</v>
      </c>
      <c r="G20" s="1" t="e">
        <f>RTD("pi.rtdserver", ,"BSE_OFSS", "LTQ")</f>
        <v>#N/A</v>
      </c>
      <c r="H20" s="1" t="e">
        <f>RTD("pi.rtdserver", ,"BSE_OFSS", "Open")</f>
        <v>#N/A</v>
      </c>
      <c r="I20" s="1" t="e">
        <f>RTD("pi.rtdserver", ,"BSE_OFSS", "High")</f>
        <v>#N/A</v>
      </c>
      <c r="J20" s="1" t="e">
        <f>RTD("pi.rtdserver", ,"BSE_OFSS", "Low")</f>
        <v>#N/A</v>
      </c>
      <c r="K20" s="1" t="e">
        <f>RTD("pi.rtdserver", ,"BSE_OFSS", "PrevClose")</f>
        <v>#N/A</v>
      </c>
      <c r="L20" s="1" t="e">
        <f>RTD("pi.rtdserver", ,"BSE_OFSS", "Volume")</f>
        <v>#N/A</v>
      </c>
      <c r="M20" s="1" t="e">
        <f>RTD("pi.rtdserver", ,"BSE_OFSS", "OpenInterest")</f>
        <v>#N/A</v>
      </c>
      <c r="N20" s="1" t="e">
        <f>RTD("pi.rtdserver", ,"BSE_OFSS", "AverageTradePrice")</f>
        <v>#N/A</v>
      </c>
      <c r="O20" s="1" t="e">
        <f>RTD("pi.rtdserver", ,"BSE_OFSS", "TotalBidQty")</f>
        <v>#N/A</v>
      </c>
      <c r="P20" s="1" t="e">
        <f>RTD("pi.rtdserver", ,"BSE_OFSS", "TotalAskQty")</f>
        <v>#N/A</v>
      </c>
      <c r="Q20" s="1" t="e">
        <f>RTD("pi.rtdserver", ,"BSE_OFSS", "Exchange")</f>
        <v>#N/A</v>
      </c>
      <c r="R20" s="1" t="e">
        <f>RTD("pi.rtdserver", ,"BSE_OFSS", "lastTradeTime")</f>
        <v>#N/A</v>
      </c>
      <c r="S20" s="1" t="e">
        <f>RTD("pi.rtdserver", ,"BSE_OFSS", "lastUpdateTime")</f>
        <v>#N/A</v>
      </c>
    </row>
    <row r="21" spans="1:19" x14ac:dyDescent="0.25">
      <c r="A21" s="1" t="e">
        <f>RTD("pi.rtdserver", ,"BSE_PERSISTENT", "TradingSymbol")</f>
        <v>#N/A</v>
      </c>
      <c r="B21" s="1" t="e">
        <f>RTD("pi.rtdserver", ,"BSE_PERSISTENT", "Last")</f>
        <v>#N/A</v>
      </c>
      <c r="C21" s="1" t="e">
        <f>RTD("pi.rtdserver", ,"BSE_PERSISTENT", "BidSize")</f>
        <v>#N/A</v>
      </c>
      <c r="D21" s="1" t="e">
        <f>RTD("pi.rtdserver", ,"BSE_PERSISTENT", "Bid")</f>
        <v>#N/A</v>
      </c>
      <c r="E21" s="1" t="e">
        <f>RTD("pi.rtdserver", ,"BSE_PERSISTENT", "Ask")</f>
        <v>#N/A</v>
      </c>
      <c r="F21" s="1" t="e">
        <f>RTD("pi.rtdserver", ,"BSE_PERSISTENT", "AskSize")</f>
        <v>#N/A</v>
      </c>
      <c r="G21" s="1" t="e">
        <f>RTD("pi.rtdserver", ,"BSE_PERSISTENT", "LTQ")</f>
        <v>#N/A</v>
      </c>
      <c r="H21" s="1" t="e">
        <f>RTD("pi.rtdserver", ,"BSE_PERSISTENT", "Open")</f>
        <v>#N/A</v>
      </c>
      <c r="I21" s="1" t="e">
        <f>RTD("pi.rtdserver", ,"BSE_PERSISTENT", "High")</f>
        <v>#N/A</v>
      </c>
      <c r="J21" s="1" t="e">
        <f>RTD("pi.rtdserver", ,"BSE_PERSISTENT", "Low")</f>
        <v>#N/A</v>
      </c>
      <c r="K21" s="1" t="e">
        <f>RTD("pi.rtdserver", ,"BSE_PERSISTENT", "PrevClose")</f>
        <v>#N/A</v>
      </c>
      <c r="L21" s="1" t="e">
        <f>RTD("pi.rtdserver", ,"BSE_PERSISTENT", "Volume")</f>
        <v>#N/A</v>
      </c>
      <c r="M21" s="1" t="e">
        <f>RTD("pi.rtdserver", ,"BSE_PERSISTENT", "OpenInterest")</f>
        <v>#N/A</v>
      </c>
      <c r="N21" s="1" t="e">
        <f>RTD("pi.rtdserver", ,"BSE_PERSISTENT", "AverageTradePrice")</f>
        <v>#N/A</v>
      </c>
      <c r="O21" s="1" t="e">
        <f>RTD("pi.rtdserver", ,"BSE_PERSISTENT", "TotalBidQty")</f>
        <v>#N/A</v>
      </c>
      <c r="P21" s="1" t="e">
        <f>RTD("pi.rtdserver", ,"BSE_PERSISTENT", "TotalAskQty")</f>
        <v>#N/A</v>
      </c>
      <c r="Q21" s="1" t="e">
        <f>RTD("pi.rtdserver", ,"BSE_PERSISTENT", "Exchange")</f>
        <v>#N/A</v>
      </c>
      <c r="R21" s="1" t="e">
        <f>RTD("pi.rtdserver", ,"BSE_PERSISTENT", "lastTradeTime")</f>
        <v>#N/A</v>
      </c>
      <c r="S21" s="1" t="e">
        <f>RTD("pi.rtdserver", ,"BSE_PERSISTENT", "lastUpdateTime")</f>
        <v>#N/A</v>
      </c>
    </row>
    <row r="22" spans="1:19" x14ac:dyDescent="0.25">
      <c r="A22" s="1" t="e">
        <f>RTD("pi.rtdserver", ,"BSE_ROLTA", "TradingSymbol")</f>
        <v>#N/A</v>
      </c>
      <c r="B22" s="1" t="e">
        <f>RTD("pi.rtdserver", ,"BSE_ROLTA", "Last")</f>
        <v>#N/A</v>
      </c>
      <c r="C22" s="1" t="e">
        <f>RTD("pi.rtdserver", ,"BSE_ROLTA", "BidSize")</f>
        <v>#N/A</v>
      </c>
      <c r="D22" s="1" t="e">
        <f>RTD("pi.rtdserver", ,"BSE_ROLTA", "Bid")</f>
        <v>#N/A</v>
      </c>
      <c r="E22" s="1" t="e">
        <f>RTD("pi.rtdserver", ,"BSE_ROLTA", "Ask")</f>
        <v>#N/A</v>
      </c>
      <c r="F22" s="1" t="e">
        <f>RTD("pi.rtdserver", ,"BSE_ROLTA", "AskSize")</f>
        <v>#N/A</v>
      </c>
      <c r="G22" s="1" t="e">
        <f>RTD("pi.rtdserver", ,"BSE_ROLTA", "LTQ")</f>
        <v>#N/A</v>
      </c>
      <c r="H22" s="1" t="e">
        <f>RTD("pi.rtdserver", ,"BSE_ROLTA", "Open")</f>
        <v>#N/A</v>
      </c>
      <c r="I22" s="1" t="e">
        <f>RTD("pi.rtdserver", ,"BSE_ROLTA", "High")</f>
        <v>#N/A</v>
      </c>
      <c r="J22" s="1" t="e">
        <f>RTD("pi.rtdserver", ,"BSE_ROLTA", "Low")</f>
        <v>#N/A</v>
      </c>
      <c r="K22" s="1" t="e">
        <f>RTD("pi.rtdserver", ,"BSE_ROLTA", "PrevClose")</f>
        <v>#N/A</v>
      </c>
      <c r="L22" s="1" t="e">
        <f>RTD("pi.rtdserver", ,"BSE_ROLTA", "Volume")</f>
        <v>#N/A</v>
      </c>
      <c r="M22" s="1" t="e">
        <f>RTD("pi.rtdserver", ,"BSE_ROLTA", "OpenInterest")</f>
        <v>#N/A</v>
      </c>
      <c r="N22" s="1" t="e">
        <f>RTD("pi.rtdserver", ,"BSE_ROLTA", "AverageTradePrice")</f>
        <v>#N/A</v>
      </c>
      <c r="O22" s="1" t="e">
        <f>RTD("pi.rtdserver", ,"BSE_ROLTA", "TotalBidQty")</f>
        <v>#N/A</v>
      </c>
      <c r="P22" s="1" t="e">
        <f>RTD("pi.rtdserver", ,"BSE_ROLTA", "TotalAskQty")</f>
        <v>#N/A</v>
      </c>
      <c r="Q22" s="1" t="e">
        <f>RTD("pi.rtdserver", ,"BSE_ROLTA", "Exchange")</f>
        <v>#N/A</v>
      </c>
      <c r="R22" s="1" t="e">
        <f>RTD("pi.rtdserver", ,"BSE_ROLTA", "lastTradeTime")</f>
        <v>#N/A</v>
      </c>
      <c r="S22" s="1" t="e">
        <f>RTD("pi.rtdserver", ,"BSE_ROLTA", "lastUpdateTime")</f>
        <v>#N/A</v>
      </c>
    </row>
    <row r="23" spans="1:19" x14ac:dyDescent="0.25">
      <c r="A23" s="1" t="e">
        <f>RTD("pi.rtdserver", ,"BSE_RSSOFTWARE", "TradingSymbol")</f>
        <v>#N/A</v>
      </c>
      <c r="B23" s="1" t="e">
        <f>RTD("pi.rtdserver", ,"BSE_RSSOFTWARE", "Last")</f>
        <v>#N/A</v>
      </c>
      <c r="C23" s="1" t="e">
        <f>RTD("pi.rtdserver", ,"BSE_RSSOFTWARE", "BidSize")</f>
        <v>#N/A</v>
      </c>
      <c r="D23" s="1" t="e">
        <f>RTD("pi.rtdserver", ,"BSE_RSSOFTWARE", "Bid")</f>
        <v>#N/A</v>
      </c>
      <c r="E23" s="1" t="e">
        <f>RTD("pi.rtdserver", ,"BSE_RSSOFTWARE", "Ask")</f>
        <v>#N/A</v>
      </c>
      <c r="F23" s="1" t="e">
        <f>RTD("pi.rtdserver", ,"BSE_RSSOFTWARE", "AskSize")</f>
        <v>#N/A</v>
      </c>
      <c r="G23" s="1" t="e">
        <f>RTD("pi.rtdserver", ,"BSE_RSSOFTWARE", "LTQ")</f>
        <v>#N/A</v>
      </c>
      <c r="H23" s="1" t="e">
        <f>RTD("pi.rtdserver", ,"BSE_RSSOFTWARE", "Open")</f>
        <v>#N/A</v>
      </c>
      <c r="I23" s="1" t="e">
        <f>RTD("pi.rtdserver", ,"BSE_RSSOFTWARE", "High")</f>
        <v>#N/A</v>
      </c>
      <c r="J23" s="1" t="e">
        <f>RTD("pi.rtdserver", ,"BSE_RSSOFTWARE", "Low")</f>
        <v>#N/A</v>
      </c>
      <c r="K23" s="1" t="e">
        <f>RTD("pi.rtdserver", ,"BSE_RSSOFTWARE", "PrevClose")</f>
        <v>#N/A</v>
      </c>
      <c r="L23" s="1" t="e">
        <f>RTD("pi.rtdserver", ,"BSE_RSSOFTWARE", "Volume")</f>
        <v>#N/A</v>
      </c>
      <c r="M23" s="1" t="e">
        <f>RTD("pi.rtdserver", ,"BSE_RSSOFTWARE", "OpenInterest")</f>
        <v>#N/A</v>
      </c>
      <c r="N23" s="1" t="e">
        <f>RTD("pi.rtdserver", ,"BSE_RSSOFTWARE", "AverageTradePrice")</f>
        <v>#N/A</v>
      </c>
      <c r="O23" s="1" t="e">
        <f>RTD("pi.rtdserver", ,"BSE_RSSOFTWARE", "TotalBidQty")</f>
        <v>#N/A</v>
      </c>
      <c r="P23" s="1" t="e">
        <f>RTD("pi.rtdserver", ,"BSE_RSSOFTWARE", "TotalAskQty")</f>
        <v>#N/A</v>
      </c>
      <c r="Q23" s="1" t="e">
        <f>RTD("pi.rtdserver", ,"BSE_RSSOFTWARE", "Exchange")</f>
        <v>#N/A</v>
      </c>
      <c r="R23" s="1" t="e">
        <f>RTD("pi.rtdserver", ,"BSE_RSSOFTWARE", "lastTradeTime")</f>
        <v>#N/A</v>
      </c>
      <c r="S23" s="1" t="e">
        <f>RTD("pi.rtdserver", ,"BSE_RSSOFTWARE", "lastUpdateTime")</f>
        <v>#N/A</v>
      </c>
    </row>
    <row r="24" spans="1:19" x14ac:dyDescent="0.25">
      <c r="A24" s="1" t="e">
        <f>RTD("pi.rtdserver", ,"BSE_RSYSTEMINT", "TradingSymbol")</f>
        <v>#N/A</v>
      </c>
      <c r="B24" s="1" t="e">
        <f>RTD("pi.rtdserver", ,"BSE_RSYSTEMINT", "Last")</f>
        <v>#N/A</v>
      </c>
      <c r="C24" s="1" t="e">
        <f>RTD("pi.rtdserver", ,"BSE_RSYSTEMINT", "BidSize")</f>
        <v>#N/A</v>
      </c>
      <c r="D24" s="1" t="e">
        <f>RTD("pi.rtdserver", ,"BSE_RSYSTEMINT", "Bid")</f>
        <v>#N/A</v>
      </c>
      <c r="E24" s="1" t="e">
        <f>RTD("pi.rtdserver", ,"BSE_RSYSTEMINT", "Ask")</f>
        <v>#N/A</v>
      </c>
      <c r="F24" s="1" t="e">
        <f>RTD("pi.rtdserver", ,"BSE_RSYSTEMINT", "AskSize")</f>
        <v>#N/A</v>
      </c>
      <c r="G24" s="1" t="e">
        <f>RTD("pi.rtdserver", ,"BSE_RSYSTEMINT", "LTQ")</f>
        <v>#N/A</v>
      </c>
      <c r="H24" s="1" t="e">
        <f>RTD("pi.rtdserver", ,"BSE_RSYSTEMINT", "Open")</f>
        <v>#N/A</v>
      </c>
      <c r="I24" s="1" t="e">
        <f>RTD("pi.rtdserver", ,"BSE_RSYSTEMINT", "High")</f>
        <v>#N/A</v>
      </c>
      <c r="J24" s="1" t="e">
        <f>RTD("pi.rtdserver", ,"BSE_RSYSTEMINT", "Low")</f>
        <v>#N/A</v>
      </c>
      <c r="K24" s="1" t="e">
        <f>RTD("pi.rtdserver", ,"BSE_RSYSTEMINT", "PrevClose")</f>
        <v>#N/A</v>
      </c>
      <c r="L24" s="1" t="e">
        <f>RTD("pi.rtdserver", ,"BSE_RSYSTEMINT", "Volume")</f>
        <v>#N/A</v>
      </c>
      <c r="M24" s="1" t="e">
        <f>RTD("pi.rtdserver", ,"BSE_RSYSTEMINT", "OpenInterest")</f>
        <v>#N/A</v>
      </c>
      <c r="N24" s="1" t="e">
        <f>RTD("pi.rtdserver", ,"BSE_RSYSTEMINT", "AverageTradePrice")</f>
        <v>#N/A</v>
      </c>
      <c r="O24" s="1" t="e">
        <f>RTD("pi.rtdserver", ,"BSE_RSYSTEMINT", "TotalBidQty")</f>
        <v>#N/A</v>
      </c>
      <c r="P24" s="1" t="e">
        <f>RTD("pi.rtdserver", ,"BSE_RSYSTEMINT", "TotalAskQty")</f>
        <v>#N/A</v>
      </c>
      <c r="Q24" s="1" t="e">
        <f>RTD("pi.rtdserver", ,"BSE_RSYSTEMINT", "Exchange")</f>
        <v>#N/A</v>
      </c>
      <c r="R24" s="1" t="e">
        <f>RTD("pi.rtdserver", ,"BSE_RSYSTEMINT", "lastTradeTime")</f>
        <v>#N/A</v>
      </c>
      <c r="S24" s="1" t="e">
        <f>RTD("pi.rtdserver", ,"BSE_RSYSTEMINT", "lastUpdateTime")</f>
        <v>#N/A</v>
      </c>
    </row>
    <row r="25" spans="1:19" x14ac:dyDescent="0.25">
      <c r="A25" s="1" t="e">
        <f>RTD("pi.rtdserver", ,"BSE_SASKEN", "TradingSymbol")</f>
        <v>#N/A</v>
      </c>
      <c r="B25" s="1" t="e">
        <f>RTD("pi.rtdserver", ,"BSE_SASKEN", "Last")</f>
        <v>#N/A</v>
      </c>
      <c r="C25" s="1" t="e">
        <f>RTD("pi.rtdserver", ,"BSE_SASKEN", "BidSize")</f>
        <v>#N/A</v>
      </c>
      <c r="D25" s="1" t="e">
        <f>RTD("pi.rtdserver", ,"BSE_SASKEN", "Bid")</f>
        <v>#N/A</v>
      </c>
      <c r="E25" s="1" t="e">
        <f>RTD("pi.rtdserver", ,"BSE_SASKEN", "Ask")</f>
        <v>#N/A</v>
      </c>
      <c r="F25" s="1" t="e">
        <f>RTD("pi.rtdserver", ,"BSE_SASKEN", "AskSize")</f>
        <v>#N/A</v>
      </c>
      <c r="G25" s="1" t="e">
        <f>RTD("pi.rtdserver", ,"BSE_SASKEN", "LTQ")</f>
        <v>#N/A</v>
      </c>
      <c r="H25" s="1" t="e">
        <f>RTD("pi.rtdserver", ,"BSE_SASKEN", "Open")</f>
        <v>#N/A</v>
      </c>
      <c r="I25" s="1" t="e">
        <f>RTD("pi.rtdserver", ,"BSE_SASKEN", "High")</f>
        <v>#N/A</v>
      </c>
      <c r="J25" s="1" t="e">
        <f>RTD("pi.rtdserver", ,"BSE_SASKEN", "Low")</f>
        <v>#N/A</v>
      </c>
      <c r="K25" s="1" t="e">
        <f>RTD("pi.rtdserver", ,"BSE_SASKEN", "PrevClose")</f>
        <v>#N/A</v>
      </c>
      <c r="L25" s="1" t="e">
        <f>RTD("pi.rtdserver", ,"BSE_SASKEN", "Volume")</f>
        <v>#N/A</v>
      </c>
      <c r="M25" s="1" t="e">
        <f>RTD("pi.rtdserver", ,"BSE_SASKEN", "OpenInterest")</f>
        <v>#N/A</v>
      </c>
      <c r="N25" s="1" t="e">
        <f>RTD("pi.rtdserver", ,"BSE_SASKEN", "AverageTradePrice")</f>
        <v>#N/A</v>
      </c>
      <c r="O25" s="1" t="e">
        <f>RTD("pi.rtdserver", ,"BSE_SASKEN", "TotalBidQty")</f>
        <v>#N/A</v>
      </c>
      <c r="P25" s="1" t="e">
        <f>RTD("pi.rtdserver", ,"BSE_SASKEN", "TotalAskQty")</f>
        <v>#N/A</v>
      </c>
      <c r="Q25" s="1" t="e">
        <f>RTD("pi.rtdserver", ,"BSE_SASKEN", "Exchange")</f>
        <v>#N/A</v>
      </c>
      <c r="R25" s="1" t="e">
        <f>RTD("pi.rtdserver", ,"BSE_SASKEN", "lastTradeTime")</f>
        <v>#N/A</v>
      </c>
      <c r="S25" s="1" t="e">
        <f>RTD("pi.rtdserver", ,"BSE_SASKEN", "lastUpdateTime")</f>
        <v>#N/A</v>
      </c>
    </row>
    <row r="26" spans="1:19" x14ac:dyDescent="0.25">
      <c r="A26" s="1" t="e">
        <f>RTD("pi.rtdserver", ,"BSE_SMARTLINK", "TradingSymbol")</f>
        <v>#N/A</v>
      </c>
      <c r="B26" s="1" t="e">
        <f>RTD("pi.rtdserver", ,"BSE_SMARTLINK", "Last")</f>
        <v>#N/A</v>
      </c>
      <c r="C26" s="1" t="e">
        <f>RTD("pi.rtdserver", ,"BSE_SMARTLINK", "BidSize")</f>
        <v>#N/A</v>
      </c>
      <c r="D26" s="1" t="e">
        <f>RTD("pi.rtdserver", ,"BSE_SMARTLINK", "Bid")</f>
        <v>#N/A</v>
      </c>
      <c r="E26" s="1" t="e">
        <f>RTD("pi.rtdserver", ,"BSE_SMARTLINK", "Ask")</f>
        <v>#N/A</v>
      </c>
      <c r="F26" s="1" t="e">
        <f>RTD("pi.rtdserver", ,"BSE_SMARTLINK", "AskSize")</f>
        <v>#N/A</v>
      </c>
      <c r="G26" s="1" t="e">
        <f>RTD("pi.rtdserver", ,"BSE_SMARTLINK", "LTQ")</f>
        <v>#N/A</v>
      </c>
      <c r="H26" s="1" t="e">
        <f>RTD("pi.rtdserver", ,"BSE_SMARTLINK", "Open")</f>
        <v>#N/A</v>
      </c>
      <c r="I26" s="1" t="e">
        <f>RTD("pi.rtdserver", ,"BSE_SMARTLINK", "High")</f>
        <v>#N/A</v>
      </c>
      <c r="J26" s="1" t="e">
        <f>RTD("pi.rtdserver", ,"BSE_SMARTLINK", "Low")</f>
        <v>#N/A</v>
      </c>
      <c r="K26" s="1" t="e">
        <f>RTD("pi.rtdserver", ,"BSE_SMARTLINK", "PrevClose")</f>
        <v>#N/A</v>
      </c>
      <c r="L26" s="1" t="e">
        <f>RTD("pi.rtdserver", ,"BSE_SMARTLINK", "Volume")</f>
        <v>#N/A</v>
      </c>
      <c r="M26" s="1" t="e">
        <f>RTD("pi.rtdserver", ,"BSE_SMARTLINK", "OpenInterest")</f>
        <v>#N/A</v>
      </c>
      <c r="N26" s="1" t="e">
        <f>RTD("pi.rtdserver", ,"BSE_SMARTLINK", "AverageTradePrice")</f>
        <v>#N/A</v>
      </c>
      <c r="O26" s="1" t="e">
        <f>RTD("pi.rtdserver", ,"BSE_SMARTLINK", "TotalBidQty")</f>
        <v>#N/A</v>
      </c>
      <c r="P26" s="1" t="e">
        <f>RTD("pi.rtdserver", ,"BSE_SMARTLINK", "TotalAskQty")</f>
        <v>#N/A</v>
      </c>
      <c r="Q26" s="1" t="e">
        <f>RTD("pi.rtdserver", ,"BSE_SMARTLINK", "Exchange")</f>
        <v>#N/A</v>
      </c>
      <c r="R26" s="1" t="e">
        <f>RTD("pi.rtdserver", ,"BSE_SMARTLINK", "lastTradeTime")</f>
        <v>#N/A</v>
      </c>
      <c r="S26" s="1" t="e">
        <f>RTD("pi.rtdserver", ,"BSE_SMARTLINK", "lastUpdateTime")</f>
        <v>#N/A</v>
      </c>
    </row>
    <row r="27" spans="1:19" x14ac:dyDescent="0.25">
      <c r="A27" s="1" t="e">
        <f>RTD("pi.rtdserver", ,"BSE_SONATSOFTW", "TradingSymbol")</f>
        <v>#N/A</v>
      </c>
      <c r="B27" s="1" t="e">
        <f>RTD("pi.rtdserver", ,"BSE_SONATSOFTW", "Last")</f>
        <v>#N/A</v>
      </c>
      <c r="C27" s="1" t="e">
        <f>RTD("pi.rtdserver", ,"BSE_SONATSOFTW", "BidSize")</f>
        <v>#N/A</v>
      </c>
      <c r="D27" s="1" t="e">
        <f>RTD("pi.rtdserver", ,"BSE_SONATSOFTW", "Bid")</f>
        <v>#N/A</v>
      </c>
      <c r="E27" s="1" t="e">
        <f>RTD("pi.rtdserver", ,"BSE_SONATSOFTW", "Ask")</f>
        <v>#N/A</v>
      </c>
      <c r="F27" s="1" t="e">
        <f>RTD("pi.rtdserver", ,"BSE_SONATSOFTW", "AskSize")</f>
        <v>#N/A</v>
      </c>
      <c r="G27" s="1" t="e">
        <f>RTD("pi.rtdserver", ,"BSE_SONATSOFTW", "LTQ")</f>
        <v>#N/A</v>
      </c>
      <c r="H27" s="1" t="e">
        <f>RTD("pi.rtdserver", ,"BSE_SONATSOFTW", "Open")</f>
        <v>#N/A</v>
      </c>
      <c r="I27" s="1" t="e">
        <f>RTD("pi.rtdserver", ,"BSE_SONATSOFTW", "High")</f>
        <v>#N/A</v>
      </c>
      <c r="J27" s="1" t="e">
        <f>RTD("pi.rtdserver", ,"BSE_SONATSOFTW", "Low")</f>
        <v>#N/A</v>
      </c>
      <c r="K27" s="1" t="e">
        <f>RTD("pi.rtdserver", ,"BSE_SONATSOFTW", "PrevClose")</f>
        <v>#N/A</v>
      </c>
      <c r="L27" s="1" t="e">
        <f>RTD("pi.rtdserver", ,"BSE_SONATSOFTW", "Volume")</f>
        <v>#N/A</v>
      </c>
      <c r="M27" s="1" t="e">
        <f>RTD("pi.rtdserver", ,"BSE_SONATSOFTW", "OpenInterest")</f>
        <v>#N/A</v>
      </c>
      <c r="N27" s="1" t="e">
        <f>RTD("pi.rtdserver", ,"BSE_SONATSOFTW", "AverageTradePrice")</f>
        <v>#N/A</v>
      </c>
      <c r="O27" s="1" t="e">
        <f>RTD("pi.rtdserver", ,"BSE_SONATSOFTW", "TotalBidQty")</f>
        <v>#N/A</v>
      </c>
      <c r="P27" s="1" t="e">
        <f>RTD("pi.rtdserver", ,"BSE_SONATSOFTW", "TotalAskQty")</f>
        <v>#N/A</v>
      </c>
      <c r="Q27" s="1" t="e">
        <f>RTD("pi.rtdserver", ,"BSE_SONATSOFTW", "Exchange")</f>
        <v>#N/A</v>
      </c>
      <c r="R27" s="1" t="e">
        <f>RTD("pi.rtdserver", ,"BSE_SONATSOFTW", "lastTradeTime")</f>
        <v>#N/A</v>
      </c>
      <c r="S27" s="1" t="e">
        <f>RTD("pi.rtdserver", ,"BSE_SONATSOFTW", "lastUpdateTime")</f>
        <v>#N/A</v>
      </c>
    </row>
    <row r="28" spans="1:19" x14ac:dyDescent="0.25">
      <c r="A28" s="1" t="e">
        <f>RTD("pi.rtdserver", ,"BSE_TAKE", "TradingSymbol")</f>
        <v>#N/A</v>
      </c>
      <c r="B28" s="1" t="e">
        <f>RTD("pi.rtdserver", ,"BSE_TAKE", "Last")</f>
        <v>#N/A</v>
      </c>
      <c r="C28" s="1" t="e">
        <f>RTD("pi.rtdserver", ,"BSE_TAKE", "BidSize")</f>
        <v>#N/A</v>
      </c>
      <c r="D28" s="1" t="e">
        <f>RTD("pi.rtdserver", ,"BSE_TAKE", "Bid")</f>
        <v>#N/A</v>
      </c>
      <c r="E28" s="1" t="e">
        <f>RTD("pi.rtdserver", ,"BSE_TAKE", "Ask")</f>
        <v>#N/A</v>
      </c>
      <c r="F28" s="1" t="e">
        <f>RTD("pi.rtdserver", ,"BSE_TAKE", "AskSize")</f>
        <v>#N/A</v>
      </c>
      <c r="G28" s="1" t="e">
        <f>RTD("pi.rtdserver", ,"BSE_TAKE", "LTQ")</f>
        <v>#N/A</v>
      </c>
      <c r="H28" s="1" t="e">
        <f>RTD("pi.rtdserver", ,"BSE_TAKE", "Open")</f>
        <v>#N/A</v>
      </c>
      <c r="I28" s="1" t="e">
        <f>RTD("pi.rtdserver", ,"BSE_TAKE", "High")</f>
        <v>#N/A</v>
      </c>
      <c r="J28" s="1" t="e">
        <f>RTD("pi.rtdserver", ,"BSE_TAKE", "Low")</f>
        <v>#N/A</v>
      </c>
      <c r="K28" s="1" t="e">
        <f>RTD("pi.rtdserver", ,"BSE_TAKE", "PrevClose")</f>
        <v>#N/A</v>
      </c>
      <c r="L28" s="1" t="e">
        <f>RTD("pi.rtdserver", ,"BSE_TAKE", "Volume")</f>
        <v>#N/A</v>
      </c>
      <c r="M28" s="1" t="e">
        <f>RTD("pi.rtdserver", ,"BSE_TAKE", "OpenInterest")</f>
        <v>#N/A</v>
      </c>
      <c r="N28" s="1" t="e">
        <f>RTD("pi.rtdserver", ,"BSE_TAKE", "AverageTradePrice")</f>
        <v>#N/A</v>
      </c>
      <c r="O28" s="1" t="e">
        <f>RTD("pi.rtdserver", ,"BSE_TAKE", "TotalBidQty")</f>
        <v>#N/A</v>
      </c>
      <c r="P28" s="1" t="e">
        <f>RTD("pi.rtdserver", ,"BSE_TAKE", "TotalAskQty")</f>
        <v>#N/A</v>
      </c>
      <c r="Q28" s="1" t="e">
        <f>RTD("pi.rtdserver", ,"BSE_TAKE", "Exchange")</f>
        <v>#N/A</v>
      </c>
      <c r="R28" s="1" t="e">
        <f>RTD("pi.rtdserver", ,"BSE_TAKE", "lastTradeTime")</f>
        <v>#N/A</v>
      </c>
      <c r="S28" s="1" t="e">
        <f>RTD("pi.rtdserver", ,"BSE_TAKE", "lastUpdateTime")</f>
        <v>#N/A</v>
      </c>
    </row>
    <row r="29" spans="1:19" x14ac:dyDescent="0.25">
      <c r="A29" s="1" t="e">
        <f>RTD("pi.rtdserver", ,"BSE_TANLA", "TradingSymbol")</f>
        <v>#N/A</v>
      </c>
      <c r="B29" s="1" t="e">
        <f>RTD("pi.rtdserver", ,"BSE_TANLA", "Last")</f>
        <v>#N/A</v>
      </c>
      <c r="C29" s="1" t="e">
        <f>RTD("pi.rtdserver", ,"BSE_TANLA", "BidSize")</f>
        <v>#N/A</v>
      </c>
      <c r="D29" s="1" t="e">
        <f>RTD("pi.rtdserver", ,"BSE_TANLA", "Bid")</f>
        <v>#N/A</v>
      </c>
      <c r="E29" s="1" t="e">
        <f>RTD("pi.rtdserver", ,"BSE_TANLA", "Ask")</f>
        <v>#N/A</v>
      </c>
      <c r="F29" s="1" t="e">
        <f>RTD("pi.rtdserver", ,"BSE_TANLA", "AskSize")</f>
        <v>#N/A</v>
      </c>
      <c r="G29" s="1" t="e">
        <f>RTD("pi.rtdserver", ,"BSE_TANLA", "LTQ")</f>
        <v>#N/A</v>
      </c>
      <c r="H29" s="1" t="e">
        <f>RTD("pi.rtdserver", ,"BSE_TANLA", "Open")</f>
        <v>#N/A</v>
      </c>
      <c r="I29" s="1" t="e">
        <f>RTD("pi.rtdserver", ,"BSE_TANLA", "High")</f>
        <v>#N/A</v>
      </c>
      <c r="J29" s="1" t="e">
        <f>RTD("pi.rtdserver", ,"BSE_TANLA", "Low")</f>
        <v>#N/A</v>
      </c>
      <c r="K29" s="1" t="e">
        <f>RTD("pi.rtdserver", ,"BSE_TANLA", "PrevClose")</f>
        <v>#N/A</v>
      </c>
      <c r="L29" s="1" t="e">
        <f>RTD("pi.rtdserver", ,"BSE_TANLA", "Volume")</f>
        <v>#N/A</v>
      </c>
      <c r="M29" s="1" t="e">
        <f>RTD("pi.rtdserver", ,"BSE_TANLA", "OpenInterest")</f>
        <v>#N/A</v>
      </c>
      <c r="N29" s="1" t="e">
        <f>RTD("pi.rtdserver", ,"BSE_TANLA", "AverageTradePrice")</f>
        <v>#N/A</v>
      </c>
      <c r="O29" s="1" t="e">
        <f>RTD("pi.rtdserver", ,"BSE_TANLA", "TotalBidQty")</f>
        <v>#N/A</v>
      </c>
      <c r="P29" s="1" t="e">
        <f>RTD("pi.rtdserver", ,"BSE_TANLA", "TotalAskQty")</f>
        <v>#N/A</v>
      </c>
      <c r="Q29" s="1" t="e">
        <f>RTD("pi.rtdserver", ,"BSE_TANLA", "Exchange")</f>
        <v>#N/A</v>
      </c>
      <c r="R29" s="1" t="e">
        <f>RTD("pi.rtdserver", ,"BSE_TANLA", "lastTradeTime")</f>
        <v>#N/A</v>
      </c>
      <c r="S29" s="1" t="e">
        <f>RTD("pi.rtdserver", ,"BSE_TANLA", "lastUpdateTime")</f>
        <v>#N/A</v>
      </c>
    </row>
    <row r="30" spans="1:19" x14ac:dyDescent="0.25">
      <c r="A30" s="1" t="e">
        <f>RTD("pi.rtdserver", ,"BSE_TATAELXSI", "TradingSymbol")</f>
        <v>#N/A</v>
      </c>
      <c r="B30" s="1" t="e">
        <f>RTD("pi.rtdserver", ,"BSE_TATAELXSI", "Last")</f>
        <v>#N/A</v>
      </c>
      <c r="C30" s="1" t="e">
        <f>RTD("pi.rtdserver", ,"BSE_TATAELXSI", "BidSize")</f>
        <v>#N/A</v>
      </c>
      <c r="D30" s="1" t="e">
        <f>RTD("pi.rtdserver", ,"BSE_TATAELXSI", "Bid")</f>
        <v>#N/A</v>
      </c>
      <c r="E30" s="1" t="e">
        <f>RTD("pi.rtdserver", ,"BSE_TATAELXSI", "Ask")</f>
        <v>#N/A</v>
      </c>
      <c r="F30" s="1" t="e">
        <f>RTD("pi.rtdserver", ,"BSE_TATAELXSI", "AskSize")</f>
        <v>#N/A</v>
      </c>
      <c r="G30" s="1" t="e">
        <f>RTD("pi.rtdserver", ,"BSE_TATAELXSI", "LTQ")</f>
        <v>#N/A</v>
      </c>
      <c r="H30" s="1" t="e">
        <f>RTD("pi.rtdserver", ,"BSE_TATAELXSI", "Open")</f>
        <v>#N/A</v>
      </c>
      <c r="I30" s="1" t="e">
        <f>RTD("pi.rtdserver", ,"BSE_TATAELXSI", "High")</f>
        <v>#N/A</v>
      </c>
      <c r="J30" s="1" t="e">
        <f>RTD("pi.rtdserver", ,"BSE_TATAELXSI", "Low")</f>
        <v>#N/A</v>
      </c>
      <c r="K30" s="1" t="e">
        <f>RTD("pi.rtdserver", ,"BSE_TATAELXSI", "PrevClose")</f>
        <v>#N/A</v>
      </c>
      <c r="L30" s="1" t="e">
        <f>RTD("pi.rtdserver", ,"BSE_TATAELXSI", "Volume")</f>
        <v>#N/A</v>
      </c>
      <c r="M30" s="1" t="e">
        <f>RTD("pi.rtdserver", ,"BSE_TATAELXSI", "OpenInterest")</f>
        <v>#N/A</v>
      </c>
      <c r="N30" s="1" t="e">
        <f>RTD("pi.rtdserver", ,"BSE_TATAELXSI", "AverageTradePrice")</f>
        <v>#N/A</v>
      </c>
      <c r="O30" s="1" t="e">
        <f>RTD("pi.rtdserver", ,"BSE_TATAELXSI", "TotalBidQty")</f>
        <v>#N/A</v>
      </c>
      <c r="P30" s="1" t="e">
        <f>RTD("pi.rtdserver", ,"BSE_TATAELXSI", "TotalAskQty")</f>
        <v>#N/A</v>
      </c>
      <c r="Q30" s="1" t="e">
        <f>RTD("pi.rtdserver", ,"BSE_TATAELXSI", "Exchange")</f>
        <v>#N/A</v>
      </c>
      <c r="R30" s="1" t="e">
        <f>RTD("pi.rtdserver", ,"BSE_TATAELXSI", "lastTradeTime")</f>
        <v>#N/A</v>
      </c>
      <c r="S30" s="1" t="e">
        <f>RTD("pi.rtdserver", ,"BSE_TATAELXSI", "lastUpdateTime")</f>
        <v>#N/A</v>
      </c>
    </row>
    <row r="31" spans="1:19" x14ac:dyDescent="0.25">
      <c r="A31" s="1" t="e">
        <f>RTD("pi.rtdserver", ,"BSE_TCS", "TradingSymbol")</f>
        <v>#N/A</v>
      </c>
      <c r="B31" s="1" t="e">
        <f>RTD("pi.rtdserver", ,"BSE_TCS", "Last")</f>
        <v>#N/A</v>
      </c>
      <c r="C31" s="1" t="e">
        <f>RTD("pi.rtdserver", ,"BSE_TCS", "BidSize")</f>
        <v>#N/A</v>
      </c>
      <c r="D31" s="1" t="e">
        <f>RTD("pi.rtdserver", ,"BSE_TCS", "Bid")</f>
        <v>#N/A</v>
      </c>
      <c r="E31" s="1" t="e">
        <f>RTD("pi.rtdserver", ,"BSE_TCS", "Ask")</f>
        <v>#N/A</v>
      </c>
      <c r="F31" s="1" t="e">
        <f>RTD("pi.rtdserver", ,"BSE_TCS", "AskSize")</f>
        <v>#N/A</v>
      </c>
      <c r="G31" s="1" t="e">
        <f>RTD("pi.rtdserver", ,"BSE_TCS", "LTQ")</f>
        <v>#N/A</v>
      </c>
      <c r="H31" s="1" t="e">
        <f>RTD("pi.rtdserver", ,"BSE_TCS", "Open")</f>
        <v>#N/A</v>
      </c>
      <c r="I31" s="1" t="e">
        <f>RTD("pi.rtdserver", ,"BSE_TCS", "High")</f>
        <v>#N/A</v>
      </c>
      <c r="J31" s="1" t="e">
        <f>RTD("pi.rtdserver", ,"BSE_TCS", "Low")</f>
        <v>#N/A</v>
      </c>
      <c r="K31" s="1" t="e">
        <f>RTD("pi.rtdserver", ,"BSE_TCS", "PrevClose")</f>
        <v>#N/A</v>
      </c>
      <c r="L31" s="1" t="e">
        <f>RTD("pi.rtdserver", ,"BSE_TCS", "Volume")</f>
        <v>#N/A</v>
      </c>
      <c r="M31" s="1" t="e">
        <f>RTD("pi.rtdserver", ,"BSE_TCS", "OpenInterest")</f>
        <v>#N/A</v>
      </c>
      <c r="N31" s="1" t="e">
        <f>RTD("pi.rtdserver", ,"BSE_TCS", "AverageTradePrice")</f>
        <v>#N/A</v>
      </c>
      <c r="O31" s="1" t="e">
        <f>RTD("pi.rtdserver", ,"BSE_TCS", "TotalBidQty")</f>
        <v>#N/A</v>
      </c>
      <c r="P31" s="1" t="e">
        <f>RTD("pi.rtdserver", ,"BSE_TCS", "TotalAskQty")</f>
        <v>#N/A</v>
      </c>
      <c r="Q31" s="1" t="e">
        <f>RTD("pi.rtdserver", ,"BSE_TCS", "Exchange")</f>
        <v>#N/A</v>
      </c>
      <c r="R31" s="1" t="e">
        <f>RTD("pi.rtdserver", ,"BSE_TCS", "lastTradeTime")</f>
        <v>#N/A</v>
      </c>
      <c r="S31" s="1" t="e">
        <f>RTD("pi.rtdserver", ,"BSE_TCS", "lastUpdateTime")</f>
        <v>#N/A</v>
      </c>
    </row>
    <row r="32" spans="1:19" x14ac:dyDescent="0.25">
      <c r="A32" s="1" t="e">
        <f>RTD("pi.rtdserver", ,"BSE_TECHM", "TradingSymbol")</f>
        <v>#N/A</v>
      </c>
      <c r="B32" s="1" t="e">
        <f>RTD("pi.rtdserver", ,"BSE_TECHM", "Last")</f>
        <v>#N/A</v>
      </c>
      <c r="C32" s="1" t="e">
        <f>RTD("pi.rtdserver", ,"BSE_TECHM", "BidSize")</f>
        <v>#N/A</v>
      </c>
      <c r="D32" s="1" t="e">
        <f>RTD("pi.rtdserver", ,"BSE_TECHM", "Bid")</f>
        <v>#N/A</v>
      </c>
      <c r="E32" s="1" t="e">
        <f>RTD("pi.rtdserver", ,"BSE_TECHM", "Ask")</f>
        <v>#N/A</v>
      </c>
      <c r="F32" s="1" t="e">
        <f>RTD("pi.rtdserver", ,"BSE_TECHM", "AskSize")</f>
        <v>#N/A</v>
      </c>
      <c r="G32" s="1" t="e">
        <f>RTD("pi.rtdserver", ,"BSE_TECHM", "LTQ")</f>
        <v>#N/A</v>
      </c>
      <c r="H32" s="1" t="e">
        <f>RTD("pi.rtdserver", ,"BSE_TECHM", "Open")</f>
        <v>#N/A</v>
      </c>
      <c r="I32" s="1" t="e">
        <f>RTD("pi.rtdserver", ,"BSE_TECHM", "High")</f>
        <v>#N/A</v>
      </c>
      <c r="J32" s="1" t="e">
        <f>RTD("pi.rtdserver", ,"BSE_TECHM", "Low")</f>
        <v>#N/A</v>
      </c>
      <c r="K32" s="1" t="e">
        <f>RTD("pi.rtdserver", ,"BSE_TECHM", "PrevClose")</f>
        <v>#N/A</v>
      </c>
      <c r="L32" s="1" t="e">
        <f>RTD("pi.rtdserver", ,"BSE_TECHM", "Volume")</f>
        <v>#N/A</v>
      </c>
      <c r="M32" s="1" t="e">
        <f>RTD("pi.rtdserver", ,"BSE_TECHM", "OpenInterest")</f>
        <v>#N/A</v>
      </c>
      <c r="N32" s="1" t="e">
        <f>RTD("pi.rtdserver", ,"BSE_TECHM", "AverageTradePrice")</f>
        <v>#N/A</v>
      </c>
      <c r="O32" s="1" t="e">
        <f>RTD("pi.rtdserver", ,"BSE_TECHM", "TotalBidQty")</f>
        <v>#N/A</v>
      </c>
      <c r="P32" s="1" t="e">
        <f>RTD("pi.rtdserver", ,"BSE_TECHM", "TotalAskQty")</f>
        <v>#N/A</v>
      </c>
      <c r="Q32" s="1" t="e">
        <f>RTD("pi.rtdserver", ,"BSE_TECHM", "Exchange")</f>
        <v>#N/A</v>
      </c>
      <c r="R32" s="1" t="e">
        <f>RTD("pi.rtdserver", ,"BSE_TECHM", "lastTradeTime")</f>
        <v>#N/A</v>
      </c>
      <c r="S32" s="1" t="e">
        <f>RTD("pi.rtdserver", ,"BSE_TECHM", "lastUpdateTime")</f>
        <v>#N/A</v>
      </c>
    </row>
    <row r="33" spans="1:19" x14ac:dyDescent="0.25">
      <c r="A33" s="1" t="e">
        <f>RTD("pi.rtdserver", ,"BSE_WIPRO", "TradingSymbol")</f>
        <v>#N/A</v>
      </c>
      <c r="B33" s="1" t="e">
        <f>RTD("pi.rtdserver", ,"BSE_WIPRO", "Last")</f>
        <v>#N/A</v>
      </c>
      <c r="C33" s="1" t="e">
        <f>RTD("pi.rtdserver", ,"BSE_WIPRO", "BidSize")</f>
        <v>#N/A</v>
      </c>
      <c r="D33" s="1" t="e">
        <f>RTD("pi.rtdserver", ,"BSE_WIPRO", "Bid")</f>
        <v>#N/A</v>
      </c>
      <c r="E33" s="1" t="e">
        <f>RTD("pi.rtdserver", ,"BSE_WIPRO", "Ask")</f>
        <v>#N/A</v>
      </c>
      <c r="F33" s="1" t="e">
        <f>RTD("pi.rtdserver", ,"BSE_WIPRO", "AskSize")</f>
        <v>#N/A</v>
      </c>
      <c r="G33" s="1" t="e">
        <f>RTD("pi.rtdserver", ,"BSE_WIPRO", "LTQ")</f>
        <v>#N/A</v>
      </c>
      <c r="H33" s="1" t="e">
        <f>RTD("pi.rtdserver", ,"BSE_WIPRO", "Open")</f>
        <v>#N/A</v>
      </c>
      <c r="I33" s="1" t="e">
        <f>RTD("pi.rtdserver", ,"BSE_WIPRO", "High")</f>
        <v>#N/A</v>
      </c>
      <c r="J33" s="1" t="e">
        <f>RTD("pi.rtdserver", ,"BSE_WIPRO", "Low")</f>
        <v>#N/A</v>
      </c>
      <c r="K33" s="1" t="e">
        <f>RTD("pi.rtdserver", ,"BSE_WIPRO", "PrevClose")</f>
        <v>#N/A</v>
      </c>
      <c r="L33" s="1" t="e">
        <f>RTD("pi.rtdserver", ,"BSE_WIPRO", "Volume")</f>
        <v>#N/A</v>
      </c>
      <c r="M33" s="1" t="e">
        <f>RTD("pi.rtdserver", ,"BSE_WIPRO", "OpenInterest")</f>
        <v>#N/A</v>
      </c>
      <c r="N33" s="1" t="e">
        <f>RTD("pi.rtdserver", ,"BSE_WIPRO", "AverageTradePrice")</f>
        <v>#N/A</v>
      </c>
      <c r="O33" s="1" t="e">
        <f>RTD("pi.rtdserver", ,"BSE_WIPRO", "TotalBidQty")</f>
        <v>#N/A</v>
      </c>
      <c r="P33" s="1" t="e">
        <f>RTD("pi.rtdserver", ,"BSE_WIPRO", "TotalAskQty")</f>
        <v>#N/A</v>
      </c>
      <c r="Q33" s="1" t="e">
        <f>RTD("pi.rtdserver", ,"BSE_WIPRO", "Exchange")</f>
        <v>#N/A</v>
      </c>
      <c r="R33" s="1" t="e">
        <f>RTD("pi.rtdserver", ,"BSE_WIPRO", "lastTradeTime")</f>
        <v>#N/A</v>
      </c>
      <c r="S33" s="1" t="e">
        <f>RTD("pi.rtdserver", ,"BSE_WIPRO", "lastUpdateTime")</f>
        <v>#N/A</v>
      </c>
    </row>
    <row r="34" spans="1:19" x14ac:dyDescent="0.25">
      <c r="A34" s="1" t="e">
        <f>RTD("pi.rtdserver", ,"BSE_ZENSARTECH", "TradingSymbol")</f>
        <v>#N/A</v>
      </c>
      <c r="B34" s="1" t="e">
        <f>RTD("pi.rtdserver", ,"BSE_ZENSARTECH", "Last")</f>
        <v>#N/A</v>
      </c>
      <c r="C34" s="1" t="e">
        <f>RTD("pi.rtdserver", ,"BSE_ZENSARTECH", "BidSize")</f>
        <v>#N/A</v>
      </c>
      <c r="D34" s="1" t="e">
        <f>RTD("pi.rtdserver", ,"BSE_ZENSARTECH", "Bid")</f>
        <v>#N/A</v>
      </c>
      <c r="E34" s="1" t="e">
        <f>RTD("pi.rtdserver", ,"BSE_ZENSARTECH", "Ask")</f>
        <v>#N/A</v>
      </c>
      <c r="F34" s="1" t="e">
        <f>RTD("pi.rtdserver", ,"BSE_ZENSARTECH", "AskSize")</f>
        <v>#N/A</v>
      </c>
      <c r="G34" s="1" t="e">
        <f>RTD("pi.rtdserver", ,"BSE_ZENSARTECH", "LTQ")</f>
        <v>#N/A</v>
      </c>
      <c r="H34" s="1" t="e">
        <f>RTD("pi.rtdserver", ,"BSE_ZENSARTECH", "Open")</f>
        <v>#N/A</v>
      </c>
      <c r="I34" s="1" t="e">
        <f>RTD("pi.rtdserver", ,"BSE_ZENSARTECH", "High")</f>
        <v>#N/A</v>
      </c>
      <c r="J34" s="1" t="e">
        <f>RTD("pi.rtdserver", ,"BSE_ZENSARTECH", "Low")</f>
        <v>#N/A</v>
      </c>
      <c r="K34" s="1" t="e">
        <f>RTD("pi.rtdserver", ,"BSE_ZENSARTECH", "PrevClose")</f>
        <v>#N/A</v>
      </c>
      <c r="L34" s="1" t="e">
        <f>RTD("pi.rtdserver", ,"BSE_ZENSARTECH", "Volume")</f>
        <v>#N/A</v>
      </c>
      <c r="M34" s="1" t="e">
        <f>RTD("pi.rtdserver", ,"BSE_ZENSARTECH", "OpenInterest")</f>
        <v>#N/A</v>
      </c>
      <c r="N34" s="1" t="e">
        <f>RTD("pi.rtdserver", ,"BSE_ZENSARTECH", "AverageTradePrice")</f>
        <v>#N/A</v>
      </c>
      <c r="O34" s="1" t="e">
        <f>RTD("pi.rtdserver", ,"BSE_ZENSARTECH", "TotalBidQty")</f>
        <v>#N/A</v>
      </c>
      <c r="P34" s="1" t="e">
        <f>RTD("pi.rtdserver", ,"BSE_ZENSARTECH", "TotalAskQty")</f>
        <v>#N/A</v>
      </c>
      <c r="Q34" s="1" t="e">
        <f>RTD("pi.rtdserver", ,"BSE_ZENSARTECH", "Exchange")</f>
        <v>#N/A</v>
      </c>
      <c r="R34" s="1" t="e">
        <f>RTD("pi.rtdserver", ,"BSE_ZENSARTECH", "lastTradeTime")</f>
        <v>#N/A</v>
      </c>
      <c r="S34" s="1" t="e">
        <f>RTD("pi.rtdserver", ,"BSE_ZENSARTECH", "lastUpdateTime")</f>
        <v>#N/A</v>
      </c>
    </row>
    <row r="35" spans="1:19" x14ac:dyDescent="0.25">
      <c r="A35" s="1" t="e">
        <f>RTD("pi.rtdserver", ,"BSE_ZENTEC", "TradingSymbol")</f>
        <v>#N/A</v>
      </c>
      <c r="B35" s="1" t="e">
        <f>RTD("pi.rtdserver", ,"BSE_ZENTEC", "Last")</f>
        <v>#N/A</v>
      </c>
      <c r="C35" s="1" t="e">
        <f>RTD("pi.rtdserver", ,"BSE_ZENTEC", "BidSize")</f>
        <v>#N/A</v>
      </c>
      <c r="D35" s="1" t="e">
        <f>RTD("pi.rtdserver", ,"BSE_ZENTEC", "Bid")</f>
        <v>#N/A</v>
      </c>
      <c r="E35" s="1" t="e">
        <f>RTD("pi.rtdserver", ,"BSE_ZENTEC", "Ask")</f>
        <v>#N/A</v>
      </c>
      <c r="F35" s="1" t="e">
        <f>RTD("pi.rtdserver", ,"BSE_ZENTEC", "AskSize")</f>
        <v>#N/A</v>
      </c>
      <c r="G35" s="1" t="e">
        <f>RTD("pi.rtdserver", ,"BSE_ZENTEC", "LTQ")</f>
        <v>#N/A</v>
      </c>
      <c r="H35" s="1" t="e">
        <f>RTD("pi.rtdserver", ,"BSE_ZENTEC", "Open")</f>
        <v>#N/A</v>
      </c>
      <c r="I35" s="1" t="e">
        <f>RTD("pi.rtdserver", ,"BSE_ZENTEC", "High")</f>
        <v>#N/A</v>
      </c>
      <c r="J35" s="1" t="e">
        <f>RTD("pi.rtdserver", ,"BSE_ZENTEC", "Low")</f>
        <v>#N/A</v>
      </c>
      <c r="K35" s="1" t="e">
        <f>RTD("pi.rtdserver", ,"BSE_ZENTEC", "PrevClose")</f>
        <v>#N/A</v>
      </c>
      <c r="L35" s="1" t="e">
        <f>RTD("pi.rtdserver", ,"BSE_ZENTEC", "Volume")</f>
        <v>#N/A</v>
      </c>
      <c r="M35" s="1" t="e">
        <f>RTD("pi.rtdserver", ,"BSE_ZENTEC", "OpenInterest")</f>
        <v>#N/A</v>
      </c>
      <c r="N35" s="1" t="e">
        <f>RTD("pi.rtdserver", ,"BSE_ZENTEC", "AverageTradePrice")</f>
        <v>#N/A</v>
      </c>
      <c r="O35" s="1" t="e">
        <f>RTD("pi.rtdserver", ,"BSE_ZENTEC", "TotalBidQty")</f>
        <v>#N/A</v>
      </c>
      <c r="P35" s="1" t="e">
        <f>RTD("pi.rtdserver", ,"BSE_ZENTEC", "TotalAskQty")</f>
        <v>#N/A</v>
      </c>
      <c r="Q35" s="1" t="e">
        <f>RTD("pi.rtdserver", ,"BSE_ZENTEC", "Exchange")</f>
        <v>#N/A</v>
      </c>
      <c r="R35" s="1" t="e">
        <f>RTD("pi.rtdserver", ,"BSE_ZENTEC", "lastTradeTime")</f>
        <v>#N/A</v>
      </c>
      <c r="S35" s="1" t="e">
        <f>RTD("pi.rtdserver", ,"BSE_ZENTEC", "lastUpdateTime")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BSEIT MW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2021-04-07T19:47:48Z</dcterms:created>
  <dcterms:modified xsi:type="dcterms:W3CDTF">2021-04-07T19:47:55Z</dcterms:modified>
</cp:coreProperties>
</file>