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ifty50 MW" sheetId="1" r:id="rId1"/>
  </sheets>
  <calcPr calcId="144525"/>
</workbook>
</file>

<file path=xl/calcChain.xml><?xml version="1.0" encoding="utf-8"?>
<calcChain xmlns="http://schemas.openxmlformats.org/spreadsheetml/2006/main">
  <c r="S50" i="1" l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<sst xmlns="http://schemas.openxmlformats.org/spreadsheetml/2006/main" count="19" uniqueCount="19">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</sst>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NSE_BHARTIARTL-EQ</stp>
        <stp>Open</stp>
        <tr r="H2" s="1"/>
      </tp>
      <tp t="e">
        <v>#N/A</v>
        <stp/>
        <stp>NSE_HEROMOTOCO-EQ</stp>
        <stp>Open</stp>
        <tr r="H20" s="1"/>
      </tp>
      <tp t="e">
        <v>#N/A</v>
        <stp/>
        <stp>NSE_INDUSINDBK-EQ</stp>
        <stp>Last</stp>
        <tr r="B26" s="1"/>
      </tp>
      <tp t="e">
        <v>#N/A</v>
        <stp/>
        <stp>NSE_ADANIPORTS-EQ</stp>
        <stp>lastTradeTime</stp>
        <tr r="R4" s="1"/>
      </tp>
      <tp t="e">
        <v>#N/A</v>
        <stp/>
        <stp>NSE_AUROPHARMA-EQ</stp>
        <stp>lastTradeTime</stp>
        <tr r="R7" s="1"/>
      </tp>
      <tp t="e">
        <v>#N/A</v>
        <stp/>
        <stp>NSE_LUPIN-EQ</stp>
        <stp>Bid</stp>
        <tr r="D32" s="1"/>
      </tp>
      <tp t="e">
        <v>#N/A</v>
        <stp/>
        <stp>NSE_MARUTI-EQ</stp>
        <stp>Low</stp>
        <tr r="J34" s="1"/>
      </tp>
      <tp t="e">
        <v>#N/A</v>
        <stp/>
        <stp>NSE_DRREDDY-EQ</stp>
        <stp>Bid</stp>
        <tr r="D14" s="1"/>
      </tp>
      <tp t="e">
        <v>#N/A</v>
        <stp/>
        <stp>NSE_BAJAJ-AUTO-EQ</stp>
        <stp>lastTradeTime</stp>
        <tr r="R9" s="1"/>
      </tp>
      <tp t="e">
        <v>#N/A</v>
        <stp/>
        <stp>NSE_MARUTI-EQ</stp>
        <stp>LTQ</stp>
        <tr r="G34" s="1"/>
      </tp>
      <tp t="e">
        <v>#N/A</v>
        <stp/>
        <stp>NSE_HDFCBANK-EQ</stp>
        <stp>OpenInterest</stp>
        <tr r="M19" s="1"/>
      </tp>
      <tp t="e">
        <v>#N/A</v>
        <stp/>
        <stp>NSE_LT-EQ</stp>
        <stp>High</stp>
        <tr r="I31" s="1"/>
      </tp>
      <tp t="e">
        <v>#N/A</v>
        <stp/>
        <stp>NSE_IBULHSGFIN-EQ</stp>
        <stp>OpenInterest</stp>
        <tr r="M24" s="1"/>
      </tp>
      <tp t="e">
        <v>#N/A</v>
        <stp/>
        <stp>NSE_HINDALCO-EQ</stp>
        <stp>OpenInterest</stp>
        <tr r="M21" s="1"/>
      </tp>
      <tp t="e">
        <v>#N/A</v>
        <stp/>
        <stp>NSE_BHARTIARTL-EQ</stp>
        <stp>TradingSymbol</stp>
        <tr r="A2" s="1"/>
      </tp>
      <tp t="e">
        <v>#N/A</v>
        <stp/>
        <stp>NSE_IOC-EQ</stp>
        <stp>OpenInterest</stp>
        <tr r="M28" s="1"/>
      </tp>
      <tp t="e">
        <v>#N/A</v>
        <stp/>
        <stp>NSE_ITC-EQ</stp>
        <stp>OpenInterest</stp>
        <tr r="M29" s="1"/>
      </tp>
      <tp t="e">
        <v>#N/A</v>
        <stp/>
        <stp>NSE_AXISBANK-EQ</stp>
        <stp>TradingSymbol</stp>
        <tr r="A8" s="1"/>
      </tp>
      <tp t="e">
        <v>#N/A</v>
        <stp/>
        <stp>NSE_BOSCHLTD-EQ</stp>
        <stp>TradingSymbol</stp>
        <tr r="A11" s="1"/>
      </tp>
      <tp t="e">
        <v>#N/A</v>
        <stp/>
        <stp>NSE_KOTAKBANK-EQ</stp>
        <stp>Last</stp>
        <tr r="B30" s="1"/>
      </tp>
      <tp t="e">
        <v>#N/A</v>
        <stp/>
        <stp>NSE_IOC-EQ</stp>
        <stp>lastUpdateTime</stp>
        <tr r="S28" s="1"/>
      </tp>
      <tp t="e">
        <v>#N/A</v>
        <stp/>
        <stp>NSE_ITC-EQ</stp>
        <stp>lastUpdateTime</stp>
        <tr r="S29" s="1"/>
      </tp>
      <tp t="e">
        <v>#N/A</v>
        <stp/>
        <stp>NSE_BAJFINANCE-EQ</stp>
        <stp>lastUpdateTime</stp>
        <tr r="S10" s="1"/>
      </tp>
      <tp t="e">
        <v>#N/A</v>
        <stp/>
        <stp>NSE_ASIANPAINT-EQ</stp>
        <stp>TradingSymbol</stp>
        <tr r="A6" s="1"/>
      </tp>
      <tp t="e">
        <v>#N/A</v>
        <stp/>
        <stp>NSE_EICHERMOT-EQ</stp>
        <stp>OpenInterest</stp>
        <tr r="M15" s="1"/>
      </tp>
      <tp t="e">
        <v>#N/A</v>
        <stp/>
        <stp>NSE_ASIANPAINT-EQ</stp>
        <stp>OpenInterest</stp>
        <tr r="M6" s="1"/>
      </tp>
      <tp t="e">
        <v>#N/A</v>
        <stp/>
        <stp>NSE_COALINDIA-EQ</stp>
        <stp>Open</stp>
        <tr r="H13" s="1"/>
      </tp>
      <tp t="e">
        <v>#N/A</v>
        <stp/>
        <stp>NSE_POWERGRID-EQ</stp>
        <stp>Open</stp>
        <tr r="H37" s="1"/>
      </tp>
      <tp t="e">
        <v>#N/A</v>
        <stp/>
        <stp>NSE_BAJFINANCE-EQ</stp>
        <stp>OpenInterest</stp>
        <tr r="M10" s="1"/>
      </tp>
      <tp t="e">
        <v>#N/A</v>
        <stp/>
        <stp>NSE_HINDUNILVR-EQ</stp>
        <stp>OpenInterest</stp>
        <tr r="M23" s="1"/>
      </tp>
      <tp t="e">
        <v>#N/A</v>
        <stp/>
        <stp>NSE_SUNPHARMA-EQ</stp>
        <stp>High</stp>
        <tr r="I40" s="1"/>
      </tp>
      <tp t="e">
        <v>#N/A</v>
        <stp/>
        <stp>NSE_BAJFINANCE-EQ</stp>
        <stp>Volume</stp>
        <tr r="L10" s="1"/>
      </tp>
      <tp t="e">
        <v>#N/A</v>
        <stp/>
        <stp>NSE_IOC-EQ</stp>
        <stp>Volume</stp>
        <tr r="L28" s="1"/>
      </tp>
      <tp t="e">
        <v>#N/A</v>
        <stp/>
        <stp>NSE_ITC-EQ</stp>
        <stp>Volume</stp>
        <tr r="L29" s="1"/>
      </tp>
      <tp t="e">
        <v>#N/A</v>
        <stp/>
        <stp>NSE_DRREDDY-EQ</stp>
        <stp>Ask</stp>
        <tr r="E14" s="1"/>
      </tp>
      <tp t="e">
        <v>#N/A</v>
        <stp/>
        <stp>NSE_LUPIN-EQ</stp>
        <stp>Ask</stp>
        <tr r="E32" s="1"/>
      </tp>
      <tp t="e">
        <v>#N/A</v>
        <stp/>
        <stp>NSE_SUNPHARMA-EQ</stp>
        <stp>lastTradeTime</stp>
        <tr r="R40" s="1"/>
      </tp>
      <tp t="e">
        <v>#N/A</v>
        <stp/>
        <stp>NSE_INDUSINDBK-EQ</stp>
        <stp>lastTradeTime</stp>
        <tr r="R26" s="1"/>
      </tp>
      <tp t="e">
        <v>#N/A</v>
        <stp/>
        <stp>NSE_RELIANCE-EQ</stp>
        <stp>Open</stp>
        <tr r="H38" s="1"/>
      </tp>
      <tp t="e">
        <v>#N/A</v>
        <stp/>
        <stp>NSE_RELIANCE-EQ</stp>
        <stp>Low</stp>
        <tr r="J38" s="1"/>
      </tp>
      <tp t="e">
        <v>#N/A</v>
        <stp/>
        <stp>NSE_AUROPHARMA-EQ</stp>
        <stp>High</stp>
        <tr r="I7" s="1"/>
      </tp>
      <tp t="e">
        <v>#N/A</v>
        <stp/>
        <stp>NSE_RELIANCE-EQ</stp>
        <stp>LTQ</stp>
        <tr r="G38" s="1"/>
      </tp>
      <tp t="e">
        <v>#N/A</v>
        <stp/>
        <stp>NSE_BHARTIARTL-EQ</stp>
        <stp>Volume</stp>
        <tr r="L2" s="1"/>
      </tp>
      <tp t="e">
        <v>#N/A</v>
        <stp/>
        <stp>NSE_INFY-EQ</stp>
        <stp>lastUpdateTime</stp>
        <tr r="S27" s="1"/>
      </tp>
      <tp t="e">
        <v>#N/A</v>
        <stp/>
        <stp>NSE_INDUSINDBK-EQ</stp>
        <stp>lastUpdateTime</stp>
        <tr r="S26" s="1"/>
      </tp>
      <tp t="e">
        <v>#N/A</v>
        <stp/>
        <stp>NSE_YESBANK-EQ</stp>
        <stp>Ask</stp>
        <tr r="E49" s="1"/>
      </tp>
      <tp t="e">
        <v>#N/A</v>
        <stp/>
        <stp>NSE_COALINDIA-EQ</stp>
        <stp>TradingSymbol</stp>
        <tr r="A13" s="1"/>
      </tp>
      <tp t="e">
        <v>#N/A</v>
        <stp/>
        <stp>NSE_YESBANK-EQ</stp>
        <stp>TradingSymbol</stp>
        <tr r="A49" s="1"/>
      </tp>
      <tp t="e">
        <v>#N/A</v>
        <stp/>
        <stp>NSE_BAJAJ-AUTO-EQ</stp>
        <stp>Last</stp>
        <tr r="B9" s="1"/>
      </tp>
      <tp t="e">
        <v>#N/A</v>
        <stp/>
        <stp>NSE_ICICIBANK-EQ</stp>
        <stp>OpenInterest</stp>
        <tr r="M25" s="1"/>
      </tp>
      <tp t="e">
        <v>#N/A</v>
        <stp/>
        <stp>NSE_TATAMOTORS-EQ</stp>
        <stp>OpenInterest</stp>
        <tr r="M41" s="1"/>
      </tp>
      <tp t="e">
        <v>#N/A</v>
        <stp/>
        <stp>NSE_HINDPETRO-EQ</stp>
        <stp>High</stp>
        <tr r="I22" s="1"/>
      </tp>
      <tp t="e">
        <v>#N/A</v>
        <stp/>
        <stp>NSE_ADANIPORTS-EQ</stp>
        <stp>High</stp>
        <tr r="I4" s="1"/>
      </tp>
      <tp t="e">
        <v>#N/A</v>
        <stp/>
        <stp>NSE_INFY-EQ</stp>
        <stp>Volume</stp>
        <tr r="L27" s="1"/>
      </tp>
      <tp t="e">
        <v>#N/A</v>
        <stp/>
        <stp>NSE_HEROMOTOCO-EQ</stp>
        <stp>TradingSymbol</stp>
        <tr r="A20" s="1"/>
      </tp>
      <tp t="e">
        <v>#N/A</v>
        <stp/>
        <stp>NSE_M&amp;M-EQ</stp>
        <stp>OpenInterest</stp>
        <tr r="M33" s="1"/>
      </tp>
      <tp t="e">
        <v>#N/A</v>
        <stp/>
        <stp>NSE_INDUSINDBK-EQ</stp>
        <stp>Volume</stp>
        <tr r="L26" s="1"/>
      </tp>
      <tp t="e">
        <v>#N/A</v>
        <stp/>
        <stp>NSE_BHARTIARTL-EQ</stp>
        <stp>lastUpdateTime</stp>
        <tr r="S2" s="1"/>
      </tp>
      <tp t="e">
        <v>#N/A</v>
        <stp/>
        <stp>NSE_TATASTEEL-EQ</stp>
        <stp>TradingSymbol</stp>
        <tr r="A42" s="1"/>
      </tp>
      <tp t="e">
        <v>#N/A</v>
        <stp/>
        <stp>NSE_TATASTEEL-EQ</stp>
        <stp>Last</stp>
        <tr r="B42" s="1"/>
      </tp>
      <tp t="e">
        <v>#N/A</v>
        <stp/>
        <stp>NSE_ULTRACEMCO-EQ</stp>
        <stp>High</stp>
        <tr r="I45" s="1"/>
      </tp>
      <tp t="e">
        <v>#N/A</v>
        <stp/>
        <stp>NSE_DRREDDY-EQ</stp>
        <stp>lastTradeTime</stp>
        <tr r="R14" s="1"/>
      </tp>
      <tp t="e">
        <v>#N/A</v>
        <stp/>
        <stp>NSE_TCS-EQ</stp>
        <stp>Last</stp>
        <tr r="B43" s="1"/>
      </tp>
      <tp t="e">
        <v>#N/A</v>
        <stp/>
        <stp>NSE_LUPIN-EQ</stp>
        <stp>lastUpdateTime</stp>
        <tr r="S32" s="1"/>
      </tp>
      <tp t="e">
        <v>#N/A</v>
        <stp/>
        <stp>NSE_EICHERMOT-EQ</stp>
        <stp>TradingSymbol</stp>
        <tr r="A15" s="1"/>
      </tp>
      <tp t="e">
        <v>#N/A</v>
        <stp/>
        <stp>NSE_CIPLA-EQ</stp>
        <stp>lastUpdateTime</stp>
        <tr r="S3" s="1"/>
      </tp>
      <tp t="e">
        <v>#N/A</v>
        <stp/>
        <stp>NSE_BOSCHLTD-EQ</stp>
        <stp>OpenInterest</stp>
        <tr r="M11" s="1"/>
      </tp>
      <tp t="e">
        <v>#N/A</v>
        <stp/>
        <stp>NSE_AMBUJACEM-EQ</stp>
        <stp>Open</stp>
        <tr r="H5" s="1"/>
      </tp>
      <tp t="e">
        <v>#N/A</v>
        <stp/>
        <stp>NSE_AXISBANK-EQ</stp>
        <stp>Last</stp>
        <tr r="B8" s="1"/>
      </tp>
      <tp t="e">
        <v>#N/A</v>
        <stp/>
        <stp>NSE_YESBANK-EQ</stp>
        <stp>Bid</stp>
        <tr r="D49" s="1"/>
      </tp>
      <tp t="e">
        <v>#N/A</v>
        <stp/>
        <stp>NSE_UPL-EQ</stp>
        <stp>Last</stp>
        <tr r="B46" s="1"/>
      </tp>
      <tp t="e">
        <v>#N/A</v>
        <stp/>
        <stp>NSE_CIPLA-EQ</stp>
        <stp>Volume</stp>
        <tr r="L3" s="1"/>
      </tp>
      <tp t="e">
        <v>#N/A</v>
        <stp/>
        <stp>NSE_LUPIN-EQ</stp>
        <stp>Volume</stp>
        <tr r="L32" s="1"/>
      </tp>
      <tp t="e">
        <v>#N/A</v>
        <stp/>
        <stp>NSE_COALINDIA-EQ</stp>
        <stp>OpenInterest</stp>
        <tr r="M13" s="1"/>
      </tp>
      <tp t="e">
        <v>#N/A</v>
        <stp/>
        <stp>NSE_ASIANPAINT-EQ</stp>
        <stp>Open</stp>
        <tr r="H6" s="1"/>
      </tp>
      <tp t="e">
        <v>#N/A</v>
        <stp/>
        <stp>NSE_EICHERMOT-EQ</stp>
        <stp>Open</stp>
        <tr r="H15" s="1"/>
      </tp>
      <tp t="e">
        <v>#N/A</v>
        <stp/>
        <stp>NSE_HINDUNILVR-EQ</stp>
        <stp>Open</stp>
        <tr r="H23" s="1"/>
      </tp>
      <tp t="e">
        <v>#N/A</v>
        <stp/>
        <stp>NSE_BAJFINANCE-EQ</stp>
        <stp>Open</stp>
        <tr r="H10" s="1"/>
      </tp>
      <tp t="e">
        <v>#N/A</v>
        <stp/>
        <stp>NSE_POWERGRID-EQ</stp>
        <stp>OpenInterest</stp>
        <tr r="M37" s="1"/>
      </tp>
      <tp t="e">
        <v>#N/A</v>
        <stp/>
        <stp>NSE_INDUSINDBK-EQ</stp>
        <stp>High</stp>
        <tr r="I26" s="1"/>
      </tp>
      <tp t="e">
        <v>#N/A</v>
        <stp/>
        <stp>NSE_ULTRACEMCO-EQ</stp>
        <stp>lastUpdateTime</stp>
        <tr r="S45" s="1"/>
      </tp>
      <tp t="e">
        <v>#N/A</v>
        <stp/>
        <stp>NSE_TATAMOTORS-EQ</stp>
        <stp>TradingSymbol</stp>
        <tr r="A41" s="1"/>
      </tp>
      <tp t="e">
        <v>#N/A</v>
        <stp/>
        <stp>NSE_HINDUNILVR-EQ</stp>
        <stp>TradingSymbol</stp>
        <tr r="A23" s="1"/>
      </tp>
      <tp t="e">
        <v>#N/A</v>
        <stp/>
        <stp>NSE_HINDPETRO-EQ</stp>
        <stp>lastTradeTime</stp>
        <tr r="R22" s="1"/>
      </tp>
      <tp t="e">
        <v>#N/A</v>
        <stp/>
        <stp>NSE_RELIANCE-EQ</stp>
        <stp>Ask</stp>
        <tr r="E38" s="1"/>
      </tp>
      <tp t="e">
        <v>#N/A</v>
        <stp/>
        <stp>NSE_LT-EQ</stp>
        <stp>Last</stp>
        <tr r="B31" s="1"/>
      </tp>
      <tp t="e">
        <v>#N/A</v>
        <stp/>
        <stp>NSE_ULTRACEMCO-EQ</stp>
        <stp>Volume</stp>
        <tr r="L45" s="1"/>
      </tp>
      <tp t="e">
        <v>#N/A</v>
        <stp/>
        <stp>NSE_YESBANK-EQ</stp>
        <stp>Low</stp>
        <tr r="J49" s="1"/>
      </tp>
      <tp t="e">
        <v>#N/A</v>
        <stp/>
        <stp>NSE_RELIANCE-EQ</stp>
        <stp>TradingSymbol</stp>
        <tr r="A38" s="1"/>
      </tp>
      <tp t="e">
        <v>#N/A</v>
        <stp/>
        <stp>NSE_YESBANK-EQ</stp>
        <stp>LTQ</stp>
        <tr r="G49" s="1"/>
      </tp>
      <tp t="e">
        <v>#N/A</v>
        <stp/>
        <stp>NSE_IBULHSGFIN-EQ</stp>
        <stp>Open</stp>
        <tr r="H24" s="1"/>
      </tp>
      <tp t="e">
        <v>#N/A</v>
        <stp/>
        <stp>NSE_HINDALCO-EQ</stp>
        <stp>Open</stp>
        <tr r="H21" s="1"/>
      </tp>
      <tp t="e">
        <v>#N/A</v>
        <stp/>
        <stp>NSE_KOTAKBANK-EQ</stp>
        <stp>High</stp>
        <tr r="I30" s="1"/>
      </tp>
      <tp t="e">
        <v>#N/A</v>
        <stp/>
        <stp>NSE_HDFCBANK-EQ</stp>
        <stp>Open</stp>
        <tr r="H19" s="1"/>
      </tp>
      <tp t="e">
        <v>#N/A</v>
        <stp/>
        <stp>NSE_RELIANCE-EQ</stp>
        <stp>Bid</stp>
        <tr r="D38" s="1"/>
      </tp>
      <tp t="e">
        <v>#N/A</v>
        <stp/>
        <stp>NSE_IOC-EQ</stp>
        <stp>Open</stp>
        <tr r="H28" s="1"/>
      </tp>
      <tp t="e">
        <v>#N/A</v>
        <stp/>
        <stp>NSE_ITC-EQ</stp>
        <stp>Open</stp>
        <tr r="H29" s="1"/>
      </tp>
      <tp t="e">
        <v>#N/A</v>
        <stp/>
        <stp>NSE_HEROMOTOCO-EQ</stp>
        <stp>OpenInterest</stp>
        <tr r="M20" s="1"/>
      </tp>
      <tp t="e">
        <v>#N/A</v>
        <stp/>
        <stp>NSE_BHARTIARTL-EQ</stp>
        <stp>OpenInterest</stp>
        <tr r="M2" s="1"/>
      </tp>
      <tp t="e">
        <v>#N/A</v>
        <stp/>
        <stp>NSE_ULTRACEMCO-EQ</stp>
        <stp>lastTradeTime</stp>
        <tr r="R45" s="1"/>
      </tp>
      <tp t="e">
        <v>#N/A</v>
        <stp/>
        <stp>NSE_SUNPHARMA-EQ</stp>
        <stp>Last</stp>
        <tr r="B40" s="1"/>
      </tp>
      <tp t="e">
        <v>#N/A</v>
        <stp/>
        <stp>NSE_BAJFINANCE-EQ</stp>
        <stp>TradingSymbol</stp>
        <tr r="A10" s="1"/>
      </tp>
      <tp t="e">
        <v>#N/A</v>
        <stp/>
        <stp>NSE_IBULHSGFIN-EQ</stp>
        <stp>TradingSymbol</stp>
        <tr r="A24" s="1"/>
      </tp>
      <tp t="e">
        <v>#N/A</v>
        <stp/>
        <stp>NSE_HINDALCO-EQ</stp>
        <stp>TradingSymbol</stp>
        <tr r="A21" s="1"/>
      </tp>
      <tp t="e">
        <v>#N/A</v>
        <stp/>
        <stp>NSE_BOSCHLTD-EQ</stp>
        <stp>Open</stp>
        <tr r="H11" s="1"/>
      </tp>
      <tp t="e">
        <v>#N/A</v>
        <stp/>
        <stp>NSE_AUROPHARMA-EQ</stp>
        <stp>Last</stp>
        <tr r="B7" s="1"/>
      </tp>
      <tp t="e">
        <v>#N/A</v>
        <stp/>
        <stp>NSE_AMBUJACEM-EQ</stp>
        <stp>OpenInterest</stp>
        <tr r="M5" s="1"/>
      </tp>
      <tp t="e">
        <v>#N/A</v>
        <stp/>
        <stp>NSE_M&amp;M-EQ</stp>
        <stp>lastUpdateTime</stp>
        <tr r="S33" s="1"/>
      </tp>
      <tp t="e">
        <v>#N/A</v>
        <stp/>
        <stp>NSE_HEROMOTOCO-EQ</stp>
        <stp>Volume</stp>
        <tr r="L20" s="1"/>
      </tp>
      <tp t="e">
        <v>#N/A</v>
        <stp/>
        <stp>NSE_UPL-EQ</stp>
        <stp>Volume</stp>
        <tr r="L46" s="1"/>
      </tp>
      <tp t="e">
        <v>#N/A</v>
        <stp/>
        <stp>NSE_ICICIBANK-EQ</stp>
        <stp>TradingSymbol</stp>
        <tr r="A25" s="1"/>
      </tp>
      <tp t="e">
        <v>#N/A</v>
        <stp/>
        <stp>NSE_HINDPETRO-EQ</stp>
        <stp>Last</stp>
        <tr r="B22" s="1"/>
      </tp>
      <tp t="e">
        <v>#N/A</v>
        <stp/>
        <stp>NSE_ADANIPORTS-EQ</stp>
        <stp>Last</stp>
        <tr r="B4" s="1"/>
      </tp>
      <tp t="e">
        <v>#N/A</v>
        <stp/>
        <stp>NSE_BAJAJ-AUTO-EQ</stp>
        <stp>High</stp>
        <tr r="I9" s="1"/>
      </tp>
      <tp t="e">
        <v>#N/A</v>
        <stp/>
        <stp>NSE_UPL-EQ</stp>
        <stp>lastUpdateTime</stp>
        <tr r="S46" s="1"/>
      </tp>
      <tp t="e">
        <v>#N/A</v>
        <stp/>
        <stp>NSE_HEROMOTOCO-EQ</stp>
        <stp>lastUpdateTime</stp>
        <tr r="S20" s="1"/>
      </tp>
      <tp t="e">
        <v>#N/A</v>
        <stp/>
        <stp>NSE_M&amp;M-EQ</stp>
        <stp>Volume</stp>
        <tr r="L33" s="1"/>
      </tp>
      <tp t="e">
        <v>#N/A</v>
        <stp/>
        <stp>NSE_MARUTI-EQ</stp>
        <stp>Ask</stp>
        <tr r="E34" s="1"/>
      </tp>
      <tp t="e">
        <v>#N/A</v>
        <stp/>
        <stp>NSE_POWERGRID-EQ</stp>
        <stp>TradingSymbol</stp>
        <tr r="A37" s="1"/>
      </tp>
      <tp t="e">
        <v>#N/A</v>
        <stp/>
        <stp>NSE_ULTRACEMCO-EQ</stp>
        <stp>Last</stp>
        <tr r="B45" s="1"/>
      </tp>
      <tp t="e">
        <v>#N/A</v>
        <stp/>
        <stp>NSE_TATASTEEL-EQ</stp>
        <stp>High</stp>
        <tr r="I42" s="1"/>
      </tp>
      <tp t="e">
        <v>#N/A</v>
        <stp/>
        <stp>NSE_TATAMOTORS-EQ</stp>
        <stp>Open</stp>
        <tr r="H41" s="1"/>
      </tp>
      <tp t="e">
        <v>#N/A</v>
        <stp/>
        <stp>NSE_ICICIBANK-EQ</stp>
        <stp>Open</stp>
        <tr r="H25" s="1"/>
      </tp>
      <tp t="e">
        <v>#N/A</v>
        <stp/>
        <stp>NSE_M&amp;M-EQ</stp>
        <stp>Open</stp>
        <tr r="H33" s="1"/>
      </tp>
      <tp t="e">
        <v>#N/A</v>
        <stp/>
        <stp>NSE_ADANIPORTS-EQ</stp>
        <stp>Volume</stp>
        <tr r="L4" s="1"/>
      </tp>
      <tp t="e">
        <v>#N/A</v>
        <stp/>
        <stp>NSE_AMBUJACEM-EQ</stp>
        <stp>lastTradeTime</stp>
        <tr r="R5" s="1"/>
      </tp>
      <tp t="e">
        <v>#N/A</v>
        <stp/>
        <stp>NSE_LUPIN-EQ</stp>
        <stp>Low</stp>
        <tr r="J32" s="1"/>
      </tp>
      <tp t="e">
        <v>#N/A</v>
        <stp/>
        <stp>NSE_TCS-EQ</stp>
        <stp>High</stp>
        <tr r="I43" s="1"/>
      </tp>
      <tp t="e">
        <v>#N/A</v>
        <stp/>
        <stp>NSE_MARUTI-EQ</stp>
        <stp>Bid</stp>
        <tr r="D34" s="1"/>
      </tp>
      <tp t="e">
        <v>#N/A</v>
        <stp/>
        <stp>NSE_DRREDDY-EQ</stp>
        <stp>Low</stp>
        <tr r="J14" s="1"/>
      </tp>
      <tp t="e">
        <v>#N/A</v>
        <stp/>
        <stp>NSE_DRREDDY-EQ</stp>
        <stp>LTQ</stp>
        <tr r="G14" s="1"/>
      </tp>
      <tp t="e">
        <v>#N/A</v>
        <stp/>
        <stp>NSE_KOTAKBANK-EQ</stp>
        <stp>TradingSymbol</stp>
        <tr r="A30" s="1"/>
      </tp>
      <tp t="e">
        <v>#N/A</v>
        <stp/>
        <stp>NSE_LUPIN-EQ</stp>
        <stp>LTQ</stp>
        <tr r="G32" s="1"/>
      </tp>
      <tp t="e">
        <v>#N/A</v>
        <stp/>
        <stp>NSE_HDFCBANK-EQ</stp>
        <stp>TradingSymbol</stp>
        <tr r="A19" s="1"/>
      </tp>
      <tp t="e">
        <v>#N/A</v>
        <stp/>
        <stp>NSE_AXISBANK-EQ</stp>
        <stp>High</stp>
        <tr r="I8" s="1"/>
      </tp>
      <tp t="e">
        <v>#N/A</v>
        <stp/>
        <stp>NSE_RELIANCE-EQ</stp>
        <stp>OpenInterest</stp>
        <tr r="M38" s="1"/>
      </tp>
      <tp t="e">
        <v>#N/A</v>
        <stp/>
        <stp>NSE_ADANIPORTS-EQ</stp>
        <stp>lastUpdateTime</stp>
        <tr r="S4" s="1"/>
      </tp>
      <tp t="e">
        <v>#N/A</v>
        <stp/>
        <stp>NSE_LT-EQ</stp>
        <stp>TradingSymbol</stp>
        <tr r="A31" s="1"/>
      </tp>
      <tp t="e">
        <v>#N/A</v>
        <stp/>
        <stp>NSE_UPL-EQ</stp>
        <stp>High</stp>
        <tr r="I46" s="1"/>
      </tp>
      <tp t="e">
        <v>#N/A</v>
        <stp/>
        <stp>NSE_HCLTECH-EQ</stp>
        <stp>TradingSymbol</stp>
        <tr r="A17" s="1"/>
      </tp>
      <tp t="e">
        <v>#N/A</v>
        <stp/>
        <stp>NSE_HDFCBANK-EQ</stp>
        <stp>Ask</stp>
        <tr r="E19" s="1"/>
      </tp>
      <tp t="e">
        <v>#N/A</v>
        <stp/>
        <stp>NSE_BOSCHLTD-EQ</stp>
        <stp>Ask</stp>
        <tr r="E11" s="1"/>
      </tp>
      <tp t="e">
        <v>#N/A</v>
        <stp/>
        <stp>NSE_HINDALCO-EQ</stp>
        <stp>Bid</stp>
        <tr r="D21" s="1"/>
      </tp>
      <tp t="e">
        <v>#N/A</v>
        <stp/>
        <stp>NSE_LT-EQ</stp>
        <stp>lastTradeTime</stp>
        <tr r="R31" s="1"/>
      </tp>
      <tp t="e">
        <v>#N/A</v>
        <stp/>
        <stp>NSE_BPCL-EQ</stp>
        <stp>Volume</stp>
        <tr r="L12" s="1"/>
      </tp>
      <tp t="e">
        <v>#N/A</v>
        <stp/>
        <stp>NSE_GAIL-EQ</stp>
        <stp>Volume</stp>
        <tr r="L16" s="1"/>
      </tp>
      <tp t="e">
        <v>#N/A</v>
        <stp/>
        <stp>NSE_VEDL-EQ</stp>
        <stp>Volume</stp>
        <tr r="L47" s="1"/>
      </tp>
      <tp t="e">
        <v>#N/A</v>
        <stp/>
        <stp>NSE_ZEEL-EQ</stp>
        <stp>Volume</stp>
        <tr r="L50" s="1"/>
      </tp>
      <tp t="e">
        <v>#N/A</v>
        <stp/>
        <stp>NSE_HCLTECH-EQ</stp>
        <stp>lastTradeTime</stp>
        <tr r="R17" s="1"/>
      </tp>
      <tp t="e">
        <v>#N/A</v>
        <stp/>
        <stp>NSE_TECHM-EQ</stp>
        <stp>Bid</stp>
        <tr r="D44" s="1"/>
      </tp>
      <tp t="e">
        <v>#N/A</v>
        <stp/>
        <stp>NSE_ASIANPAINT-EQ</stp>
        <stp>High</stp>
        <tr r="I6" s="1"/>
      </tp>
      <tp t="e">
        <v>#N/A</v>
        <stp/>
        <stp>NSE_EICHERMOT-EQ</stp>
        <stp>High</stp>
        <tr r="I15" s="1"/>
      </tp>
      <tp t="e">
        <v>#N/A</v>
        <stp/>
        <stp>NSE_BAJFINANCE-EQ</stp>
        <stp>High</stp>
        <tr r="I10" s="1"/>
      </tp>
      <tp t="e">
        <v>#N/A</v>
        <stp/>
        <stp>NSE_HINDUNILVR-EQ</stp>
        <stp>High</stp>
        <tr r="I23" s="1"/>
      </tp>
      <tp t="e">
        <v>#N/A</v>
        <stp/>
        <stp>NSE_HEROMOTOCO-EQ</stp>
        <stp>Last</stp>
        <tr r="B20" s="1"/>
      </tp>
      <tp t="e">
        <v>#N/A</v>
        <stp/>
        <stp>NSE_BHARTIARTL-EQ</stp>
        <stp>Last</stp>
        <tr r="B2" s="1"/>
      </tp>
      <tp t="e">
        <v>#N/A</v>
        <stp/>
        <stp>NSE_INDUSINDBK-EQ</stp>
        <stp>Open</stp>
        <tr r="H26" s="1"/>
      </tp>
      <tp t="e">
        <v>#N/A</v>
        <stp/>
        <stp>NSE_SUNPHARMA-EQ</stp>
        <stp>OpenInterest</stp>
        <tr r="M40" s="1"/>
      </tp>
      <tp t="e">
        <v>#N/A</v>
        <stp/>
        <stp>NSE_ZEEL-EQ</stp>
        <stp>lastUpdateTime</stp>
        <tr r="S50" s="1"/>
      </tp>
      <tp t="e">
        <v>#N/A</v>
        <stp/>
        <stp>NSE_VEDL-EQ</stp>
        <stp>lastUpdateTime</stp>
        <tr r="S47" s="1"/>
      </tp>
      <tp t="e">
        <v>#N/A</v>
        <stp/>
        <stp>NSE_BPCL-EQ</stp>
        <stp>lastUpdateTime</stp>
        <tr r="S12" s="1"/>
      </tp>
      <tp t="e">
        <v>#N/A</v>
        <stp/>
        <stp>NSE_GAIL-EQ</stp>
        <stp>lastUpdateTime</stp>
        <tr r="S16" s="1"/>
      </tp>
      <tp t="e">
        <v>#N/A</v>
        <stp/>
        <stp>NSE_KOTAKBANK-EQ</stp>
        <stp>lastTradeTime</stp>
        <tr r="R30" s="1"/>
      </tp>
      <tp t="e">
        <v>#N/A</v>
        <stp/>
        <stp>NSE_HDFCBANK-EQ</stp>
        <stp>lastTradeTime</stp>
        <tr r="R19" s="1"/>
      </tp>
      <tp t="e">
        <v>#N/A</v>
        <stp/>
        <stp>NSE_HCLTECH-EQ</stp>
        <stp>Bid</stp>
        <tr r="D17" s="1"/>
      </tp>
      <tp t="e">
        <v>#N/A</v>
        <stp/>
        <stp>NSE_AMBUJACEM-EQ</stp>
        <stp>TradingSymbol</stp>
        <tr r="A5" s="1"/>
      </tp>
      <tp t="e">
        <v>#N/A</v>
        <stp/>
        <stp>NSE_COALINDIA-EQ</stp>
        <stp>Last</stp>
        <tr r="B13" s="1"/>
      </tp>
      <tp t="e">
        <v>#N/A</v>
        <stp/>
        <stp>NSE_POWERGRID-EQ</stp>
        <stp>Last</stp>
        <tr r="B37" s="1"/>
      </tp>
      <tp t="e">
        <v>#N/A</v>
        <stp/>
        <stp>NSE_TCS-EQ</stp>
        <stp>lastUpdateTime</stp>
        <tr r="S43" s="1"/>
      </tp>
      <tp t="e">
        <v>#N/A</v>
        <stp/>
        <stp>NSE_SBIN-EQ</stp>
        <stp>Volume</stp>
        <tr r="L39" s="1"/>
      </tp>
      <tp t="e">
        <v>#N/A</v>
        <stp/>
        <stp>NSE_POWERGRID-EQ</stp>
        <stp>lastTradeTime</stp>
        <tr r="R37" s="1"/>
      </tp>
      <tp t="e">
        <v>#N/A</v>
        <stp/>
        <stp>NSE_CIPLA-EQ</stp>
        <stp>Low</stp>
        <tr r="J3" s="1"/>
      </tp>
      <tp t="e">
        <v>#N/A</v>
        <stp/>
        <stp>NSE_WIPRO-EQ</stp>
        <stp>Low</stp>
        <tr r="J48" s="1"/>
      </tp>
      <tp t="e">
        <v>#N/A</v>
        <stp/>
        <stp>NSE_HCLTECH-EQ</stp>
        <stp>Ask</stp>
        <tr r="E17" s="1"/>
      </tp>
      <tp t="e">
        <v>#N/A</v>
        <stp/>
        <stp>NSE_CIPLA-EQ</stp>
        <stp>LTQ</stp>
        <tr r="G3" s="1"/>
      </tp>
      <tp t="e">
        <v>#N/A</v>
        <stp/>
        <stp>NSE_WIPRO-EQ</stp>
        <stp>LTQ</stp>
        <tr r="G48" s="1"/>
      </tp>
      <tp t="e">
        <v>#N/A</v>
        <stp/>
        <stp>NSE_IBULHSGFIN-EQ</stp>
        <stp>High</stp>
        <tr r="I24" s="1"/>
      </tp>
      <tp t="e">
        <v>#N/A</v>
        <stp/>
        <stp>NSE_HINDALCO-EQ</stp>
        <stp>High</stp>
        <tr r="I21" s="1"/>
      </tp>
      <tp t="e">
        <v>#N/A</v>
        <stp/>
        <stp>NSE_HINDALCO-EQ</stp>
        <stp>Ask</stp>
        <tr r="E21" s="1"/>
      </tp>
      <tp t="e">
        <v>#N/A</v>
        <stp/>
        <stp>NSE_LT-EQ</stp>
        <stp>OpenInterest</stp>
        <tr r="M31" s="1"/>
      </tp>
      <tp t="e">
        <v>#N/A</v>
        <stp/>
        <stp>NSE_HDFCBANK-EQ</stp>
        <stp>High</stp>
        <tr r="I19" s="1"/>
      </tp>
      <tp t="e">
        <v>#N/A</v>
        <stp/>
        <stp>NSE_KOTAKBANK-EQ</stp>
        <stp>Open</stp>
        <tr r="H30" s="1"/>
      </tp>
      <tp t="e">
        <v>#N/A</v>
        <stp/>
        <stp>NSE_HDFCBANK-EQ</stp>
        <stp>Bid</stp>
        <tr r="D19" s="1"/>
      </tp>
      <tp t="e">
        <v>#N/A</v>
        <stp/>
        <stp>NSE_BOSCHLTD-EQ</stp>
        <stp>Bid</stp>
        <tr r="D11" s="1"/>
      </tp>
      <tp t="e">
        <v>#N/A</v>
        <stp/>
        <stp>NSE_SBIN-EQ</stp>
        <stp>lastUpdateTime</stp>
        <tr r="S39" s="1"/>
      </tp>
      <tp t="e">
        <v>#N/A</v>
        <stp/>
        <stp>NSE_TCS-EQ</stp>
        <stp>Volume</stp>
        <tr r="L43" s="1"/>
      </tp>
      <tp t="e">
        <v>#N/A</v>
        <stp/>
        <stp>NSE_IOC-EQ</stp>
        <stp>High</stp>
        <tr r="I28" s="1"/>
      </tp>
      <tp t="e">
        <v>#N/A</v>
        <stp/>
        <stp>NSE_TECHM-EQ</stp>
        <stp>Ask</stp>
        <tr r="E44" s="1"/>
      </tp>
      <tp t="e">
        <v>#N/A</v>
        <stp/>
        <stp>NSE_ICICIBANK-EQ</stp>
        <stp>lastTradeTime</stp>
        <tr r="R25" s="1"/>
      </tp>
      <tp t="e">
        <v>#N/A</v>
        <stp/>
        <stp>NSE_ITC-EQ</stp>
        <stp>High</stp>
        <tr r="I29" s="1"/>
      </tp>
      <tp t="e">
        <v>#N/A</v>
        <stp/>
        <stp>NSE_BAJFINANCE-EQ</stp>
        <stp>lastTradeTime</stp>
        <tr r="R10" s="1"/>
      </tp>
      <tp t="e">
        <v>#N/A</v>
        <stp/>
        <stp>NSE_AXISBANK-EQ</stp>
        <stp>Low</stp>
        <tr r="J8" s="1"/>
      </tp>
      <tp t="e">
        <v>#N/A</v>
        <stp/>
        <stp>NSE_ULTRACEMCO-EQ</stp>
        <stp>OpenInterest</stp>
        <tr r="M45" s="1"/>
      </tp>
      <tp t="e">
        <v>#N/A</v>
        <stp/>
        <stp>NSE_IBULHSGFIN-EQ</stp>
        <stp>lastTradeTime</stp>
        <tr r="R24" s="1"/>
      </tp>
      <tp t="e">
        <v>#N/A</v>
        <stp/>
        <stp>NSE_BAJAJ-AUTO-EQ</stp>
        <stp>Open</stp>
        <tr r="H9" s="1"/>
      </tp>
      <tp t="e">
        <v>#N/A</v>
        <stp/>
        <stp>NSE_TATAMOTORS-EQ</stp>
        <stp>Volume</stp>
        <tr r="L41" s="1"/>
      </tp>
      <tp t="e">
        <v>#N/A</v>
        <stp/>
        <stp>NSE_AUROPHARMA-EQ</stp>
        <stp>lastUpdateTime</stp>
        <tr r="S7" s="1"/>
      </tp>
      <tp t="e">
        <v>#N/A</v>
        <stp/>
        <stp>NSE_ULTRACEMCO-EQ</stp>
        <stp>TradingSymbol</stp>
        <tr r="A45" s="1"/>
      </tp>
      <tp t="e">
        <v>#N/A</v>
        <stp/>
        <stp>NSE_AXISBANK-EQ</stp>
        <stp>LTQ</stp>
        <tr r="G8" s="1"/>
      </tp>
      <tp t="e">
        <v>#N/A</v>
        <stp/>
        <stp>NSE_HINDALCO-EQ</stp>
        <stp>lastTradeTime</stp>
        <tr r="R21" s="1"/>
      </tp>
      <tp t="e">
        <v>#N/A</v>
        <stp/>
        <stp>NSE_BOSCHLTD-EQ</stp>
        <stp>High</stp>
        <tr r="I11" s="1"/>
      </tp>
      <tp t="e">
        <v>#N/A</v>
        <stp/>
        <stp>NSE_RELIANCE-EQ</stp>
        <stp>Last</stp>
        <tr r="B38" s="1"/>
      </tp>
      <tp t="e">
        <v>#N/A</v>
        <stp/>
        <stp>NSE_AUROPHARMA-EQ</stp>
        <stp>Volume</stp>
        <tr r="L7" s="1"/>
      </tp>
      <tp t="e">
        <v>#N/A</v>
        <stp/>
        <stp>NSE_TATAMOTORS-EQ</stp>
        <stp>lastUpdateTime</stp>
        <tr r="S41" s="1"/>
      </tp>
      <tp t="e">
        <v>#N/A</v>
        <stp/>
        <stp>NSE_AXISBANK-EQ</stp>
        <stp>Open</stp>
        <tr r="H8" s="1"/>
      </tp>
      <tp t="e">
        <v>#N/A</v>
        <stp/>
        <stp>NSE_AMBUJACEM-EQ</stp>
        <stp>Last</stp>
        <tr r="B5" s="1"/>
      </tp>
      <tp t="e">
        <v>#N/A</v>
        <stp/>
        <stp>NSE_AUROPHARMA-EQ</stp>
        <stp>OpenInterest</stp>
        <tr r="M7" s="1"/>
      </tp>
      <tp t="e">
        <v>#N/A</v>
        <stp/>
        <stp>NSE_IBULHSGFIN-EQ</stp>
        <stp>Volume</stp>
        <tr r="L24" s="1"/>
      </tp>
      <tp t="e">
        <v>#N/A</v>
        <stp/>
        <stp>NSE_RELIANCE-EQ</stp>
        <stp>lastTradeTime</stp>
        <tr r="R38" s="1"/>
      </tp>
      <tp t="e">
        <v>#N/A</v>
        <stp/>
        <stp>NSE_UPL-EQ</stp>
        <stp>Open</stp>
        <tr r="H46" s="1"/>
      </tp>
      <tp t="e">
        <v>#N/A</v>
        <stp/>
        <stp>NSE_TATASTEEL-EQ</stp>
        <stp>Open</stp>
        <tr r="H42" s="1"/>
      </tp>
      <tp t="e">
        <v>#N/A</v>
        <stp/>
        <stp>NSE_TATAMOTORS-EQ</stp>
        <stp>High</stp>
        <tr r="I41" s="1"/>
      </tp>
      <tp t="e">
        <v>#N/A</v>
        <stp/>
        <stp>NSE_ICICIBANK-EQ</stp>
        <stp>High</stp>
        <tr r="I25" s="1"/>
      </tp>
      <tp t="e">
        <v>#N/A</v>
        <stp/>
        <stp>NSE_HINDPETRO-EQ</stp>
        <stp>OpenInterest</stp>
        <tr r="M22" s="1"/>
      </tp>
      <tp t="e">
        <v>#N/A</v>
        <stp/>
        <stp>NSE_TATAMOTORS-EQ</stp>
        <stp>lastTradeTime</stp>
        <tr r="R41" s="1"/>
      </tp>
      <tp t="e">
        <v>#N/A</v>
        <stp/>
        <stp>NSE_ADANIPORTS-EQ</stp>
        <stp>OpenInterest</stp>
        <tr r="M4" s="1"/>
      </tp>
      <tp t="e">
        <v>#N/A</v>
        <stp/>
        <stp>NSE_HINDUNILVR-EQ</stp>
        <stp>lastTradeTime</stp>
        <tr r="R23" s="1"/>
      </tp>
      <tp t="e">
        <v>#N/A</v>
        <stp/>
        <stp>NSE_M&amp;M-EQ</stp>
        <stp>High</stp>
        <tr r="I33" s="1"/>
      </tp>
      <tp t="e">
        <v>#N/A</v>
        <stp/>
        <stp>NSE_IBULHSGFIN-EQ</stp>
        <stp>lastUpdateTime</stp>
        <tr r="S24" s="1"/>
      </tp>
      <tp t="e">
        <v>#N/A</v>
        <stp/>
        <stp>NSE_TCS-EQ</stp>
        <stp>Open</stp>
        <tr r="H43" s="1"/>
      </tp>
      <tp t="e">
        <v>#N/A</v>
        <stp/>
        <stp>NSE_HINDPETRO-EQ</stp>
        <stp>TradingSymbol</stp>
        <tr r="A22" s="1"/>
      </tp>
      <tp t="e">
        <v>#N/A</v>
        <stp/>
        <stp>NSE_KOTAKBANK-EQ</stp>
        <stp>OpenInterest</stp>
        <tr r="M30" s="1"/>
      </tp>
      <tp t="e">
        <v>#N/A</v>
        <stp/>
        <stp>NSE_LT-EQ</stp>
        <stp>Open</stp>
        <tr r="H31" s="1"/>
      </tp>
      <tp t="e">
        <v>#N/A</v>
        <stp/>
        <stp>NSE_BHARTIARTL-EQ</stp>
        <stp>High</stp>
        <tr r="I2" s="1"/>
      </tp>
      <tp t="e">
        <v>#N/A</v>
        <stp/>
        <stp>NSE_HEROMOTOCO-EQ</stp>
        <stp>High</stp>
        <tr r="I20" s="1"/>
      </tp>
      <tp t="e">
        <v>#N/A</v>
        <stp/>
        <stp>NSE_EICHERMOT-EQ</stp>
        <stp>Last</stp>
        <tr r="B15" s="1"/>
      </tp>
      <tp t="e">
        <v>#N/A</v>
        <stp/>
        <stp>NSE_AXISBANK-EQ</stp>
        <stp>Ask</stp>
        <tr r="E8" s="1"/>
      </tp>
      <tp t="e">
        <v>#N/A</v>
        <stp/>
        <stp>NSE_ASIANPAINT-EQ</stp>
        <stp>Last</stp>
        <tr r="B6" s="1"/>
      </tp>
      <tp t="e">
        <v>#N/A</v>
        <stp/>
        <stp>NSE_BAJFINANCE-EQ</stp>
        <stp>Last</stp>
        <tr r="B10" s="1"/>
      </tp>
      <tp t="e">
        <v>#N/A</v>
        <stp/>
        <stp>NSE_HINDUNILVR-EQ</stp>
        <stp>Last</stp>
        <tr r="B23" s="1"/>
      </tp>
      <tp t="e">
        <v>#N/A</v>
        <stp/>
        <stp>NSE_EICHERMOT-EQ</stp>
        <stp>lastTradeTime</stp>
        <tr r="R15" s="1"/>
      </tp>
      <tp t="e">
        <v>#N/A</v>
        <stp/>
        <stp>NSE_DRREDDY-EQ</stp>
        <stp>TradingSymbol</stp>
        <tr r="A14" s="1"/>
      </tp>
      <tp t="e">
        <v>#N/A</v>
        <stp/>
        <stp>NSE_COALINDIA-EQ</stp>
        <stp>High</stp>
        <tr r="I13" s="1"/>
      </tp>
      <tp t="e">
        <v>#N/A</v>
        <stp/>
        <stp>NSE_POWERGRID-EQ</stp>
        <stp>High</stp>
        <tr r="I37" s="1"/>
      </tp>
      <tp t="e">
        <v>#N/A</v>
        <stp/>
        <stp>NSE_AXISBANK-EQ</stp>
        <stp>Bid</stp>
        <tr r="D8" s="1"/>
      </tp>
      <tp t="e">
        <v>#N/A</v>
        <stp/>
        <stp>NSE_HEROMOTOCO-EQ</stp>
        <stp>lastTradeTime</stp>
        <tr r="R20" s="1"/>
      </tp>
      <tp t="e">
        <v>#N/A</v>
        <stp/>
        <stp>NSE_INDUSINDBK-EQ</stp>
        <stp>OpenInterest</stp>
        <tr r="M26" s="1"/>
      </tp>
      <tp t="e">
        <v>#N/A</v>
        <stp/>
        <stp>NSE_SUNPHARMA-EQ</stp>
        <stp>Open</stp>
        <tr r="H40" s="1"/>
      </tp>
      <tp t="e">
        <v>#N/A</v>
        <stp/>
        <stp>NSE_TATASTEEL-EQ</stp>
        <stp>lastTradeTime</stp>
        <tr r="R42" s="1"/>
      </tp>
      <tp t="e">
        <v>#N/A</v>
        <stp/>
        <stp>NSE_HDFCBANK-EQ</stp>
        <stp>Last</stp>
        <tr r="B19" s="1"/>
      </tp>
      <tp t="e">
        <v>#N/A</v>
        <stp/>
        <stp>NSE_IBULHSGFIN-EQ</stp>
        <stp>Last</stp>
        <tr r="B24" s="1"/>
      </tp>
      <tp t="e">
        <v>#N/A</v>
        <stp/>
        <stp>NSE_HINDALCO-EQ</stp>
        <stp>Last</stp>
        <tr r="B21" s="1"/>
      </tp>
      <tp t="e">
        <v>#N/A</v>
        <stp/>
        <stp>NSE_INDUSINDBK-EQ</stp>
        <stp>TradingSymbol</stp>
        <tr r="A26" s="1"/>
      </tp>
      <tp t="e">
        <v>#N/A</v>
        <stp/>
        <stp>NSE_ITC-EQ</stp>
        <stp>Last</stp>
        <tr r="B29" s="1"/>
      </tp>
      <tp t="e">
        <v>#N/A</v>
        <stp/>
        <stp>NSE_COALINDIA-EQ</stp>
        <stp>lastTradeTime</stp>
        <tr r="R13" s="1"/>
      </tp>
      <tp t="e">
        <v>#N/A</v>
        <stp/>
        <stp>NSE_IOC-EQ</stp>
        <stp>Last</stp>
        <tr r="B28" s="1"/>
      </tp>
      <tp t="e">
        <v>#N/A</v>
        <stp/>
        <stp>NSE_YESBANK-EQ</stp>
        <stp>lastTradeTime</stp>
        <tr r="R49" s="1"/>
      </tp>
      <tp t="e">
        <v>#N/A</v>
        <stp/>
        <stp>NSE_TATASTEEL-EQ</stp>
        <stp>OpenInterest</stp>
        <tr r="M42" s="1"/>
      </tp>
      <tp t="e">
        <v>#N/A</v>
        <stp/>
        <stp>NSE_HINDPETRO-EQ</stp>
        <stp>Open</stp>
        <tr r="H22" s="1"/>
      </tp>
      <tp t="e">
        <v>#N/A</v>
        <stp/>
        <stp>NSE_ADANIPORTS-EQ</stp>
        <stp>Open</stp>
        <tr r="H4" s="1"/>
      </tp>
      <tp t="e">
        <v>#N/A</v>
        <stp/>
        <stp>NSE_HINDUNILVR-EQ</stp>
        <stp>Volume</stp>
        <tr r="L23" s="1"/>
      </tp>
      <tp t="e">
        <v>#N/A</v>
        <stp/>
        <stp>NSE_LT-EQ</stp>
        <stp>lastUpdateTime</stp>
        <tr r="S31" s="1"/>
      </tp>
      <tp t="e">
        <v>#N/A</v>
        <stp/>
        <stp>NSE_TCS-EQ</stp>
        <stp>OpenInterest</stp>
        <tr r="M43" s="1"/>
      </tp>
      <tp t="e">
        <v>#N/A</v>
        <stp/>
        <stp>NSE_WIPRO-EQ</stp>
        <stp>Bid</stp>
        <tr r="D48" s="1"/>
      </tp>
      <tp t="e">
        <v>#N/A</v>
        <stp/>
        <stp>NSE_CIPLA-EQ</stp>
        <stp>Bid</stp>
        <tr r="D3" s="1"/>
      </tp>
      <tp t="e">
        <v>#N/A</v>
        <stp/>
        <stp>NSE_TECHM-EQ</stp>
        <stp>Volume</stp>
        <tr r="L44" s="1"/>
      </tp>
      <tp t="e">
        <v>#N/A</v>
        <stp/>
        <stp>NSE_SUNPHARMA-EQ</stp>
        <stp>TradingSymbol</stp>
        <tr r="A40" s="1"/>
      </tp>
      <tp t="e">
        <v>#N/A</v>
        <stp/>
        <stp>NSE_WIPRO-EQ</stp>
        <stp>lastUpdateTime</stp>
        <tr r="S48" s="1"/>
      </tp>
      <tp t="e">
        <v>#N/A</v>
        <stp/>
        <stp>NSE_AXISBANK-EQ</stp>
        <stp>OpenInterest</stp>
        <tr r="M8" s="1"/>
      </tp>
      <tp t="e">
        <v>#N/A</v>
        <stp/>
        <stp>NSE_RELIANCE-EQ</stp>
        <stp>High</stp>
        <tr r="I38" s="1"/>
      </tp>
      <tp t="e">
        <v>#N/A</v>
        <stp/>
        <stp>NSE_BOSCHLTD-EQ</stp>
        <stp>Low</stp>
        <tr r="J11" s="1"/>
      </tp>
      <tp t="e">
        <v>#N/A</v>
        <stp/>
        <stp>NSE_HDFCBANK-EQ</stp>
        <stp>Low</stp>
        <tr r="J19" s="1"/>
      </tp>
      <tp t="e">
        <v>#N/A</v>
        <stp/>
        <stp>NSE_BOSCHLTD-EQ</stp>
        <stp>Last</stp>
        <tr r="B11" s="1"/>
      </tp>
      <tp t="e">
        <v>#N/A</v>
        <stp/>
        <stp>NSE_ASIANPAINT-EQ</stp>
        <stp>lastTradeTime</stp>
        <tr r="R6" s="1"/>
      </tp>
      <tp t="e">
        <v>#N/A</v>
        <stp/>
        <stp>NSE_AUROPHARMA-EQ</stp>
        <stp>Open</stp>
        <tr r="H7" s="1"/>
      </tp>
      <tp t="e">
        <v>#N/A</v>
        <stp/>
        <stp>NSE_LT-EQ</stp>
        <stp>Volume</stp>
        <tr r="L31" s="1"/>
      </tp>
      <tp t="e">
        <v>#N/A</v>
        <stp/>
        <stp>NSE_BOSCHLTD-EQ</stp>
        <stp>LTQ</stp>
        <tr r="G11" s="1"/>
      </tp>
      <tp t="e">
        <v>#N/A</v>
        <stp/>
        <stp>NSE_HDFCBANK-EQ</stp>
        <stp>LTQ</stp>
        <tr r="G19" s="1"/>
      </tp>
      <tp t="e">
        <v>#N/A</v>
        <stp/>
        <stp>NSE_HINDUNILVR-EQ</stp>
        <stp>lastUpdateTime</stp>
        <tr r="S23" s="1"/>
      </tp>
      <tp t="e">
        <v>#N/A</v>
        <stp/>
        <stp>NSE_UPL-EQ</stp>
        <stp>OpenInterest</stp>
        <tr r="M46" s="1"/>
      </tp>
      <tp t="e">
        <v>#N/A</v>
        <stp/>
        <stp>NSE_WIPRO-EQ</stp>
        <stp>Volume</stp>
        <tr r="L48" s="1"/>
      </tp>
      <tp t="e">
        <v>#N/A</v>
        <stp/>
        <stp>NSE_TECHM-EQ</stp>
        <stp>lastUpdateTime</stp>
        <tr r="S44" s="1"/>
      </tp>
      <tp t="e">
        <v>#N/A</v>
        <stp/>
        <stp>NSE_BHARTIARTL-EQ</stp>
        <stp>lastTradeTime</stp>
        <tr r="R2" s="1"/>
      </tp>
      <tp t="e">
        <v>#N/A</v>
        <stp/>
        <stp>NSE_AMBUJACEM-EQ</stp>
        <stp>High</stp>
        <tr r="I5" s="1"/>
      </tp>
      <tp t="e">
        <v>#N/A</v>
        <stp/>
        <stp>NSE_HINDALCO-EQ</stp>
        <stp>Low</stp>
        <tr r="J21" s="1"/>
      </tp>
      <tp t="e">
        <v>#N/A</v>
        <stp/>
        <stp>NSE_ASIANPAINT-EQ</stp>
        <stp>Volume</stp>
        <tr r="L6" s="1"/>
      </tp>
      <tp t="e">
        <v>#N/A</v>
        <stp/>
        <stp>NSE_HINDALCO-EQ</stp>
        <stp>LTQ</stp>
        <tr r="G21" s="1"/>
      </tp>
      <tp t="e">
        <v>#N/A</v>
        <stp/>
        <stp>NSE_HDFC-EQ</stp>
        <stp>lastUpdateTime</stp>
        <tr r="S18" s="1"/>
      </tp>
      <tp t="e">
        <v>#N/A</v>
        <stp/>
        <stp>NSE_ONGC-EQ</stp>
        <stp>lastUpdateTime</stp>
        <tr r="S36" s="1"/>
      </tp>
      <tp t="e">
        <v>#N/A</v>
        <stp/>
        <stp>NSE_NTPC-EQ</stp>
        <stp>lastUpdateTime</stp>
        <tr r="S35" s="1"/>
      </tp>
      <tp t="e">
        <v>#N/A</v>
        <stp/>
        <stp>NSE_AXISBANK-EQ</stp>
        <stp>lastTradeTime</stp>
        <tr r="R8" s="1"/>
      </tp>
      <tp t="e">
        <v>#N/A</v>
        <stp/>
        <stp>NSE_TECHM-EQ</stp>
        <stp>Low</stp>
        <tr r="J44" s="1"/>
      </tp>
      <tp t="e">
        <v>#N/A</v>
        <stp/>
        <stp>NSE_BOSCHLTD-EQ</stp>
        <stp>lastTradeTime</stp>
        <tr r="R11" s="1"/>
      </tp>
      <tp t="e">
        <v>#N/A</v>
        <stp/>
        <stp>NSE_TECHM-EQ</stp>
        <stp>LTQ</stp>
        <tr r="G44" s="1"/>
      </tp>
      <tp t="e">
        <v>#N/A</v>
        <stp/>
        <stp>NSE_ULTRACEMCO-EQ</stp>
        <stp>Open</stp>
        <tr r="H45" s="1"/>
      </tp>
      <tp t="e">
        <v>#N/A</v>
        <stp/>
        <stp>NSE_BAJAJ-AUTO-EQ</stp>
        <stp>OpenInterest</stp>
        <tr r="M9" s="1"/>
      </tp>
      <tp t="e">
        <v>#N/A</v>
        <stp/>
        <stp>NSE_ICICIBANK-EQ</stp>
        <stp>Last</stp>
        <tr r="B25" s="1"/>
      </tp>
      <tp t="e">
        <v>#N/A</v>
        <stp/>
        <stp>NSE_TATAMOTORS-EQ</stp>
        <stp>Last</stp>
        <tr r="B41" s="1"/>
      </tp>
      <tp t="e">
        <v>#N/A</v>
        <stp/>
        <stp>NSE_HDFC-EQ</stp>
        <stp>Volume</stp>
        <tr r="L18" s="1"/>
      </tp>
      <tp t="e">
        <v>#N/A</v>
        <stp/>
        <stp>NSE_ADANIPORTS-EQ</stp>
        <stp>TradingSymbol</stp>
        <tr r="A4" s="1"/>
      </tp>
      <tp t="e">
        <v>#N/A</v>
        <stp/>
        <stp>NSE_NTPC-EQ</stp>
        <stp>Volume</stp>
        <tr r="L35" s="1"/>
      </tp>
      <tp t="e">
        <v>#N/A</v>
        <stp/>
        <stp>NSE_ONGC-EQ</stp>
        <stp>Volume</stp>
        <tr r="L36" s="1"/>
      </tp>
      <tp t="e">
        <v>#N/A</v>
        <stp/>
        <stp>NSE_AUROPHARMA-EQ</stp>
        <stp>TradingSymbol</stp>
        <tr r="A7" s="1"/>
      </tp>
      <tp t="e">
        <v>#N/A</v>
        <stp/>
        <stp>NSE_ASIANPAINT-EQ</stp>
        <stp>lastUpdateTime</stp>
        <tr r="S6" s="1"/>
      </tp>
      <tp t="e">
        <v>#N/A</v>
        <stp/>
        <stp>NSE_M&amp;M-EQ</stp>
        <stp>Last</stp>
        <tr r="B33" s="1"/>
      </tp>
      <tp t="e">
        <v>#N/A</v>
        <stp/>
        <stp>NSE_BAJAJ-AUTO-EQ</stp>
        <stp>TradingSymbol</stp>
        <tr r="A9" s="1"/>
      </tp>
      <tp t="e">
        <v>#N/A</v>
        <stp/>
        <stp>NSE_HCLTECH-EQ</stp>
        <stp>Low</stp>
        <tr r="J17" s="1"/>
      </tp>
      <tp t="e">
        <v>#N/A</v>
        <stp/>
        <stp>NSE_WIPRO-EQ</stp>
        <stp>Ask</stp>
        <tr r="E48" s="1"/>
      </tp>
      <tp t="e">
        <v>#N/A</v>
        <stp/>
        <stp>NSE_CIPLA-EQ</stp>
        <stp>Ask</stp>
        <tr r="E3" s="1"/>
      </tp>
      <tp t="e">
        <v>#N/A</v>
        <stp/>
        <stp>NSE_HCLTECH-EQ</stp>
        <stp>LTQ</stp>
        <tr r="G17" s="1"/>
      </tp>
      <tp t="e">
        <v>#N/A</v>
        <stp/>
        <stp>NSE_SBIN-EQ</stp>
        <stp>AskSize</stp>
        <tr r="F39" s="1"/>
      </tp>
      <tp t="e">
        <v>#N/A</v>
        <stp/>
        <stp>NSE_RELIANCE-EQ</stp>
        <stp>TotalBidQty</stp>
        <tr r="O38" s="1"/>
      </tp>
      <tp t="e">
        <v>#N/A</v>
        <stp/>
        <stp>NSE_RELIANCE-EQ</stp>
        <stp>TotalAskQty</stp>
        <tr r="P38" s="1"/>
      </tp>
      <tp t="e">
        <v>#N/A</v>
        <stp/>
        <stp>NSE_WIPRO-EQ</stp>
        <stp>PrevClose</stp>
        <tr r="K48" s="1"/>
      </tp>
      <tp t="e">
        <v>#N/A</v>
        <stp/>
        <stp>NSE_SBIN-EQ</stp>
        <stp>PrevClose</stp>
        <tr r="K39" s="1"/>
      </tp>
      <tp t="e">
        <v>#N/A</v>
        <stp/>
        <stp>NSE_GAIL-EQ</stp>
        <stp>PrevClose</stp>
        <tr r="K16" s="1"/>
      </tp>
      <tp t="e">
        <v>#N/A</v>
        <stp/>
        <stp>NSE_TCS-EQ</stp>
        <stp>PrevClose</stp>
        <tr r="K43" s="1"/>
      </tp>
      <tp t="e">
        <v>#N/A</v>
        <stp/>
        <stp>NSE_SBIN-EQ</stp>
        <stp>BidSize</stp>
        <tr r="C39" s="1"/>
      </tp>
      <tp t="e">
        <v>#N/A</v>
        <stp/>
        <stp>NSE_TECHM-EQ</stp>
        <stp>Exchange</stp>
        <tr r="Q44" s="1"/>
      </tp>
      <tp t="e">
        <v>#N/A</v>
        <stp/>
        <stp>NSE_EICHERMOT-EQ</stp>
        <stp>AskSize</stp>
        <tr r="F15" s="1"/>
      </tp>
      <tp t="e">
        <v>#N/A</v>
        <stp/>
        <stp>NSE_IBULHSGFIN-EQ</stp>
        <stp>AskSize</stp>
        <tr r="F24" s="1"/>
      </tp>
      <tp t="e">
        <v>#N/A</v>
        <stp/>
        <stp>NSE_ULTRACEMCO-EQ</stp>
        <stp>BidSize</stp>
        <tr r="C45" s="1"/>
      </tp>
      <tp t="e">
        <v>#N/A</v>
        <stp/>
        <stp>NSE_VEDL-EQ</stp>
        <stp>AskSize</stp>
        <tr r="F47" s="1"/>
      </tp>
      <tp t="e">
        <v>#N/A</v>
        <stp/>
        <stp>NSE_TCS-EQ</stp>
        <stp>AverageTradePrice</stp>
        <tr r="N43" s="1"/>
      </tp>
      <tp t="e">
        <v>#N/A</v>
        <stp/>
        <stp>NSE_MARUTI-EQ</stp>
        <stp>TotalBidQty</stp>
        <tr r="O34" s="1"/>
      </tp>
      <tp t="e">
        <v>#N/A</v>
        <stp/>
        <stp>NSE_MARUTI-EQ</stp>
        <stp>TotalAskQty</stp>
        <tr r="P34" s="1"/>
      </tp>
      <tp t="e">
        <v>#N/A</v>
        <stp/>
        <stp>NSE_AUROPHARMA-EQ</stp>
        <stp>AskSize</stp>
        <tr r="F7" s="1"/>
      </tp>
      <tp t="e">
        <v>#N/A</v>
        <stp/>
        <stp>NSE_DRREDDY-EQ</stp>
        <stp>Exchange</stp>
        <tr r="Q14" s="1"/>
      </tp>
      <tp t="e">
        <v>#N/A</v>
        <stp/>
        <stp>NSE_VEDL-EQ</stp>
        <stp>BidSize</stp>
        <tr r="C47" s="1"/>
      </tp>
      <tp t="e">
        <v>#N/A</v>
        <stp/>
        <stp>NSE_SBIN-EQ</stp>
        <stp>AverageTradePrice</stp>
        <tr r="N39" s="1"/>
      </tp>
      <tp t="e">
        <v>#N/A</v>
        <stp/>
        <stp>NSE_GAIL-EQ</stp>
        <stp>AverageTradePrice</stp>
        <tr r="N16" s="1"/>
      </tp>
      <tp t="e">
        <v>#N/A</v>
        <stp/>
        <stp>NSE_WIPRO-EQ</stp>
        <stp>AverageTradePrice</stp>
        <tr r="N48" s="1"/>
      </tp>
      <tp t="e">
        <v>#N/A</v>
        <stp/>
        <stp>NSE_AUROPHARMA-EQ</stp>
        <stp>BidSize</stp>
        <tr r="C7" s="1"/>
      </tp>
      <tp t="e">
        <v>#N/A</v>
        <stp/>
        <stp>NSE_INFY-EQ</stp>
        <stp>Exchange</stp>
        <tr r="Q27" s="1"/>
      </tp>
      <tp t="e">
        <v>#N/A</v>
        <stp/>
        <stp>NSE_ONGC-EQ</stp>
        <stp>Exchange</stp>
        <tr r="Q36" s="1"/>
      </tp>
      <tp t="e">
        <v>#N/A</v>
        <stp/>
        <stp>NSE_ULTRACEMCO-EQ</stp>
        <stp>AskSize</stp>
        <tr r="F45" s="1"/>
      </tp>
      <tp t="e">
        <v>#N/A</v>
        <stp/>
        <stp>NSE_IBULHSGFIN-EQ</stp>
        <stp>BidSize</stp>
        <tr r="C24" s="1"/>
      </tp>
      <tp t="e">
        <v>#N/A</v>
        <stp/>
        <stp>NSE_EICHERMOT-EQ</stp>
        <stp>BidSize</stp>
        <tr r="C15" s="1"/>
      </tp>
      <tp t="e">
        <v>#N/A</v>
        <stp/>
        <stp>NSE_GAIL-EQ</stp>
        <stp>Exchange</stp>
        <tr r="Q16" s="1"/>
      </tp>
      <tp t="e">
        <v>#N/A</v>
        <stp/>
        <stp>NSE_ONGC-EQ</stp>
        <stp>AverageTradePrice</stp>
        <tr r="N36" s="1"/>
      </tp>
      <tp t="e">
        <v>#N/A</v>
        <stp/>
        <stp>NSE_IOC-EQ</stp>
        <stp>BidSize</stp>
        <tr r="C28" s="1"/>
      </tp>
      <tp t="e">
        <v>#N/A</v>
        <stp/>
        <stp>NSE_ITC-EQ</stp>
        <stp>BidSize</stp>
        <tr r="C29" s="1"/>
      </tp>
      <tp t="e">
        <v>#N/A</v>
        <stp/>
        <stp>NSE_M&amp;M-EQ</stp>
        <stp>BidSize</stp>
        <tr r="C33" s="1"/>
      </tp>
      <tp t="e">
        <v>#N/A</v>
        <stp/>
        <stp>NSE_HCLTECH-EQ</stp>
        <stp>Exchange</stp>
        <tr r="Q17" s="1"/>
      </tp>
      <tp t="e">
        <v>#N/A</v>
        <stp/>
        <stp>NSE_TCS-EQ</stp>
        <stp>BidSize</stp>
        <tr r="C43" s="1"/>
      </tp>
      <tp t="e">
        <v>#N/A</v>
        <stp/>
        <stp>NSE_UPL-EQ</stp>
        <stp>BidSize</stp>
        <tr r="C46" s="1"/>
      </tp>
      <tp t="e">
        <v>#N/A</v>
        <stp/>
        <stp>NSE_SUNPHARMA-EQ</stp>
        <stp>BidSize</stp>
        <tr r="C40" s="1"/>
      </tp>
      <tp t="e">
        <v>#N/A</v>
        <stp/>
        <stp>NSE_M&amp;M-EQ</stp>
        <stp>TradingSymbol</stp>
        <tr r="A33" s="1"/>
      </tp>
      <tp t="e">
        <v>#N/A</v>
        <stp/>
        <stp>NSE_ZEEL-EQ</stp>
        <stp>AskSize</stp>
        <tr r="F50" s="1"/>
      </tp>
      <tp t="e">
        <v>#N/A</v>
        <stp/>
        <stp>NSE_IOC-EQ</stp>
        <stp>AverageTradePrice</stp>
        <tr r="N28" s="1"/>
      </tp>
      <tp t="e">
        <v>#N/A</v>
        <stp/>
        <stp>NSE_INFY-EQ</stp>
        <stp>AverageTradePrice</stp>
        <tr r="N27" s="1"/>
      </tp>
      <tp t="e">
        <v>#N/A</v>
        <stp/>
        <stp>NSE_HDFC-EQ</stp>
        <stp>AverageTradePrice</stp>
        <tr r="N18" s="1"/>
      </tp>
      <tp t="e">
        <v>#N/A</v>
        <stp/>
        <stp>NSE_TATASTEEL-EQ</stp>
        <stp>BidSize</stp>
        <tr r="C42" s="1"/>
      </tp>
      <tp t="e">
        <v>#N/A</v>
        <stp/>
        <stp>NSE_ZEEL-EQ</stp>
        <stp>BidSize</stp>
        <tr r="C50" s="1"/>
      </tp>
      <tp t="e">
        <v>#N/A</v>
        <stp/>
        <stp>NSE_ZEEL-EQ</stp>
        <stp>AverageTradePrice</stp>
        <tr r="N50" s="1"/>
      </tp>
      <tp t="e">
        <v>#N/A</v>
        <stp/>
        <stp>NSE_TATASTEEL-EQ</stp>
        <stp>AskSize</stp>
        <tr r="F42" s="1"/>
      </tp>
      <tp t="e">
        <v>#N/A</v>
        <stp/>
        <stp>NSE_SBIN-EQ</stp>
        <stp>Exchange</stp>
        <tr r="Q39" s="1"/>
      </tp>
      <tp t="e">
        <v>#N/A</v>
        <stp/>
        <stp>NSE_VEDL-EQ</stp>
        <stp>AverageTradePrice</stp>
        <tr r="N47" s="1"/>
      </tp>
      <tp t="e">
        <v>#N/A</v>
        <stp/>
        <stp>NSE_SUNPHARMA-EQ</stp>
        <stp>AskSize</stp>
        <tr r="F40" s="1"/>
      </tp>
      <tp t="e">
        <v>#N/A</v>
        <stp/>
        <stp>NSE_DRREDDY-EQ</stp>
        <stp>TotalAskQty</stp>
        <tr r="P14" s="1"/>
      </tp>
      <tp t="e">
        <v>#N/A</v>
        <stp/>
        <stp>NSE_DRREDDY-EQ</stp>
        <stp>TotalBidQty</stp>
        <tr r="O14" s="1"/>
      </tp>
      <tp t="e">
        <v>#N/A</v>
        <stp/>
        <stp>NSE_TCS-EQ</stp>
        <stp>AskSize</stp>
        <tr r="F43" s="1"/>
      </tp>
      <tp t="e">
        <v>#N/A</v>
        <stp/>
        <stp>NSE_UPL-EQ</stp>
        <stp>AskSize</stp>
        <tr r="F46" s="1"/>
      </tp>
      <tp t="e">
        <v>#N/A</v>
        <stp/>
        <stp>NSE_BPCL-EQ</stp>
        <stp>PrevClose</stp>
        <tr r="K12" s="1"/>
      </tp>
      <tp t="e">
        <v>#N/A</v>
        <stp/>
        <stp>NSE_IOC-EQ</stp>
        <stp>AskSize</stp>
        <tr r="F28" s="1"/>
      </tp>
      <tp t="e">
        <v>#N/A</v>
        <stp/>
        <stp>NSE_ITC-EQ</stp>
        <stp>AskSize</stp>
        <tr r="F29" s="1"/>
      </tp>
      <tp t="e">
        <v>#N/A</v>
        <stp/>
        <stp>NSE_M&amp;M-EQ</stp>
        <stp>AskSize</stp>
        <tr r="F33" s="1"/>
      </tp>
      <tp t="e">
        <v>#N/A</v>
        <stp/>
        <stp>NSE_LUPIN-EQ</stp>
        <stp>TotalAskQty</stp>
        <tr r="P32" s="1"/>
      </tp>
      <tp t="e">
        <v>#N/A</v>
        <stp/>
        <stp>NSE_LUPIN-EQ</stp>
        <stp>TotalBidQty</stp>
        <tr r="O32" s="1"/>
      </tp>
      <tp t="e">
        <v>#N/A</v>
        <stp/>
        <stp>NSE_VEDL-EQ</stp>
        <stp>Exchange</stp>
        <tr r="Q47" s="1"/>
      </tp>
      <tp t="e">
        <v>#N/A</v>
        <stp/>
        <stp>NSE_ZEEL-EQ</stp>
        <stp>Exchange</stp>
        <tr r="Q50" s="1"/>
      </tp>
      <tp t="e">
        <v>#N/A</v>
        <stp/>
        <stp>NSE_BPCL-EQ</stp>
        <stp>AverageTradePrice</stp>
        <tr r="N12" s="1"/>
      </tp>
      <tp t="e">
        <v>#N/A</v>
        <stp/>
        <stp>NSE_VEDL-EQ</stp>
        <stp>PrevClose</stp>
        <tr r="K47" s="1"/>
      </tp>
      <tp t="e">
        <v>#N/A</v>
        <stp/>
        <stp>NSE_YESBANK-EQ</stp>
        <stp>TotalAskQty</stp>
        <tr r="P49" s="1"/>
      </tp>
      <tp t="e">
        <v>#N/A</v>
        <stp/>
        <stp>NSE_YESBANK-EQ</stp>
        <stp>TotalBidQty</stp>
        <tr r="O49" s="1"/>
      </tp>
      <tp t="e">
        <v>#N/A</v>
        <stp/>
        <stp>NSE_HDFC-EQ</stp>
        <stp>Exchange</stp>
        <tr r="Q18" s="1"/>
      </tp>
      <tp t="e">
        <v>#N/A</v>
        <stp/>
        <stp>NSE_ZEEL-EQ</stp>
        <stp>PrevClose</stp>
        <tr r="K50" s="1"/>
      </tp>
      <tp t="e">
        <v>#N/A</v>
        <stp/>
        <stp>NSE_HDFC-EQ</stp>
        <stp>PrevClose</stp>
        <tr r="K18" s="1"/>
      </tp>
      <tp t="e">
        <v>#N/A</v>
        <stp/>
        <stp>NSE_INFY-EQ</stp>
        <stp>PrevClose</stp>
        <tr r="K27" s="1"/>
      </tp>
      <tp t="e">
        <v>#N/A</v>
        <stp/>
        <stp>NSE_IOC-EQ</stp>
        <stp>PrevClose</stp>
        <tr r="K28" s="1"/>
      </tp>
      <tp t="e">
        <v>#N/A</v>
        <stp/>
        <stp>NSE_MARUTI-EQ</stp>
        <stp>Exchange</stp>
        <tr r="Q34" s="1"/>
      </tp>
      <tp t="e">
        <v>#N/A</v>
        <stp/>
        <stp>NSE_ONGC-EQ</stp>
        <stp>PrevClose</stp>
        <tr r="K36" s="1"/>
      </tp>
      <tp t="e">
        <v>#N/A</v>
        <stp/>
        <stp>NSE_WIPRO-EQ</stp>
        <stp>Exchange</stp>
        <tr r="Q48" s="1"/>
      </tp>
      <tp t="e">
        <v>#N/A</v>
        <stp/>
        <stp>NSE_CIPLA-EQ</stp>
        <stp>Exchange</stp>
        <tr r="Q3" s="1"/>
      </tp>
      <tp t="e">
        <v>#N/A</v>
        <stp/>
        <stp>NSE_LUPIN-EQ</stp>
        <stp>Exchange</stp>
        <tr r="Q32" s="1"/>
      </tp>
      <tp t="e">
        <v>#N/A</v>
        <stp/>
        <stp>NSE_AMBUJACEM-EQ</stp>
        <stp>BidSize</stp>
        <tr r="C5" s="1"/>
      </tp>
      <tp t="e">
        <v>#N/A</v>
        <stp/>
        <stp>NSE_HEROMOTOCO-EQ</stp>
        <stp>AskSize</stp>
        <tr r="F20" s="1"/>
      </tp>
      <tp t="e">
        <v>#N/A</v>
        <stp/>
        <stp>NSE_HINDPETRO-EQ</stp>
        <stp>BidSize</stp>
        <tr r="C22" s="1"/>
      </tp>
      <tp t="e">
        <v>#N/A</v>
        <stp/>
        <stp>NSE_BPCL-EQ</stp>
        <stp>AskSize</stp>
        <tr r="F12" s="1"/>
      </tp>
      <tp t="e">
        <v>#N/A</v>
        <stp/>
        <stp>NSE_AXISBANK-EQ</stp>
        <stp>TotalAskQty</stp>
        <tr r="P8" s="1"/>
      </tp>
      <tp t="e">
        <v>#N/A</v>
        <stp/>
        <stp>NSE_AXISBANK-EQ</stp>
        <stp>TotalBidQty</stp>
        <tr r="O8" s="1"/>
      </tp>
      <tp t="e">
        <v>#N/A</v>
        <stp/>
        <stp>NSE_KOTAKBANK-EQ</stp>
        <stp>BidSize</stp>
        <tr r="C30" s="1"/>
      </tp>
      <tp t="e">
        <v>#N/A</v>
        <stp/>
        <stp>NSE_HINDUNILVR-EQ</stp>
        <stp>AskSize</stp>
        <tr r="F23" s="1"/>
      </tp>
      <tp t="e">
        <v>#N/A</v>
        <stp/>
        <stp>NSE_UPL-EQ</stp>
        <stp>PrevClose</stp>
        <tr r="K46" s="1"/>
      </tp>
      <tp t="e">
        <v>#N/A</v>
        <stp/>
        <stp>NSE_BPCL-EQ</stp>
        <stp>BidSize</stp>
        <tr r="C12" s="1"/>
      </tp>
      <tp t="e">
        <v>#N/A</v>
        <stp/>
        <stp>NSE_ITC-EQ</stp>
        <stp>AverageTradePrice</stp>
        <tr r="N29" s="1"/>
      </tp>
      <tp t="e">
        <v>#N/A</v>
        <stp/>
        <stp>NSE_KOTAKBANK-EQ</stp>
        <stp>AskSize</stp>
        <tr r="F30" s="1"/>
      </tp>
      <tp t="e">
        <v>#N/A</v>
        <stp/>
        <stp>NSE_HINDUNILVR-EQ</stp>
        <stp>BidSize</stp>
        <tr r="C23" s="1"/>
      </tp>
      <tp t="e">
        <v>#N/A</v>
        <stp/>
        <stp>NSE_MARUTI-EQ</stp>
        <stp>AverageTradePrice</stp>
        <tr r="N34" s="1"/>
      </tp>
      <tp t="e">
        <v>#N/A</v>
        <stp/>
        <stp>NSE_HEROMOTOCO-EQ</stp>
        <stp>BidSize</stp>
        <tr r="C20" s="1"/>
      </tp>
      <tp t="e">
        <v>#N/A</v>
        <stp/>
        <stp>NSE_HINDPETRO-EQ</stp>
        <stp>AskSize</stp>
        <tr r="F22" s="1"/>
      </tp>
      <tp t="e">
        <v>#N/A</v>
        <stp/>
        <stp>NSE_AMBUJACEM-EQ</stp>
        <stp>AskSize</stp>
        <tr r="F5" s="1"/>
      </tp>
      <tp t="e">
        <v>#N/A</v>
        <stp/>
        <stp>NSE_GAIL-EQ</stp>
        <stp>AskSize</stp>
        <tr r="F16" s="1"/>
      </tp>
      <tp t="e">
        <v>#N/A</v>
        <stp/>
        <stp>NSE_MARUTI-EQ</stp>
        <stp>PrevClose</stp>
        <tr r="K34" s="1"/>
      </tp>
      <tp t="e">
        <v>#N/A</v>
        <stp/>
        <stp>NSE_POWERGRID-EQ</stp>
        <stp>BidSize</stp>
        <tr r="C37" s="1"/>
      </tp>
      <tp t="e">
        <v>#N/A</v>
        <stp/>
        <stp>NSE_BHARTIARTL-EQ</stp>
        <stp>BidSize</stp>
        <tr r="C2" s="1"/>
      </tp>
      <tp t="e">
        <v>#N/A</v>
        <stp/>
        <stp>NSE_TATAMOTORS-EQ</stp>
        <stp>BidSize</stp>
        <tr r="C41" s="1"/>
      </tp>
      <tp t="e">
        <v>#N/A</v>
        <stp/>
        <stp>NSE_LT-EQ</stp>
        <stp>BidSize</stp>
        <tr r="C31" s="1"/>
      </tp>
      <tp t="e">
        <v>#N/A</v>
        <stp/>
        <stp>NSE_ITC-EQ</stp>
        <stp>PrevClose</stp>
        <tr r="K29" s="1"/>
      </tp>
      <tp t="e">
        <v>#N/A</v>
        <stp/>
        <stp>NSE_M&amp;M-EQ</stp>
        <stp>lastTradeTime</stp>
        <tr r="R33" s="1"/>
      </tp>
      <tp t="e">
        <v>#N/A</v>
        <stp/>
        <stp>NSE_UPL-EQ</stp>
        <stp>AverageTradePrice</stp>
        <tr r="N46" s="1"/>
      </tp>
      <tp t="e">
        <v>#N/A</v>
        <stp/>
        <stp>NSE_LT-EQ</stp>
        <stp>AskSize</stp>
        <tr r="F31" s="1"/>
      </tp>
      <tp t="e">
        <v>#N/A</v>
        <stp/>
        <stp>NSE_TATAMOTORS-EQ</stp>
        <stp>AskSize</stp>
        <tr r="F41" s="1"/>
      </tp>
      <tp t="e">
        <v>#N/A</v>
        <stp/>
        <stp>NSE_BHARTIARTL-EQ</stp>
        <stp>AskSize</stp>
        <tr r="F2" s="1"/>
      </tp>
      <tp t="e">
        <v>#N/A</v>
        <stp/>
        <stp>NSE_GAIL-EQ</stp>
        <stp>BidSize</stp>
        <tr r="C16" s="1"/>
      </tp>
      <tp t="e">
        <v>#N/A</v>
        <stp/>
        <stp>NSE_POWERGRID-EQ</stp>
        <stp>AskSize</stp>
        <tr r="F37" s="1"/>
      </tp>
      <tp t="e">
        <v>#N/A</v>
        <stp/>
        <stp>NSE_CIPLA-EQ</stp>
        <stp>TotalAskQty</stp>
        <tr r="P3" s="1"/>
      </tp>
      <tp t="e">
        <v>#N/A</v>
        <stp/>
        <stp>NSE_WIPRO-EQ</stp>
        <stp>TotalAskQty</stp>
        <tr r="P48" s="1"/>
      </tp>
      <tp t="e">
        <v>#N/A</v>
        <stp/>
        <stp>NSE_WIPRO-EQ</stp>
        <stp>TotalBidQty</stp>
        <tr r="O48" s="1"/>
      </tp>
      <tp t="e">
        <v>#N/A</v>
        <stp/>
        <stp>NSE_CIPLA-EQ</stp>
        <stp>TotalBidQty</stp>
        <tr r="O3" s="1"/>
      </tp>
      <tp t="e">
        <v>#N/A</v>
        <stp/>
        <stp>NSE_HDFCBANK-EQ</stp>
        <stp>TotalAskQty</stp>
        <tr r="P19" s="1"/>
      </tp>
      <tp t="e">
        <v>#N/A</v>
        <stp/>
        <stp>NSE_HDFCBANK-EQ</stp>
        <stp>TotalBidQty</stp>
        <tr r="O19" s="1"/>
      </tp>
      <tp t="e">
        <v>#N/A</v>
        <stp/>
        <stp>NSE_BOSCHLTD-EQ</stp>
        <stp>TotalBidQty</stp>
        <tr r="O11" s="1"/>
      </tp>
      <tp t="e">
        <v>#N/A</v>
        <stp/>
        <stp>NSE_BOSCHLTD-EQ</stp>
        <stp>TotalAskQty</stp>
        <tr r="P11" s="1"/>
      </tp>
      <tp t="e">
        <v>#N/A</v>
        <stp/>
        <stp>NSE_HDFC-EQ</stp>
        <stp>BidSize</stp>
        <tr r="C18" s="1"/>
      </tp>
      <tp t="e">
        <v>#N/A</v>
        <stp/>
        <stp>NSE_CIPLA-EQ</stp>
        <stp>AverageTradePrice</stp>
        <tr r="N3" s="1"/>
      </tp>
      <tp t="e">
        <v>#N/A</v>
        <stp/>
        <stp>NSE_NTPC-EQ</stp>
        <stp>PrevClose</stp>
        <tr r="K35" s="1"/>
      </tp>
      <tp t="e">
        <v>#N/A</v>
        <stp/>
        <stp>NSE_ADANIPORTS-EQ</stp>
        <stp>AskSize</stp>
        <tr r="F4" s="1"/>
      </tp>
      <tp t="e">
        <v>#N/A</v>
        <stp/>
        <stp>NSE_INFY-EQ</stp>
        <stp>BidSize</stp>
        <tr r="C27" s="1"/>
      </tp>
      <tp t="e">
        <v>#N/A</v>
        <stp/>
        <stp>NSE_BPCL-EQ</stp>
        <stp>Exchange</stp>
        <tr r="Q12" s="1"/>
      </tp>
      <tp t="e">
        <v>#N/A</v>
        <stp/>
        <stp>NSE_INFY-EQ</stp>
        <stp>AskSize</stp>
        <tr r="F27" s="1"/>
      </tp>
      <tp t="e">
        <v>#N/A</v>
        <stp/>
        <stp>NSE_HCLTECH-EQ</stp>
        <stp>TotalAskQty</stp>
        <tr r="P17" s="1"/>
      </tp>
      <tp t="e">
        <v>#N/A</v>
        <stp/>
        <stp>NSE_HCLTECH-EQ</stp>
        <stp>TotalBidQty</stp>
        <tr r="O17" s="1"/>
      </tp>
      <tp t="e">
        <v>#N/A</v>
        <stp/>
        <stp>NSE_LUPIN-EQ</stp>
        <stp>PrevClose</stp>
        <tr r="K32" s="1"/>
      </tp>
      <tp t="e">
        <v>#N/A</v>
        <stp/>
        <stp>NSE_HINDALCO-EQ</stp>
        <stp>TotalAskQty</stp>
        <tr r="P21" s="1"/>
      </tp>
      <tp t="e">
        <v>#N/A</v>
        <stp/>
        <stp>NSE_HINDALCO-EQ</stp>
        <stp>TotalBidQty</stp>
        <tr r="O21" s="1"/>
      </tp>
      <tp t="e">
        <v>#N/A</v>
        <stp/>
        <stp>NSE_HDFC-EQ</stp>
        <stp>AskSize</stp>
        <tr r="F18" s="1"/>
      </tp>
      <tp t="e">
        <v>#N/A</v>
        <stp/>
        <stp>NSE_TECHM-EQ</stp>
        <stp>PrevClose</stp>
        <tr r="K44" s="1"/>
      </tp>
      <tp t="e">
        <v>#N/A</v>
        <stp/>
        <stp>NSE_TECHM-EQ</stp>
        <stp>TotalBidQty</stp>
        <tr r="O44" s="1"/>
      </tp>
      <tp t="e">
        <v>#N/A</v>
        <stp/>
        <stp>NSE_TECHM-EQ</stp>
        <stp>TotalAskQty</stp>
        <tr r="P44" s="1"/>
      </tp>
      <tp t="e">
        <v>#N/A</v>
        <stp/>
        <stp>NSE_ADANIPORTS-EQ</stp>
        <stp>BidSize</stp>
        <tr r="C4" s="1"/>
      </tp>
      <tp t="e">
        <v>#N/A</v>
        <stp/>
        <stp>NSE_ONGC-EQ</stp>
        <stp>AskSize</stp>
        <tr r="F36" s="1"/>
      </tp>
      <tp t="e">
        <v>#N/A</v>
        <stp/>
        <stp>NSE_TECHM-EQ</stp>
        <stp>AverageTradePrice</stp>
        <tr r="N44" s="1"/>
      </tp>
      <tp t="e">
        <v>#N/A</v>
        <stp/>
        <stp>NSE_INDUSINDBK-EQ</stp>
        <stp>AskSize</stp>
        <tr r="F26" s="1"/>
      </tp>
      <tp t="e">
        <v>#N/A</v>
        <stp/>
        <stp>NSE_NTPC-EQ</stp>
        <stp>AskSize</stp>
        <tr r="F35" s="1"/>
      </tp>
      <tp t="e">
        <v>#N/A</v>
        <stp/>
        <stp>NSE_NTPC-EQ</stp>
        <stp>Exchange</stp>
        <tr r="Q35" s="1"/>
      </tp>
      <tp t="e">
        <v>#N/A</v>
        <stp/>
        <stp>NSE_LUPIN-EQ</stp>
        <stp>AverageTradePrice</stp>
        <tr r="N32" s="1"/>
      </tp>
      <tp t="e">
        <v>#N/A</v>
        <stp/>
        <stp>NSE_COALINDIA-EQ</stp>
        <stp>BidSize</stp>
        <tr r="C13" s="1"/>
      </tp>
      <tp t="e">
        <v>#N/A</v>
        <stp/>
        <stp>NSE_YESBANK-EQ</stp>
        <stp>Exchange</stp>
        <tr r="Q49" s="1"/>
      </tp>
      <tp t="e">
        <v>#N/A</v>
        <stp/>
        <stp>NSE_ASIANPAINT-EQ</stp>
        <stp>BidSize</stp>
        <tr r="C6" s="1"/>
      </tp>
      <tp t="e">
        <v>#N/A</v>
        <stp/>
        <stp>NSE_ICICIBANK-EQ</stp>
        <stp>BidSize</stp>
        <tr r="C25" s="1"/>
      </tp>
      <tp t="e">
        <v>#N/A</v>
        <stp/>
        <stp>NSE_BAJAJ-AUTO-EQ</stp>
        <stp>AskSize</stp>
        <tr r="F9" s="1"/>
      </tp>
      <tp t="e">
        <v>#N/A</v>
        <stp/>
        <stp>NSE_BAJFINANCE-EQ</stp>
        <stp>AskSize</stp>
        <tr r="F10" s="1"/>
      </tp>
      <tp t="e">
        <v>#N/A</v>
        <stp/>
        <stp>NSE_NTPC-EQ</stp>
        <stp>BidSize</stp>
        <tr r="C35" s="1"/>
      </tp>
      <tp t="e">
        <v>#N/A</v>
        <stp/>
        <stp>NSE_BAJFINANCE-EQ</stp>
        <stp>BidSize</stp>
        <tr r="C10" s="1"/>
      </tp>
      <tp t="e">
        <v>#N/A</v>
        <stp/>
        <stp>NSE_ASIANPAINT-EQ</stp>
        <stp>AskSize</stp>
        <tr r="F6" s="1"/>
      </tp>
      <tp t="e">
        <v>#N/A</v>
        <stp/>
        <stp>NSE_ICICIBANK-EQ</stp>
        <stp>AskSize</stp>
        <tr r="F25" s="1"/>
      </tp>
      <tp t="e">
        <v>#N/A</v>
        <stp/>
        <stp>NSE_BAJAJ-AUTO-EQ</stp>
        <stp>BidSize</stp>
        <tr r="C9" s="1"/>
      </tp>
      <tp t="e">
        <v>#N/A</v>
        <stp/>
        <stp>NSE_COALINDIA-EQ</stp>
        <stp>AskSize</stp>
        <tr r="F13" s="1"/>
      </tp>
      <tp t="e">
        <v>#N/A</v>
        <stp/>
        <stp>NSE_ONGC-EQ</stp>
        <stp>BidSize</stp>
        <tr r="C36" s="1"/>
      </tp>
      <tp t="e">
        <v>#N/A</v>
        <stp/>
        <stp>NSE_NTPC-EQ</stp>
        <stp>AverageTradePrice</stp>
        <tr r="N35" s="1"/>
      </tp>
      <tp t="e">
        <v>#N/A</v>
        <stp/>
        <stp>NSE_INDUSINDBK-EQ</stp>
        <stp>BidSize</stp>
        <tr r="C26" s="1"/>
      </tp>
      <tp t="e">
        <v>#N/A</v>
        <stp/>
        <stp>NSE_CIPLA-EQ</stp>
        <stp>PrevClose</stp>
        <tr r="K3" s="1"/>
      </tp>
      <tp t="e">
        <v>#N/A</v>
        <stp/>
        <stp>NSE_TATASTEEL-EQ</stp>
        <stp>Bid</stp>
        <tr r="D42" s="1"/>
      </tp>
      <tp t="e">
        <v>#N/A</v>
        <stp/>
        <stp>NSE_UPL-EQ</stp>
        <stp>lastTradeTime</stp>
        <tr r="R46" s="1"/>
      </tp>
      <tp t="e">
        <v>#N/A</v>
        <stp/>
        <stp>NSE_IBULHSGFIN-EQ</stp>
        <stp>Low</stp>
        <tr r="J24" s="1"/>
      </tp>
      <tp t="e">
        <v>#N/A</v>
        <stp/>
        <stp>NSE_EICHERMOT-EQ</stp>
        <stp>Low</stp>
        <tr r="J15" s="1"/>
      </tp>
      <tp t="e">
        <v>#N/A</v>
        <stp/>
        <stp>NSE_INFY-EQ</stp>
        <stp>TradingSymbol</stp>
        <tr r="A27" s="1"/>
      </tp>
      <tp t="e">
        <v>#N/A</v>
        <stp/>
        <stp>NSE_IOC-EQ</stp>
        <stp>TradingSymbol</stp>
        <tr r="A28" s="1"/>
      </tp>
      <tp t="e">
        <v>#N/A</v>
        <stp/>
        <stp>NSE_EICHERMOT-EQ</stp>
        <stp>LTQ</stp>
        <tr r="G15" s="1"/>
      </tp>
      <tp t="e">
        <v>#N/A</v>
        <stp/>
        <stp>NSE_IBULHSGFIN-EQ</stp>
        <stp>LTQ</stp>
        <tr r="G24" s="1"/>
      </tp>
      <tp t="e">
        <v>#N/A</v>
        <stp/>
        <stp>NSE_HDFC-EQ</stp>
        <stp>TradingSymbol</stp>
        <tr r="A18" s="1"/>
      </tp>
      <tp t="e">
        <v>#N/A</v>
        <stp/>
        <stp>NSE_HDFC-EQ</stp>
        <stp>OpenInterest</stp>
        <tr r="M18" s="1"/>
      </tp>
      <tp t="e">
        <v>#N/A</v>
        <stp/>
        <stp>NSE_ZEEL-EQ</stp>
        <stp>Ask</stp>
        <tr r="E50" s="1"/>
      </tp>
      <tp t="e">
        <v>#N/A</v>
        <stp/>
        <stp>NSE_M&amp;M-EQ</stp>
        <stp>AverageTradePrice</stp>
        <tr r="N33" s="1"/>
      </tp>
      <tp t="e">
        <v>#N/A</v>
        <stp/>
        <stp>NSE_AXISBANK-EQ</stp>
        <stp>Volume</stp>
        <tr r="L8" s="1"/>
      </tp>
      <tp t="e">
        <v>#N/A</v>
        <stp/>
        <stp>NSE_MARUTI-EQ</stp>
        <stp>lastUpdateTime</stp>
        <tr r="S34" s="1"/>
      </tp>
      <tp t="e">
        <v>#N/A</v>
        <stp/>
        <stp>NSE_AUROPHARMA-EQ</stp>
        <stp>Low</stp>
        <tr r="J7" s="1"/>
      </tp>
      <tp t="e">
        <v>#N/A</v>
        <stp/>
        <stp>NSE_SUNPHARMA-EQ</stp>
        <stp>Bid</stp>
        <tr r="D40" s="1"/>
      </tp>
      <tp t="e">
        <v>#N/A</v>
        <stp/>
        <stp>NSE_TCS-EQ</stp>
        <stp>Bid</stp>
        <tr r="D43" s="1"/>
      </tp>
      <tp t="e">
        <v>#N/A</v>
        <stp/>
        <stp>NSE_UPL-EQ</stp>
        <stp>Bid</stp>
        <tr r="D46" s="1"/>
      </tp>
      <tp t="e">
        <v>#N/A</v>
        <stp/>
        <stp>NSE_IOC-EQ</stp>
        <stp>Bid</stp>
        <tr r="D28" s="1"/>
      </tp>
      <tp t="e">
        <v>#N/A</v>
        <stp/>
        <stp>NSE_ITC-EQ</stp>
        <stp>Bid</stp>
        <tr r="D29" s="1"/>
      </tp>
      <tp t="e">
        <v>#N/A</v>
        <stp/>
        <stp>NSE_M&amp;M-EQ</stp>
        <stp>Bid</stp>
        <tr r="D33" s="1"/>
      </tp>
      <tp t="e">
        <v>#N/A</v>
        <stp/>
        <stp>NSE_AUROPHARMA-EQ</stp>
        <stp>LTQ</stp>
        <tr r="G7" s="1"/>
      </tp>
      <tp t="e">
        <v>#N/A</v>
        <stp/>
        <stp>NSE_ONGC-EQ</stp>
        <stp>TradingSymbol</stp>
        <tr r="A36" s="1"/>
      </tp>
      <tp t="e">
        <v>#N/A</v>
        <stp/>
        <stp>NSE_ONGC-EQ</stp>
        <stp>Open</stp>
        <tr r="H36" s="1"/>
      </tp>
      <tp t="e">
        <v>#N/A</v>
        <stp/>
        <stp>NSE_INFY-EQ</stp>
        <stp>Open</stp>
        <tr r="H27" s="1"/>
      </tp>
      <tp t="e">
        <v>#N/A</v>
        <stp/>
        <stp>NSE_VEDL-EQ</stp>
        <stp>OpenInterest</stp>
        <tr r="M47" s="1"/>
      </tp>
      <tp t="e">
        <v>#N/A</v>
        <stp/>
        <stp>NSE_ZEEL-EQ</stp>
        <stp>OpenInterest</stp>
        <tr r="M50" s="1"/>
      </tp>
      <tp t="e">
        <v>#N/A</v>
        <stp/>
        <stp>NSE_VEDL-EQ</stp>
        <stp>Low</stp>
        <tr r="J47" s="1"/>
      </tp>
      <tp t="e">
        <v>#N/A</v>
        <stp/>
        <stp>NSE_VEDL-EQ</stp>
        <stp>LTQ</stp>
        <tr r="G47" s="1"/>
      </tp>
      <tp t="e">
        <v>#N/A</v>
        <stp/>
        <stp>NSE_MARUTI-EQ</stp>
        <stp>Volume</stp>
        <tr r="L34" s="1"/>
      </tp>
      <tp t="e">
        <v>#N/A</v>
        <stp/>
        <stp>NSE_AXISBANK-EQ</stp>
        <stp>lastUpdateTime</stp>
        <tr r="S8" s="1"/>
      </tp>
      <tp t="e">
        <v>#N/A</v>
        <stp/>
        <stp>NSE_YESBANK-EQ</stp>
        <stp>High</stp>
        <tr r="I49" s="1"/>
      </tp>
      <tp t="e">
        <v>#N/A</v>
        <stp/>
        <stp>NSE_IOC-EQ</stp>
        <stp>Ask</stp>
        <tr r="E28" s="1"/>
      </tp>
      <tp t="e">
        <v>#N/A</v>
        <stp/>
        <stp>NSE_ITC-EQ</stp>
        <stp>Ask</stp>
        <tr r="E29" s="1"/>
      </tp>
      <tp t="e">
        <v>#N/A</v>
        <stp/>
        <stp>NSE_M&amp;M-EQ</stp>
        <stp>Ask</stp>
        <tr r="E33" s="1"/>
      </tp>
      <tp t="e">
        <v>#N/A</v>
        <stp/>
        <stp>NSE_TCS-EQ</stp>
        <stp>Ask</stp>
        <tr r="E43" s="1"/>
      </tp>
      <tp t="e">
        <v>#N/A</v>
        <stp/>
        <stp>NSE_UPL-EQ</stp>
        <stp>Ask</stp>
        <tr r="E46" s="1"/>
      </tp>
      <tp t="e">
        <v>#N/A</v>
        <stp/>
        <stp>NSE_SUNPHARMA-EQ</stp>
        <stp>Ask</stp>
        <tr r="E40" s="1"/>
      </tp>
      <tp t="e">
        <v>#N/A</v>
        <stp/>
        <stp>NSE_VEDL-EQ</stp>
        <stp>TradingSymbol</stp>
        <tr r="A47" s="1"/>
      </tp>
      <tp t="e">
        <v>#N/A</v>
        <stp/>
        <stp>NSE_AMBUJACEM-EQ</stp>
        <stp>lastUpdateTime</stp>
        <tr r="S5" s="1"/>
      </tp>
      <tp t="e">
        <v>#N/A</v>
        <stp/>
        <stp>NSE_POWERGRID-EQ</stp>
        <stp>lastUpdateTime</stp>
        <tr r="S37" s="1"/>
      </tp>
      <tp t="e">
        <v>#N/A</v>
        <stp/>
        <stp>NSE_NTPC-EQ</stp>
        <stp>High</stp>
        <tr r="I35" s="1"/>
      </tp>
      <tp t="e">
        <v>#N/A</v>
        <stp/>
        <stp>NSE_MARUTI-EQ</stp>
        <stp>OpenInterest</stp>
        <tr r="M34" s="1"/>
      </tp>
      <tp t="e">
        <v>#N/A</v>
        <stp/>
        <stp>NSE_ULTRACEMCO-EQ</stp>
        <stp>Low</stp>
        <tr r="J45" s="1"/>
      </tp>
      <tp t="e">
        <v>#N/A</v>
        <stp/>
        <stp>NSE_TATASTEEL-EQ</stp>
        <stp>Ask</stp>
        <tr r="E42" s="1"/>
      </tp>
      <tp t="e">
        <v>#N/A</v>
        <stp/>
        <stp>NSE_DRREDDY-EQ</stp>
        <stp>Open</stp>
        <tr r="H14" s="1"/>
      </tp>
      <tp t="e">
        <v>#N/A</v>
        <stp/>
        <stp>NSE_AMBUJACEM-EQ</stp>
        <stp>Volume</stp>
        <tr r="L5" s="1"/>
      </tp>
      <tp t="e">
        <v>#N/A</v>
        <stp/>
        <stp>NSE_POWERGRID-EQ</stp>
        <stp>Volume</stp>
        <tr r="L37" s="1"/>
      </tp>
      <tp t="e">
        <v>#N/A</v>
        <stp/>
        <stp>NSE_ZEEL-EQ</stp>
        <stp>TradingSymbol</stp>
        <tr r="A50" s="1"/>
      </tp>
      <tp t="e">
        <v>#N/A</v>
        <stp/>
        <stp>NSE_ULTRACEMCO-EQ</stp>
        <stp>LTQ</stp>
        <tr r="G45" s="1"/>
      </tp>
      <tp t="e">
        <v>#N/A</v>
        <stp/>
        <stp>NSE_ZEEL-EQ</stp>
        <stp>Bid</stp>
        <tr r="D50" s="1"/>
      </tp>
      <tp t="e">
        <v>#N/A</v>
        <stp/>
        <stp>NSE_ITC-EQ</stp>
        <stp>lastTradeTime</stp>
        <tr r="R29" s="1"/>
      </tp>
      <tp t="e">
        <v>#N/A</v>
        <stp/>
        <stp>NSE_SBIN-EQ</stp>
        <stp>Low</stp>
        <tr r="J39" s="1"/>
      </tp>
      <tp t="e">
        <v>#N/A</v>
        <stp/>
        <stp>NSE_HCLTECH-EQ</stp>
        <stp>Volume</stp>
        <tr r="L17" s="1"/>
      </tp>
      <tp t="e">
        <v>#N/A</v>
        <stp/>
        <stp>NSE_SBIN-EQ</stp>
        <stp>LTQ</stp>
        <tr r="G39" s="1"/>
      </tp>
      <tp t="e">
        <v>#N/A</v>
        <stp/>
        <stp>NSE_HCLTECH-EQ</stp>
        <stp>OpenInterest</stp>
        <tr r="M17" s="1"/>
      </tp>
      <tp t="e">
        <v>#N/A</v>
        <stp/>
        <stp>NSE_BPCL-EQ</stp>
        <stp>TradingSymbol</stp>
        <tr r="A12" s="1"/>
      </tp>
      <tp t="e">
        <v>#N/A</v>
        <stp/>
        <stp>NSE_MARUTI-EQ</stp>
        <stp>lastTradeTime</stp>
        <tr r="R34" s="1"/>
      </tp>
      <tp t="e">
        <v>#N/A</v>
        <stp/>
        <stp>NSE_GAIL-EQ</stp>
        <stp>OpenInterest</stp>
        <tr r="M16" s="1"/>
      </tp>
      <tp t="e">
        <v>#N/A</v>
        <stp/>
        <stp>NSE_TECHM-EQ</stp>
        <stp>Open</stp>
        <tr r="H44" s="1"/>
      </tp>
      <tp t="e">
        <v>#N/A</v>
        <stp/>
        <stp>NSE_HCLTECH-EQ</stp>
        <stp>lastUpdateTime</stp>
        <tr r="S17" s="1"/>
      </tp>
      <tp t="e">
        <v>#N/A</v>
        <stp/>
        <stp>NSE_BPCL-EQ</stp>
        <stp>High</stp>
        <tr r="I12" s="1"/>
      </tp>
      <tp t="e">
        <v>#N/A</v>
        <stp/>
        <stp>NSE_SBIN-EQ</stp>
        <stp>OpenInterest</stp>
        <tr r="M39" s="1"/>
      </tp>
      <tp t="e">
        <v>#N/A</v>
        <stp/>
        <stp>NSE_LUPIN-EQ</stp>
        <stp>Last</stp>
        <tr r="B32" s="1"/>
      </tp>
      <tp t="e">
        <v>#N/A</v>
        <stp/>
        <stp>NSE_CIPLA-EQ</stp>
        <stp>Last</stp>
        <tr r="B3" s="1"/>
      </tp>
      <tp t="e">
        <v>#N/A</v>
        <stp/>
        <stp>NSE_WIPRO-EQ</stp>
        <stp>Last</stp>
        <tr r="B48" s="1"/>
      </tp>
      <tp t="e">
        <v>#N/A</v>
        <stp/>
        <stp>NSE_M&amp;M-EQ</stp>
        <stp>PrevClose</stp>
        <tr r="K33" s="1"/>
      </tp>
      <tp t="e">
        <v>#N/A</v>
        <stp/>
        <stp>NSE_DRREDDY-EQ</stp>
        <stp>OpenInterest</stp>
        <tr r="M14" s="1"/>
      </tp>
      <tp t="e">
        <v>#N/A</v>
        <stp/>
        <stp>NSE_NTPC-EQ</stp>
        <stp>lastTradeTime</stp>
        <tr r="R35" s="1"/>
      </tp>
      <tp t="e">
        <v>#N/A</v>
        <stp/>
        <stp>NSE_SBIN-EQ</stp>
        <stp>Ask</stp>
        <tr r="E39" s="1"/>
      </tp>
      <tp t="e">
        <v>#N/A</v>
        <stp/>
        <stp>NSE_MARUTI-EQ</stp>
        <stp>Open</stp>
        <tr r="H34" s="1"/>
      </tp>
      <tp t="e">
        <v>#N/A</v>
        <stp/>
        <stp>NSE_YESBANK-EQ</stp>
        <stp>Last</stp>
        <tr r="B49" s="1"/>
      </tp>
      <tp t="e">
        <v>#N/A</v>
        <stp/>
        <stp>NSE_TECHM-EQ</stp>
        <stp>lastTradeTime</stp>
        <tr r="R44" s="1"/>
      </tp>
      <tp t="e">
        <v>#N/A</v>
        <stp/>
        <stp>NSE_NTPC-EQ</stp>
        <stp>Last</stp>
        <tr r="B35" s="1"/>
      </tp>
      <tp t="e">
        <v>#N/A</v>
        <stp/>
        <stp>NSE_ZEEL-EQ</stp>
        <stp>Open</stp>
        <tr r="H50" s="1"/>
      </tp>
      <tp t="e">
        <v>#N/A</v>
        <stp/>
        <stp>NSE_VEDL-EQ</stp>
        <stp>Open</stp>
        <tr r="H47" s="1"/>
      </tp>
      <tp t="e">
        <v>#N/A</v>
        <stp/>
        <stp>NSE_INFY-EQ</stp>
        <stp>OpenInterest</stp>
        <tr r="M27" s="1"/>
      </tp>
      <tp t="e">
        <v>#N/A</v>
        <stp/>
        <stp>NSE_ONGC-EQ</stp>
        <stp>OpenInterest</stp>
        <tr r="M36" s="1"/>
      </tp>
      <tp t="e">
        <v>#N/A</v>
        <stp/>
        <stp>NSE_SBIN-EQ</stp>
        <stp>Bid</stp>
        <tr r="D39" s="1"/>
      </tp>
      <tp t="e">
        <v>#N/A</v>
        <stp/>
        <stp>NSE_DRREDDY-EQ</stp>
        <stp>lastUpdateTime</stp>
        <tr r="S14" s="1"/>
      </tp>
      <tp t="e">
        <v>#N/A</v>
        <stp/>
        <stp>NSE_LUPIN-EQ</stp>
        <stp>lastTradeTime</stp>
        <tr r="R32" s="1"/>
      </tp>
      <tp t="e">
        <v>#N/A</v>
        <stp/>
        <stp>NSE_HDFC-EQ</stp>
        <stp>Open</stp>
        <tr r="H18" s="1"/>
      </tp>
      <tp t="e">
        <v>#N/A</v>
        <stp/>
        <stp>NSE_DRREDDY-EQ</stp>
        <stp>Volume</stp>
        <tr r="L14" s="1"/>
      </tp>
      <tp t="e">
        <v>#N/A</v>
        <stp/>
        <stp>NSE_AUROPHARMA-EQ</stp>
        <stp>Ask</stp>
        <tr r="E7" s="1"/>
      </tp>
      <tp t="e">
        <v>#N/A</v>
        <stp/>
        <stp>NSE_TCS-EQ</stp>
        <stp>TradingSymbol</stp>
        <tr r="A43" s="1"/>
      </tp>
      <tp t="e">
        <v>#N/A</v>
        <stp/>
        <stp>NSE_VEDL-EQ</stp>
        <stp>Ask</stp>
        <tr r="E47" s="1"/>
      </tp>
      <tp t="e">
        <v>#N/A</v>
        <stp/>
        <stp>NSE_ULTRACEMCO-EQ</stp>
        <stp>Bid</stp>
        <tr r="D45" s="1"/>
      </tp>
      <tp t="e">
        <v>#N/A</v>
        <stp/>
        <stp>NSE_IBULHSGFIN-EQ</stp>
        <stp>Ask</stp>
        <tr r="E24" s="1"/>
      </tp>
      <tp t="e">
        <v>#N/A</v>
        <stp/>
        <stp>NSE_EICHERMOT-EQ</stp>
        <stp>Ask</stp>
        <tr r="E15" s="1"/>
      </tp>
      <tp t="e">
        <v>#N/A</v>
        <stp/>
        <stp>NSE_SBIN-EQ</stp>
        <stp>Open</stp>
        <tr r="H39" s="1"/>
      </tp>
      <tp t="e">
        <v>#N/A</v>
        <stp/>
        <stp>NSE_ZEEL-EQ</stp>
        <stp>Low</stp>
        <tr r="J50" s="1"/>
      </tp>
      <tp t="e">
        <v>#N/A</v>
        <stp/>
        <stp>NSE_ZEEL-EQ</stp>
        <stp>LTQ</stp>
        <tr r="G50" s="1"/>
      </tp>
      <tp t="e">
        <v>#N/A</v>
        <stp/>
        <stp>NSE_CIPLA-EQ</stp>
        <stp>lastTradeTime</stp>
        <tr r="R3" s="1"/>
      </tp>
      <tp t="e">
        <v>#N/A</v>
        <stp/>
        <stp>NSE_TATASTEEL-EQ</stp>
        <stp>Low</stp>
        <tr r="J42" s="1"/>
      </tp>
      <tp t="e">
        <v>#N/A</v>
        <stp/>
        <stp>NSE_HCLTECH-EQ</stp>
        <stp>Open</stp>
        <tr r="H17" s="1"/>
      </tp>
      <tp t="e">
        <v>#N/A</v>
        <stp/>
        <stp>NSE_EICHERMOT-EQ</stp>
        <stp>Bid</stp>
        <tr r="D15" s="1"/>
      </tp>
      <tp t="e">
        <v>#N/A</v>
        <stp/>
        <stp>NSE_IBULHSGFIN-EQ</stp>
        <stp>Bid</stp>
        <tr r="D24" s="1"/>
      </tp>
      <tp t="e">
        <v>#N/A</v>
        <stp/>
        <stp>NSE_ULTRACEMCO-EQ</stp>
        <stp>Ask</stp>
        <tr r="E45" s="1"/>
      </tp>
      <tp t="e">
        <v>#N/A</v>
        <stp/>
        <stp>NSE_KOTAKBANK-EQ</stp>
        <stp>Volume</stp>
        <tr r="L30" s="1"/>
      </tp>
      <tp t="e">
        <v>#N/A</v>
        <stp/>
        <stp>NSE_ICICIBANK-EQ</stp>
        <stp>Volume</stp>
        <tr r="L25" s="1"/>
      </tp>
      <tp t="e">
        <v>#N/A</v>
        <stp/>
        <stp>NSE_COALINDIA-EQ</stp>
        <stp>Volume</stp>
        <tr r="L13" s="1"/>
      </tp>
      <tp t="e">
        <v>#N/A</v>
        <stp/>
        <stp>NSE_TATASTEEL-EQ</stp>
        <stp>LTQ</stp>
        <tr r="G42" s="1"/>
      </tp>
      <tp t="e">
        <v>#N/A</v>
        <stp/>
        <stp>NSE_TATASTEEL-EQ</stp>
        <stp>Volume</stp>
        <tr r="L42" s="1"/>
      </tp>
      <tp t="e">
        <v>#N/A</v>
        <stp/>
        <stp>NSE_GAIL-EQ</stp>
        <stp>Open</stp>
        <tr r="H16" s="1"/>
      </tp>
      <tp t="e">
        <v>#N/A</v>
        <stp/>
        <stp>NSE_BPCL-EQ</stp>
        <stp>Last</stp>
        <tr r="B12" s="1"/>
      </tp>
      <tp t="e">
        <v>#N/A</v>
        <stp/>
        <stp>NSE_TECHM-EQ</stp>
        <stp>OpenInterest</stp>
        <tr r="M44" s="1"/>
      </tp>
      <tp t="e">
        <v>#N/A</v>
        <stp/>
        <stp>NSE_AUROPHARMA-EQ</stp>
        <stp>Bid</stp>
        <tr r="D7" s="1"/>
      </tp>
      <tp t="e">
        <v>#N/A</v>
        <stp/>
        <stp>NSE_SUNPHARMA-EQ</stp>
        <stp>Low</stp>
        <tr r="J40" s="1"/>
      </tp>
      <tp t="e">
        <v>#N/A</v>
        <stp/>
        <stp>NSE_TCS-EQ</stp>
        <stp>Low</stp>
        <tr r="J43" s="1"/>
      </tp>
      <tp t="e">
        <v>#N/A</v>
        <stp/>
        <stp>NSE_UPL-EQ</stp>
        <stp>Low</stp>
        <tr r="J46" s="1"/>
      </tp>
      <tp t="e">
        <v>#N/A</v>
        <stp/>
        <stp>NSE_M&amp;M-EQ</stp>
        <stp>Low</stp>
        <tr r="J33" s="1"/>
      </tp>
      <tp t="e">
        <v>#N/A</v>
        <stp/>
        <stp>NSE_ITC-EQ</stp>
        <stp>Low</stp>
        <tr r="J29" s="1"/>
      </tp>
      <tp t="e">
        <v>#N/A</v>
        <stp/>
        <stp>NSE_IOC-EQ</stp>
        <stp>Low</stp>
        <tr r="J28" s="1"/>
      </tp>
      <tp t="e">
        <v>#N/A</v>
        <stp/>
        <stp>NSE_TATASTEEL-EQ</stp>
        <stp>lastUpdateTime</stp>
        <tr r="S42" s="1"/>
      </tp>
      <tp t="e">
        <v>#N/A</v>
        <stp/>
        <stp>NSE_M&amp;M-EQ</stp>
        <stp>LTQ</stp>
        <tr r="G33" s="1"/>
      </tp>
      <tp t="e">
        <v>#N/A</v>
        <stp/>
        <stp>NSE_ITC-EQ</stp>
        <stp>LTQ</stp>
        <tr r="G29" s="1"/>
      </tp>
      <tp t="e">
        <v>#N/A</v>
        <stp/>
        <stp>NSE_IOC-EQ</stp>
        <stp>LTQ</stp>
        <tr r="G28" s="1"/>
      </tp>
      <tp t="e">
        <v>#N/A</v>
        <stp/>
        <stp>NSE_UPL-EQ</stp>
        <stp>LTQ</stp>
        <tr r="G46" s="1"/>
      </tp>
      <tp t="e">
        <v>#N/A</v>
        <stp/>
        <stp>NSE_TCS-EQ</stp>
        <stp>LTQ</stp>
        <tr r="G43" s="1"/>
      </tp>
      <tp t="e">
        <v>#N/A</v>
        <stp/>
        <stp>NSE_SBIN-EQ</stp>
        <stp>TradingSymbol</stp>
        <tr r="A39" s="1"/>
      </tp>
      <tp t="e">
        <v>#N/A</v>
        <stp/>
        <stp>NSE_GAIL-EQ</stp>
        <stp>TradingSymbol</stp>
        <tr r="A16" s="1"/>
      </tp>
      <tp t="e">
        <v>#N/A</v>
        <stp/>
        <stp>NSE_COALINDIA-EQ</stp>
        <stp>lastUpdateTime</stp>
        <tr r="S13" s="1"/>
      </tp>
      <tp t="e">
        <v>#N/A</v>
        <stp/>
        <stp>NSE_ICICIBANK-EQ</stp>
        <stp>lastUpdateTime</stp>
        <tr r="S25" s="1"/>
      </tp>
      <tp t="e">
        <v>#N/A</v>
        <stp/>
        <stp>NSE_KOTAKBANK-EQ</stp>
        <stp>lastUpdateTime</stp>
        <tr r="S30" s="1"/>
      </tp>
      <tp t="e">
        <v>#N/A</v>
        <stp/>
        <stp>NSE_WIPRO-EQ</stp>
        <stp>TradingSymbol</stp>
        <tr r="A48" s="1"/>
      </tp>
      <tp t="e">
        <v>#N/A</v>
        <stp/>
        <stp>NSE_SUNPHARMA-EQ</stp>
        <stp>LTQ</stp>
        <tr r="G40" s="1"/>
      </tp>
      <tp t="e">
        <v>#N/A</v>
        <stp/>
        <stp>NSE_WIPRO-EQ</stp>
        <stp>High</stp>
        <tr r="I48" s="1"/>
      </tp>
      <tp t="e">
        <v>#N/A</v>
        <stp/>
        <stp>NSE_CIPLA-EQ</stp>
        <stp>High</stp>
        <tr r="I3" s="1"/>
      </tp>
      <tp t="e">
        <v>#N/A</v>
        <stp/>
        <stp>NSE_VEDL-EQ</stp>
        <stp>Bid</stp>
        <tr r="D47" s="1"/>
      </tp>
      <tp t="e">
        <v>#N/A</v>
        <stp/>
        <stp>NSE_LUPIN-EQ</stp>
        <stp>High</stp>
        <tr r="I32" s="1"/>
      </tp>
      <tp t="e">
        <v>#N/A</v>
        <stp/>
        <stp>NSE_YESBANK-EQ</stp>
        <stp>OpenInterest</stp>
        <tr r="M49" s="1"/>
      </tp>
      <tp t="e">
        <v>#N/A</v>
        <stp/>
        <stp>NSE_SBIN-EQ</stp>
        <stp>lastTradeTime</stp>
        <tr r="R39" s="1"/>
      </tp>
      <tp t="e">
        <v>#N/A</v>
        <stp/>
        <stp>NSE_GAIL-EQ</stp>
        <stp>lastTradeTime</stp>
        <tr r="R16" s="1"/>
      </tp>
      <tp t="e">
        <v>#N/A</v>
        <stp/>
        <stp>NSE_WIPRO-EQ</stp>
        <stp>lastTradeTime</stp>
        <tr r="R48" s="1"/>
      </tp>
      <tp t="e">
        <v>#N/A</v>
        <stp/>
        <stp>NSE_EICHERMOT-EQ</stp>
        <stp>lastUpdateTime</stp>
        <tr r="S15" s="1"/>
      </tp>
      <tp t="e">
        <v>#N/A</v>
        <stp/>
        <stp>NSE_NTPC-EQ</stp>
        <stp>OpenInterest</stp>
        <tr r="M35" s="1"/>
      </tp>
      <tp t="e">
        <v>#N/A</v>
        <stp/>
        <stp>NSE_GAIL-EQ</stp>
        <stp>Low</stp>
        <tr r="J16" s="1"/>
      </tp>
      <tp t="e">
        <v>#N/A</v>
        <stp/>
        <stp>NSE_ONGC-EQ</stp>
        <stp>Last</stp>
        <tr r="B36" s="1"/>
      </tp>
      <tp t="e">
        <v>#N/A</v>
        <stp/>
        <stp>NSE_INFY-EQ</stp>
        <stp>Last</stp>
        <tr r="B27" s="1"/>
      </tp>
      <tp t="e">
        <v>#N/A</v>
        <stp/>
        <stp>NSE_INFY-EQ</stp>
        <stp>Bid</stp>
        <tr r="D27" s="1"/>
      </tp>
      <tp t="e">
        <v>#N/A</v>
        <stp/>
        <stp>NSE_MARUTI-EQ</stp>
        <stp>High</stp>
        <tr r="I34" s="1"/>
      </tp>
      <tp t="e">
        <v>#N/A</v>
        <stp/>
        <stp>NSE_HDFCBANK-EQ</stp>
        <stp>Volume</stp>
        <tr r="L19" s="1"/>
      </tp>
      <tp t="e">
        <v>#N/A</v>
        <stp/>
        <stp>NSE_GAIL-EQ</stp>
        <stp>LTQ</stp>
        <tr r="G16" s="1"/>
      </tp>
      <tp t="e">
        <v>#N/A</v>
        <stp/>
        <stp>NSE_ADANIPORTS-EQ</stp>
        <stp>Ask</stp>
        <tr r="E4" s="1"/>
      </tp>
      <tp t="e">
        <v>#N/A</v>
        <stp/>
        <stp>NSE_CIPLA-EQ</stp>
        <stp>TradingSymbol</stp>
        <tr r="A3" s="1"/>
      </tp>
      <tp t="e">
        <v>#N/A</v>
        <stp/>
        <stp>NSE_EICHERMOT-EQ</stp>
        <stp>Volume</stp>
        <tr r="L15" s="1"/>
      </tp>
      <tp t="e">
        <v>#N/A</v>
        <stp/>
        <stp>NSE_HDFC-EQ</stp>
        <stp>Bid</stp>
        <tr r="D18" s="1"/>
      </tp>
      <tp t="e">
        <v>#N/A</v>
        <stp/>
        <stp>NSE_HDFCBANK-EQ</stp>
        <stp>lastUpdateTime</stp>
        <tr r="S19" s="1"/>
      </tp>
      <tp t="e">
        <v>#N/A</v>
        <stp/>
        <stp>NSE_ADANIPORTS-EQ</stp>
        <stp>Bid</stp>
        <tr r="D4" s="1"/>
      </tp>
      <tp t="e">
        <v>#N/A</v>
        <stp/>
        <stp>NSE_LT-EQ</stp>
        <stp>Low</stp>
        <tr r="J31" s="1"/>
      </tp>
      <tp t="e">
        <v>#N/A</v>
        <stp/>
        <stp>NSE_DRREDDY-EQ</stp>
        <stp>Last</stp>
        <tr r="B14" s="1"/>
      </tp>
      <tp t="e">
        <v>#N/A</v>
        <stp/>
        <stp>NSE_TATAMOTORS-EQ</stp>
        <stp>Low</stp>
        <tr r="J41" s="1"/>
      </tp>
      <tp t="e">
        <v>#N/A</v>
        <stp/>
        <stp>NSE_BHARTIARTL-EQ</stp>
        <stp>Low</stp>
        <tr r="J2" s="1"/>
      </tp>
      <tp t="e">
        <v>#N/A</v>
        <stp/>
        <stp>NSE_HINDPETRO-EQ</stp>
        <stp>Volume</stp>
        <tr r="L22" s="1"/>
      </tp>
      <tp t="e">
        <v>#N/A</v>
        <stp/>
        <stp>NSE_BHARTIARTL-EQ</stp>
        <stp>LTQ</stp>
        <tr r="G2" s="1"/>
      </tp>
      <tp t="e">
        <v>#N/A</v>
        <stp/>
        <stp>NSE_TATAMOTORS-EQ</stp>
        <stp>LTQ</stp>
        <tr r="G41" s="1"/>
      </tp>
      <tp t="e">
        <v>#N/A</v>
        <stp/>
        <stp>NSE_LT-EQ</stp>
        <stp>LTQ</stp>
        <tr r="G31" s="1"/>
      </tp>
      <tp t="e">
        <v>#N/A</v>
        <stp/>
        <stp>NSE_HDFC-EQ</stp>
        <stp>High</stp>
        <tr r="I18" s="1"/>
      </tp>
      <tp t="e">
        <v>#N/A</v>
        <stp/>
        <stp>NSE_HDFC-EQ</stp>
        <stp>Ask</stp>
        <tr r="E18" s="1"/>
      </tp>
      <tp t="e">
        <v>#N/A</v>
        <stp/>
        <stp>NSE_HINDALCO-EQ</stp>
        <stp>lastUpdateTime</stp>
        <tr r="S21" s="1"/>
      </tp>
      <tp t="e">
        <v>#N/A</v>
        <stp/>
        <stp>NSE_TCS-EQ</stp>
        <stp>lastTradeTime</stp>
        <tr r="R43" s="1"/>
      </tp>
      <tp t="e">
        <v>#N/A</v>
        <stp/>
        <stp>NSE_POWERGRID-EQ</stp>
        <stp>Low</stp>
        <tr r="J37" s="1"/>
      </tp>
      <tp t="e">
        <v>#N/A</v>
        <stp/>
        <stp>NSE_POWERGRID-EQ</stp>
        <stp>LTQ</stp>
        <tr r="G37" s="1"/>
      </tp>
      <tp t="e">
        <v>#N/A</v>
        <stp/>
        <stp>NSE_HINDPETRO-EQ</stp>
        <stp>lastUpdateTime</stp>
        <tr r="S22" s="1"/>
      </tp>
      <tp t="e">
        <v>#N/A</v>
        <stp/>
        <stp>NSE_ZEEL-EQ</stp>
        <stp>High</stp>
        <tr r="I50" s="1"/>
      </tp>
      <tp t="e">
        <v>#N/A</v>
        <stp/>
        <stp>NSE_VEDL-EQ</stp>
        <stp>High</stp>
        <tr r="I47" s="1"/>
      </tp>
      <tp t="e">
        <v>#N/A</v>
        <stp/>
        <stp>NSE_INFY-EQ</stp>
        <stp>Ask</stp>
        <tr r="E27" s="1"/>
      </tp>
      <tp t="e">
        <v>#N/A</v>
        <stp/>
        <stp>NSE_HINDALCO-EQ</stp>
        <stp>Volume</stp>
        <tr r="L21" s="1"/>
      </tp>
      <tp t="e">
        <v>#N/A</v>
        <stp/>
        <stp>NSE_BAJFINANCE-EQ</stp>
        <stp>Ask</stp>
        <tr r="E10" s="1"/>
      </tp>
      <tp t="e">
        <v>#N/A</v>
        <stp/>
        <stp>NSE_ASIANPAINT-EQ</stp>
        <stp>Bid</stp>
        <tr r="D6" s="1"/>
      </tp>
      <tp t="e">
        <v>#N/A</v>
        <stp/>
        <stp>NSE_ICICIBANK-EQ</stp>
        <stp>Bid</stp>
        <tr r="D25" s="1"/>
      </tp>
      <tp t="e">
        <v>#N/A</v>
        <stp/>
        <stp>NSE_BAJAJ-AUTO-EQ</stp>
        <stp>Ask</stp>
        <tr r="E9" s="1"/>
      </tp>
      <tp t="e">
        <v>#N/A</v>
        <stp/>
        <stp>NSE_COALINDIA-EQ</stp>
        <stp>Bid</stp>
        <tr r="D13" s="1"/>
      </tp>
      <tp t="e">
        <v>#N/A</v>
        <stp/>
        <stp>NSE_HEROMOTOCO-EQ</stp>
        <stp>Low</stp>
        <tr r="J20" s="1"/>
      </tp>
      <tp t="e">
        <v>#N/A</v>
        <stp/>
        <stp>NSE_LUPIN-EQ</stp>
        <stp>TradingSymbol</stp>
        <tr r="A32" s="1"/>
      </tp>
      <tp t="e">
        <v>#N/A</v>
        <stp/>
        <stp>NSE_HEROMOTOCO-EQ</stp>
        <stp>LTQ</stp>
        <tr r="G20" s="1"/>
      </tp>
      <tp t="e">
        <v>#N/A</v>
        <stp/>
        <stp>NSE_TECHM-EQ</stp>
        <stp>Last</stp>
        <tr r="B44" s="1"/>
      </tp>
      <tp t="e">
        <v>#N/A</v>
        <stp/>
        <stp>NSE_BPCL-EQ</stp>
        <stp>OpenInterest</stp>
        <tr r="M12" s="1"/>
      </tp>
      <tp t="e">
        <v>#N/A</v>
        <stp/>
        <stp>NSE_SBIN-EQ</stp>
        <stp>High</stp>
        <tr r="I39" s="1"/>
      </tp>
      <tp t="e">
        <v>#N/A</v>
        <stp/>
        <stp>NSE_NTPC-EQ</stp>
        <stp>Ask</stp>
        <tr r="E35" s="1"/>
      </tp>
      <tp t="e">
        <v>#N/A</v>
        <stp/>
        <stp>NSE_RELIANCE-EQ</stp>
        <stp>Volume</stp>
        <tr r="L38" s="1"/>
      </tp>
      <tp t="e">
        <v>#N/A</v>
        <stp/>
        <stp>NSE_INDUSINDBK-EQ</stp>
        <stp>Ask</stp>
        <tr r="E26" s="1"/>
      </tp>
      <tp t="e">
        <v>#N/A</v>
        <stp/>
        <stp>NSE_HINDUNILVR-EQ</stp>
        <stp>Low</stp>
        <tr r="J23" s="1"/>
      </tp>
      <tp t="e">
        <v>#N/A</v>
        <stp/>
        <stp>NSE_HINDUNILVR-EQ</stp>
        <stp>LTQ</stp>
        <tr r="G23" s="1"/>
      </tp>
      <tp t="e">
        <v>#N/A</v>
        <stp/>
        <stp>NSE_TECHM-EQ</stp>
        <stp>TradingSymbol</stp>
        <tr r="A44" s="1"/>
      </tp>
      <tp t="e">
        <v>#N/A</v>
        <stp/>
        <stp>NSE_BPCL-EQ</stp>
        <stp>Low</stp>
        <tr r="J12" s="1"/>
      </tp>
      <tp t="e">
        <v>#N/A</v>
        <stp/>
        <stp>NSE_ONGC-EQ</stp>
        <stp>Ask</stp>
        <tr r="E36" s="1"/>
      </tp>
      <tp t="e">
        <v>#N/A</v>
        <stp/>
        <stp>NSE_RELIANCE-EQ</stp>
        <stp>lastUpdateTime</stp>
        <tr r="S38" s="1"/>
      </tp>
      <tp t="e">
        <v>#N/A</v>
        <stp/>
        <stp>NSE_BPCL-EQ</stp>
        <stp>LTQ</stp>
        <tr r="G12" s="1"/>
      </tp>
      <tp t="e">
        <v>#N/A</v>
        <stp/>
        <stp>NSE_INDUSINDBK-EQ</stp>
        <stp>Bid</stp>
        <tr r="D26" s="1"/>
      </tp>
      <tp t="e">
        <v>#N/A</v>
        <stp/>
        <stp>NSE_KOTAKBANK-EQ</stp>
        <stp>Low</stp>
        <tr r="J30" s="1"/>
      </tp>
      <tp t="e">
        <v>#N/A</v>
        <stp/>
        <stp>NSE_KOTAKBANK-EQ</stp>
        <stp>LTQ</stp>
        <tr r="G30" s="1"/>
      </tp>
      <tp t="e">
        <v>#N/A</v>
        <stp/>
        <stp>NSE_NTPC-EQ</stp>
        <stp>TradingSymbol</stp>
        <tr r="A35" s="1"/>
      </tp>
      <tp t="e">
        <v>#N/A</v>
        <stp/>
        <stp>NSE_WIPRO-EQ</stp>
        <stp>Open</stp>
        <tr r="H48" s="1"/>
      </tp>
      <tp t="e">
        <v>#N/A</v>
        <stp/>
        <stp>NSE_CIPLA-EQ</stp>
        <stp>Open</stp>
        <tr r="H3" s="1"/>
      </tp>
      <tp t="e">
        <v>#N/A</v>
        <stp/>
        <stp>NSE_LUPIN-EQ</stp>
        <stp>Open</stp>
        <tr r="H32" s="1"/>
      </tp>
      <tp t="e">
        <v>#N/A</v>
        <stp/>
        <stp>NSE_ONGC-EQ</stp>
        <stp>Bid</stp>
        <tr r="D36" s="1"/>
      </tp>
      <tp t="e">
        <v>#N/A</v>
        <stp/>
        <stp>NSE_COALINDIA-EQ</stp>
        <stp>Ask</stp>
        <tr r="E13" s="1"/>
      </tp>
      <tp t="e">
        <v>#N/A</v>
        <stp/>
        <stp>NSE_HINDPETRO-EQ</stp>
        <stp>Low</stp>
        <tr r="J22" s="1"/>
      </tp>
      <tp t="e">
        <v>#N/A</v>
        <stp/>
        <stp>NSE_ASIANPAINT-EQ</stp>
        <stp>Ask</stp>
        <tr r="E6" s="1"/>
      </tp>
      <tp t="e">
        <v>#N/A</v>
        <stp/>
        <stp>NSE_HCLTECH-EQ</stp>
        <stp>High</stp>
        <tr r="I17" s="1"/>
      </tp>
      <tp t="e">
        <v>#N/A</v>
        <stp/>
        <stp>NSE_ICICIBANK-EQ</stp>
        <stp>Ask</stp>
        <tr r="E25" s="1"/>
      </tp>
      <tp t="e">
        <v>#N/A</v>
        <stp/>
        <stp>NSE_BAJAJ-AUTO-EQ</stp>
        <stp>Bid</stp>
        <tr r="D9" s="1"/>
      </tp>
      <tp t="e">
        <v>#N/A</v>
        <stp/>
        <stp>NSE_BAJFINANCE-EQ</stp>
        <stp>Bid</stp>
        <tr r="D10" s="1"/>
      </tp>
      <tp t="e">
        <v>#N/A</v>
        <stp/>
        <stp>NSE_AMBUJACEM-EQ</stp>
        <stp>Low</stp>
        <tr r="J5" s="1"/>
      </tp>
      <tp t="e">
        <v>#N/A</v>
        <stp/>
        <stp>NSE_AMBUJACEM-EQ</stp>
        <stp>LTQ</stp>
        <tr r="G5" s="1"/>
      </tp>
      <tp t="e">
        <v>#N/A</v>
        <stp/>
        <stp>NSE_HINDPETRO-EQ</stp>
        <stp>LTQ</stp>
        <tr r="G22" s="1"/>
      </tp>
      <tp t="e">
        <v>#N/A</v>
        <stp/>
        <stp>NSE_NTPC-EQ</stp>
        <stp>Bid</stp>
        <tr r="D35" s="1"/>
      </tp>
      <tp t="e">
        <v>#N/A</v>
        <stp/>
        <stp>NSE_GAIL-EQ</stp>
        <stp>High</stp>
        <tr r="I16" s="1"/>
      </tp>
      <tp t="e">
        <v>#N/A</v>
        <stp/>
        <stp>NSE_KOTAKBANK-EQ</stp>
        <stp>Bid</stp>
        <tr r="D30" s="1"/>
      </tp>
      <tp t="e">
        <v>#N/A</v>
        <stp/>
        <stp>NSE_HINDUNILVR-EQ</stp>
        <stp>Ask</stp>
        <tr r="E23" s="1"/>
      </tp>
      <tp t="e">
        <v>#N/A</v>
        <stp/>
        <stp>NSE_INDUSINDBK-EQ</stp>
        <stp>Low</stp>
        <tr r="J26" s="1"/>
      </tp>
      <tp t="e">
        <v>#N/A</v>
        <stp/>
        <stp>NSE_INDUSINDBK-EQ</stp>
        <stp>LTQ</stp>
        <tr r="G26" s="1"/>
      </tp>
      <tp t="e">
        <v>#N/A</v>
        <stp/>
        <stp>NSE_ONGC-EQ</stp>
        <stp>High</stp>
        <tr r="I36" s="1"/>
      </tp>
      <tp t="e">
        <v>#N/A</v>
        <stp/>
        <stp>NSE_INFY-EQ</stp>
        <stp>High</stp>
        <tr r="I27" s="1"/>
      </tp>
      <tp t="e">
        <v>#N/A</v>
        <stp/>
        <stp>NSE_MARUTI-EQ</stp>
        <stp>Last</stp>
        <tr r="B34" s="1"/>
      </tp>
      <tp t="e">
        <v>#N/A</v>
        <stp/>
        <stp>NSE_BPCL-EQ</stp>
        <stp>Ask</stp>
        <tr r="E12" s="1"/>
      </tp>
      <tp t="e">
        <v>#N/A</v>
        <stp/>
        <stp>NSE_ONGC-EQ</stp>
        <stp>Low</stp>
        <tr r="J36" s="1"/>
      </tp>
      <tp t="e">
        <v>#N/A</v>
        <stp/>
        <stp>NSE_ONGC-EQ</stp>
        <stp>LTQ</stp>
        <tr r="G36" s="1"/>
      </tp>
      <tp t="e">
        <v>#N/A</v>
        <stp/>
        <stp>NSE_YESBANK-EQ</stp>
        <stp>Volume</stp>
        <tr r="L49" s="1"/>
      </tp>
      <tp t="e">
        <v>#N/A</v>
        <stp/>
        <stp>NSE_HEROMOTOCO-EQ</stp>
        <stp>Ask</stp>
        <tr r="E20" s="1"/>
      </tp>
      <tp t="e">
        <v>#N/A</v>
        <stp/>
        <stp>NSE_HINDPETRO-EQ</stp>
        <stp>Bid</stp>
        <tr r="D22" s="1"/>
      </tp>
      <tp t="e">
        <v>#N/A</v>
        <stp/>
        <stp>NSE_BAJAJ-AUTO-EQ</stp>
        <stp>Low</stp>
        <tr r="J9" s="1"/>
      </tp>
      <tp t="e">
        <v>#N/A</v>
        <stp/>
        <stp>NSE_BAJFINANCE-EQ</stp>
        <stp>Low</stp>
        <tr r="J10" s="1"/>
      </tp>
      <tp t="e">
        <v>#N/A</v>
        <stp/>
        <stp>NSE_AMBUJACEM-EQ</stp>
        <stp>Bid</stp>
        <tr r="D5" s="1"/>
      </tp>
      <tp t="e">
        <v>#N/A</v>
        <stp/>
        <stp>NSE_BAJFINANCE-EQ</stp>
        <stp>LTQ</stp>
        <tr r="G10" s="1"/>
      </tp>
      <tp t="e">
        <v>#N/A</v>
        <stp/>
        <stp>NSE_BAJAJ-AUTO-EQ</stp>
        <stp>LTQ</stp>
        <tr r="G9" s="1"/>
      </tp>
      <tp t="e">
        <v>#N/A</v>
        <stp/>
        <stp>NSE_NTPC-EQ</stp>
        <stp>Low</stp>
        <tr r="J35" s="1"/>
      </tp>
      <tp t="e">
        <v>#N/A</v>
        <stp/>
        <stp>NSE_YESBANK-EQ</stp>
        <stp>lastUpdateTime</stp>
        <tr r="S49" s="1"/>
      </tp>
      <tp t="e">
        <v>#N/A</v>
        <stp/>
        <stp>NSE_NTPC-EQ</stp>
        <stp>LTQ</stp>
        <tr r="G35" s="1"/>
      </tp>
      <tp t="e">
        <v>#N/A</v>
        <stp/>
        <stp>NSE_AMBUJACEM-EQ</stp>
        <stp>Ask</stp>
        <tr r="E5" s="1"/>
      </tp>
      <tp t="e">
        <v>#N/A</v>
        <stp/>
        <stp>NSE_ICICIBANK-EQ</stp>
        <stp>Low</stp>
        <tr r="J25" s="1"/>
      </tp>
      <tp t="e">
        <v>#N/A</v>
        <stp/>
        <stp>NSE_BPCL-EQ</stp>
        <stp>lastTradeTime</stp>
        <tr r="R12" s="1"/>
      </tp>
      <tp t="e">
        <v>#N/A</v>
        <stp/>
        <stp>NSE_ASIANPAINT-EQ</stp>
        <stp>Low</stp>
        <tr r="J6" s="1"/>
      </tp>
      <tp t="e">
        <v>#N/A</v>
        <stp/>
        <stp>NSE_HEROMOTOCO-EQ</stp>
        <stp>Bid</stp>
        <tr r="D20" s="1"/>
      </tp>
      <tp t="e">
        <v>#N/A</v>
        <stp/>
        <stp>NSE_DRREDDY-EQ</stp>
        <stp>High</stp>
        <tr r="I14" s="1"/>
      </tp>
      <tp t="e">
        <v>#N/A</v>
        <stp/>
        <stp>NSE_COALINDIA-EQ</stp>
        <stp>Low</stp>
        <tr r="J13" s="1"/>
      </tp>
      <tp t="e">
        <v>#N/A</v>
        <stp/>
        <stp>NSE_HINDPETRO-EQ</stp>
        <stp>Ask</stp>
        <tr r="E22" s="1"/>
      </tp>
      <tp t="e">
        <v>#N/A</v>
        <stp/>
        <stp>NSE_COALINDIA-EQ</stp>
        <stp>LTQ</stp>
        <tr r="G13" s="1"/>
      </tp>
      <tp t="e">
        <v>#N/A</v>
        <stp/>
        <stp>NSE_ICICIBANK-EQ</stp>
        <stp>LTQ</stp>
        <tr r="G25" s="1"/>
      </tp>
      <tp t="e">
        <v>#N/A</v>
        <stp/>
        <stp>NSE_ASIANPAINT-EQ</stp>
        <stp>LTQ</stp>
        <tr r="G6" s="1"/>
      </tp>
      <tp t="e">
        <v>#N/A</v>
        <stp/>
        <stp>NSE_HDFC-EQ</stp>
        <stp>Last</stp>
        <tr r="B18" s="1"/>
      </tp>
      <tp t="e">
        <v>#N/A</v>
        <stp/>
        <stp>NSE_MARUTI-EQ</stp>
        <stp>TradingSymbol</stp>
        <tr r="A34" s="1"/>
      </tp>
      <tp t="e">
        <v>#N/A</v>
        <stp/>
        <stp>NSE_YESBANK-EQ</stp>
        <stp>Open</stp>
        <tr r="H49" s="1"/>
      </tp>
      <tp t="e">
        <v>#N/A</v>
        <stp/>
        <stp>NSE_KOTAKBANK-EQ</stp>
        <stp>Ask</stp>
        <tr r="E30" s="1"/>
      </tp>
      <tp t="e">
        <v>#N/A</v>
        <stp/>
        <stp>NSE_HINDUNILVR-EQ</stp>
        <stp>Bid</stp>
        <tr r="D23" s="1"/>
      </tp>
      <tp t="e">
        <v>#N/A</v>
        <stp/>
        <stp>NSE_ITC-EQ</stp>
        <stp>TradingSymbol</stp>
        <tr r="A29" s="1"/>
      </tp>
      <tp t="e">
        <v>#N/A</v>
        <stp/>
        <stp>NSE_BPCL-EQ</stp>
        <stp>Bid</stp>
        <tr r="D12" s="1"/>
      </tp>
      <tp t="e">
        <v>#N/A</v>
        <stp/>
        <stp>NSE_ZEEL-EQ</stp>
        <stp>Last</stp>
        <tr r="B50" s="1"/>
      </tp>
      <tp t="e">
        <v>#N/A</v>
        <stp/>
        <stp>NSE_VEDL-EQ</stp>
        <stp>Last</stp>
        <tr r="B47" s="1"/>
      </tp>
      <tp t="e">
        <v>#N/A</v>
        <stp/>
        <stp>NSE_NTPC-EQ</stp>
        <stp>Open</stp>
        <tr r="H35" s="1"/>
      </tp>
      <tp t="e">
        <v>#N/A</v>
        <stp/>
        <stp>NSE_LT-EQ</stp>
        <stp>Bid</stp>
        <tr r="D31" s="1"/>
      </tp>
      <tp t="e">
        <v>#N/A</v>
        <stp/>
        <stp>NSE_ADANIPORTS-EQ</stp>
        <stp>Low</stp>
        <tr r="J4" s="1"/>
      </tp>
      <tp t="e">
        <v>#N/A</v>
        <stp/>
        <stp>NSE_ZEEL-EQ</stp>
        <stp>lastTradeTime</stp>
        <tr r="R50" s="1"/>
      </tp>
      <tp t="e">
        <v>#N/A</v>
        <stp/>
        <stp>NSE_TATAMOTORS-EQ</stp>
        <stp>Bid</stp>
        <tr r="D41" s="1"/>
      </tp>
      <tp t="e">
        <v>#N/A</v>
        <stp/>
        <stp>NSE_BHARTIARTL-EQ</stp>
        <stp>Bid</stp>
        <tr r="D2" s="1"/>
      </tp>
      <tp t="e">
        <v>#N/A</v>
        <stp/>
        <stp>NSE_ADANIPORTS-EQ</stp>
        <stp>LTQ</stp>
        <tr r="G4" s="1"/>
      </tp>
      <tp t="e">
        <v>#N/A</v>
        <stp/>
        <stp>NSE_TECHM-EQ</stp>
        <stp>High</stp>
        <tr r="I44" s="1"/>
      </tp>
      <tp t="e">
        <v>#N/A</v>
        <stp/>
        <stp>NSE_SBIN-EQ</stp>
        <stp>Last</stp>
        <tr r="B39" s="1"/>
      </tp>
      <tp t="e">
        <v>#N/A</v>
        <stp/>
        <stp>NSE_VEDL-EQ</stp>
        <stp>lastTradeTime</stp>
        <tr r="R47" s="1"/>
      </tp>
      <tp t="e">
        <v>#N/A</v>
        <stp/>
        <stp>NSE_POWERGRID-EQ</stp>
        <stp>Bid</stp>
        <tr r="D37" s="1"/>
      </tp>
      <tp t="e">
        <v>#N/A</v>
        <stp/>
        <stp>NSE_WIPRO-EQ</stp>
        <stp>OpenInterest</stp>
        <tr r="M48" s="1"/>
      </tp>
      <tp t="e">
        <v>#N/A</v>
        <stp/>
        <stp>NSE_GAIL-EQ</stp>
        <stp>Ask</stp>
        <tr r="E16" s="1"/>
      </tp>
      <tp t="e">
        <v>#N/A</v>
        <stp/>
        <stp>NSE_LUPIN-EQ</stp>
        <stp>OpenInterest</stp>
        <tr r="M32" s="1"/>
      </tp>
      <tp t="e">
        <v>#N/A</v>
        <stp/>
        <stp>NSE_CIPLA-EQ</stp>
        <stp>OpenInterest</stp>
        <tr r="M3" s="1"/>
      </tp>
      <tp t="e">
        <v>#N/A</v>
        <stp/>
        <stp>NSE_POWERGRID-EQ</stp>
        <stp>Ask</stp>
        <tr r="E37" s="1"/>
      </tp>
      <tp t="e">
        <v>#N/A</v>
        <stp/>
        <stp>NSE_ONGC-EQ</stp>
        <stp>lastTradeTime</stp>
        <tr r="R36" s="1"/>
      </tp>
      <tp t="e">
        <v>#N/A</v>
        <stp/>
        <stp>NSE_SUNPHARMA-EQ</stp>
        <stp>lastUpdateTime</stp>
        <tr r="S40" s="1"/>
      </tp>
      <tp t="e">
        <v>#N/A</v>
        <stp/>
        <stp>NSE_GAIL-EQ</stp>
        <stp>Bid</stp>
        <tr r="D16" s="1"/>
      </tp>
      <tp t="e">
        <v>#N/A</v>
        <stp/>
        <stp>NSE_INFY-EQ</stp>
        <stp>Low</stp>
        <tr r="J27" s="1"/>
      </tp>
      <tp t="e">
        <v>#N/A</v>
        <stp/>
        <stp>NSE_INFY-EQ</stp>
        <stp>LTQ</stp>
        <tr r="G27" s="1"/>
      </tp>
      <tp t="e">
        <v>#N/A</v>
        <stp/>
        <stp>NSE_BOSCHLTD-EQ</stp>
        <stp>lastUpdateTime</stp>
        <tr r="S11" s="1"/>
      </tp>
      <tp t="e">
        <v>#N/A</v>
        <stp/>
        <stp>NSE_IOC-EQ</stp>
        <stp>lastTradeTime</stp>
        <tr r="R28" s="1"/>
      </tp>
      <tp t="e">
        <v>#N/A</v>
        <stp/>
        <stp>NSE_BHARTIARTL-EQ</stp>
        <stp>Ask</stp>
        <tr r="E2" s="1"/>
      </tp>
      <tp t="e">
        <v>#N/A</v>
        <stp/>
        <stp>NSE_INFY-EQ</stp>
        <stp>lastTradeTime</stp>
        <tr r="R27" s="1"/>
      </tp>
      <tp t="e">
        <v>#N/A</v>
        <stp/>
        <stp>NSE_TATAMOTORS-EQ</stp>
        <stp>Ask</stp>
        <tr r="E41" s="1"/>
      </tp>
      <tp t="e">
        <v>#N/A</v>
        <stp/>
        <stp>NSE_HCLTECH-EQ</stp>
        <stp>Last</stp>
        <tr r="B17" s="1"/>
      </tp>
      <tp t="e">
        <v>#N/A</v>
        <stp/>
        <stp>NSE_LT-EQ</stp>
        <stp>Ask</stp>
        <tr r="E31" s="1"/>
      </tp>
      <tp t="e">
        <v>#N/A</v>
        <stp/>
        <stp>NSE_HDFC-EQ</stp>
        <stp>lastTradeTime</stp>
        <tr r="R18" s="1"/>
      </tp>
      <tp t="e">
        <v>#N/A</v>
        <stp/>
        <stp>NSE_UPL-EQ</stp>
        <stp>TradingSymbol</stp>
        <tr r="A46" s="1"/>
      </tp>
      <tp t="e">
        <v>#N/A</v>
        <stp/>
        <stp>NSE_SUNPHARMA-EQ</stp>
        <stp>Volume</stp>
        <tr r="L40" s="1"/>
      </tp>
      <tp t="e">
        <v>#N/A</v>
        <stp/>
        <stp>NSE_BPCL-EQ</stp>
        <stp>Open</stp>
        <tr r="H12" s="1"/>
      </tp>
      <tp t="e">
        <v>#N/A</v>
        <stp/>
        <stp>NSE_HDFC-EQ</stp>
        <stp>Low</stp>
        <tr r="J18" s="1"/>
      </tp>
      <tp t="e">
        <v>#N/A</v>
        <stp/>
        <stp>NSE_GAIL-EQ</stp>
        <stp>Last</stp>
        <tr r="B16" s="1"/>
      </tp>
      <tp t="e">
        <v>#N/A</v>
        <stp/>
        <stp>NSE_BOSCHLTD-EQ</stp>
        <stp>Volume</stp>
        <tr r="L11" s="1"/>
      </tp>
      <tp t="e">
        <v>#N/A</v>
        <stp/>
        <stp>NSE_HDFC-EQ</stp>
        <stp>LTQ</stp>
        <tr r="G18" s="1"/>
      </tp>
      <tp t="e">
        <v>#N/A</v>
        <stp/>
        <stp>NSE_RELIANCE-EQ</stp>
        <stp>AverageTradePrice</stp>
        <tr r="N38" s="1"/>
      </tp>
      <tp t="e">
        <v>#N/A</v>
        <stp/>
        <stp>NSE_HDFCBANK-EQ</stp>
        <stp>PrevClose</stp>
        <tr r="K19" s="1"/>
      </tp>
      <tp t="e">
        <v>#N/A</v>
        <stp/>
        <stp>NSE_KOTAKBANK-EQ</stp>
        <stp>PrevClose</stp>
        <tr r="K30" s="1"/>
      </tp>
      <tp t="e">
        <v>#N/A</v>
        <stp/>
        <stp>NSE_RELIANCE-EQ</stp>
        <stp>AskSize</stp>
        <tr r="F38" s="1"/>
      </tp>
      <tp t="e">
        <v>#N/A</v>
        <stp/>
        <stp>NSE_HCLTECH-EQ</stp>
        <stp>PrevClose</stp>
        <tr r="K17" s="1"/>
      </tp>
      <tp t="e">
        <v>#N/A</v>
        <stp/>
        <stp>NSE_TATAMOTORS-EQ</stp>
        <stp>AverageTradePrice</stp>
        <tr r="N41" s="1"/>
      </tp>
      <tp t="e">
        <v>#N/A</v>
        <stp/>
        <stp>NSE_HINDUNILVR-EQ</stp>
        <stp>AverageTradePrice</stp>
        <tr r="N23" s="1"/>
      </tp>
      <tp t="e">
        <v>#N/A</v>
        <stp/>
        <stp>NSE_LT-EQ</stp>
        <stp>PrevClose</stp>
        <tr r="K31" s="1"/>
      </tp>
      <tp t="e">
        <v>#N/A</v>
        <stp/>
        <stp>NSE_SBIN-EQ</stp>
        <stp>TotalBidQty</stp>
        <tr r="O39" s="1"/>
      </tp>
      <tp t="e">
        <v>#N/A</v>
        <stp/>
        <stp>NSE_SBIN-EQ</stp>
        <stp>TotalAskQty</stp>
        <tr r="P39" s="1"/>
      </tp>
      <tp t="e">
        <v>#N/A</v>
        <stp/>
        <stp>NSE_AMBUJACEM-EQ</stp>
        <stp>Exchange</stp>
        <tr r="Q5" s="1"/>
      </tp>
      <tp t="e">
        <v>#N/A</v>
        <stp/>
        <stp>NSE_HINDALCO-EQ</stp>
        <stp>AverageTradePrice</stp>
        <tr r="N21" s="1"/>
      </tp>
      <tp t="e">
        <v>#N/A</v>
        <stp/>
        <stp>NSE_ICICIBANK-EQ</stp>
        <stp>PrevClose</stp>
        <tr r="K25" s="1"/>
      </tp>
      <tp t="e">
        <v>#N/A</v>
        <stp/>
        <stp>NSE_BAJFINANCE-EQ</stp>
        <stp>AverageTradePrice</stp>
        <tr r="N10" s="1"/>
      </tp>
      <tp t="e">
        <v>#N/A</v>
        <stp/>
        <stp>NSE_IBULHSGFIN-EQ</stp>
        <stp>AverageTradePrice</stp>
        <tr r="N24" s="1"/>
      </tp>
      <tp t="e">
        <v>#N/A</v>
        <stp/>
        <stp>NSE_RELIANCE-EQ</stp>
        <stp>Exchange</stp>
        <tr r="Q38" s="1"/>
      </tp>
      <tp t="e">
        <v>#N/A</v>
        <stp/>
        <stp>NSE_POWERGRID-EQ</stp>
        <stp>PrevClose</stp>
        <tr r="K37" s="1"/>
      </tp>
      <tp t="e">
        <v>#N/A</v>
        <stp/>
        <stp>NSE_RELIANCE-EQ</stp>
        <stp>BidSize</stp>
        <tr r="C38" s="1"/>
      </tp>
      <tp t="e">
        <v>#N/A</v>
        <stp/>
        <stp>NSE_POWERGRID-EQ</stp>
        <stp>AverageTradePrice</stp>
        <tr r="N37" s="1"/>
      </tp>
      <tp t="e">
        <v>#N/A</v>
        <stp/>
        <stp>NSE_MARUTI-EQ</stp>
        <stp>AskSize</stp>
        <tr r="F34" s="1"/>
      </tp>
      <tp t="e">
        <v>#N/A</v>
        <stp/>
        <stp>NSE_AUROPHARMA-EQ</stp>
        <stp>TotalBidQty</stp>
        <tr r="O7" s="1"/>
      </tp>
      <tp t="e">
        <v>#N/A</v>
        <stp/>
        <stp>NSE_AUROPHARMA-EQ</stp>
        <stp>TotalAskQty</stp>
        <tr r="P7" s="1"/>
      </tp>
      <tp t="e">
        <v>#N/A</v>
        <stp/>
        <stp>NSE_VEDL-EQ</stp>
        <stp>TotalAskQty</stp>
        <tr r="P47" s="1"/>
      </tp>
      <tp t="e">
        <v>#N/A</v>
        <stp/>
        <stp>NSE_VEDL-EQ</stp>
        <stp>TotalBidQty</stp>
        <tr r="O47" s="1"/>
      </tp>
      <tp t="e">
        <v>#N/A</v>
        <stp/>
        <stp>NSE_ICICIBANK-EQ</stp>
        <stp>AverageTradePrice</stp>
        <tr r="N25" s="1"/>
      </tp>
      <tp t="e">
        <v>#N/A</v>
        <stp/>
        <stp>NSE_IBULHSGFIN-EQ</stp>
        <stp>TotalAskQty</stp>
        <tr r="P24" s="1"/>
      </tp>
      <tp t="e">
        <v>#N/A</v>
        <stp/>
        <stp>NSE_EICHERMOT-EQ</stp>
        <stp>TotalBidQty</stp>
        <tr r="O15" s="1"/>
      </tp>
      <tp t="e">
        <v>#N/A</v>
        <stp/>
        <stp>NSE_EICHERMOT-EQ</stp>
        <stp>TotalAskQty</stp>
        <tr r="P15" s="1"/>
      </tp>
      <tp t="e">
        <v>#N/A</v>
        <stp/>
        <stp>NSE_IBULHSGFIN-EQ</stp>
        <stp>TotalBidQty</stp>
        <tr r="O24" s="1"/>
      </tp>
      <tp t="e">
        <v>#N/A</v>
        <stp/>
        <stp>NSE_HINDALCO-EQ</stp>
        <stp>PrevClose</stp>
        <tr r="K21" s="1"/>
      </tp>
      <tp t="e">
        <v>#N/A</v>
        <stp/>
        <stp>NSE_COALINDIA-EQ</stp>
        <stp>Exchange</stp>
        <tr r="Q13" s="1"/>
      </tp>
      <tp t="e">
        <v>#N/A</v>
        <stp/>
        <stp>NSE_IBULHSGFIN-EQ</stp>
        <stp>PrevClose</stp>
        <tr r="K24" s="1"/>
      </tp>
      <tp t="e">
        <v>#N/A</v>
        <stp/>
        <stp>NSE_POWERGRID-EQ</stp>
        <stp>Exchange</stp>
        <tr r="Q37" s="1"/>
      </tp>
      <tp t="e">
        <v>#N/A</v>
        <stp/>
        <stp>NSE_BAJFINANCE-EQ</stp>
        <stp>PrevClose</stp>
        <tr r="K10" s="1"/>
      </tp>
      <tp t="e">
        <v>#N/A</v>
        <stp/>
        <stp>NSE_HCLTECH-EQ</stp>
        <stp>AverageTradePrice</stp>
        <tr r="N17" s="1"/>
      </tp>
      <tp t="e">
        <v>#N/A</v>
        <stp/>
        <stp>NSE_ULTRACEMCO-EQ</stp>
        <stp>TotalAskQty</stp>
        <tr r="P45" s="1"/>
      </tp>
      <tp t="e">
        <v>#N/A</v>
        <stp/>
        <stp>NSE_ULTRACEMCO-EQ</stp>
        <stp>TotalBidQty</stp>
        <tr r="O45" s="1"/>
      </tp>
      <tp t="e">
        <v>#N/A</v>
        <stp/>
        <stp>NSE_LT-EQ</stp>
        <stp>AverageTradePrice</stp>
        <tr r="N31" s="1"/>
      </tp>
      <tp t="e">
        <v>#N/A</v>
        <stp/>
        <stp>NSE_BHARTIARTL-EQ</stp>
        <stp>Exchange</stp>
        <tr r="Q2" s="1"/>
      </tp>
      <tp t="e">
        <v>#N/A</v>
        <stp/>
        <stp>NSE_HINDUNILVR-EQ</stp>
        <stp>PrevClose</stp>
        <tr r="K23" s="1"/>
      </tp>
      <tp t="e">
        <v>#N/A</v>
        <stp/>
        <stp>NSE_HEROMOTOCO-EQ</stp>
        <stp>Exchange</stp>
        <tr r="Q20" s="1"/>
      </tp>
      <tp t="e">
        <v>#N/A</v>
        <stp/>
        <stp>NSE_TATAMOTORS-EQ</stp>
        <stp>PrevClose</stp>
        <tr r="K41" s="1"/>
      </tp>
      <tp t="e">
        <v>#N/A</v>
        <stp/>
        <stp>NSE_KOTAKBANK-EQ</stp>
        <stp>AverageTradePrice</stp>
        <tr r="N30" s="1"/>
      </tp>
      <tp t="e">
        <v>#N/A</v>
        <stp/>
        <stp>NSE_HDFCBANK-EQ</stp>
        <stp>AverageTradePrice</stp>
        <tr r="N19" s="1"/>
      </tp>
      <tp t="e">
        <v>#N/A</v>
        <stp/>
        <stp>NSE_MARUTI-EQ</stp>
        <stp>BidSize</stp>
        <tr r="C34" s="1"/>
      </tp>
      <tp t="e">
        <v>#N/A</v>
        <stp/>
        <stp>NSE_RELIANCE-EQ</stp>
        <stp>PrevClose</stp>
        <tr r="K38" s="1"/>
      </tp>
      <tp t="e">
        <v>#N/A</v>
        <stp/>
        <stp>NSE_AXISBANK-EQ</stp>
        <stp>AverageTradePrice</stp>
        <tr r="N8" s="1"/>
      </tp>
      <tp t="e">
        <v>#N/A</v>
        <stp/>
        <stp>NSE_BOSCHLTD-EQ</stp>
        <stp>AverageTradePrice</stp>
        <tr r="N11" s="1"/>
      </tp>
      <tp t="e">
        <v>#N/A</v>
        <stp/>
        <stp>NSE_EICHERMOT-EQ</stp>
        <stp>PrevClose</stp>
        <tr r="K15" s="1"/>
      </tp>
      <tp t="e">
        <v>#N/A</v>
        <stp/>
        <stp>NSE_BHARTIARTL-EQ</stp>
        <stp>AverageTradePrice</stp>
        <tr r="N2" s="1"/>
      </tp>
      <tp t="e">
        <v>#N/A</v>
        <stp/>
        <stp>NSE_M&amp;M-EQ</stp>
        <stp>Exchange</stp>
        <tr r="Q33" s="1"/>
      </tp>
      <tp t="e">
        <v>#N/A</v>
        <stp/>
        <stp>NSE_ZEEL-EQ</stp>
        <stp>TotalAskQty</stp>
        <tr r="P50" s="1"/>
      </tp>
      <tp t="e">
        <v>#N/A</v>
        <stp/>
        <stp>NSE_ZEEL-EQ</stp>
        <stp>TotalBidQty</stp>
        <tr r="O50" s="1"/>
      </tp>
      <tp t="e">
        <v>#N/A</v>
        <stp/>
        <stp>NSE_TATAMOTORS-EQ</stp>
        <stp>Exchange</stp>
        <tr r="Q41" s="1"/>
      </tp>
      <tp t="e">
        <v>#N/A</v>
        <stp/>
        <stp>NSE_ICICIBANK-EQ</stp>
        <stp>Exchange</stp>
        <tr r="Q25" s="1"/>
      </tp>
      <tp t="e">
        <v>#N/A</v>
        <stp/>
        <stp>NSE_DRREDDY-EQ</stp>
        <stp>BidSize</stp>
        <tr r="C14" s="1"/>
      </tp>
      <tp t="e">
        <v>#N/A</v>
        <stp/>
        <stp>NSE_LUPIN-EQ</stp>
        <stp>BidSize</stp>
        <tr r="C32" s="1"/>
      </tp>
      <tp t="e">
        <v>#N/A</v>
        <stp/>
        <stp>NSE_ITC-EQ</stp>
        <stp>TotalAskQty</stp>
        <tr r="P29" s="1"/>
      </tp>
      <tp t="e">
        <v>#N/A</v>
        <stp/>
        <stp>NSE_IOC-EQ</stp>
        <stp>TotalAskQty</stp>
        <tr r="P28" s="1"/>
      </tp>
      <tp t="e">
        <v>#N/A</v>
        <stp/>
        <stp>NSE_IOC-EQ</stp>
        <stp>TotalBidQty</stp>
        <tr r="O28" s="1"/>
      </tp>
      <tp t="e">
        <v>#N/A</v>
        <stp/>
        <stp>NSE_ITC-EQ</stp>
        <stp>TotalBidQty</stp>
        <tr r="O29" s="1"/>
      </tp>
      <tp t="e">
        <v>#N/A</v>
        <stp/>
        <stp>NSE_M&amp;M-EQ</stp>
        <stp>TotalAskQty</stp>
        <tr r="P33" s="1"/>
      </tp>
      <tp t="e">
        <v>#N/A</v>
        <stp/>
        <stp>NSE_M&amp;M-EQ</stp>
        <stp>TotalBidQty</stp>
        <tr r="O33" s="1"/>
      </tp>
      <tp t="e">
        <v>#N/A</v>
        <stp/>
        <stp>NSE_YESBANK-EQ</stp>
        <stp>PrevClose</stp>
        <tr r="K49" s="1"/>
      </tp>
      <tp t="e">
        <v>#N/A</v>
        <stp/>
        <stp>NSE_BAJAJ-AUTO-EQ</stp>
        <stp>Volume</stp>
        <tr r="L9" s="1"/>
      </tp>
      <tp t="e">
        <v>#N/A</v>
        <stp/>
        <stp>NSE_LUPIN-EQ</stp>
        <stp>AskSize</stp>
        <tr r="F32" s="1"/>
      </tp>
      <tp t="e">
        <v>#N/A</v>
        <stp/>
        <stp>NSE_SUNPHARMA-EQ</stp>
        <stp>TotalAskQty</stp>
        <tr r="P40" s="1"/>
      </tp>
      <tp t="e">
        <v>#N/A</v>
        <stp/>
        <stp>NSE_COALINDIA-EQ</stp>
        <stp>PrevClose</stp>
        <tr r="K13" s="1"/>
      </tp>
      <tp t="e">
        <v>#N/A</v>
        <stp/>
        <stp>NSE_SUNPHARMA-EQ</stp>
        <stp>TotalBidQty</stp>
        <tr r="O40" s="1"/>
      </tp>
      <tp t="e">
        <v>#N/A</v>
        <stp/>
        <stp>NSE_DRREDDY-EQ</stp>
        <stp>AskSize</stp>
        <tr r="F14" s="1"/>
      </tp>
      <tp t="e">
        <v>#N/A</v>
        <stp/>
        <stp>NSE_UPL-EQ</stp>
        <stp>TotalAskQty</stp>
        <tr r="P46" s="1"/>
      </tp>
      <tp t="e">
        <v>#N/A</v>
        <stp/>
        <stp>NSE_TCS-EQ</stp>
        <stp>TotalAskQty</stp>
        <tr r="P43" s="1"/>
      </tp>
      <tp t="e">
        <v>#N/A</v>
        <stp/>
        <stp>NSE_TCS-EQ</stp>
        <stp>TotalBidQty</stp>
        <tr r="O43" s="1"/>
      </tp>
      <tp t="e">
        <v>#N/A</v>
        <stp/>
        <stp>NSE_UPL-EQ</stp>
        <stp>TotalBidQty</stp>
        <tr r="O46" s="1"/>
      </tp>
      <tp t="e">
        <v>#N/A</v>
        <stp/>
        <stp>NSE_BOSCHLTD-EQ</stp>
        <stp>Exchange</stp>
        <tr r="Q11" s="1"/>
      </tp>
      <tp t="e">
        <v>#N/A</v>
        <stp/>
        <stp>NSE_TATASTEEL-EQ</stp>
        <stp>PrevClose</stp>
        <tr r="K42" s="1"/>
      </tp>
      <tp t="e">
        <v>#N/A</v>
        <stp/>
        <stp>NSE_BAJAJ-AUTO-EQ</stp>
        <stp>lastUpdateTime</stp>
        <tr r="S9" s="1"/>
      </tp>
      <tp t="e">
        <v>#N/A</v>
        <stp/>
        <stp>NSE_TATASTEEL-EQ</stp>
        <stp>TotalAskQty</stp>
        <tr r="P42" s="1"/>
      </tp>
      <tp t="e">
        <v>#N/A</v>
        <stp/>
        <stp>NSE_TATASTEEL-EQ</stp>
        <stp>TotalBidQty</stp>
        <tr r="O42" s="1"/>
      </tp>
      <tp t="e">
        <v>#N/A</v>
        <stp/>
        <stp>NSE_ASIANPAINT-EQ</stp>
        <stp>AverageTradePrice</stp>
        <tr r="N6" s="1"/>
      </tp>
      <tp t="e">
        <v>#N/A</v>
        <stp/>
        <stp>NSE_HEROMOTOCO-EQ</stp>
        <stp>PrevClose</stp>
        <tr r="K20" s="1"/>
      </tp>
      <tp t="e">
        <v>#N/A</v>
        <stp/>
        <stp>NSE_TATASTEEL-EQ</stp>
        <stp>AverageTradePrice</stp>
        <tr r="N42" s="1"/>
      </tp>
      <tp t="e">
        <v>#N/A</v>
        <stp/>
        <stp>NSE_IOC-EQ</stp>
        <stp>Exchange</stp>
        <tr r="Q28" s="1"/>
      </tp>
      <tp t="e">
        <v>#N/A</v>
        <stp/>
        <stp>NSE_ITC-EQ</stp>
        <stp>Exchange</stp>
        <tr r="Q29" s="1"/>
      </tp>
      <tp t="e">
        <v>#N/A</v>
        <stp/>
        <stp>NSE_HEROMOTOCO-EQ</stp>
        <stp>AverageTradePrice</stp>
        <tr r="N20" s="1"/>
      </tp>
      <tp t="e">
        <v>#N/A</v>
        <stp/>
        <stp>NSE_ASIANPAINT-EQ</stp>
        <stp>PrevClose</stp>
        <tr r="K6" s="1"/>
      </tp>
      <tp t="e">
        <v>#N/A</v>
        <stp/>
        <stp>NSE_HINDALCO-EQ</stp>
        <stp>Exchange</stp>
        <tr r="Q21" s="1"/>
      </tp>
      <tp t="e">
        <v>#N/A</v>
        <stp/>
        <stp>NSE_IBULHSGFIN-EQ</stp>
        <stp>Exchange</stp>
        <tr r="Q24" s="1"/>
      </tp>
      <tp t="e">
        <v>#N/A</v>
        <stp/>
        <stp>NSE_HDFCBANK-EQ</stp>
        <stp>Exchange</stp>
        <tr r="Q19" s="1"/>
      </tp>
      <tp t="e">
        <v>#N/A</v>
        <stp/>
        <stp>NSE_COALINDIA-EQ</stp>
        <stp>AverageTradePrice</stp>
        <tr r="N13" s="1"/>
      </tp>
      <tp t="e">
        <v>#N/A</v>
        <stp/>
        <stp>NSE_YESBANK-EQ</stp>
        <stp>AverageTradePrice</stp>
        <tr r="N49" s="1"/>
      </tp>
      <tp t="e">
        <v>#N/A</v>
        <stp/>
        <stp>NSE_YESBANK-EQ</stp>
        <stp>AskSize</stp>
        <tr r="F49" s="1"/>
      </tp>
      <tp t="e">
        <v>#N/A</v>
        <stp/>
        <stp>NSE_YESBANK-EQ</stp>
        <stp>BidSize</stp>
        <tr r="C49" s="1"/>
      </tp>
      <tp t="e">
        <v>#N/A</v>
        <stp/>
        <stp>NSE_ASIANPAINT-EQ</stp>
        <stp>Exchange</stp>
        <tr r="Q6" s="1"/>
      </tp>
      <tp t="e">
        <v>#N/A</v>
        <stp/>
        <stp>NSE_EICHERMOT-EQ</stp>
        <stp>Exchange</stp>
        <tr r="Q15" s="1"/>
      </tp>
      <tp t="e">
        <v>#N/A</v>
        <stp/>
        <stp>NSE_HINDUNILVR-EQ</stp>
        <stp>Exchange</stp>
        <tr r="Q23" s="1"/>
      </tp>
      <tp t="e">
        <v>#N/A</v>
        <stp/>
        <stp>NSE_BAJFINANCE-EQ</stp>
        <stp>Exchange</stp>
        <tr r="Q10" s="1"/>
      </tp>
      <tp t="e">
        <v>#N/A</v>
        <stp/>
        <stp>NSE_EICHERMOT-EQ</stp>
        <stp>AverageTradePrice</stp>
        <tr r="N15" s="1"/>
      </tp>
      <tp t="e">
        <v>#N/A</v>
        <stp/>
        <stp>NSE_BOSCHLTD-EQ</stp>
        <stp>PrevClose</stp>
        <tr r="K11" s="1"/>
      </tp>
      <tp t="e">
        <v>#N/A</v>
        <stp/>
        <stp>NSE_AXISBANK-EQ</stp>
        <stp>PrevClose</stp>
        <tr r="K8" s="1"/>
      </tp>
      <tp t="e">
        <v>#N/A</v>
        <stp/>
        <stp>NSE_BHARTIARTL-EQ</stp>
        <stp>PrevClose</stp>
        <tr r="K2" s="1"/>
      </tp>
      <tp t="e">
        <v>#N/A</v>
        <stp/>
        <stp>NSE_DRREDDY-EQ</stp>
        <stp>AverageTradePrice</stp>
        <tr r="N14" s="1"/>
      </tp>
      <tp t="e">
        <v>#N/A</v>
        <stp/>
        <stp>NSE_HINDUNILVR-EQ</stp>
        <stp>TotalBidQty</stp>
        <tr r="O23" s="1"/>
      </tp>
      <tp t="e">
        <v>#N/A</v>
        <stp/>
        <stp>NSE_HINDUNILVR-EQ</stp>
        <stp>TotalAskQty</stp>
        <tr r="P23" s="1"/>
      </tp>
      <tp t="e">
        <v>#N/A</v>
        <stp/>
        <stp>NSE_UPL-EQ</stp>
        <stp>Exchange</stp>
        <tr r="Q46" s="1"/>
      </tp>
      <tp t="e">
        <v>#N/A</v>
        <stp/>
        <stp>NSE_AXISBANK-EQ</stp>
        <stp>Exchange</stp>
        <tr r="Q8" s="1"/>
      </tp>
      <tp t="e">
        <v>#N/A</v>
        <stp/>
        <stp>NSE_AXISBANK-EQ</stp>
        <stp>AskSize</stp>
        <tr r="F8" s="1"/>
      </tp>
      <tp t="e">
        <v>#N/A</v>
        <stp/>
        <stp>NSE_BPCL-EQ</stp>
        <stp>TotalAskQty</stp>
        <tr r="P12" s="1"/>
      </tp>
      <tp t="e">
        <v>#N/A</v>
        <stp/>
        <stp>NSE_BPCL-EQ</stp>
        <stp>TotalBidQty</stp>
        <tr r="O12" s="1"/>
      </tp>
      <tp t="e">
        <v>#N/A</v>
        <stp/>
        <stp>NSE_BAJAJ-AUTO-EQ</stp>
        <stp>PrevClose</stp>
        <tr r="K9" s="1"/>
      </tp>
      <tp t="e">
        <v>#N/A</v>
        <stp/>
        <stp>NSE_HEROMOTOCO-EQ</stp>
        <stp>TotalBidQty</stp>
        <tr r="O20" s="1"/>
      </tp>
      <tp t="e">
        <v>#N/A</v>
        <stp/>
        <stp>NSE_HEROMOTOCO-EQ</stp>
        <stp>TotalAskQty</stp>
        <tr r="P20" s="1"/>
      </tp>
      <tp t="e">
        <v>#N/A</v>
        <stp/>
        <stp>NSE_TCS-EQ</stp>
        <stp>Exchange</stp>
        <tr r="Q43" s="1"/>
      </tp>
      <tp t="e">
        <v>#N/A</v>
        <stp/>
        <stp>NSE_TATASTEEL-EQ</stp>
        <stp>Exchange</stp>
        <tr r="Q42" s="1"/>
      </tp>
      <tp t="e">
        <v>#N/A</v>
        <stp/>
        <stp>NSE_AUROPHARMA-EQ</stp>
        <stp>PrevClose</stp>
        <tr r="K7" s="1"/>
      </tp>
      <tp t="e">
        <v>#N/A</v>
        <stp/>
        <stp>NSE_ADANIPORTS-EQ</stp>
        <stp>PrevClose</stp>
        <tr r="K4" s="1"/>
      </tp>
      <tp t="e">
        <v>#N/A</v>
        <stp/>
        <stp>NSE_SUNPHARMA-EQ</stp>
        <stp>PrevClose</stp>
        <tr r="K40" s="1"/>
      </tp>
      <tp t="e">
        <v>#N/A</v>
        <stp/>
        <stp>NSE_AMBUJACEM-EQ</stp>
        <stp>TotalAskQty</stp>
        <tr r="P5" s="1"/>
      </tp>
      <tp t="e">
        <v>#N/A</v>
        <stp/>
        <stp>NSE_AMBUJACEM-EQ</stp>
        <stp>TotalBidQty</stp>
        <tr r="O5" s="1"/>
      </tp>
      <tp t="e">
        <v>#N/A</v>
        <stp/>
        <stp>NSE_HINDPETRO-EQ</stp>
        <stp>TotalBidQty</stp>
        <tr r="O22" s="1"/>
      </tp>
      <tp t="e">
        <v>#N/A</v>
        <stp/>
        <stp>NSE_HINDPETRO-EQ</stp>
        <stp>TotalAskQty</stp>
        <tr r="P22" s="1"/>
      </tp>
      <tp t="e">
        <v>#N/A</v>
        <stp/>
        <stp>NSE_INDUSINDBK-EQ</stp>
        <stp>AverageTradePrice</stp>
        <tr r="N26" s="1"/>
      </tp>
      <tp t="e">
        <v>#N/A</v>
        <stp/>
        <stp>NSE_BAJAJ-AUTO-EQ</stp>
        <stp>Exchange</stp>
        <tr r="Q9" s="1"/>
      </tp>
      <tp t="e">
        <v>#N/A</v>
        <stp/>
        <stp>NSE_KOTAKBANK-EQ</stp>
        <stp>TotalAskQty</stp>
        <tr r="P30" s="1"/>
      </tp>
      <tp t="e">
        <v>#N/A</v>
        <stp/>
        <stp>NSE_KOTAKBANK-EQ</stp>
        <stp>TotalBidQty</stp>
        <tr r="O30" s="1"/>
      </tp>
      <tp t="e">
        <v>#N/A</v>
        <stp/>
        <stp>NSE_AXISBANK-EQ</stp>
        <stp>BidSize</stp>
        <tr r="C8" s="1"/>
      </tp>
      <tp t="e">
        <v>#N/A</v>
        <stp/>
        <stp>NSE_SUNPHARMA-EQ</stp>
        <stp>AverageTradePrice</stp>
        <tr r="N40" s="1"/>
      </tp>
      <tp t="e">
        <v>#N/A</v>
        <stp/>
        <stp>NSE_WIPRO-EQ</stp>
        <stp>BidSize</stp>
        <tr r="C48" s="1"/>
      </tp>
      <tp t="e">
        <v>#N/A</v>
        <stp/>
        <stp>NSE_CIPLA-EQ</stp>
        <stp>BidSize</stp>
        <tr r="C3" s="1"/>
      </tp>
      <tp t="e">
        <v>#N/A</v>
        <stp/>
        <stp>NSE_GAIL-EQ</stp>
        <stp>TotalAskQty</stp>
        <tr r="P16" s="1"/>
      </tp>
      <tp t="e">
        <v>#N/A</v>
        <stp/>
        <stp>NSE_GAIL-EQ</stp>
        <stp>TotalBidQty</stp>
        <tr r="O16" s="1"/>
      </tp>
      <tp t="e">
        <v>#N/A</v>
        <stp/>
        <stp>NSE_KOTAKBANK-EQ</stp>
        <stp>Exchange</stp>
        <tr r="Q30" s="1"/>
      </tp>
      <tp t="e">
        <v>#N/A</v>
        <stp/>
        <stp>NSE_INDUSINDBK-EQ</stp>
        <stp>PrevClose</stp>
        <tr r="K26" s="1"/>
      </tp>
      <tp t="e">
        <v>#N/A</v>
        <stp/>
        <stp>NSE_BAJAJ-AUTO-EQ</stp>
        <stp>AverageTradePrice</stp>
        <tr r="N9" s="1"/>
      </tp>
      <tp t="e">
        <v>#N/A</v>
        <stp/>
        <stp>NSE_POWERGRID-EQ</stp>
        <stp>TotalAskQty</stp>
        <tr r="P37" s="1"/>
      </tp>
      <tp t="e">
        <v>#N/A</v>
        <stp/>
        <stp>NSE_POWERGRID-EQ</stp>
        <stp>TotalBidQty</stp>
        <tr r="O37" s="1"/>
      </tp>
      <tp t="e">
        <v>#N/A</v>
        <stp/>
        <stp>NSE_WIPRO-EQ</stp>
        <stp>AskSize</stp>
        <tr r="F48" s="1"/>
      </tp>
      <tp t="e">
        <v>#N/A</v>
        <stp/>
        <stp>NSE_CIPLA-EQ</stp>
        <stp>AskSize</stp>
        <tr r="F3" s="1"/>
      </tp>
      <tp t="e">
        <v>#N/A</v>
        <stp/>
        <stp>NSE_ADANIPORTS-EQ</stp>
        <stp>AverageTradePrice</stp>
        <tr r="N4" s="1"/>
      </tp>
      <tp t="e">
        <v>#N/A</v>
        <stp/>
        <stp>NSE_AUROPHARMA-EQ</stp>
        <stp>AverageTradePrice</stp>
        <tr r="N7" s="1"/>
      </tp>
      <tp t="e">
        <v>#N/A</v>
        <stp/>
        <stp>NSE_TATAMOTORS-EQ</stp>
        <stp>TotalAskQty</stp>
        <tr r="P41" s="1"/>
      </tp>
      <tp t="e">
        <v>#N/A</v>
        <stp/>
        <stp>NSE_TATAMOTORS-EQ</stp>
        <stp>TotalBidQty</stp>
        <tr r="O41" s="1"/>
      </tp>
      <tp t="e">
        <v>#N/A</v>
        <stp/>
        <stp>NSE_BHARTIARTL-EQ</stp>
        <stp>TotalBidQty</stp>
        <tr r="O2" s="1"/>
      </tp>
      <tp t="e">
        <v>#N/A</v>
        <stp/>
        <stp>NSE_BHARTIARTL-EQ</stp>
        <stp>TotalAskQty</stp>
        <tr r="P2" s="1"/>
      </tp>
      <tp t="e">
        <v>#N/A</v>
        <stp/>
        <stp>NSE_LT-EQ</stp>
        <stp>TotalBidQty</stp>
        <tr r="O31" s="1"/>
      </tp>
      <tp t="e">
        <v>#N/A</v>
        <stp/>
        <stp>NSE_LT-EQ</stp>
        <stp>TotalAskQty</stp>
        <tr r="P31" s="1"/>
      </tp>
      <tp t="e">
        <v>#N/A</v>
        <stp/>
        <stp>NSE_DRREDDY-EQ</stp>
        <stp>PrevClose</stp>
        <tr r="K14" s="1"/>
      </tp>
      <tp t="e">
        <v>#N/A</v>
        <stp/>
        <stp>NSE_INDUSINDBK-EQ</stp>
        <stp>Exchange</stp>
        <tr r="Q26" s="1"/>
      </tp>
      <tp t="e">
        <v>#N/A</v>
        <stp/>
        <stp>NSE_AMBUJACEM-EQ</stp>
        <stp>AverageTradePrice</stp>
        <tr r="N5" s="1"/>
      </tp>
      <tp t="e">
        <v>#N/A</v>
        <stp/>
        <stp>NSE_HCLTECH-EQ</stp>
        <stp>BidSize</stp>
        <tr r="C17" s="1"/>
      </tp>
      <tp t="e">
        <v>#N/A</v>
        <stp/>
        <stp>NSE_TECHM-EQ</stp>
        <stp>BidSize</stp>
        <tr r="C44" s="1"/>
      </tp>
      <tp t="e">
        <v>#N/A</v>
        <stp/>
        <stp>NSE_HINDPETRO-EQ</stp>
        <stp>PrevClose</stp>
        <tr r="K22" s="1"/>
      </tp>
      <tp t="e">
        <v>#N/A</v>
        <stp/>
        <stp>NSE_ADANIPORTS-EQ</stp>
        <stp>TotalBidQty</stp>
        <tr r="O4" s="1"/>
      </tp>
      <tp t="e">
        <v>#N/A</v>
        <stp/>
        <stp>NSE_ADANIPORTS-EQ</stp>
        <stp>TotalAskQty</stp>
        <tr r="P4" s="1"/>
      </tp>
      <tp t="e">
        <v>#N/A</v>
        <stp/>
        <stp>NSE_HINDALCO-EQ</stp>
        <stp>BidSize</stp>
        <tr r="C21" s="1"/>
      </tp>
      <tp t="e">
        <v>#N/A</v>
        <stp/>
        <stp>NSE_HDFCBANK-EQ</stp>
        <stp>AskSize</stp>
        <tr r="F19" s="1"/>
      </tp>
      <tp t="e">
        <v>#N/A</v>
        <stp/>
        <stp>NSE_ULTRACEMCO-EQ</stp>
        <stp>Exchange</stp>
        <tr r="Q45" s="1"/>
      </tp>
      <tp t="e">
        <v>#N/A</v>
        <stp/>
        <stp>NSE_BOSCHLTD-EQ</stp>
        <stp>AskSize</stp>
        <tr r="F11" s="1"/>
      </tp>
      <tp t="e">
        <v>#N/A</v>
        <stp/>
        <stp>NSE_TECHM-EQ</stp>
        <stp>AskSize</stp>
        <tr r="F44" s="1"/>
      </tp>
      <tp t="e">
        <v>#N/A</v>
        <stp/>
        <stp>NSE_HDFC-EQ</stp>
        <stp>TotalAskQty</stp>
        <tr r="P18" s="1"/>
      </tp>
      <tp t="e">
        <v>#N/A</v>
        <stp/>
        <stp>NSE_HDFC-EQ</stp>
        <stp>TotalBidQty</stp>
        <tr r="O18" s="1"/>
      </tp>
      <tp t="e">
        <v>#N/A</v>
        <stp/>
        <stp>NSE_HDFCBANK-EQ</stp>
        <stp>BidSize</stp>
        <tr r="C19" s="1"/>
      </tp>
      <tp t="e">
        <v>#N/A</v>
        <stp/>
        <stp>NSE_BOSCHLTD-EQ</stp>
        <stp>BidSize</stp>
        <tr r="C11" s="1"/>
      </tp>
      <tp t="e">
        <v>#N/A</v>
        <stp/>
        <stp>NSE_HINDALCO-EQ</stp>
        <stp>AskSize</stp>
        <tr r="F21" s="1"/>
      </tp>
      <tp t="e">
        <v>#N/A</v>
        <stp/>
        <stp>NSE_ULTRACEMCO-EQ</stp>
        <stp>PrevClose</stp>
        <tr r="K45" s="1"/>
      </tp>
      <tp t="e">
        <v>#N/A</v>
        <stp/>
        <stp>NSE_HINDPETRO-EQ</stp>
        <stp>Exchange</stp>
        <tr r="Q22" s="1"/>
      </tp>
      <tp t="e">
        <v>#N/A</v>
        <stp/>
        <stp>NSE_ADANIPORTS-EQ</stp>
        <stp>Exchange</stp>
        <tr r="Q4" s="1"/>
      </tp>
      <tp t="e">
        <v>#N/A</v>
        <stp/>
        <stp>NSE_HCLTECH-EQ</stp>
        <stp>AskSize</stp>
        <tr r="F17" s="1"/>
      </tp>
      <tp t="e">
        <v>#N/A</v>
        <stp/>
        <stp>NSE_INFY-EQ</stp>
        <stp>TotalBidQty</stp>
        <tr r="O27" s="1"/>
      </tp>
      <tp t="e">
        <v>#N/A</v>
        <stp/>
        <stp>NSE_INFY-EQ</stp>
        <stp>TotalAskQty</stp>
        <tr r="P27" s="1"/>
      </tp>
      <tp t="e">
        <v>#N/A</v>
        <stp/>
        <stp>NSE_AUROPHARMA-EQ</stp>
        <stp>Exchange</stp>
        <tr r="Q7" s="1"/>
      </tp>
      <tp t="e">
        <v>#N/A</v>
        <stp/>
        <stp>NSE_BAJFINANCE-EQ</stp>
        <stp>TotalBidQty</stp>
        <tr r="O10" s="1"/>
      </tp>
      <tp t="e">
        <v>#N/A</v>
        <stp/>
        <stp>NSE_BAJFINANCE-EQ</stp>
        <stp>TotalAskQty</stp>
        <tr r="P10" s="1"/>
      </tp>
      <tp t="e">
        <v>#N/A</v>
        <stp/>
        <stp>NSE_BAJAJ-AUTO-EQ</stp>
        <stp>TotalBidQty</stp>
        <tr r="O9" s="1"/>
      </tp>
      <tp t="e">
        <v>#N/A</v>
        <stp/>
        <stp>NSE_BAJAJ-AUTO-EQ</stp>
        <stp>TotalAskQty</stp>
        <tr r="P9" s="1"/>
      </tp>
      <tp t="e">
        <v>#N/A</v>
        <stp/>
        <stp>NSE_NTPC-EQ</stp>
        <stp>TotalAskQty</stp>
        <tr r="P35" s="1"/>
      </tp>
      <tp t="e">
        <v>#N/A</v>
        <stp/>
        <stp>NSE_NTPC-EQ</stp>
        <stp>TotalBidQty</stp>
        <tr r="O35" s="1"/>
      </tp>
      <tp t="e">
        <v>#N/A</v>
        <stp/>
        <stp>NSE_SUNPHARMA-EQ</stp>
        <stp>Exchange</stp>
        <tr r="Q40" s="1"/>
      </tp>
      <tp t="e">
        <v>#N/A</v>
        <stp/>
        <stp>NSE_INDUSINDBK-EQ</stp>
        <stp>TotalBidQty</stp>
        <tr r="O26" s="1"/>
      </tp>
      <tp t="e">
        <v>#N/A</v>
        <stp/>
        <stp>NSE_INDUSINDBK-EQ</stp>
        <stp>TotalAskQty</stp>
        <tr r="P26" s="1"/>
      </tp>
      <tp t="e">
        <v>#N/A</v>
        <stp/>
        <stp>NSE_ULTRACEMCO-EQ</stp>
        <stp>AverageTradePrice</stp>
        <tr r="N45" s="1"/>
      </tp>
      <tp t="e">
        <v>#N/A</v>
        <stp/>
        <stp>NSE_ONGC-EQ</stp>
        <stp>TotalBidQty</stp>
        <tr r="O36" s="1"/>
      </tp>
      <tp t="e">
        <v>#N/A</v>
        <stp/>
        <stp>NSE_ONGC-EQ</stp>
        <stp>TotalAskQty</stp>
        <tr r="P36" s="1"/>
      </tp>
      <tp t="e">
        <v>#N/A</v>
        <stp/>
        <stp>NSE_HINDPETRO-EQ</stp>
        <stp>AverageTradePrice</stp>
        <tr r="N22" s="1"/>
      </tp>
      <tp t="e">
        <v>#N/A</v>
        <stp/>
        <stp>NSE_LT-EQ</stp>
        <stp>Exchange</stp>
        <tr r="Q31" s="1"/>
      </tp>
      <tp t="e">
        <v>#N/A</v>
        <stp/>
        <stp>NSE_ASIANPAINT-EQ</stp>
        <stp>TotalBidQty</stp>
        <tr r="O6" s="1"/>
      </tp>
      <tp t="e">
        <v>#N/A</v>
        <stp/>
        <stp>NSE_ASIANPAINT-EQ</stp>
        <stp>TotalAskQty</stp>
        <tr r="P6" s="1"/>
      </tp>
      <tp t="e">
        <v>#N/A</v>
        <stp/>
        <stp>NSE_ICICIBANK-EQ</stp>
        <stp>TotalAskQty</stp>
        <tr r="P25" s="1"/>
      </tp>
      <tp t="e">
        <v>#N/A</v>
        <stp/>
        <stp>NSE_ICICIBANK-EQ</stp>
        <stp>TotalBidQty</stp>
        <tr r="O25" s="1"/>
      </tp>
      <tp t="e">
        <v>#N/A</v>
        <stp/>
        <stp>NSE_COALINDIA-EQ</stp>
        <stp>TotalAskQty</stp>
        <tr r="P13" s="1"/>
      </tp>
      <tp t="e">
        <v>#N/A</v>
        <stp/>
        <stp>NSE_COALINDIA-EQ</stp>
        <stp>TotalBidQty</stp>
        <tr r="O13" s="1"/>
      </tp>
      <tp t="e">
        <v>#N/A</v>
        <stp/>
        <stp>NSE_AMBUJACEM-EQ</stp>
        <stp>PrevClose</stp>
        <tr r="K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G9" sqref="G9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,"NSE_BHARTIARTL-EQ", "TradingSymbol")</f>
        <v>#N/A</v>
      </c>
      <c r="B2" s="1" t="e">
        <f>RTD("pi.rtdserver", ,"NSE_BHARTIARTL-EQ", "Last")</f>
        <v>#N/A</v>
      </c>
      <c r="C2" s="1" t="e">
        <f>RTD("pi.rtdserver", ,"NSE_BHARTIARTL-EQ", "BidSize")</f>
        <v>#N/A</v>
      </c>
      <c r="D2" s="1" t="e">
        <f>RTD("pi.rtdserver", ,"NSE_BHARTIARTL-EQ", "Bid")</f>
        <v>#N/A</v>
      </c>
      <c r="E2" s="1" t="e">
        <f>RTD("pi.rtdserver", ,"NSE_BHARTIARTL-EQ", "Ask")</f>
        <v>#N/A</v>
      </c>
      <c r="F2" s="1" t="e">
        <f>RTD("pi.rtdserver", ,"NSE_BHARTIARTL-EQ", "AskSize")</f>
        <v>#N/A</v>
      </c>
      <c r="G2" s="1" t="e">
        <f>RTD("pi.rtdserver", ,"NSE_BHARTIARTL-EQ", "LTQ")</f>
        <v>#N/A</v>
      </c>
      <c r="H2" s="1" t="e">
        <f>RTD("pi.rtdserver", ,"NSE_BHARTIARTL-EQ", "Open")</f>
        <v>#N/A</v>
      </c>
      <c r="I2" s="1" t="e">
        <f>RTD("pi.rtdserver", ,"NSE_BHARTIARTL-EQ", "High")</f>
        <v>#N/A</v>
      </c>
      <c r="J2" s="1" t="e">
        <f>RTD("pi.rtdserver", ,"NSE_BHARTIARTL-EQ", "Low")</f>
        <v>#N/A</v>
      </c>
      <c r="K2" s="1" t="e">
        <f>RTD("pi.rtdserver", ,"NSE_BHARTIARTL-EQ", "PrevClose")</f>
        <v>#N/A</v>
      </c>
      <c r="L2" s="1" t="e">
        <f>RTD("pi.rtdserver", ,"NSE_BHARTIARTL-EQ", "Volume")</f>
        <v>#N/A</v>
      </c>
      <c r="M2" s="1" t="e">
        <f>RTD("pi.rtdserver", ,"NSE_BHARTIARTL-EQ", "OpenInterest")</f>
        <v>#N/A</v>
      </c>
      <c r="N2" s="1" t="e">
        <f>RTD("pi.rtdserver", ,"NSE_BHARTIARTL-EQ", "AverageTradePrice")</f>
        <v>#N/A</v>
      </c>
      <c r="O2" s="1" t="e">
        <f>RTD("pi.rtdserver", ,"NSE_BHARTIARTL-EQ", "TotalBidQty")</f>
        <v>#N/A</v>
      </c>
      <c r="P2" s="1" t="e">
        <f>RTD("pi.rtdserver", ,"NSE_BHARTIARTL-EQ", "TotalAskQty")</f>
        <v>#N/A</v>
      </c>
      <c r="Q2" s="1" t="e">
        <f>RTD("pi.rtdserver", ,"NSE_BHARTIARTL-EQ", "Exchange")</f>
        <v>#N/A</v>
      </c>
      <c r="R2" s="1" t="e">
        <f>RTD("pi.rtdserver", ,"NSE_BHARTIARTL-EQ", "lastTradeTime")</f>
        <v>#N/A</v>
      </c>
      <c r="S2" s="1" t="e">
        <f>RTD("pi.rtdserver", ,"NSE_BHARTIARTL-EQ", "lastUpdateTime")</f>
        <v>#N/A</v>
      </c>
    </row>
    <row r="3" spans="1:19" x14ac:dyDescent="0.25">
      <c r="A3" s="1" t="e">
        <f>RTD("pi.rtdserver", ,"NSE_CIPLA-EQ", "TradingSymbol")</f>
        <v>#N/A</v>
      </c>
      <c r="B3" s="1" t="e">
        <f>RTD("pi.rtdserver", ,"NSE_CIPLA-EQ", "Last")</f>
        <v>#N/A</v>
      </c>
      <c r="C3" s="1" t="e">
        <f>RTD("pi.rtdserver", ,"NSE_CIPLA-EQ", "BidSize")</f>
        <v>#N/A</v>
      </c>
      <c r="D3" s="1" t="e">
        <f>RTD("pi.rtdserver", ,"NSE_CIPLA-EQ", "Bid")</f>
        <v>#N/A</v>
      </c>
      <c r="E3" s="1" t="e">
        <f>RTD("pi.rtdserver", ,"NSE_CIPLA-EQ", "Ask")</f>
        <v>#N/A</v>
      </c>
      <c r="F3" s="1" t="e">
        <f>RTD("pi.rtdserver", ,"NSE_CIPLA-EQ", "AskSize")</f>
        <v>#N/A</v>
      </c>
      <c r="G3" s="1" t="e">
        <f>RTD("pi.rtdserver", ,"NSE_CIPLA-EQ", "LTQ")</f>
        <v>#N/A</v>
      </c>
      <c r="H3" s="1" t="e">
        <f>RTD("pi.rtdserver", ,"NSE_CIPLA-EQ", "Open")</f>
        <v>#N/A</v>
      </c>
      <c r="I3" s="1" t="e">
        <f>RTD("pi.rtdserver", ,"NSE_CIPLA-EQ", "High")</f>
        <v>#N/A</v>
      </c>
      <c r="J3" s="1" t="e">
        <f>RTD("pi.rtdserver", ,"NSE_CIPLA-EQ", "Low")</f>
        <v>#N/A</v>
      </c>
      <c r="K3" s="1" t="e">
        <f>RTD("pi.rtdserver", ,"NSE_CIPLA-EQ", "PrevClose")</f>
        <v>#N/A</v>
      </c>
      <c r="L3" s="1" t="e">
        <f>RTD("pi.rtdserver", ,"NSE_CIPLA-EQ", "Volume")</f>
        <v>#N/A</v>
      </c>
      <c r="M3" s="1" t="e">
        <f>RTD("pi.rtdserver", ,"NSE_CIPLA-EQ", "OpenInterest")</f>
        <v>#N/A</v>
      </c>
      <c r="N3" s="1" t="e">
        <f>RTD("pi.rtdserver", ,"NSE_CIPLA-EQ", "AverageTradePrice")</f>
        <v>#N/A</v>
      </c>
      <c r="O3" s="1" t="e">
        <f>RTD("pi.rtdserver", ,"NSE_CIPLA-EQ", "TotalBidQty")</f>
        <v>#N/A</v>
      </c>
      <c r="P3" s="1" t="e">
        <f>RTD("pi.rtdserver", ,"NSE_CIPLA-EQ", "TotalAskQty")</f>
        <v>#N/A</v>
      </c>
      <c r="Q3" s="1" t="e">
        <f>RTD("pi.rtdserver", ,"NSE_CIPLA-EQ", "Exchange")</f>
        <v>#N/A</v>
      </c>
      <c r="R3" s="1" t="e">
        <f>RTD("pi.rtdserver", ,"NSE_CIPLA-EQ", "lastTradeTime")</f>
        <v>#N/A</v>
      </c>
      <c r="S3" s="1" t="e">
        <f>RTD("pi.rtdserver", ,"NSE_CIPLA-EQ", "lastUpdateTime")</f>
        <v>#N/A</v>
      </c>
    </row>
    <row r="4" spans="1:19" x14ac:dyDescent="0.25">
      <c r="A4" s="1" t="e">
        <f>RTD("pi.rtdserver", ,"NSE_ADANIPORTS-EQ", "TradingSymbol")</f>
        <v>#N/A</v>
      </c>
      <c r="B4" s="1" t="e">
        <f>RTD("pi.rtdserver", ,"NSE_ADANIPORTS-EQ", "Last")</f>
        <v>#N/A</v>
      </c>
      <c r="C4" s="1" t="e">
        <f>RTD("pi.rtdserver", ,"NSE_ADANIPORTS-EQ", "BidSize")</f>
        <v>#N/A</v>
      </c>
      <c r="D4" s="1" t="e">
        <f>RTD("pi.rtdserver", ,"NSE_ADANIPORTS-EQ", "Bid")</f>
        <v>#N/A</v>
      </c>
      <c r="E4" s="1" t="e">
        <f>RTD("pi.rtdserver", ,"NSE_ADANIPORTS-EQ", "Ask")</f>
        <v>#N/A</v>
      </c>
      <c r="F4" s="1" t="e">
        <f>RTD("pi.rtdserver", ,"NSE_ADANIPORTS-EQ", "AskSize")</f>
        <v>#N/A</v>
      </c>
      <c r="G4" s="1" t="e">
        <f>RTD("pi.rtdserver", ,"NSE_ADANIPORTS-EQ", "LTQ")</f>
        <v>#N/A</v>
      </c>
      <c r="H4" s="1" t="e">
        <f>RTD("pi.rtdserver", ,"NSE_ADANIPORTS-EQ", "Open")</f>
        <v>#N/A</v>
      </c>
      <c r="I4" s="1" t="e">
        <f>RTD("pi.rtdserver", ,"NSE_ADANIPORTS-EQ", "High")</f>
        <v>#N/A</v>
      </c>
      <c r="J4" s="1" t="e">
        <f>RTD("pi.rtdserver", ,"NSE_ADANIPORTS-EQ", "Low")</f>
        <v>#N/A</v>
      </c>
      <c r="K4" s="1" t="e">
        <f>RTD("pi.rtdserver", ,"NSE_ADANIPORTS-EQ", "PrevClose")</f>
        <v>#N/A</v>
      </c>
      <c r="L4" s="1" t="e">
        <f>RTD("pi.rtdserver", ,"NSE_ADANIPORTS-EQ", "Volume")</f>
        <v>#N/A</v>
      </c>
      <c r="M4" s="1" t="e">
        <f>RTD("pi.rtdserver", ,"NSE_ADANIPORTS-EQ", "OpenInterest")</f>
        <v>#N/A</v>
      </c>
      <c r="N4" s="1" t="e">
        <f>RTD("pi.rtdserver", ,"NSE_ADANIPORTS-EQ", "AverageTradePrice")</f>
        <v>#N/A</v>
      </c>
      <c r="O4" s="1" t="e">
        <f>RTD("pi.rtdserver", ,"NSE_ADANIPORTS-EQ", "TotalBidQty")</f>
        <v>#N/A</v>
      </c>
      <c r="P4" s="1" t="e">
        <f>RTD("pi.rtdserver", ,"NSE_ADANIPORTS-EQ", "TotalAskQty")</f>
        <v>#N/A</v>
      </c>
      <c r="Q4" s="1" t="e">
        <f>RTD("pi.rtdserver", ,"NSE_ADANIPORTS-EQ", "Exchange")</f>
        <v>#N/A</v>
      </c>
      <c r="R4" s="1" t="e">
        <f>RTD("pi.rtdserver", ,"NSE_ADANIPORTS-EQ", "lastTradeTime")</f>
        <v>#N/A</v>
      </c>
      <c r="S4" s="1" t="e">
        <f>RTD("pi.rtdserver", ,"NSE_ADANIPORTS-EQ", "lastUpdateTime")</f>
        <v>#N/A</v>
      </c>
    </row>
    <row r="5" spans="1:19" x14ac:dyDescent="0.25">
      <c r="A5" s="1" t="e">
        <f>RTD("pi.rtdserver", ,"NSE_AMBUJACEM-EQ", "TradingSymbol")</f>
        <v>#N/A</v>
      </c>
      <c r="B5" s="1" t="e">
        <f>RTD("pi.rtdserver", ,"NSE_AMBUJACEM-EQ", "Last")</f>
        <v>#N/A</v>
      </c>
      <c r="C5" s="1" t="e">
        <f>RTD("pi.rtdserver", ,"NSE_AMBUJACEM-EQ", "BidSize")</f>
        <v>#N/A</v>
      </c>
      <c r="D5" s="1" t="e">
        <f>RTD("pi.rtdserver", ,"NSE_AMBUJACEM-EQ", "Bid")</f>
        <v>#N/A</v>
      </c>
      <c r="E5" s="1" t="e">
        <f>RTD("pi.rtdserver", ,"NSE_AMBUJACEM-EQ", "Ask")</f>
        <v>#N/A</v>
      </c>
      <c r="F5" s="1" t="e">
        <f>RTD("pi.rtdserver", ,"NSE_AMBUJACEM-EQ", "AskSize")</f>
        <v>#N/A</v>
      </c>
      <c r="G5" s="1" t="e">
        <f>RTD("pi.rtdserver", ,"NSE_AMBUJACEM-EQ", "LTQ")</f>
        <v>#N/A</v>
      </c>
      <c r="H5" s="1" t="e">
        <f>RTD("pi.rtdserver", ,"NSE_AMBUJACEM-EQ", "Open")</f>
        <v>#N/A</v>
      </c>
      <c r="I5" s="1" t="e">
        <f>RTD("pi.rtdserver", ,"NSE_AMBUJACEM-EQ", "High")</f>
        <v>#N/A</v>
      </c>
      <c r="J5" s="1" t="e">
        <f>RTD("pi.rtdserver", ,"NSE_AMBUJACEM-EQ", "Low")</f>
        <v>#N/A</v>
      </c>
      <c r="K5" s="1" t="e">
        <f>RTD("pi.rtdserver", ,"NSE_AMBUJACEM-EQ", "PrevClose")</f>
        <v>#N/A</v>
      </c>
      <c r="L5" s="1" t="e">
        <f>RTD("pi.rtdserver", ,"NSE_AMBUJACEM-EQ", "Volume")</f>
        <v>#N/A</v>
      </c>
      <c r="M5" s="1" t="e">
        <f>RTD("pi.rtdserver", ,"NSE_AMBUJACEM-EQ", "OpenInterest")</f>
        <v>#N/A</v>
      </c>
      <c r="N5" s="1" t="e">
        <f>RTD("pi.rtdserver", ,"NSE_AMBUJACEM-EQ", "AverageTradePrice")</f>
        <v>#N/A</v>
      </c>
      <c r="O5" s="1" t="e">
        <f>RTD("pi.rtdserver", ,"NSE_AMBUJACEM-EQ", "TotalBidQty")</f>
        <v>#N/A</v>
      </c>
      <c r="P5" s="1" t="e">
        <f>RTD("pi.rtdserver", ,"NSE_AMBUJACEM-EQ", "TotalAskQty")</f>
        <v>#N/A</v>
      </c>
      <c r="Q5" s="1" t="e">
        <f>RTD("pi.rtdserver", ,"NSE_AMBUJACEM-EQ", "Exchange")</f>
        <v>#N/A</v>
      </c>
      <c r="R5" s="1" t="e">
        <f>RTD("pi.rtdserver", ,"NSE_AMBUJACEM-EQ", "lastTradeTime")</f>
        <v>#N/A</v>
      </c>
      <c r="S5" s="1" t="e">
        <f>RTD("pi.rtdserver", ,"NSE_AMBUJACEM-EQ", "lastUpdateTime")</f>
        <v>#N/A</v>
      </c>
    </row>
    <row r="6" spans="1:19" x14ac:dyDescent="0.25">
      <c r="A6" s="1" t="e">
        <f>RTD("pi.rtdserver", ,"NSE_ASIANPAINT-EQ", "TradingSymbol")</f>
        <v>#N/A</v>
      </c>
      <c r="B6" s="1" t="e">
        <f>RTD("pi.rtdserver", ,"NSE_ASIANPAINT-EQ", "Last")</f>
        <v>#N/A</v>
      </c>
      <c r="C6" s="1" t="e">
        <f>RTD("pi.rtdserver", ,"NSE_ASIANPAINT-EQ", "BidSize")</f>
        <v>#N/A</v>
      </c>
      <c r="D6" s="1" t="e">
        <f>RTD("pi.rtdserver", ,"NSE_ASIANPAINT-EQ", "Bid")</f>
        <v>#N/A</v>
      </c>
      <c r="E6" s="1" t="e">
        <f>RTD("pi.rtdserver", ,"NSE_ASIANPAINT-EQ", "Ask")</f>
        <v>#N/A</v>
      </c>
      <c r="F6" s="1" t="e">
        <f>RTD("pi.rtdserver", ,"NSE_ASIANPAINT-EQ", "AskSize")</f>
        <v>#N/A</v>
      </c>
      <c r="G6" s="1" t="e">
        <f>RTD("pi.rtdserver", ,"NSE_ASIANPAINT-EQ", "LTQ")</f>
        <v>#N/A</v>
      </c>
      <c r="H6" s="1" t="e">
        <f>RTD("pi.rtdserver", ,"NSE_ASIANPAINT-EQ", "Open")</f>
        <v>#N/A</v>
      </c>
      <c r="I6" s="1" t="e">
        <f>RTD("pi.rtdserver", ,"NSE_ASIANPAINT-EQ", "High")</f>
        <v>#N/A</v>
      </c>
      <c r="J6" s="1" t="e">
        <f>RTD("pi.rtdserver", ,"NSE_ASIANPAINT-EQ", "Low")</f>
        <v>#N/A</v>
      </c>
      <c r="K6" s="1" t="e">
        <f>RTD("pi.rtdserver", ,"NSE_ASIANPAINT-EQ", "PrevClose")</f>
        <v>#N/A</v>
      </c>
      <c r="L6" s="1" t="e">
        <f>RTD("pi.rtdserver", ,"NSE_ASIANPAINT-EQ", "Volume")</f>
        <v>#N/A</v>
      </c>
      <c r="M6" s="1" t="e">
        <f>RTD("pi.rtdserver", ,"NSE_ASIANPAINT-EQ", "OpenInterest")</f>
        <v>#N/A</v>
      </c>
      <c r="N6" s="1" t="e">
        <f>RTD("pi.rtdserver", ,"NSE_ASIANPAINT-EQ", "AverageTradePrice")</f>
        <v>#N/A</v>
      </c>
      <c r="O6" s="1" t="e">
        <f>RTD("pi.rtdserver", ,"NSE_ASIANPAINT-EQ", "TotalBidQty")</f>
        <v>#N/A</v>
      </c>
      <c r="P6" s="1" t="e">
        <f>RTD("pi.rtdserver", ,"NSE_ASIANPAINT-EQ", "TotalAskQty")</f>
        <v>#N/A</v>
      </c>
      <c r="Q6" s="1" t="e">
        <f>RTD("pi.rtdserver", ,"NSE_ASIANPAINT-EQ", "Exchange")</f>
        <v>#N/A</v>
      </c>
      <c r="R6" s="1" t="e">
        <f>RTD("pi.rtdserver", ,"NSE_ASIANPAINT-EQ", "lastTradeTime")</f>
        <v>#N/A</v>
      </c>
      <c r="S6" s="1" t="e">
        <f>RTD("pi.rtdserver", ,"NSE_ASIANPAINT-EQ", "lastUpdateTime")</f>
        <v>#N/A</v>
      </c>
    </row>
    <row r="7" spans="1:19" x14ac:dyDescent="0.25">
      <c r="A7" s="1" t="e">
        <f>RTD("pi.rtdserver", ,"NSE_AUROPHARMA-EQ", "TradingSymbol")</f>
        <v>#N/A</v>
      </c>
      <c r="B7" s="1" t="e">
        <f>RTD("pi.rtdserver", ,"NSE_AUROPHARMA-EQ", "Last")</f>
        <v>#N/A</v>
      </c>
      <c r="C7" s="1" t="e">
        <f>RTD("pi.rtdserver", ,"NSE_AUROPHARMA-EQ", "BidSize")</f>
        <v>#N/A</v>
      </c>
      <c r="D7" s="1" t="e">
        <f>RTD("pi.rtdserver", ,"NSE_AUROPHARMA-EQ", "Bid")</f>
        <v>#N/A</v>
      </c>
      <c r="E7" s="1" t="e">
        <f>RTD("pi.rtdserver", ,"NSE_AUROPHARMA-EQ", "Ask")</f>
        <v>#N/A</v>
      </c>
      <c r="F7" s="1" t="e">
        <f>RTD("pi.rtdserver", ,"NSE_AUROPHARMA-EQ", "AskSize")</f>
        <v>#N/A</v>
      </c>
      <c r="G7" s="1" t="e">
        <f>RTD("pi.rtdserver", ,"NSE_AUROPHARMA-EQ", "LTQ")</f>
        <v>#N/A</v>
      </c>
      <c r="H7" s="1" t="e">
        <f>RTD("pi.rtdserver", ,"NSE_AUROPHARMA-EQ", "Open")</f>
        <v>#N/A</v>
      </c>
      <c r="I7" s="1" t="e">
        <f>RTD("pi.rtdserver", ,"NSE_AUROPHARMA-EQ", "High")</f>
        <v>#N/A</v>
      </c>
      <c r="J7" s="1" t="e">
        <f>RTD("pi.rtdserver", ,"NSE_AUROPHARMA-EQ", "Low")</f>
        <v>#N/A</v>
      </c>
      <c r="K7" s="1" t="e">
        <f>RTD("pi.rtdserver", ,"NSE_AUROPHARMA-EQ", "PrevClose")</f>
        <v>#N/A</v>
      </c>
      <c r="L7" s="1" t="e">
        <f>RTD("pi.rtdserver", ,"NSE_AUROPHARMA-EQ", "Volume")</f>
        <v>#N/A</v>
      </c>
      <c r="M7" s="1" t="e">
        <f>RTD("pi.rtdserver", ,"NSE_AUROPHARMA-EQ", "OpenInterest")</f>
        <v>#N/A</v>
      </c>
      <c r="N7" s="1" t="e">
        <f>RTD("pi.rtdserver", ,"NSE_AUROPHARMA-EQ", "AverageTradePrice")</f>
        <v>#N/A</v>
      </c>
      <c r="O7" s="1" t="e">
        <f>RTD("pi.rtdserver", ,"NSE_AUROPHARMA-EQ", "TotalBidQty")</f>
        <v>#N/A</v>
      </c>
      <c r="P7" s="1" t="e">
        <f>RTD("pi.rtdserver", ,"NSE_AUROPHARMA-EQ", "TotalAskQty")</f>
        <v>#N/A</v>
      </c>
      <c r="Q7" s="1" t="e">
        <f>RTD("pi.rtdserver", ,"NSE_AUROPHARMA-EQ", "Exchange")</f>
        <v>#N/A</v>
      </c>
      <c r="R7" s="1" t="e">
        <f>RTD("pi.rtdserver", ,"NSE_AUROPHARMA-EQ", "lastTradeTime")</f>
        <v>#N/A</v>
      </c>
      <c r="S7" s="1" t="e">
        <f>RTD("pi.rtdserver", ,"NSE_AUROPHARMA-EQ", "lastUpdateTime")</f>
        <v>#N/A</v>
      </c>
    </row>
    <row r="8" spans="1:19" x14ac:dyDescent="0.25">
      <c r="A8" s="1" t="e">
        <f>RTD("pi.rtdserver", ,"NSE_AXISBANK-EQ", "TradingSymbol")</f>
        <v>#N/A</v>
      </c>
      <c r="B8" s="1" t="e">
        <f>RTD("pi.rtdserver", ,"NSE_AXISBANK-EQ", "Last")</f>
        <v>#N/A</v>
      </c>
      <c r="C8" s="1" t="e">
        <f>RTD("pi.rtdserver", ,"NSE_AXISBANK-EQ", "BidSize")</f>
        <v>#N/A</v>
      </c>
      <c r="D8" s="1" t="e">
        <f>RTD("pi.rtdserver", ,"NSE_AXISBANK-EQ", "Bid")</f>
        <v>#N/A</v>
      </c>
      <c r="E8" s="1" t="e">
        <f>RTD("pi.rtdserver", ,"NSE_AXISBANK-EQ", "Ask")</f>
        <v>#N/A</v>
      </c>
      <c r="F8" s="1" t="e">
        <f>RTD("pi.rtdserver", ,"NSE_AXISBANK-EQ", "AskSize")</f>
        <v>#N/A</v>
      </c>
      <c r="G8" s="1" t="e">
        <f>RTD("pi.rtdserver", ,"NSE_AXISBANK-EQ", "LTQ")</f>
        <v>#N/A</v>
      </c>
      <c r="H8" s="1" t="e">
        <f>RTD("pi.rtdserver", ,"NSE_AXISBANK-EQ", "Open")</f>
        <v>#N/A</v>
      </c>
      <c r="I8" s="1" t="e">
        <f>RTD("pi.rtdserver", ,"NSE_AXISBANK-EQ", "High")</f>
        <v>#N/A</v>
      </c>
      <c r="J8" s="1" t="e">
        <f>RTD("pi.rtdserver", ,"NSE_AXISBANK-EQ", "Low")</f>
        <v>#N/A</v>
      </c>
      <c r="K8" s="1" t="e">
        <f>RTD("pi.rtdserver", ,"NSE_AXISBANK-EQ", "PrevClose")</f>
        <v>#N/A</v>
      </c>
      <c r="L8" s="1" t="e">
        <f>RTD("pi.rtdserver", ,"NSE_AXISBANK-EQ", "Volume")</f>
        <v>#N/A</v>
      </c>
      <c r="M8" s="1" t="e">
        <f>RTD("pi.rtdserver", ,"NSE_AXISBANK-EQ", "OpenInterest")</f>
        <v>#N/A</v>
      </c>
      <c r="N8" s="1" t="e">
        <f>RTD("pi.rtdserver", ,"NSE_AXISBANK-EQ", "AverageTradePrice")</f>
        <v>#N/A</v>
      </c>
      <c r="O8" s="1" t="e">
        <f>RTD("pi.rtdserver", ,"NSE_AXISBANK-EQ", "TotalBidQty")</f>
        <v>#N/A</v>
      </c>
      <c r="P8" s="1" t="e">
        <f>RTD("pi.rtdserver", ,"NSE_AXISBANK-EQ", "TotalAskQty")</f>
        <v>#N/A</v>
      </c>
      <c r="Q8" s="1" t="e">
        <f>RTD("pi.rtdserver", ,"NSE_AXISBANK-EQ", "Exchange")</f>
        <v>#N/A</v>
      </c>
      <c r="R8" s="1" t="e">
        <f>RTD("pi.rtdserver", ,"NSE_AXISBANK-EQ", "lastTradeTime")</f>
        <v>#N/A</v>
      </c>
      <c r="S8" s="1" t="e">
        <f>RTD("pi.rtdserver", ,"NSE_AXISBANK-EQ", "lastUpdateTime")</f>
        <v>#N/A</v>
      </c>
    </row>
    <row r="9" spans="1:19" x14ac:dyDescent="0.25">
      <c r="A9" s="1" t="e">
        <f>RTD("pi.rtdserver", ,"NSE_BAJAJ-AUTO-EQ", "TradingSymbol")</f>
        <v>#N/A</v>
      </c>
      <c r="B9" s="1" t="e">
        <f>RTD("pi.rtdserver", ,"NSE_BAJAJ-AUTO-EQ", "Last")</f>
        <v>#N/A</v>
      </c>
      <c r="C9" s="1" t="e">
        <f>RTD("pi.rtdserver", ,"NSE_BAJAJ-AUTO-EQ", "BidSize")</f>
        <v>#N/A</v>
      </c>
      <c r="D9" s="1" t="e">
        <f>RTD("pi.rtdserver", ,"NSE_BAJAJ-AUTO-EQ", "Bid")</f>
        <v>#N/A</v>
      </c>
      <c r="E9" s="1" t="e">
        <f>RTD("pi.rtdserver", ,"NSE_BAJAJ-AUTO-EQ", "Ask")</f>
        <v>#N/A</v>
      </c>
      <c r="F9" s="1" t="e">
        <f>RTD("pi.rtdserver", ,"NSE_BAJAJ-AUTO-EQ", "AskSize")</f>
        <v>#N/A</v>
      </c>
      <c r="G9" s="1" t="e">
        <f>RTD("pi.rtdserver", ,"NSE_BAJAJ-AUTO-EQ", "LTQ")</f>
        <v>#N/A</v>
      </c>
      <c r="H9" s="1" t="e">
        <f>RTD("pi.rtdserver", ,"NSE_BAJAJ-AUTO-EQ", "Open")</f>
        <v>#N/A</v>
      </c>
      <c r="I9" s="1" t="e">
        <f>RTD("pi.rtdserver", ,"NSE_BAJAJ-AUTO-EQ", "High")</f>
        <v>#N/A</v>
      </c>
      <c r="J9" s="1" t="e">
        <f>RTD("pi.rtdserver", ,"NSE_BAJAJ-AUTO-EQ", "Low")</f>
        <v>#N/A</v>
      </c>
      <c r="K9" s="1" t="e">
        <f>RTD("pi.rtdserver", ,"NSE_BAJAJ-AUTO-EQ", "PrevClose")</f>
        <v>#N/A</v>
      </c>
      <c r="L9" s="1" t="e">
        <f>RTD("pi.rtdserver", ,"NSE_BAJAJ-AUTO-EQ", "Volume")</f>
        <v>#N/A</v>
      </c>
      <c r="M9" s="1" t="e">
        <f>RTD("pi.rtdserver", ,"NSE_BAJAJ-AUTO-EQ", "OpenInterest")</f>
        <v>#N/A</v>
      </c>
      <c r="N9" s="1" t="e">
        <f>RTD("pi.rtdserver", ,"NSE_BAJAJ-AUTO-EQ", "AverageTradePrice")</f>
        <v>#N/A</v>
      </c>
      <c r="O9" s="1" t="e">
        <f>RTD("pi.rtdserver", ,"NSE_BAJAJ-AUTO-EQ", "TotalBidQty")</f>
        <v>#N/A</v>
      </c>
      <c r="P9" s="1" t="e">
        <f>RTD("pi.rtdserver", ,"NSE_BAJAJ-AUTO-EQ", "TotalAskQty")</f>
        <v>#N/A</v>
      </c>
      <c r="Q9" s="1" t="e">
        <f>RTD("pi.rtdserver", ,"NSE_BAJAJ-AUTO-EQ", "Exchange")</f>
        <v>#N/A</v>
      </c>
      <c r="R9" s="1" t="e">
        <f>RTD("pi.rtdserver", ,"NSE_BAJAJ-AUTO-EQ", "lastTradeTime")</f>
        <v>#N/A</v>
      </c>
      <c r="S9" s="1" t="e">
        <f>RTD("pi.rtdserver", ,"NSE_BAJAJ-AUTO-EQ", "lastUpdateTime")</f>
        <v>#N/A</v>
      </c>
    </row>
    <row r="10" spans="1:19" x14ac:dyDescent="0.25">
      <c r="A10" s="1" t="e">
        <f>RTD("pi.rtdserver", ,"NSE_BAJFINANCE-EQ", "TradingSymbol")</f>
        <v>#N/A</v>
      </c>
      <c r="B10" s="1" t="e">
        <f>RTD("pi.rtdserver", ,"NSE_BAJFINANCE-EQ", "Last")</f>
        <v>#N/A</v>
      </c>
      <c r="C10" s="1" t="e">
        <f>RTD("pi.rtdserver", ,"NSE_BAJFINANCE-EQ", "BidSize")</f>
        <v>#N/A</v>
      </c>
      <c r="D10" s="1" t="e">
        <f>RTD("pi.rtdserver", ,"NSE_BAJFINANCE-EQ", "Bid")</f>
        <v>#N/A</v>
      </c>
      <c r="E10" s="1" t="e">
        <f>RTD("pi.rtdserver", ,"NSE_BAJFINANCE-EQ", "Ask")</f>
        <v>#N/A</v>
      </c>
      <c r="F10" s="1" t="e">
        <f>RTD("pi.rtdserver", ,"NSE_BAJFINANCE-EQ", "AskSize")</f>
        <v>#N/A</v>
      </c>
      <c r="G10" s="1" t="e">
        <f>RTD("pi.rtdserver", ,"NSE_BAJFINANCE-EQ", "LTQ")</f>
        <v>#N/A</v>
      </c>
      <c r="H10" s="1" t="e">
        <f>RTD("pi.rtdserver", ,"NSE_BAJFINANCE-EQ", "Open")</f>
        <v>#N/A</v>
      </c>
      <c r="I10" s="1" t="e">
        <f>RTD("pi.rtdserver", ,"NSE_BAJFINANCE-EQ", "High")</f>
        <v>#N/A</v>
      </c>
      <c r="J10" s="1" t="e">
        <f>RTD("pi.rtdserver", ,"NSE_BAJFINANCE-EQ", "Low")</f>
        <v>#N/A</v>
      </c>
      <c r="K10" s="1" t="e">
        <f>RTD("pi.rtdserver", ,"NSE_BAJFINANCE-EQ", "PrevClose")</f>
        <v>#N/A</v>
      </c>
      <c r="L10" s="1" t="e">
        <f>RTD("pi.rtdserver", ,"NSE_BAJFINANCE-EQ", "Volume")</f>
        <v>#N/A</v>
      </c>
      <c r="M10" s="1" t="e">
        <f>RTD("pi.rtdserver", ,"NSE_BAJFINANCE-EQ", "OpenInterest")</f>
        <v>#N/A</v>
      </c>
      <c r="N10" s="1" t="e">
        <f>RTD("pi.rtdserver", ,"NSE_BAJFINANCE-EQ", "AverageTradePrice")</f>
        <v>#N/A</v>
      </c>
      <c r="O10" s="1" t="e">
        <f>RTD("pi.rtdserver", ,"NSE_BAJFINANCE-EQ", "TotalBidQty")</f>
        <v>#N/A</v>
      </c>
      <c r="P10" s="1" t="e">
        <f>RTD("pi.rtdserver", ,"NSE_BAJFINANCE-EQ", "TotalAskQty")</f>
        <v>#N/A</v>
      </c>
      <c r="Q10" s="1" t="e">
        <f>RTD("pi.rtdserver", ,"NSE_BAJFINANCE-EQ", "Exchange")</f>
        <v>#N/A</v>
      </c>
      <c r="R10" s="1" t="e">
        <f>RTD("pi.rtdserver", ,"NSE_BAJFINANCE-EQ", "lastTradeTime")</f>
        <v>#N/A</v>
      </c>
      <c r="S10" s="1" t="e">
        <f>RTD("pi.rtdserver", ,"NSE_BAJFINANCE-EQ", "lastUpdateTime")</f>
        <v>#N/A</v>
      </c>
    </row>
    <row r="11" spans="1:19" x14ac:dyDescent="0.25">
      <c r="A11" s="1" t="e">
        <f>RTD("pi.rtdserver", ,"NSE_BOSCHLTD-EQ", "TradingSymbol")</f>
        <v>#N/A</v>
      </c>
      <c r="B11" s="1" t="e">
        <f>RTD("pi.rtdserver", ,"NSE_BOSCHLTD-EQ", "Last")</f>
        <v>#N/A</v>
      </c>
      <c r="C11" s="1" t="e">
        <f>RTD("pi.rtdserver", ,"NSE_BOSCHLTD-EQ", "BidSize")</f>
        <v>#N/A</v>
      </c>
      <c r="D11" s="1" t="e">
        <f>RTD("pi.rtdserver", ,"NSE_BOSCHLTD-EQ", "Bid")</f>
        <v>#N/A</v>
      </c>
      <c r="E11" s="1" t="e">
        <f>RTD("pi.rtdserver", ,"NSE_BOSCHLTD-EQ", "Ask")</f>
        <v>#N/A</v>
      </c>
      <c r="F11" s="1" t="e">
        <f>RTD("pi.rtdserver", ,"NSE_BOSCHLTD-EQ", "AskSize")</f>
        <v>#N/A</v>
      </c>
      <c r="G11" s="1" t="e">
        <f>RTD("pi.rtdserver", ,"NSE_BOSCHLTD-EQ", "LTQ")</f>
        <v>#N/A</v>
      </c>
      <c r="H11" s="1" t="e">
        <f>RTD("pi.rtdserver", ,"NSE_BOSCHLTD-EQ", "Open")</f>
        <v>#N/A</v>
      </c>
      <c r="I11" s="1" t="e">
        <f>RTD("pi.rtdserver", ,"NSE_BOSCHLTD-EQ", "High")</f>
        <v>#N/A</v>
      </c>
      <c r="J11" s="1" t="e">
        <f>RTD("pi.rtdserver", ,"NSE_BOSCHLTD-EQ", "Low")</f>
        <v>#N/A</v>
      </c>
      <c r="K11" s="1" t="e">
        <f>RTD("pi.rtdserver", ,"NSE_BOSCHLTD-EQ", "PrevClose")</f>
        <v>#N/A</v>
      </c>
      <c r="L11" s="1" t="e">
        <f>RTD("pi.rtdserver", ,"NSE_BOSCHLTD-EQ", "Volume")</f>
        <v>#N/A</v>
      </c>
      <c r="M11" s="1" t="e">
        <f>RTD("pi.rtdserver", ,"NSE_BOSCHLTD-EQ", "OpenInterest")</f>
        <v>#N/A</v>
      </c>
      <c r="N11" s="1" t="e">
        <f>RTD("pi.rtdserver", ,"NSE_BOSCHLTD-EQ", "AverageTradePrice")</f>
        <v>#N/A</v>
      </c>
      <c r="O11" s="1" t="e">
        <f>RTD("pi.rtdserver", ,"NSE_BOSCHLTD-EQ", "TotalBidQty")</f>
        <v>#N/A</v>
      </c>
      <c r="P11" s="1" t="e">
        <f>RTD("pi.rtdserver", ,"NSE_BOSCHLTD-EQ", "TotalAskQty")</f>
        <v>#N/A</v>
      </c>
      <c r="Q11" s="1" t="e">
        <f>RTD("pi.rtdserver", ,"NSE_BOSCHLTD-EQ", "Exchange")</f>
        <v>#N/A</v>
      </c>
      <c r="R11" s="1" t="e">
        <f>RTD("pi.rtdserver", ,"NSE_BOSCHLTD-EQ", "lastTradeTime")</f>
        <v>#N/A</v>
      </c>
      <c r="S11" s="1" t="e">
        <f>RTD("pi.rtdserver", ,"NSE_BOSCHLTD-EQ", "lastUpdateTime")</f>
        <v>#N/A</v>
      </c>
    </row>
    <row r="12" spans="1:19" x14ac:dyDescent="0.25">
      <c r="A12" s="1" t="e">
        <f>RTD("pi.rtdserver", ,"NSE_BPCL-EQ", "TradingSymbol")</f>
        <v>#N/A</v>
      </c>
      <c r="B12" s="1" t="e">
        <f>RTD("pi.rtdserver", ,"NSE_BPCL-EQ", "Last")</f>
        <v>#N/A</v>
      </c>
      <c r="C12" s="1" t="e">
        <f>RTD("pi.rtdserver", ,"NSE_BPCL-EQ", "BidSize")</f>
        <v>#N/A</v>
      </c>
      <c r="D12" s="1" t="e">
        <f>RTD("pi.rtdserver", ,"NSE_BPCL-EQ", "Bid")</f>
        <v>#N/A</v>
      </c>
      <c r="E12" s="1" t="e">
        <f>RTD("pi.rtdserver", ,"NSE_BPCL-EQ", "Ask")</f>
        <v>#N/A</v>
      </c>
      <c r="F12" s="1" t="e">
        <f>RTD("pi.rtdserver", ,"NSE_BPCL-EQ", "AskSize")</f>
        <v>#N/A</v>
      </c>
      <c r="G12" s="1" t="e">
        <f>RTD("pi.rtdserver", ,"NSE_BPCL-EQ", "LTQ")</f>
        <v>#N/A</v>
      </c>
      <c r="H12" s="1" t="e">
        <f>RTD("pi.rtdserver", ,"NSE_BPCL-EQ", "Open")</f>
        <v>#N/A</v>
      </c>
      <c r="I12" s="1" t="e">
        <f>RTD("pi.rtdserver", ,"NSE_BPCL-EQ", "High")</f>
        <v>#N/A</v>
      </c>
      <c r="J12" s="1" t="e">
        <f>RTD("pi.rtdserver", ,"NSE_BPCL-EQ", "Low")</f>
        <v>#N/A</v>
      </c>
      <c r="K12" s="1" t="e">
        <f>RTD("pi.rtdserver", ,"NSE_BPCL-EQ", "PrevClose")</f>
        <v>#N/A</v>
      </c>
      <c r="L12" s="1" t="e">
        <f>RTD("pi.rtdserver", ,"NSE_BPCL-EQ", "Volume")</f>
        <v>#N/A</v>
      </c>
      <c r="M12" s="1" t="e">
        <f>RTD("pi.rtdserver", ,"NSE_BPCL-EQ", "OpenInterest")</f>
        <v>#N/A</v>
      </c>
      <c r="N12" s="1" t="e">
        <f>RTD("pi.rtdserver", ,"NSE_BPCL-EQ", "AverageTradePrice")</f>
        <v>#N/A</v>
      </c>
      <c r="O12" s="1" t="e">
        <f>RTD("pi.rtdserver", ,"NSE_BPCL-EQ", "TotalBidQty")</f>
        <v>#N/A</v>
      </c>
      <c r="P12" s="1" t="e">
        <f>RTD("pi.rtdserver", ,"NSE_BPCL-EQ", "TotalAskQty")</f>
        <v>#N/A</v>
      </c>
      <c r="Q12" s="1" t="e">
        <f>RTD("pi.rtdserver", ,"NSE_BPCL-EQ", "Exchange")</f>
        <v>#N/A</v>
      </c>
      <c r="R12" s="1" t="e">
        <f>RTD("pi.rtdserver", ,"NSE_BPCL-EQ", "lastTradeTime")</f>
        <v>#N/A</v>
      </c>
      <c r="S12" s="1" t="e">
        <f>RTD("pi.rtdserver", ,"NSE_BPCL-EQ", "lastUpdateTime")</f>
        <v>#N/A</v>
      </c>
    </row>
    <row r="13" spans="1:19" x14ac:dyDescent="0.25">
      <c r="A13" s="1" t="e">
        <f>RTD("pi.rtdserver", ,"NSE_COALINDIA-EQ", "TradingSymbol")</f>
        <v>#N/A</v>
      </c>
      <c r="B13" s="1" t="e">
        <f>RTD("pi.rtdserver", ,"NSE_COALINDIA-EQ", "Last")</f>
        <v>#N/A</v>
      </c>
      <c r="C13" s="1" t="e">
        <f>RTD("pi.rtdserver", ,"NSE_COALINDIA-EQ", "BidSize")</f>
        <v>#N/A</v>
      </c>
      <c r="D13" s="1" t="e">
        <f>RTD("pi.rtdserver", ,"NSE_COALINDIA-EQ", "Bid")</f>
        <v>#N/A</v>
      </c>
      <c r="E13" s="1" t="e">
        <f>RTD("pi.rtdserver", ,"NSE_COALINDIA-EQ", "Ask")</f>
        <v>#N/A</v>
      </c>
      <c r="F13" s="1" t="e">
        <f>RTD("pi.rtdserver", ,"NSE_COALINDIA-EQ", "AskSize")</f>
        <v>#N/A</v>
      </c>
      <c r="G13" s="1" t="e">
        <f>RTD("pi.rtdserver", ,"NSE_COALINDIA-EQ", "LTQ")</f>
        <v>#N/A</v>
      </c>
      <c r="H13" s="1" t="e">
        <f>RTD("pi.rtdserver", ,"NSE_COALINDIA-EQ", "Open")</f>
        <v>#N/A</v>
      </c>
      <c r="I13" s="1" t="e">
        <f>RTD("pi.rtdserver", ,"NSE_COALINDIA-EQ", "High")</f>
        <v>#N/A</v>
      </c>
      <c r="J13" s="1" t="e">
        <f>RTD("pi.rtdserver", ,"NSE_COALINDIA-EQ", "Low")</f>
        <v>#N/A</v>
      </c>
      <c r="K13" s="1" t="e">
        <f>RTD("pi.rtdserver", ,"NSE_COALINDIA-EQ", "PrevClose")</f>
        <v>#N/A</v>
      </c>
      <c r="L13" s="1" t="e">
        <f>RTD("pi.rtdserver", ,"NSE_COALINDIA-EQ", "Volume")</f>
        <v>#N/A</v>
      </c>
      <c r="M13" s="1" t="e">
        <f>RTD("pi.rtdserver", ,"NSE_COALINDIA-EQ", "OpenInterest")</f>
        <v>#N/A</v>
      </c>
      <c r="N13" s="1" t="e">
        <f>RTD("pi.rtdserver", ,"NSE_COALINDIA-EQ", "AverageTradePrice")</f>
        <v>#N/A</v>
      </c>
      <c r="O13" s="1" t="e">
        <f>RTD("pi.rtdserver", ,"NSE_COALINDIA-EQ", "TotalBidQty")</f>
        <v>#N/A</v>
      </c>
      <c r="P13" s="1" t="e">
        <f>RTD("pi.rtdserver", ,"NSE_COALINDIA-EQ", "TotalAskQty")</f>
        <v>#N/A</v>
      </c>
      <c r="Q13" s="1" t="e">
        <f>RTD("pi.rtdserver", ,"NSE_COALINDIA-EQ", "Exchange")</f>
        <v>#N/A</v>
      </c>
      <c r="R13" s="1" t="e">
        <f>RTD("pi.rtdserver", ,"NSE_COALINDIA-EQ", "lastTradeTime")</f>
        <v>#N/A</v>
      </c>
      <c r="S13" s="1" t="e">
        <f>RTD("pi.rtdserver", ,"NSE_COALINDIA-EQ", "lastUpdateTime")</f>
        <v>#N/A</v>
      </c>
    </row>
    <row r="14" spans="1:19" x14ac:dyDescent="0.25">
      <c r="A14" s="1" t="e">
        <f>RTD("pi.rtdserver", ,"NSE_DRREDDY-EQ", "TradingSymbol")</f>
        <v>#N/A</v>
      </c>
      <c r="B14" s="1" t="e">
        <f>RTD("pi.rtdserver", ,"NSE_DRREDDY-EQ", "Last")</f>
        <v>#N/A</v>
      </c>
      <c r="C14" s="1" t="e">
        <f>RTD("pi.rtdserver", ,"NSE_DRREDDY-EQ", "BidSize")</f>
        <v>#N/A</v>
      </c>
      <c r="D14" s="1" t="e">
        <f>RTD("pi.rtdserver", ,"NSE_DRREDDY-EQ", "Bid")</f>
        <v>#N/A</v>
      </c>
      <c r="E14" s="1" t="e">
        <f>RTD("pi.rtdserver", ,"NSE_DRREDDY-EQ", "Ask")</f>
        <v>#N/A</v>
      </c>
      <c r="F14" s="1" t="e">
        <f>RTD("pi.rtdserver", ,"NSE_DRREDDY-EQ", "AskSize")</f>
        <v>#N/A</v>
      </c>
      <c r="G14" s="1" t="e">
        <f>RTD("pi.rtdserver", ,"NSE_DRREDDY-EQ", "LTQ")</f>
        <v>#N/A</v>
      </c>
      <c r="H14" s="1" t="e">
        <f>RTD("pi.rtdserver", ,"NSE_DRREDDY-EQ", "Open")</f>
        <v>#N/A</v>
      </c>
      <c r="I14" s="1" t="e">
        <f>RTD("pi.rtdserver", ,"NSE_DRREDDY-EQ", "High")</f>
        <v>#N/A</v>
      </c>
      <c r="J14" s="1" t="e">
        <f>RTD("pi.rtdserver", ,"NSE_DRREDDY-EQ", "Low")</f>
        <v>#N/A</v>
      </c>
      <c r="K14" s="1" t="e">
        <f>RTD("pi.rtdserver", ,"NSE_DRREDDY-EQ", "PrevClose")</f>
        <v>#N/A</v>
      </c>
      <c r="L14" s="1" t="e">
        <f>RTD("pi.rtdserver", ,"NSE_DRREDDY-EQ", "Volume")</f>
        <v>#N/A</v>
      </c>
      <c r="M14" s="1" t="e">
        <f>RTD("pi.rtdserver", ,"NSE_DRREDDY-EQ", "OpenInterest")</f>
        <v>#N/A</v>
      </c>
      <c r="N14" s="1" t="e">
        <f>RTD("pi.rtdserver", ,"NSE_DRREDDY-EQ", "AverageTradePrice")</f>
        <v>#N/A</v>
      </c>
      <c r="O14" s="1" t="e">
        <f>RTD("pi.rtdserver", ,"NSE_DRREDDY-EQ", "TotalBidQty")</f>
        <v>#N/A</v>
      </c>
      <c r="P14" s="1" t="e">
        <f>RTD("pi.rtdserver", ,"NSE_DRREDDY-EQ", "TotalAskQty")</f>
        <v>#N/A</v>
      </c>
      <c r="Q14" s="1" t="e">
        <f>RTD("pi.rtdserver", ,"NSE_DRREDDY-EQ", "Exchange")</f>
        <v>#N/A</v>
      </c>
      <c r="R14" s="1" t="e">
        <f>RTD("pi.rtdserver", ,"NSE_DRREDDY-EQ", "lastTradeTime")</f>
        <v>#N/A</v>
      </c>
      <c r="S14" s="1" t="e">
        <f>RTD("pi.rtdserver", ,"NSE_DRREDDY-EQ", "lastUpdateTime")</f>
        <v>#N/A</v>
      </c>
    </row>
    <row r="15" spans="1:19" x14ac:dyDescent="0.25">
      <c r="A15" s="1" t="e">
        <f>RTD("pi.rtdserver", ,"NSE_EICHERMOT-EQ", "TradingSymbol")</f>
        <v>#N/A</v>
      </c>
      <c r="B15" s="1" t="e">
        <f>RTD("pi.rtdserver", ,"NSE_EICHERMOT-EQ", "Last")</f>
        <v>#N/A</v>
      </c>
      <c r="C15" s="1" t="e">
        <f>RTD("pi.rtdserver", ,"NSE_EICHERMOT-EQ", "BidSize")</f>
        <v>#N/A</v>
      </c>
      <c r="D15" s="1" t="e">
        <f>RTD("pi.rtdserver", ,"NSE_EICHERMOT-EQ", "Bid")</f>
        <v>#N/A</v>
      </c>
      <c r="E15" s="1" t="e">
        <f>RTD("pi.rtdserver", ,"NSE_EICHERMOT-EQ", "Ask")</f>
        <v>#N/A</v>
      </c>
      <c r="F15" s="1" t="e">
        <f>RTD("pi.rtdserver", ,"NSE_EICHERMOT-EQ", "AskSize")</f>
        <v>#N/A</v>
      </c>
      <c r="G15" s="1" t="e">
        <f>RTD("pi.rtdserver", ,"NSE_EICHERMOT-EQ", "LTQ")</f>
        <v>#N/A</v>
      </c>
      <c r="H15" s="1" t="e">
        <f>RTD("pi.rtdserver", ,"NSE_EICHERMOT-EQ", "Open")</f>
        <v>#N/A</v>
      </c>
      <c r="I15" s="1" t="e">
        <f>RTD("pi.rtdserver", ,"NSE_EICHERMOT-EQ", "High")</f>
        <v>#N/A</v>
      </c>
      <c r="J15" s="1" t="e">
        <f>RTD("pi.rtdserver", ,"NSE_EICHERMOT-EQ", "Low")</f>
        <v>#N/A</v>
      </c>
      <c r="K15" s="1" t="e">
        <f>RTD("pi.rtdserver", ,"NSE_EICHERMOT-EQ", "PrevClose")</f>
        <v>#N/A</v>
      </c>
      <c r="L15" s="1" t="e">
        <f>RTD("pi.rtdserver", ,"NSE_EICHERMOT-EQ", "Volume")</f>
        <v>#N/A</v>
      </c>
      <c r="M15" s="1" t="e">
        <f>RTD("pi.rtdserver", ,"NSE_EICHERMOT-EQ", "OpenInterest")</f>
        <v>#N/A</v>
      </c>
      <c r="N15" s="1" t="e">
        <f>RTD("pi.rtdserver", ,"NSE_EICHERMOT-EQ", "AverageTradePrice")</f>
        <v>#N/A</v>
      </c>
      <c r="O15" s="1" t="e">
        <f>RTD("pi.rtdserver", ,"NSE_EICHERMOT-EQ", "TotalBidQty")</f>
        <v>#N/A</v>
      </c>
      <c r="P15" s="1" t="e">
        <f>RTD("pi.rtdserver", ,"NSE_EICHERMOT-EQ", "TotalAskQty")</f>
        <v>#N/A</v>
      </c>
      <c r="Q15" s="1" t="e">
        <f>RTD("pi.rtdserver", ,"NSE_EICHERMOT-EQ", "Exchange")</f>
        <v>#N/A</v>
      </c>
      <c r="R15" s="1" t="e">
        <f>RTD("pi.rtdserver", ,"NSE_EICHERMOT-EQ", "lastTradeTime")</f>
        <v>#N/A</v>
      </c>
      <c r="S15" s="1" t="e">
        <f>RTD("pi.rtdserver", ,"NSE_EICHERMOT-EQ", "lastUpdateTime")</f>
        <v>#N/A</v>
      </c>
    </row>
    <row r="16" spans="1:19" x14ac:dyDescent="0.25">
      <c r="A16" s="1" t="e">
        <f>RTD("pi.rtdserver", ,"NSE_GAIL-EQ", "TradingSymbol")</f>
        <v>#N/A</v>
      </c>
      <c r="B16" s="1" t="e">
        <f>RTD("pi.rtdserver", ,"NSE_GAIL-EQ", "Last")</f>
        <v>#N/A</v>
      </c>
      <c r="C16" s="1" t="e">
        <f>RTD("pi.rtdserver", ,"NSE_GAIL-EQ", "BidSize")</f>
        <v>#N/A</v>
      </c>
      <c r="D16" s="1" t="e">
        <f>RTD("pi.rtdserver", ,"NSE_GAIL-EQ", "Bid")</f>
        <v>#N/A</v>
      </c>
      <c r="E16" s="1" t="e">
        <f>RTD("pi.rtdserver", ,"NSE_GAIL-EQ", "Ask")</f>
        <v>#N/A</v>
      </c>
      <c r="F16" s="1" t="e">
        <f>RTD("pi.rtdserver", ,"NSE_GAIL-EQ", "AskSize")</f>
        <v>#N/A</v>
      </c>
      <c r="G16" s="1" t="e">
        <f>RTD("pi.rtdserver", ,"NSE_GAIL-EQ", "LTQ")</f>
        <v>#N/A</v>
      </c>
      <c r="H16" s="1" t="e">
        <f>RTD("pi.rtdserver", ,"NSE_GAIL-EQ", "Open")</f>
        <v>#N/A</v>
      </c>
      <c r="I16" s="1" t="e">
        <f>RTD("pi.rtdserver", ,"NSE_GAIL-EQ", "High")</f>
        <v>#N/A</v>
      </c>
      <c r="J16" s="1" t="e">
        <f>RTD("pi.rtdserver", ,"NSE_GAIL-EQ", "Low")</f>
        <v>#N/A</v>
      </c>
      <c r="K16" s="1" t="e">
        <f>RTD("pi.rtdserver", ,"NSE_GAIL-EQ", "PrevClose")</f>
        <v>#N/A</v>
      </c>
      <c r="L16" s="1" t="e">
        <f>RTD("pi.rtdserver", ,"NSE_GAIL-EQ", "Volume")</f>
        <v>#N/A</v>
      </c>
      <c r="M16" s="1" t="e">
        <f>RTD("pi.rtdserver", ,"NSE_GAIL-EQ", "OpenInterest")</f>
        <v>#N/A</v>
      </c>
      <c r="N16" s="1" t="e">
        <f>RTD("pi.rtdserver", ,"NSE_GAIL-EQ", "AverageTradePrice")</f>
        <v>#N/A</v>
      </c>
      <c r="O16" s="1" t="e">
        <f>RTD("pi.rtdserver", ,"NSE_GAIL-EQ", "TotalBidQty")</f>
        <v>#N/A</v>
      </c>
      <c r="P16" s="1" t="e">
        <f>RTD("pi.rtdserver", ,"NSE_GAIL-EQ", "TotalAskQty")</f>
        <v>#N/A</v>
      </c>
      <c r="Q16" s="1" t="e">
        <f>RTD("pi.rtdserver", ,"NSE_GAIL-EQ", "Exchange")</f>
        <v>#N/A</v>
      </c>
      <c r="R16" s="1" t="e">
        <f>RTD("pi.rtdserver", ,"NSE_GAIL-EQ", "lastTradeTime")</f>
        <v>#N/A</v>
      </c>
      <c r="S16" s="1" t="e">
        <f>RTD("pi.rtdserver", ,"NSE_GAIL-EQ", "lastUpdateTime")</f>
        <v>#N/A</v>
      </c>
    </row>
    <row r="17" spans="1:19" x14ac:dyDescent="0.25">
      <c r="A17" s="1" t="e">
        <f>RTD("pi.rtdserver", ,"NSE_HCLTECH-EQ", "TradingSymbol")</f>
        <v>#N/A</v>
      </c>
      <c r="B17" s="1" t="e">
        <f>RTD("pi.rtdserver", ,"NSE_HCLTECH-EQ", "Last")</f>
        <v>#N/A</v>
      </c>
      <c r="C17" s="1" t="e">
        <f>RTD("pi.rtdserver", ,"NSE_HCLTECH-EQ", "BidSize")</f>
        <v>#N/A</v>
      </c>
      <c r="D17" s="1" t="e">
        <f>RTD("pi.rtdserver", ,"NSE_HCLTECH-EQ", "Bid")</f>
        <v>#N/A</v>
      </c>
      <c r="E17" s="1" t="e">
        <f>RTD("pi.rtdserver", ,"NSE_HCLTECH-EQ", "Ask")</f>
        <v>#N/A</v>
      </c>
      <c r="F17" s="1" t="e">
        <f>RTD("pi.rtdserver", ,"NSE_HCLTECH-EQ", "AskSize")</f>
        <v>#N/A</v>
      </c>
      <c r="G17" s="1" t="e">
        <f>RTD("pi.rtdserver", ,"NSE_HCLTECH-EQ", "LTQ")</f>
        <v>#N/A</v>
      </c>
      <c r="H17" s="1" t="e">
        <f>RTD("pi.rtdserver", ,"NSE_HCLTECH-EQ", "Open")</f>
        <v>#N/A</v>
      </c>
      <c r="I17" s="1" t="e">
        <f>RTD("pi.rtdserver", ,"NSE_HCLTECH-EQ", "High")</f>
        <v>#N/A</v>
      </c>
      <c r="J17" s="1" t="e">
        <f>RTD("pi.rtdserver", ,"NSE_HCLTECH-EQ", "Low")</f>
        <v>#N/A</v>
      </c>
      <c r="K17" s="1" t="e">
        <f>RTD("pi.rtdserver", ,"NSE_HCLTECH-EQ", "PrevClose")</f>
        <v>#N/A</v>
      </c>
      <c r="L17" s="1" t="e">
        <f>RTD("pi.rtdserver", ,"NSE_HCLTECH-EQ", "Volume")</f>
        <v>#N/A</v>
      </c>
      <c r="M17" s="1" t="e">
        <f>RTD("pi.rtdserver", ,"NSE_HCLTECH-EQ", "OpenInterest")</f>
        <v>#N/A</v>
      </c>
      <c r="N17" s="1" t="e">
        <f>RTD("pi.rtdserver", ,"NSE_HCLTECH-EQ", "AverageTradePrice")</f>
        <v>#N/A</v>
      </c>
      <c r="O17" s="1" t="e">
        <f>RTD("pi.rtdserver", ,"NSE_HCLTECH-EQ", "TotalBidQty")</f>
        <v>#N/A</v>
      </c>
      <c r="P17" s="1" t="e">
        <f>RTD("pi.rtdserver", ,"NSE_HCLTECH-EQ", "TotalAskQty")</f>
        <v>#N/A</v>
      </c>
      <c r="Q17" s="1" t="e">
        <f>RTD("pi.rtdserver", ,"NSE_HCLTECH-EQ", "Exchange")</f>
        <v>#N/A</v>
      </c>
      <c r="R17" s="1" t="e">
        <f>RTD("pi.rtdserver", ,"NSE_HCLTECH-EQ", "lastTradeTime")</f>
        <v>#N/A</v>
      </c>
      <c r="S17" s="1" t="e">
        <f>RTD("pi.rtdserver", ,"NSE_HCLTECH-EQ", "lastUpdateTime")</f>
        <v>#N/A</v>
      </c>
    </row>
    <row r="18" spans="1:19" x14ac:dyDescent="0.25">
      <c r="A18" s="1" t="e">
        <f>RTD("pi.rtdserver", ,"NSE_HDFC-EQ", "TradingSymbol")</f>
        <v>#N/A</v>
      </c>
      <c r="B18" s="1" t="e">
        <f>RTD("pi.rtdserver", ,"NSE_HDFC-EQ", "Last")</f>
        <v>#N/A</v>
      </c>
      <c r="C18" s="1" t="e">
        <f>RTD("pi.rtdserver", ,"NSE_HDFC-EQ", "BidSize")</f>
        <v>#N/A</v>
      </c>
      <c r="D18" s="1" t="e">
        <f>RTD("pi.rtdserver", ,"NSE_HDFC-EQ", "Bid")</f>
        <v>#N/A</v>
      </c>
      <c r="E18" s="1" t="e">
        <f>RTD("pi.rtdserver", ,"NSE_HDFC-EQ", "Ask")</f>
        <v>#N/A</v>
      </c>
      <c r="F18" s="1" t="e">
        <f>RTD("pi.rtdserver", ,"NSE_HDFC-EQ", "AskSize")</f>
        <v>#N/A</v>
      </c>
      <c r="G18" s="1" t="e">
        <f>RTD("pi.rtdserver", ,"NSE_HDFC-EQ", "LTQ")</f>
        <v>#N/A</v>
      </c>
      <c r="H18" s="1" t="e">
        <f>RTD("pi.rtdserver", ,"NSE_HDFC-EQ", "Open")</f>
        <v>#N/A</v>
      </c>
      <c r="I18" s="1" t="e">
        <f>RTD("pi.rtdserver", ,"NSE_HDFC-EQ", "High")</f>
        <v>#N/A</v>
      </c>
      <c r="J18" s="1" t="e">
        <f>RTD("pi.rtdserver", ,"NSE_HDFC-EQ", "Low")</f>
        <v>#N/A</v>
      </c>
      <c r="K18" s="1" t="e">
        <f>RTD("pi.rtdserver", ,"NSE_HDFC-EQ", "PrevClose")</f>
        <v>#N/A</v>
      </c>
      <c r="L18" s="1" t="e">
        <f>RTD("pi.rtdserver", ,"NSE_HDFC-EQ", "Volume")</f>
        <v>#N/A</v>
      </c>
      <c r="M18" s="1" t="e">
        <f>RTD("pi.rtdserver", ,"NSE_HDFC-EQ", "OpenInterest")</f>
        <v>#N/A</v>
      </c>
      <c r="N18" s="1" t="e">
        <f>RTD("pi.rtdserver", ,"NSE_HDFC-EQ", "AverageTradePrice")</f>
        <v>#N/A</v>
      </c>
      <c r="O18" s="1" t="e">
        <f>RTD("pi.rtdserver", ,"NSE_HDFC-EQ", "TotalBidQty")</f>
        <v>#N/A</v>
      </c>
      <c r="P18" s="1" t="e">
        <f>RTD("pi.rtdserver", ,"NSE_HDFC-EQ", "TotalAskQty")</f>
        <v>#N/A</v>
      </c>
      <c r="Q18" s="1" t="e">
        <f>RTD("pi.rtdserver", ,"NSE_HDFC-EQ", "Exchange")</f>
        <v>#N/A</v>
      </c>
      <c r="R18" s="1" t="e">
        <f>RTD("pi.rtdserver", ,"NSE_HDFC-EQ", "lastTradeTime")</f>
        <v>#N/A</v>
      </c>
      <c r="S18" s="1" t="e">
        <f>RTD("pi.rtdserver", ,"NSE_HDFC-EQ", "lastUpdateTime")</f>
        <v>#N/A</v>
      </c>
    </row>
    <row r="19" spans="1:19" x14ac:dyDescent="0.25">
      <c r="A19" s="1" t="e">
        <f>RTD("pi.rtdserver", ,"NSE_HDFCBANK-EQ", "TradingSymbol")</f>
        <v>#N/A</v>
      </c>
      <c r="B19" s="1" t="e">
        <f>RTD("pi.rtdserver", ,"NSE_HDFCBANK-EQ", "Last")</f>
        <v>#N/A</v>
      </c>
      <c r="C19" s="1" t="e">
        <f>RTD("pi.rtdserver", ,"NSE_HDFCBANK-EQ", "BidSize")</f>
        <v>#N/A</v>
      </c>
      <c r="D19" s="1" t="e">
        <f>RTD("pi.rtdserver", ,"NSE_HDFCBANK-EQ", "Bid")</f>
        <v>#N/A</v>
      </c>
      <c r="E19" s="1" t="e">
        <f>RTD("pi.rtdserver", ,"NSE_HDFCBANK-EQ", "Ask")</f>
        <v>#N/A</v>
      </c>
      <c r="F19" s="1" t="e">
        <f>RTD("pi.rtdserver", ,"NSE_HDFCBANK-EQ", "AskSize")</f>
        <v>#N/A</v>
      </c>
      <c r="G19" s="1" t="e">
        <f>RTD("pi.rtdserver", ,"NSE_HDFCBANK-EQ", "LTQ")</f>
        <v>#N/A</v>
      </c>
      <c r="H19" s="1" t="e">
        <f>RTD("pi.rtdserver", ,"NSE_HDFCBANK-EQ", "Open")</f>
        <v>#N/A</v>
      </c>
      <c r="I19" s="1" t="e">
        <f>RTD("pi.rtdserver", ,"NSE_HDFCBANK-EQ", "High")</f>
        <v>#N/A</v>
      </c>
      <c r="J19" s="1" t="e">
        <f>RTD("pi.rtdserver", ,"NSE_HDFCBANK-EQ", "Low")</f>
        <v>#N/A</v>
      </c>
      <c r="K19" s="1" t="e">
        <f>RTD("pi.rtdserver", ,"NSE_HDFCBANK-EQ", "PrevClose")</f>
        <v>#N/A</v>
      </c>
      <c r="L19" s="1" t="e">
        <f>RTD("pi.rtdserver", ,"NSE_HDFCBANK-EQ", "Volume")</f>
        <v>#N/A</v>
      </c>
      <c r="M19" s="1" t="e">
        <f>RTD("pi.rtdserver", ,"NSE_HDFCBANK-EQ", "OpenInterest")</f>
        <v>#N/A</v>
      </c>
      <c r="N19" s="1" t="e">
        <f>RTD("pi.rtdserver", ,"NSE_HDFCBANK-EQ", "AverageTradePrice")</f>
        <v>#N/A</v>
      </c>
      <c r="O19" s="1" t="e">
        <f>RTD("pi.rtdserver", ,"NSE_HDFCBANK-EQ", "TotalBidQty")</f>
        <v>#N/A</v>
      </c>
      <c r="P19" s="1" t="e">
        <f>RTD("pi.rtdserver", ,"NSE_HDFCBANK-EQ", "TotalAskQty")</f>
        <v>#N/A</v>
      </c>
      <c r="Q19" s="1" t="e">
        <f>RTD("pi.rtdserver", ,"NSE_HDFCBANK-EQ", "Exchange")</f>
        <v>#N/A</v>
      </c>
      <c r="R19" s="1" t="e">
        <f>RTD("pi.rtdserver", ,"NSE_HDFCBANK-EQ", "lastTradeTime")</f>
        <v>#N/A</v>
      </c>
      <c r="S19" s="1" t="e">
        <f>RTD("pi.rtdserver", ,"NSE_HDFCBANK-EQ", "lastUpdateTime")</f>
        <v>#N/A</v>
      </c>
    </row>
    <row r="20" spans="1:19" x14ac:dyDescent="0.25">
      <c r="A20" s="1" t="e">
        <f>RTD("pi.rtdserver", ,"NSE_HEROMOTOCO-EQ", "TradingSymbol")</f>
        <v>#N/A</v>
      </c>
      <c r="B20" s="1" t="e">
        <f>RTD("pi.rtdserver", ,"NSE_HEROMOTOCO-EQ", "Last")</f>
        <v>#N/A</v>
      </c>
      <c r="C20" s="1" t="e">
        <f>RTD("pi.rtdserver", ,"NSE_HEROMOTOCO-EQ", "BidSize")</f>
        <v>#N/A</v>
      </c>
      <c r="D20" s="1" t="e">
        <f>RTD("pi.rtdserver", ,"NSE_HEROMOTOCO-EQ", "Bid")</f>
        <v>#N/A</v>
      </c>
      <c r="E20" s="1" t="e">
        <f>RTD("pi.rtdserver", ,"NSE_HEROMOTOCO-EQ", "Ask")</f>
        <v>#N/A</v>
      </c>
      <c r="F20" s="1" t="e">
        <f>RTD("pi.rtdserver", ,"NSE_HEROMOTOCO-EQ", "AskSize")</f>
        <v>#N/A</v>
      </c>
      <c r="G20" s="1" t="e">
        <f>RTD("pi.rtdserver", ,"NSE_HEROMOTOCO-EQ", "LTQ")</f>
        <v>#N/A</v>
      </c>
      <c r="H20" s="1" t="e">
        <f>RTD("pi.rtdserver", ,"NSE_HEROMOTOCO-EQ", "Open")</f>
        <v>#N/A</v>
      </c>
      <c r="I20" s="1" t="e">
        <f>RTD("pi.rtdserver", ,"NSE_HEROMOTOCO-EQ", "High")</f>
        <v>#N/A</v>
      </c>
      <c r="J20" s="1" t="e">
        <f>RTD("pi.rtdserver", ,"NSE_HEROMOTOCO-EQ", "Low")</f>
        <v>#N/A</v>
      </c>
      <c r="K20" s="1" t="e">
        <f>RTD("pi.rtdserver", ,"NSE_HEROMOTOCO-EQ", "PrevClose")</f>
        <v>#N/A</v>
      </c>
      <c r="L20" s="1" t="e">
        <f>RTD("pi.rtdserver", ,"NSE_HEROMOTOCO-EQ", "Volume")</f>
        <v>#N/A</v>
      </c>
      <c r="M20" s="1" t="e">
        <f>RTD("pi.rtdserver", ,"NSE_HEROMOTOCO-EQ", "OpenInterest")</f>
        <v>#N/A</v>
      </c>
      <c r="N20" s="1" t="e">
        <f>RTD("pi.rtdserver", ,"NSE_HEROMOTOCO-EQ", "AverageTradePrice")</f>
        <v>#N/A</v>
      </c>
      <c r="O20" s="1" t="e">
        <f>RTD("pi.rtdserver", ,"NSE_HEROMOTOCO-EQ", "TotalBidQty")</f>
        <v>#N/A</v>
      </c>
      <c r="P20" s="1" t="e">
        <f>RTD("pi.rtdserver", ,"NSE_HEROMOTOCO-EQ", "TotalAskQty")</f>
        <v>#N/A</v>
      </c>
      <c r="Q20" s="1" t="e">
        <f>RTD("pi.rtdserver", ,"NSE_HEROMOTOCO-EQ", "Exchange")</f>
        <v>#N/A</v>
      </c>
      <c r="R20" s="1" t="e">
        <f>RTD("pi.rtdserver", ,"NSE_HEROMOTOCO-EQ", "lastTradeTime")</f>
        <v>#N/A</v>
      </c>
      <c r="S20" s="1" t="e">
        <f>RTD("pi.rtdserver", ,"NSE_HEROMOTOCO-EQ", "lastUpdateTime")</f>
        <v>#N/A</v>
      </c>
    </row>
    <row r="21" spans="1:19" x14ac:dyDescent="0.25">
      <c r="A21" s="1" t="e">
        <f>RTD("pi.rtdserver", ,"NSE_HINDALCO-EQ", "TradingSymbol")</f>
        <v>#N/A</v>
      </c>
      <c r="B21" s="1" t="e">
        <f>RTD("pi.rtdserver", ,"NSE_HINDALCO-EQ", "Last")</f>
        <v>#N/A</v>
      </c>
      <c r="C21" s="1" t="e">
        <f>RTD("pi.rtdserver", ,"NSE_HINDALCO-EQ", "BidSize")</f>
        <v>#N/A</v>
      </c>
      <c r="D21" s="1" t="e">
        <f>RTD("pi.rtdserver", ,"NSE_HINDALCO-EQ", "Bid")</f>
        <v>#N/A</v>
      </c>
      <c r="E21" s="1" t="e">
        <f>RTD("pi.rtdserver", ,"NSE_HINDALCO-EQ", "Ask")</f>
        <v>#N/A</v>
      </c>
      <c r="F21" s="1" t="e">
        <f>RTD("pi.rtdserver", ,"NSE_HINDALCO-EQ", "AskSize")</f>
        <v>#N/A</v>
      </c>
      <c r="G21" s="1" t="e">
        <f>RTD("pi.rtdserver", ,"NSE_HINDALCO-EQ", "LTQ")</f>
        <v>#N/A</v>
      </c>
      <c r="H21" s="1" t="e">
        <f>RTD("pi.rtdserver", ,"NSE_HINDALCO-EQ", "Open")</f>
        <v>#N/A</v>
      </c>
      <c r="I21" s="1" t="e">
        <f>RTD("pi.rtdserver", ,"NSE_HINDALCO-EQ", "High")</f>
        <v>#N/A</v>
      </c>
      <c r="J21" s="1" t="e">
        <f>RTD("pi.rtdserver", ,"NSE_HINDALCO-EQ", "Low")</f>
        <v>#N/A</v>
      </c>
      <c r="K21" s="1" t="e">
        <f>RTD("pi.rtdserver", ,"NSE_HINDALCO-EQ", "PrevClose")</f>
        <v>#N/A</v>
      </c>
      <c r="L21" s="1" t="e">
        <f>RTD("pi.rtdserver", ,"NSE_HINDALCO-EQ", "Volume")</f>
        <v>#N/A</v>
      </c>
      <c r="M21" s="1" t="e">
        <f>RTD("pi.rtdserver", ,"NSE_HINDALCO-EQ", "OpenInterest")</f>
        <v>#N/A</v>
      </c>
      <c r="N21" s="1" t="e">
        <f>RTD("pi.rtdserver", ,"NSE_HINDALCO-EQ", "AverageTradePrice")</f>
        <v>#N/A</v>
      </c>
      <c r="O21" s="1" t="e">
        <f>RTD("pi.rtdserver", ,"NSE_HINDALCO-EQ", "TotalBidQty")</f>
        <v>#N/A</v>
      </c>
      <c r="P21" s="1" t="e">
        <f>RTD("pi.rtdserver", ,"NSE_HINDALCO-EQ", "TotalAskQty")</f>
        <v>#N/A</v>
      </c>
      <c r="Q21" s="1" t="e">
        <f>RTD("pi.rtdserver", ,"NSE_HINDALCO-EQ", "Exchange")</f>
        <v>#N/A</v>
      </c>
      <c r="R21" s="1" t="e">
        <f>RTD("pi.rtdserver", ,"NSE_HINDALCO-EQ", "lastTradeTime")</f>
        <v>#N/A</v>
      </c>
      <c r="S21" s="1" t="e">
        <f>RTD("pi.rtdserver", ,"NSE_HINDALCO-EQ", "lastUpdateTime")</f>
        <v>#N/A</v>
      </c>
    </row>
    <row r="22" spans="1:19" x14ac:dyDescent="0.25">
      <c r="A22" s="1" t="e">
        <f>RTD("pi.rtdserver", ,"NSE_HINDPETRO-EQ", "TradingSymbol")</f>
        <v>#N/A</v>
      </c>
      <c r="B22" s="1" t="e">
        <f>RTD("pi.rtdserver", ,"NSE_HINDPETRO-EQ", "Last")</f>
        <v>#N/A</v>
      </c>
      <c r="C22" s="1" t="e">
        <f>RTD("pi.rtdserver", ,"NSE_HINDPETRO-EQ", "BidSize")</f>
        <v>#N/A</v>
      </c>
      <c r="D22" s="1" t="e">
        <f>RTD("pi.rtdserver", ,"NSE_HINDPETRO-EQ", "Bid")</f>
        <v>#N/A</v>
      </c>
      <c r="E22" s="1" t="e">
        <f>RTD("pi.rtdserver", ,"NSE_HINDPETRO-EQ", "Ask")</f>
        <v>#N/A</v>
      </c>
      <c r="F22" s="1" t="e">
        <f>RTD("pi.rtdserver", ,"NSE_HINDPETRO-EQ", "AskSize")</f>
        <v>#N/A</v>
      </c>
      <c r="G22" s="1" t="e">
        <f>RTD("pi.rtdserver", ,"NSE_HINDPETRO-EQ", "LTQ")</f>
        <v>#N/A</v>
      </c>
      <c r="H22" s="1" t="e">
        <f>RTD("pi.rtdserver", ,"NSE_HINDPETRO-EQ", "Open")</f>
        <v>#N/A</v>
      </c>
      <c r="I22" s="1" t="e">
        <f>RTD("pi.rtdserver", ,"NSE_HINDPETRO-EQ", "High")</f>
        <v>#N/A</v>
      </c>
      <c r="J22" s="1" t="e">
        <f>RTD("pi.rtdserver", ,"NSE_HINDPETRO-EQ", "Low")</f>
        <v>#N/A</v>
      </c>
      <c r="K22" s="1" t="e">
        <f>RTD("pi.rtdserver", ,"NSE_HINDPETRO-EQ", "PrevClose")</f>
        <v>#N/A</v>
      </c>
      <c r="L22" s="1" t="e">
        <f>RTD("pi.rtdserver", ,"NSE_HINDPETRO-EQ", "Volume")</f>
        <v>#N/A</v>
      </c>
      <c r="M22" s="1" t="e">
        <f>RTD("pi.rtdserver", ,"NSE_HINDPETRO-EQ", "OpenInterest")</f>
        <v>#N/A</v>
      </c>
      <c r="N22" s="1" t="e">
        <f>RTD("pi.rtdserver", ,"NSE_HINDPETRO-EQ", "AverageTradePrice")</f>
        <v>#N/A</v>
      </c>
      <c r="O22" s="1" t="e">
        <f>RTD("pi.rtdserver", ,"NSE_HINDPETRO-EQ", "TotalBidQty")</f>
        <v>#N/A</v>
      </c>
      <c r="P22" s="1" t="e">
        <f>RTD("pi.rtdserver", ,"NSE_HINDPETRO-EQ", "TotalAskQty")</f>
        <v>#N/A</v>
      </c>
      <c r="Q22" s="1" t="e">
        <f>RTD("pi.rtdserver", ,"NSE_HINDPETRO-EQ", "Exchange")</f>
        <v>#N/A</v>
      </c>
      <c r="R22" s="1" t="e">
        <f>RTD("pi.rtdserver", ,"NSE_HINDPETRO-EQ", "lastTradeTime")</f>
        <v>#N/A</v>
      </c>
      <c r="S22" s="1" t="e">
        <f>RTD("pi.rtdserver", ,"NSE_HINDPETRO-EQ", "lastUpdateTime")</f>
        <v>#N/A</v>
      </c>
    </row>
    <row r="23" spans="1:19" x14ac:dyDescent="0.25">
      <c r="A23" s="1" t="e">
        <f>RTD("pi.rtdserver", ,"NSE_HINDUNILVR-EQ", "TradingSymbol")</f>
        <v>#N/A</v>
      </c>
      <c r="B23" s="1" t="e">
        <f>RTD("pi.rtdserver", ,"NSE_HINDUNILVR-EQ", "Last")</f>
        <v>#N/A</v>
      </c>
      <c r="C23" s="1" t="e">
        <f>RTD("pi.rtdserver", ,"NSE_HINDUNILVR-EQ", "BidSize")</f>
        <v>#N/A</v>
      </c>
      <c r="D23" s="1" t="e">
        <f>RTD("pi.rtdserver", ,"NSE_HINDUNILVR-EQ", "Bid")</f>
        <v>#N/A</v>
      </c>
      <c r="E23" s="1" t="e">
        <f>RTD("pi.rtdserver", ,"NSE_HINDUNILVR-EQ", "Ask")</f>
        <v>#N/A</v>
      </c>
      <c r="F23" s="1" t="e">
        <f>RTD("pi.rtdserver", ,"NSE_HINDUNILVR-EQ", "AskSize")</f>
        <v>#N/A</v>
      </c>
      <c r="G23" s="1" t="e">
        <f>RTD("pi.rtdserver", ,"NSE_HINDUNILVR-EQ", "LTQ")</f>
        <v>#N/A</v>
      </c>
      <c r="H23" s="1" t="e">
        <f>RTD("pi.rtdserver", ,"NSE_HINDUNILVR-EQ", "Open")</f>
        <v>#N/A</v>
      </c>
      <c r="I23" s="1" t="e">
        <f>RTD("pi.rtdserver", ,"NSE_HINDUNILVR-EQ", "High")</f>
        <v>#N/A</v>
      </c>
      <c r="J23" s="1" t="e">
        <f>RTD("pi.rtdserver", ,"NSE_HINDUNILVR-EQ", "Low")</f>
        <v>#N/A</v>
      </c>
      <c r="K23" s="1" t="e">
        <f>RTD("pi.rtdserver", ,"NSE_HINDUNILVR-EQ", "PrevClose")</f>
        <v>#N/A</v>
      </c>
      <c r="L23" s="1" t="e">
        <f>RTD("pi.rtdserver", ,"NSE_HINDUNILVR-EQ", "Volume")</f>
        <v>#N/A</v>
      </c>
      <c r="M23" s="1" t="e">
        <f>RTD("pi.rtdserver", ,"NSE_HINDUNILVR-EQ", "OpenInterest")</f>
        <v>#N/A</v>
      </c>
      <c r="N23" s="1" t="e">
        <f>RTD("pi.rtdserver", ,"NSE_HINDUNILVR-EQ", "AverageTradePrice")</f>
        <v>#N/A</v>
      </c>
      <c r="O23" s="1" t="e">
        <f>RTD("pi.rtdserver", ,"NSE_HINDUNILVR-EQ", "TotalBidQty")</f>
        <v>#N/A</v>
      </c>
      <c r="P23" s="1" t="e">
        <f>RTD("pi.rtdserver", ,"NSE_HINDUNILVR-EQ", "TotalAskQty")</f>
        <v>#N/A</v>
      </c>
      <c r="Q23" s="1" t="e">
        <f>RTD("pi.rtdserver", ,"NSE_HINDUNILVR-EQ", "Exchange")</f>
        <v>#N/A</v>
      </c>
      <c r="R23" s="1" t="e">
        <f>RTD("pi.rtdserver", ,"NSE_HINDUNILVR-EQ", "lastTradeTime")</f>
        <v>#N/A</v>
      </c>
      <c r="S23" s="1" t="e">
        <f>RTD("pi.rtdserver", ,"NSE_HINDUNILVR-EQ", "lastUpdateTime")</f>
        <v>#N/A</v>
      </c>
    </row>
    <row r="24" spans="1:19" x14ac:dyDescent="0.25">
      <c r="A24" s="1" t="e">
        <f>RTD("pi.rtdserver", ,"NSE_IBULHSGFIN-EQ", "TradingSymbol")</f>
        <v>#N/A</v>
      </c>
      <c r="B24" s="1" t="e">
        <f>RTD("pi.rtdserver", ,"NSE_IBULHSGFIN-EQ", "Last")</f>
        <v>#N/A</v>
      </c>
      <c r="C24" s="1" t="e">
        <f>RTD("pi.rtdserver", ,"NSE_IBULHSGFIN-EQ", "BidSize")</f>
        <v>#N/A</v>
      </c>
      <c r="D24" s="1" t="e">
        <f>RTD("pi.rtdserver", ,"NSE_IBULHSGFIN-EQ", "Bid")</f>
        <v>#N/A</v>
      </c>
      <c r="E24" s="1" t="e">
        <f>RTD("pi.rtdserver", ,"NSE_IBULHSGFIN-EQ", "Ask")</f>
        <v>#N/A</v>
      </c>
      <c r="F24" s="1" t="e">
        <f>RTD("pi.rtdserver", ,"NSE_IBULHSGFIN-EQ", "AskSize")</f>
        <v>#N/A</v>
      </c>
      <c r="G24" s="1" t="e">
        <f>RTD("pi.rtdserver", ,"NSE_IBULHSGFIN-EQ", "LTQ")</f>
        <v>#N/A</v>
      </c>
      <c r="H24" s="1" t="e">
        <f>RTD("pi.rtdserver", ,"NSE_IBULHSGFIN-EQ", "Open")</f>
        <v>#N/A</v>
      </c>
      <c r="I24" s="1" t="e">
        <f>RTD("pi.rtdserver", ,"NSE_IBULHSGFIN-EQ", "High")</f>
        <v>#N/A</v>
      </c>
      <c r="J24" s="1" t="e">
        <f>RTD("pi.rtdserver", ,"NSE_IBULHSGFIN-EQ", "Low")</f>
        <v>#N/A</v>
      </c>
      <c r="K24" s="1" t="e">
        <f>RTD("pi.rtdserver", ,"NSE_IBULHSGFIN-EQ", "PrevClose")</f>
        <v>#N/A</v>
      </c>
      <c r="L24" s="1" t="e">
        <f>RTD("pi.rtdserver", ,"NSE_IBULHSGFIN-EQ", "Volume")</f>
        <v>#N/A</v>
      </c>
      <c r="M24" s="1" t="e">
        <f>RTD("pi.rtdserver", ,"NSE_IBULHSGFIN-EQ", "OpenInterest")</f>
        <v>#N/A</v>
      </c>
      <c r="N24" s="1" t="e">
        <f>RTD("pi.rtdserver", ,"NSE_IBULHSGFIN-EQ", "AverageTradePrice")</f>
        <v>#N/A</v>
      </c>
      <c r="O24" s="1" t="e">
        <f>RTD("pi.rtdserver", ,"NSE_IBULHSGFIN-EQ", "TotalBidQty")</f>
        <v>#N/A</v>
      </c>
      <c r="P24" s="1" t="e">
        <f>RTD("pi.rtdserver", ,"NSE_IBULHSGFIN-EQ", "TotalAskQty")</f>
        <v>#N/A</v>
      </c>
      <c r="Q24" s="1" t="e">
        <f>RTD("pi.rtdserver", ,"NSE_IBULHSGFIN-EQ", "Exchange")</f>
        <v>#N/A</v>
      </c>
      <c r="R24" s="1" t="e">
        <f>RTD("pi.rtdserver", ,"NSE_IBULHSGFIN-EQ", "lastTradeTime")</f>
        <v>#N/A</v>
      </c>
      <c r="S24" s="1" t="e">
        <f>RTD("pi.rtdserver", ,"NSE_IBULHSGFIN-EQ", "lastUpdateTime")</f>
        <v>#N/A</v>
      </c>
    </row>
    <row r="25" spans="1:19" x14ac:dyDescent="0.25">
      <c r="A25" s="1" t="e">
        <f>RTD("pi.rtdserver", ,"NSE_ICICIBANK-EQ", "TradingSymbol")</f>
        <v>#N/A</v>
      </c>
      <c r="B25" s="1" t="e">
        <f>RTD("pi.rtdserver", ,"NSE_ICICIBANK-EQ", "Last")</f>
        <v>#N/A</v>
      </c>
      <c r="C25" s="1" t="e">
        <f>RTD("pi.rtdserver", ,"NSE_ICICIBANK-EQ", "BidSize")</f>
        <v>#N/A</v>
      </c>
      <c r="D25" s="1" t="e">
        <f>RTD("pi.rtdserver", ,"NSE_ICICIBANK-EQ", "Bid")</f>
        <v>#N/A</v>
      </c>
      <c r="E25" s="1" t="e">
        <f>RTD("pi.rtdserver", ,"NSE_ICICIBANK-EQ", "Ask")</f>
        <v>#N/A</v>
      </c>
      <c r="F25" s="1" t="e">
        <f>RTD("pi.rtdserver", ,"NSE_ICICIBANK-EQ", "AskSize")</f>
        <v>#N/A</v>
      </c>
      <c r="G25" s="1" t="e">
        <f>RTD("pi.rtdserver", ,"NSE_ICICIBANK-EQ", "LTQ")</f>
        <v>#N/A</v>
      </c>
      <c r="H25" s="1" t="e">
        <f>RTD("pi.rtdserver", ,"NSE_ICICIBANK-EQ", "Open")</f>
        <v>#N/A</v>
      </c>
      <c r="I25" s="1" t="e">
        <f>RTD("pi.rtdserver", ,"NSE_ICICIBANK-EQ", "High")</f>
        <v>#N/A</v>
      </c>
      <c r="J25" s="1" t="e">
        <f>RTD("pi.rtdserver", ,"NSE_ICICIBANK-EQ", "Low")</f>
        <v>#N/A</v>
      </c>
      <c r="K25" s="1" t="e">
        <f>RTD("pi.rtdserver", ,"NSE_ICICIBANK-EQ", "PrevClose")</f>
        <v>#N/A</v>
      </c>
      <c r="L25" s="1" t="e">
        <f>RTD("pi.rtdserver", ,"NSE_ICICIBANK-EQ", "Volume")</f>
        <v>#N/A</v>
      </c>
      <c r="M25" s="1" t="e">
        <f>RTD("pi.rtdserver", ,"NSE_ICICIBANK-EQ", "OpenInterest")</f>
        <v>#N/A</v>
      </c>
      <c r="N25" s="1" t="e">
        <f>RTD("pi.rtdserver", ,"NSE_ICICIBANK-EQ", "AverageTradePrice")</f>
        <v>#N/A</v>
      </c>
      <c r="O25" s="1" t="e">
        <f>RTD("pi.rtdserver", ,"NSE_ICICIBANK-EQ", "TotalBidQty")</f>
        <v>#N/A</v>
      </c>
      <c r="P25" s="1" t="e">
        <f>RTD("pi.rtdserver", ,"NSE_ICICIBANK-EQ", "TotalAskQty")</f>
        <v>#N/A</v>
      </c>
      <c r="Q25" s="1" t="e">
        <f>RTD("pi.rtdserver", ,"NSE_ICICIBANK-EQ", "Exchange")</f>
        <v>#N/A</v>
      </c>
      <c r="R25" s="1" t="e">
        <f>RTD("pi.rtdserver", ,"NSE_ICICIBANK-EQ", "lastTradeTime")</f>
        <v>#N/A</v>
      </c>
      <c r="S25" s="1" t="e">
        <f>RTD("pi.rtdserver", ,"NSE_ICICIBANK-EQ", "lastUpdateTime")</f>
        <v>#N/A</v>
      </c>
    </row>
    <row r="26" spans="1:19" x14ac:dyDescent="0.25">
      <c r="A26" s="1" t="e">
        <f>RTD("pi.rtdserver", ,"NSE_INDUSINDBK-EQ", "TradingSymbol")</f>
        <v>#N/A</v>
      </c>
      <c r="B26" s="1" t="e">
        <f>RTD("pi.rtdserver", ,"NSE_INDUSINDBK-EQ", "Last")</f>
        <v>#N/A</v>
      </c>
      <c r="C26" s="1" t="e">
        <f>RTD("pi.rtdserver", ,"NSE_INDUSINDBK-EQ", "BidSize")</f>
        <v>#N/A</v>
      </c>
      <c r="D26" s="1" t="e">
        <f>RTD("pi.rtdserver", ,"NSE_INDUSINDBK-EQ", "Bid")</f>
        <v>#N/A</v>
      </c>
      <c r="E26" s="1" t="e">
        <f>RTD("pi.rtdserver", ,"NSE_INDUSINDBK-EQ", "Ask")</f>
        <v>#N/A</v>
      </c>
      <c r="F26" s="1" t="e">
        <f>RTD("pi.rtdserver", ,"NSE_INDUSINDBK-EQ", "AskSize")</f>
        <v>#N/A</v>
      </c>
      <c r="G26" s="1" t="e">
        <f>RTD("pi.rtdserver", ,"NSE_INDUSINDBK-EQ", "LTQ")</f>
        <v>#N/A</v>
      </c>
      <c r="H26" s="1" t="e">
        <f>RTD("pi.rtdserver", ,"NSE_INDUSINDBK-EQ", "Open")</f>
        <v>#N/A</v>
      </c>
      <c r="I26" s="1" t="e">
        <f>RTD("pi.rtdserver", ,"NSE_INDUSINDBK-EQ", "High")</f>
        <v>#N/A</v>
      </c>
      <c r="J26" s="1" t="e">
        <f>RTD("pi.rtdserver", ,"NSE_INDUSINDBK-EQ", "Low")</f>
        <v>#N/A</v>
      </c>
      <c r="K26" s="1" t="e">
        <f>RTD("pi.rtdserver", ,"NSE_INDUSINDBK-EQ", "PrevClose")</f>
        <v>#N/A</v>
      </c>
      <c r="L26" s="1" t="e">
        <f>RTD("pi.rtdserver", ,"NSE_INDUSINDBK-EQ", "Volume")</f>
        <v>#N/A</v>
      </c>
      <c r="M26" s="1" t="e">
        <f>RTD("pi.rtdserver", ,"NSE_INDUSINDBK-EQ", "OpenInterest")</f>
        <v>#N/A</v>
      </c>
      <c r="N26" s="1" t="e">
        <f>RTD("pi.rtdserver", ,"NSE_INDUSINDBK-EQ", "AverageTradePrice")</f>
        <v>#N/A</v>
      </c>
      <c r="O26" s="1" t="e">
        <f>RTD("pi.rtdserver", ,"NSE_INDUSINDBK-EQ", "TotalBidQty")</f>
        <v>#N/A</v>
      </c>
      <c r="P26" s="1" t="e">
        <f>RTD("pi.rtdserver", ,"NSE_INDUSINDBK-EQ", "TotalAskQty")</f>
        <v>#N/A</v>
      </c>
      <c r="Q26" s="1" t="e">
        <f>RTD("pi.rtdserver", ,"NSE_INDUSINDBK-EQ", "Exchange")</f>
        <v>#N/A</v>
      </c>
      <c r="R26" s="1" t="e">
        <f>RTD("pi.rtdserver", ,"NSE_INDUSINDBK-EQ", "lastTradeTime")</f>
        <v>#N/A</v>
      </c>
      <c r="S26" s="1" t="e">
        <f>RTD("pi.rtdserver", ,"NSE_INDUSINDBK-EQ", "lastUpdateTime")</f>
        <v>#N/A</v>
      </c>
    </row>
    <row r="27" spans="1:19" x14ac:dyDescent="0.25">
      <c r="A27" s="1" t="e">
        <f>RTD("pi.rtdserver", ,"NSE_INFY-EQ", "TradingSymbol")</f>
        <v>#N/A</v>
      </c>
      <c r="B27" s="1" t="e">
        <f>RTD("pi.rtdserver", ,"NSE_INFY-EQ", "Last")</f>
        <v>#N/A</v>
      </c>
      <c r="C27" s="1" t="e">
        <f>RTD("pi.rtdserver", ,"NSE_INFY-EQ", "BidSize")</f>
        <v>#N/A</v>
      </c>
      <c r="D27" s="1" t="e">
        <f>RTD("pi.rtdserver", ,"NSE_INFY-EQ", "Bid")</f>
        <v>#N/A</v>
      </c>
      <c r="E27" s="1" t="e">
        <f>RTD("pi.rtdserver", ,"NSE_INFY-EQ", "Ask")</f>
        <v>#N/A</v>
      </c>
      <c r="F27" s="1" t="e">
        <f>RTD("pi.rtdserver", ,"NSE_INFY-EQ", "AskSize")</f>
        <v>#N/A</v>
      </c>
      <c r="G27" s="1" t="e">
        <f>RTD("pi.rtdserver", ,"NSE_INFY-EQ", "LTQ")</f>
        <v>#N/A</v>
      </c>
      <c r="H27" s="1" t="e">
        <f>RTD("pi.rtdserver", ,"NSE_INFY-EQ", "Open")</f>
        <v>#N/A</v>
      </c>
      <c r="I27" s="1" t="e">
        <f>RTD("pi.rtdserver", ,"NSE_INFY-EQ", "High")</f>
        <v>#N/A</v>
      </c>
      <c r="J27" s="1" t="e">
        <f>RTD("pi.rtdserver", ,"NSE_INFY-EQ", "Low")</f>
        <v>#N/A</v>
      </c>
      <c r="K27" s="1" t="e">
        <f>RTD("pi.rtdserver", ,"NSE_INFY-EQ", "PrevClose")</f>
        <v>#N/A</v>
      </c>
      <c r="L27" s="1" t="e">
        <f>RTD("pi.rtdserver", ,"NSE_INFY-EQ", "Volume")</f>
        <v>#N/A</v>
      </c>
      <c r="M27" s="1" t="e">
        <f>RTD("pi.rtdserver", ,"NSE_INFY-EQ", "OpenInterest")</f>
        <v>#N/A</v>
      </c>
      <c r="N27" s="1" t="e">
        <f>RTD("pi.rtdserver", ,"NSE_INFY-EQ", "AverageTradePrice")</f>
        <v>#N/A</v>
      </c>
      <c r="O27" s="1" t="e">
        <f>RTD("pi.rtdserver", ,"NSE_INFY-EQ", "TotalBidQty")</f>
        <v>#N/A</v>
      </c>
      <c r="P27" s="1" t="e">
        <f>RTD("pi.rtdserver", ,"NSE_INFY-EQ", "TotalAskQty")</f>
        <v>#N/A</v>
      </c>
      <c r="Q27" s="1" t="e">
        <f>RTD("pi.rtdserver", ,"NSE_INFY-EQ", "Exchange")</f>
        <v>#N/A</v>
      </c>
      <c r="R27" s="1" t="e">
        <f>RTD("pi.rtdserver", ,"NSE_INFY-EQ", "lastTradeTime")</f>
        <v>#N/A</v>
      </c>
      <c r="S27" s="1" t="e">
        <f>RTD("pi.rtdserver", ,"NSE_INFY-EQ", "lastUpdateTime")</f>
        <v>#N/A</v>
      </c>
    </row>
    <row r="28" spans="1:19" x14ac:dyDescent="0.25">
      <c r="A28" s="1" t="e">
        <f>RTD("pi.rtdserver", ,"NSE_IOC-EQ", "TradingSymbol")</f>
        <v>#N/A</v>
      </c>
      <c r="B28" s="1" t="e">
        <f>RTD("pi.rtdserver", ,"NSE_IOC-EQ", "Last")</f>
        <v>#N/A</v>
      </c>
      <c r="C28" s="1" t="e">
        <f>RTD("pi.rtdserver", ,"NSE_IOC-EQ", "BidSize")</f>
        <v>#N/A</v>
      </c>
      <c r="D28" s="1" t="e">
        <f>RTD("pi.rtdserver", ,"NSE_IOC-EQ", "Bid")</f>
        <v>#N/A</v>
      </c>
      <c r="E28" s="1" t="e">
        <f>RTD("pi.rtdserver", ,"NSE_IOC-EQ", "Ask")</f>
        <v>#N/A</v>
      </c>
      <c r="F28" s="1" t="e">
        <f>RTD("pi.rtdserver", ,"NSE_IOC-EQ", "AskSize")</f>
        <v>#N/A</v>
      </c>
      <c r="G28" s="1" t="e">
        <f>RTD("pi.rtdserver", ,"NSE_IOC-EQ", "LTQ")</f>
        <v>#N/A</v>
      </c>
      <c r="H28" s="1" t="e">
        <f>RTD("pi.rtdserver", ,"NSE_IOC-EQ", "Open")</f>
        <v>#N/A</v>
      </c>
      <c r="I28" s="1" t="e">
        <f>RTD("pi.rtdserver", ,"NSE_IOC-EQ", "High")</f>
        <v>#N/A</v>
      </c>
      <c r="J28" s="1" t="e">
        <f>RTD("pi.rtdserver", ,"NSE_IOC-EQ", "Low")</f>
        <v>#N/A</v>
      </c>
      <c r="K28" s="1" t="e">
        <f>RTD("pi.rtdserver", ,"NSE_IOC-EQ", "PrevClose")</f>
        <v>#N/A</v>
      </c>
      <c r="L28" s="1" t="e">
        <f>RTD("pi.rtdserver", ,"NSE_IOC-EQ", "Volume")</f>
        <v>#N/A</v>
      </c>
      <c r="M28" s="1" t="e">
        <f>RTD("pi.rtdserver", ,"NSE_IOC-EQ", "OpenInterest")</f>
        <v>#N/A</v>
      </c>
      <c r="N28" s="1" t="e">
        <f>RTD("pi.rtdserver", ,"NSE_IOC-EQ", "AverageTradePrice")</f>
        <v>#N/A</v>
      </c>
      <c r="O28" s="1" t="e">
        <f>RTD("pi.rtdserver", ,"NSE_IOC-EQ", "TotalBidQty")</f>
        <v>#N/A</v>
      </c>
      <c r="P28" s="1" t="e">
        <f>RTD("pi.rtdserver", ,"NSE_IOC-EQ", "TotalAskQty")</f>
        <v>#N/A</v>
      </c>
      <c r="Q28" s="1" t="e">
        <f>RTD("pi.rtdserver", ,"NSE_IOC-EQ", "Exchange")</f>
        <v>#N/A</v>
      </c>
      <c r="R28" s="1" t="e">
        <f>RTD("pi.rtdserver", ,"NSE_IOC-EQ", "lastTradeTime")</f>
        <v>#N/A</v>
      </c>
      <c r="S28" s="1" t="e">
        <f>RTD("pi.rtdserver", ,"NSE_IOC-EQ", "lastUpdateTime")</f>
        <v>#N/A</v>
      </c>
    </row>
    <row r="29" spans="1:19" x14ac:dyDescent="0.25">
      <c r="A29" s="1" t="e">
        <f>RTD("pi.rtdserver", ,"NSE_ITC-EQ", "TradingSymbol")</f>
        <v>#N/A</v>
      </c>
      <c r="B29" s="1" t="e">
        <f>RTD("pi.rtdserver", ,"NSE_ITC-EQ", "Last")</f>
        <v>#N/A</v>
      </c>
      <c r="C29" s="1" t="e">
        <f>RTD("pi.rtdserver", ,"NSE_ITC-EQ", "BidSize")</f>
        <v>#N/A</v>
      </c>
      <c r="D29" s="1" t="e">
        <f>RTD("pi.rtdserver", ,"NSE_ITC-EQ", "Bid")</f>
        <v>#N/A</v>
      </c>
      <c r="E29" s="1" t="e">
        <f>RTD("pi.rtdserver", ,"NSE_ITC-EQ", "Ask")</f>
        <v>#N/A</v>
      </c>
      <c r="F29" s="1" t="e">
        <f>RTD("pi.rtdserver", ,"NSE_ITC-EQ", "AskSize")</f>
        <v>#N/A</v>
      </c>
      <c r="G29" s="1" t="e">
        <f>RTD("pi.rtdserver", ,"NSE_ITC-EQ", "LTQ")</f>
        <v>#N/A</v>
      </c>
      <c r="H29" s="1" t="e">
        <f>RTD("pi.rtdserver", ,"NSE_ITC-EQ", "Open")</f>
        <v>#N/A</v>
      </c>
      <c r="I29" s="1" t="e">
        <f>RTD("pi.rtdserver", ,"NSE_ITC-EQ", "High")</f>
        <v>#N/A</v>
      </c>
      <c r="J29" s="1" t="e">
        <f>RTD("pi.rtdserver", ,"NSE_ITC-EQ", "Low")</f>
        <v>#N/A</v>
      </c>
      <c r="K29" s="1" t="e">
        <f>RTD("pi.rtdserver", ,"NSE_ITC-EQ", "PrevClose")</f>
        <v>#N/A</v>
      </c>
      <c r="L29" s="1" t="e">
        <f>RTD("pi.rtdserver", ,"NSE_ITC-EQ", "Volume")</f>
        <v>#N/A</v>
      </c>
      <c r="M29" s="1" t="e">
        <f>RTD("pi.rtdserver", ,"NSE_ITC-EQ", "OpenInterest")</f>
        <v>#N/A</v>
      </c>
      <c r="N29" s="1" t="e">
        <f>RTD("pi.rtdserver", ,"NSE_ITC-EQ", "AverageTradePrice")</f>
        <v>#N/A</v>
      </c>
      <c r="O29" s="1" t="e">
        <f>RTD("pi.rtdserver", ,"NSE_ITC-EQ", "TotalBidQty")</f>
        <v>#N/A</v>
      </c>
      <c r="P29" s="1" t="e">
        <f>RTD("pi.rtdserver", ,"NSE_ITC-EQ", "TotalAskQty")</f>
        <v>#N/A</v>
      </c>
      <c r="Q29" s="1" t="e">
        <f>RTD("pi.rtdserver", ,"NSE_ITC-EQ", "Exchange")</f>
        <v>#N/A</v>
      </c>
      <c r="R29" s="1" t="e">
        <f>RTD("pi.rtdserver", ,"NSE_ITC-EQ", "lastTradeTime")</f>
        <v>#N/A</v>
      </c>
      <c r="S29" s="1" t="e">
        <f>RTD("pi.rtdserver", ,"NSE_ITC-EQ", "lastUpdateTime")</f>
        <v>#N/A</v>
      </c>
    </row>
    <row r="30" spans="1:19" x14ac:dyDescent="0.25">
      <c r="A30" s="1" t="e">
        <f>RTD("pi.rtdserver", ,"NSE_KOTAKBANK-EQ", "TradingSymbol")</f>
        <v>#N/A</v>
      </c>
      <c r="B30" s="1" t="e">
        <f>RTD("pi.rtdserver", ,"NSE_KOTAKBANK-EQ", "Last")</f>
        <v>#N/A</v>
      </c>
      <c r="C30" s="1" t="e">
        <f>RTD("pi.rtdserver", ,"NSE_KOTAKBANK-EQ", "BidSize")</f>
        <v>#N/A</v>
      </c>
      <c r="D30" s="1" t="e">
        <f>RTD("pi.rtdserver", ,"NSE_KOTAKBANK-EQ", "Bid")</f>
        <v>#N/A</v>
      </c>
      <c r="E30" s="1" t="e">
        <f>RTD("pi.rtdserver", ,"NSE_KOTAKBANK-EQ", "Ask")</f>
        <v>#N/A</v>
      </c>
      <c r="F30" s="1" t="e">
        <f>RTD("pi.rtdserver", ,"NSE_KOTAKBANK-EQ", "AskSize")</f>
        <v>#N/A</v>
      </c>
      <c r="G30" s="1" t="e">
        <f>RTD("pi.rtdserver", ,"NSE_KOTAKBANK-EQ", "LTQ")</f>
        <v>#N/A</v>
      </c>
      <c r="H30" s="1" t="e">
        <f>RTD("pi.rtdserver", ,"NSE_KOTAKBANK-EQ", "Open")</f>
        <v>#N/A</v>
      </c>
      <c r="I30" s="1" t="e">
        <f>RTD("pi.rtdserver", ,"NSE_KOTAKBANK-EQ", "High")</f>
        <v>#N/A</v>
      </c>
      <c r="J30" s="1" t="e">
        <f>RTD("pi.rtdserver", ,"NSE_KOTAKBANK-EQ", "Low")</f>
        <v>#N/A</v>
      </c>
      <c r="K30" s="1" t="e">
        <f>RTD("pi.rtdserver", ,"NSE_KOTAKBANK-EQ", "PrevClose")</f>
        <v>#N/A</v>
      </c>
      <c r="L30" s="1" t="e">
        <f>RTD("pi.rtdserver", ,"NSE_KOTAKBANK-EQ", "Volume")</f>
        <v>#N/A</v>
      </c>
      <c r="M30" s="1" t="e">
        <f>RTD("pi.rtdserver", ,"NSE_KOTAKBANK-EQ", "OpenInterest")</f>
        <v>#N/A</v>
      </c>
      <c r="N30" s="1" t="e">
        <f>RTD("pi.rtdserver", ,"NSE_KOTAKBANK-EQ", "AverageTradePrice")</f>
        <v>#N/A</v>
      </c>
      <c r="O30" s="1" t="e">
        <f>RTD("pi.rtdserver", ,"NSE_KOTAKBANK-EQ", "TotalBidQty")</f>
        <v>#N/A</v>
      </c>
      <c r="P30" s="1" t="e">
        <f>RTD("pi.rtdserver", ,"NSE_KOTAKBANK-EQ", "TotalAskQty")</f>
        <v>#N/A</v>
      </c>
      <c r="Q30" s="1" t="e">
        <f>RTD("pi.rtdserver", ,"NSE_KOTAKBANK-EQ", "Exchange")</f>
        <v>#N/A</v>
      </c>
      <c r="R30" s="1" t="e">
        <f>RTD("pi.rtdserver", ,"NSE_KOTAKBANK-EQ", "lastTradeTime")</f>
        <v>#N/A</v>
      </c>
      <c r="S30" s="1" t="e">
        <f>RTD("pi.rtdserver", ,"NSE_KOTAKBANK-EQ", "lastUpdateTime")</f>
        <v>#N/A</v>
      </c>
    </row>
    <row r="31" spans="1:19" x14ac:dyDescent="0.25">
      <c r="A31" s="1" t="e">
        <f>RTD("pi.rtdserver", ,"NSE_LT-EQ", "TradingSymbol")</f>
        <v>#N/A</v>
      </c>
      <c r="B31" s="1" t="e">
        <f>RTD("pi.rtdserver", ,"NSE_LT-EQ", "Last")</f>
        <v>#N/A</v>
      </c>
      <c r="C31" s="1" t="e">
        <f>RTD("pi.rtdserver", ,"NSE_LT-EQ", "BidSize")</f>
        <v>#N/A</v>
      </c>
      <c r="D31" s="1" t="e">
        <f>RTD("pi.rtdserver", ,"NSE_LT-EQ", "Bid")</f>
        <v>#N/A</v>
      </c>
      <c r="E31" s="1" t="e">
        <f>RTD("pi.rtdserver", ,"NSE_LT-EQ", "Ask")</f>
        <v>#N/A</v>
      </c>
      <c r="F31" s="1" t="e">
        <f>RTD("pi.rtdserver", ,"NSE_LT-EQ", "AskSize")</f>
        <v>#N/A</v>
      </c>
      <c r="G31" s="1" t="e">
        <f>RTD("pi.rtdserver", ,"NSE_LT-EQ", "LTQ")</f>
        <v>#N/A</v>
      </c>
      <c r="H31" s="1" t="e">
        <f>RTD("pi.rtdserver", ,"NSE_LT-EQ", "Open")</f>
        <v>#N/A</v>
      </c>
      <c r="I31" s="1" t="e">
        <f>RTD("pi.rtdserver", ,"NSE_LT-EQ", "High")</f>
        <v>#N/A</v>
      </c>
      <c r="J31" s="1" t="e">
        <f>RTD("pi.rtdserver", ,"NSE_LT-EQ", "Low")</f>
        <v>#N/A</v>
      </c>
      <c r="K31" s="1" t="e">
        <f>RTD("pi.rtdserver", ,"NSE_LT-EQ", "PrevClose")</f>
        <v>#N/A</v>
      </c>
      <c r="L31" s="1" t="e">
        <f>RTD("pi.rtdserver", ,"NSE_LT-EQ", "Volume")</f>
        <v>#N/A</v>
      </c>
      <c r="M31" s="1" t="e">
        <f>RTD("pi.rtdserver", ,"NSE_LT-EQ", "OpenInterest")</f>
        <v>#N/A</v>
      </c>
      <c r="N31" s="1" t="e">
        <f>RTD("pi.rtdserver", ,"NSE_LT-EQ", "AverageTradePrice")</f>
        <v>#N/A</v>
      </c>
      <c r="O31" s="1" t="e">
        <f>RTD("pi.rtdserver", ,"NSE_LT-EQ", "TotalBidQty")</f>
        <v>#N/A</v>
      </c>
      <c r="P31" s="1" t="e">
        <f>RTD("pi.rtdserver", ,"NSE_LT-EQ", "TotalAskQty")</f>
        <v>#N/A</v>
      </c>
      <c r="Q31" s="1" t="e">
        <f>RTD("pi.rtdserver", ,"NSE_LT-EQ", "Exchange")</f>
        <v>#N/A</v>
      </c>
      <c r="R31" s="1" t="e">
        <f>RTD("pi.rtdserver", ,"NSE_LT-EQ", "lastTradeTime")</f>
        <v>#N/A</v>
      </c>
      <c r="S31" s="1" t="e">
        <f>RTD("pi.rtdserver", ,"NSE_LT-EQ", "lastUpdateTime")</f>
        <v>#N/A</v>
      </c>
    </row>
    <row r="32" spans="1:19" x14ac:dyDescent="0.25">
      <c r="A32" s="1" t="e">
        <f>RTD("pi.rtdserver", ,"NSE_LUPIN-EQ", "TradingSymbol")</f>
        <v>#N/A</v>
      </c>
      <c r="B32" s="1" t="e">
        <f>RTD("pi.rtdserver", ,"NSE_LUPIN-EQ", "Last")</f>
        <v>#N/A</v>
      </c>
      <c r="C32" s="1" t="e">
        <f>RTD("pi.rtdserver", ,"NSE_LUPIN-EQ", "BidSize")</f>
        <v>#N/A</v>
      </c>
      <c r="D32" s="1" t="e">
        <f>RTD("pi.rtdserver", ,"NSE_LUPIN-EQ", "Bid")</f>
        <v>#N/A</v>
      </c>
      <c r="E32" s="1" t="e">
        <f>RTD("pi.rtdserver", ,"NSE_LUPIN-EQ", "Ask")</f>
        <v>#N/A</v>
      </c>
      <c r="F32" s="1" t="e">
        <f>RTD("pi.rtdserver", ,"NSE_LUPIN-EQ", "AskSize")</f>
        <v>#N/A</v>
      </c>
      <c r="G32" s="1" t="e">
        <f>RTD("pi.rtdserver", ,"NSE_LUPIN-EQ", "LTQ")</f>
        <v>#N/A</v>
      </c>
      <c r="H32" s="1" t="e">
        <f>RTD("pi.rtdserver", ,"NSE_LUPIN-EQ", "Open")</f>
        <v>#N/A</v>
      </c>
      <c r="I32" s="1" t="e">
        <f>RTD("pi.rtdserver", ,"NSE_LUPIN-EQ", "High")</f>
        <v>#N/A</v>
      </c>
      <c r="J32" s="1" t="e">
        <f>RTD("pi.rtdserver", ,"NSE_LUPIN-EQ", "Low")</f>
        <v>#N/A</v>
      </c>
      <c r="K32" s="1" t="e">
        <f>RTD("pi.rtdserver", ,"NSE_LUPIN-EQ", "PrevClose")</f>
        <v>#N/A</v>
      </c>
      <c r="L32" s="1" t="e">
        <f>RTD("pi.rtdserver", ,"NSE_LUPIN-EQ", "Volume")</f>
        <v>#N/A</v>
      </c>
      <c r="M32" s="1" t="e">
        <f>RTD("pi.rtdserver", ,"NSE_LUPIN-EQ", "OpenInterest")</f>
        <v>#N/A</v>
      </c>
      <c r="N32" s="1" t="e">
        <f>RTD("pi.rtdserver", ,"NSE_LUPIN-EQ", "AverageTradePrice")</f>
        <v>#N/A</v>
      </c>
      <c r="O32" s="1" t="e">
        <f>RTD("pi.rtdserver", ,"NSE_LUPIN-EQ", "TotalBidQty")</f>
        <v>#N/A</v>
      </c>
      <c r="P32" s="1" t="e">
        <f>RTD("pi.rtdserver", ,"NSE_LUPIN-EQ", "TotalAskQty")</f>
        <v>#N/A</v>
      </c>
      <c r="Q32" s="1" t="e">
        <f>RTD("pi.rtdserver", ,"NSE_LUPIN-EQ", "Exchange")</f>
        <v>#N/A</v>
      </c>
      <c r="R32" s="1" t="e">
        <f>RTD("pi.rtdserver", ,"NSE_LUPIN-EQ", "lastTradeTime")</f>
        <v>#N/A</v>
      </c>
      <c r="S32" s="1" t="e">
        <f>RTD("pi.rtdserver", ,"NSE_LUPIN-EQ", "lastUpdateTime")</f>
        <v>#N/A</v>
      </c>
    </row>
    <row r="33" spans="1:19" x14ac:dyDescent="0.25">
      <c r="A33" s="1" t="e">
        <f>RTD("pi.rtdserver", ,"NSE_M&amp;M-EQ", "TradingSymbol")</f>
        <v>#N/A</v>
      </c>
      <c r="B33" s="1" t="e">
        <f>RTD("pi.rtdserver", ,"NSE_M&amp;M-EQ", "Last")</f>
        <v>#N/A</v>
      </c>
      <c r="C33" s="1" t="e">
        <f>RTD("pi.rtdserver", ,"NSE_M&amp;M-EQ", "BidSize")</f>
        <v>#N/A</v>
      </c>
      <c r="D33" s="1" t="e">
        <f>RTD("pi.rtdserver", ,"NSE_M&amp;M-EQ", "Bid")</f>
        <v>#N/A</v>
      </c>
      <c r="E33" s="1" t="e">
        <f>RTD("pi.rtdserver", ,"NSE_M&amp;M-EQ", "Ask")</f>
        <v>#N/A</v>
      </c>
      <c r="F33" s="1" t="e">
        <f>RTD("pi.rtdserver", ,"NSE_M&amp;M-EQ", "AskSize")</f>
        <v>#N/A</v>
      </c>
      <c r="G33" s="1" t="e">
        <f>RTD("pi.rtdserver", ,"NSE_M&amp;M-EQ", "LTQ")</f>
        <v>#N/A</v>
      </c>
      <c r="H33" s="1" t="e">
        <f>RTD("pi.rtdserver", ,"NSE_M&amp;M-EQ", "Open")</f>
        <v>#N/A</v>
      </c>
      <c r="I33" s="1" t="e">
        <f>RTD("pi.rtdserver", ,"NSE_M&amp;M-EQ", "High")</f>
        <v>#N/A</v>
      </c>
      <c r="J33" s="1" t="e">
        <f>RTD("pi.rtdserver", ,"NSE_M&amp;M-EQ", "Low")</f>
        <v>#N/A</v>
      </c>
      <c r="K33" s="1" t="e">
        <f>RTD("pi.rtdserver", ,"NSE_M&amp;M-EQ", "PrevClose")</f>
        <v>#N/A</v>
      </c>
      <c r="L33" s="1" t="e">
        <f>RTD("pi.rtdserver", ,"NSE_M&amp;M-EQ", "Volume")</f>
        <v>#N/A</v>
      </c>
      <c r="M33" s="1" t="e">
        <f>RTD("pi.rtdserver", ,"NSE_M&amp;M-EQ", "OpenInterest")</f>
        <v>#N/A</v>
      </c>
      <c r="N33" s="1" t="e">
        <f>RTD("pi.rtdserver", ,"NSE_M&amp;M-EQ", "AverageTradePrice")</f>
        <v>#N/A</v>
      </c>
      <c r="O33" s="1" t="e">
        <f>RTD("pi.rtdserver", ,"NSE_M&amp;M-EQ", "TotalBidQty")</f>
        <v>#N/A</v>
      </c>
      <c r="P33" s="1" t="e">
        <f>RTD("pi.rtdserver", ,"NSE_M&amp;M-EQ", "TotalAskQty")</f>
        <v>#N/A</v>
      </c>
      <c r="Q33" s="1" t="e">
        <f>RTD("pi.rtdserver", ,"NSE_M&amp;M-EQ", "Exchange")</f>
        <v>#N/A</v>
      </c>
      <c r="R33" s="1" t="e">
        <f>RTD("pi.rtdserver", ,"NSE_M&amp;M-EQ", "lastTradeTime")</f>
        <v>#N/A</v>
      </c>
      <c r="S33" s="1" t="e">
        <f>RTD("pi.rtdserver", ,"NSE_M&amp;M-EQ", "lastUpdateTime")</f>
        <v>#N/A</v>
      </c>
    </row>
    <row r="34" spans="1:19" x14ac:dyDescent="0.25">
      <c r="A34" s="1" t="e">
        <f>RTD("pi.rtdserver", ,"NSE_MARUTI-EQ", "TradingSymbol")</f>
        <v>#N/A</v>
      </c>
      <c r="B34" s="1" t="e">
        <f>RTD("pi.rtdserver", ,"NSE_MARUTI-EQ", "Last")</f>
        <v>#N/A</v>
      </c>
      <c r="C34" s="1" t="e">
        <f>RTD("pi.rtdserver", ,"NSE_MARUTI-EQ", "BidSize")</f>
        <v>#N/A</v>
      </c>
      <c r="D34" s="1" t="e">
        <f>RTD("pi.rtdserver", ,"NSE_MARUTI-EQ", "Bid")</f>
        <v>#N/A</v>
      </c>
      <c r="E34" s="1" t="e">
        <f>RTD("pi.rtdserver", ,"NSE_MARUTI-EQ", "Ask")</f>
        <v>#N/A</v>
      </c>
      <c r="F34" s="1" t="e">
        <f>RTD("pi.rtdserver", ,"NSE_MARUTI-EQ", "AskSize")</f>
        <v>#N/A</v>
      </c>
      <c r="G34" s="1" t="e">
        <f>RTD("pi.rtdserver", ,"NSE_MARUTI-EQ", "LTQ")</f>
        <v>#N/A</v>
      </c>
      <c r="H34" s="1" t="e">
        <f>RTD("pi.rtdserver", ,"NSE_MARUTI-EQ", "Open")</f>
        <v>#N/A</v>
      </c>
      <c r="I34" s="1" t="e">
        <f>RTD("pi.rtdserver", ,"NSE_MARUTI-EQ", "High")</f>
        <v>#N/A</v>
      </c>
      <c r="J34" s="1" t="e">
        <f>RTD("pi.rtdserver", ,"NSE_MARUTI-EQ", "Low")</f>
        <v>#N/A</v>
      </c>
      <c r="K34" s="1" t="e">
        <f>RTD("pi.rtdserver", ,"NSE_MARUTI-EQ", "PrevClose")</f>
        <v>#N/A</v>
      </c>
      <c r="L34" s="1" t="e">
        <f>RTD("pi.rtdserver", ,"NSE_MARUTI-EQ", "Volume")</f>
        <v>#N/A</v>
      </c>
      <c r="M34" s="1" t="e">
        <f>RTD("pi.rtdserver", ,"NSE_MARUTI-EQ", "OpenInterest")</f>
        <v>#N/A</v>
      </c>
      <c r="N34" s="1" t="e">
        <f>RTD("pi.rtdserver", ,"NSE_MARUTI-EQ", "AverageTradePrice")</f>
        <v>#N/A</v>
      </c>
      <c r="O34" s="1" t="e">
        <f>RTD("pi.rtdserver", ,"NSE_MARUTI-EQ", "TotalBidQty")</f>
        <v>#N/A</v>
      </c>
      <c r="P34" s="1" t="e">
        <f>RTD("pi.rtdserver", ,"NSE_MARUTI-EQ", "TotalAskQty")</f>
        <v>#N/A</v>
      </c>
      <c r="Q34" s="1" t="e">
        <f>RTD("pi.rtdserver", ,"NSE_MARUTI-EQ", "Exchange")</f>
        <v>#N/A</v>
      </c>
      <c r="R34" s="1" t="e">
        <f>RTD("pi.rtdserver", ,"NSE_MARUTI-EQ", "lastTradeTime")</f>
        <v>#N/A</v>
      </c>
      <c r="S34" s="1" t="e">
        <f>RTD("pi.rtdserver", ,"NSE_MARUTI-EQ", "lastUpdateTime")</f>
        <v>#N/A</v>
      </c>
    </row>
    <row r="35" spans="1:19" x14ac:dyDescent="0.25">
      <c r="A35" s="1" t="e">
        <f>RTD("pi.rtdserver", ,"NSE_NTPC-EQ", "TradingSymbol")</f>
        <v>#N/A</v>
      </c>
      <c r="B35" s="1" t="e">
        <f>RTD("pi.rtdserver", ,"NSE_NTPC-EQ", "Last")</f>
        <v>#N/A</v>
      </c>
      <c r="C35" s="1" t="e">
        <f>RTD("pi.rtdserver", ,"NSE_NTPC-EQ", "BidSize")</f>
        <v>#N/A</v>
      </c>
      <c r="D35" s="1" t="e">
        <f>RTD("pi.rtdserver", ,"NSE_NTPC-EQ", "Bid")</f>
        <v>#N/A</v>
      </c>
      <c r="E35" s="1" t="e">
        <f>RTD("pi.rtdserver", ,"NSE_NTPC-EQ", "Ask")</f>
        <v>#N/A</v>
      </c>
      <c r="F35" s="1" t="e">
        <f>RTD("pi.rtdserver", ,"NSE_NTPC-EQ", "AskSize")</f>
        <v>#N/A</v>
      </c>
      <c r="G35" s="1" t="e">
        <f>RTD("pi.rtdserver", ,"NSE_NTPC-EQ", "LTQ")</f>
        <v>#N/A</v>
      </c>
      <c r="H35" s="1" t="e">
        <f>RTD("pi.rtdserver", ,"NSE_NTPC-EQ", "Open")</f>
        <v>#N/A</v>
      </c>
      <c r="I35" s="1" t="e">
        <f>RTD("pi.rtdserver", ,"NSE_NTPC-EQ", "High")</f>
        <v>#N/A</v>
      </c>
      <c r="J35" s="1" t="e">
        <f>RTD("pi.rtdserver", ,"NSE_NTPC-EQ", "Low")</f>
        <v>#N/A</v>
      </c>
      <c r="K35" s="1" t="e">
        <f>RTD("pi.rtdserver", ,"NSE_NTPC-EQ", "PrevClose")</f>
        <v>#N/A</v>
      </c>
      <c r="L35" s="1" t="e">
        <f>RTD("pi.rtdserver", ,"NSE_NTPC-EQ", "Volume")</f>
        <v>#N/A</v>
      </c>
      <c r="M35" s="1" t="e">
        <f>RTD("pi.rtdserver", ,"NSE_NTPC-EQ", "OpenInterest")</f>
        <v>#N/A</v>
      </c>
      <c r="N35" s="1" t="e">
        <f>RTD("pi.rtdserver", ,"NSE_NTPC-EQ", "AverageTradePrice")</f>
        <v>#N/A</v>
      </c>
      <c r="O35" s="1" t="e">
        <f>RTD("pi.rtdserver", ,"NSE_NTPC-EQ", "TotalBidQty")</f>
        <v>#N/A</v>
      </c>
      <c r="P35" s="1" t="e">
        <f>RTD("pi.rtdserver", ,"NSE_NTPC-EQ", "TotalAskQty")</f>
        <v>#N/A</v>
      </c>
      <c r="Q35" s="1" t="e">
        <f>RTD("pi.rtdserver", ,"NSE_NTPC-EQ", "Exchange")</f>
        <v>#N/A</v>
      </c>
      <c r="R35" s="1" t="e">
        <f>RTD("pi.rtdserver", ,"NSE_NTPC-EQ", "lastTradeTime")</f>
        <v>#N/A</v>
      </c>
      <c r="S35" s="1" t="e">
        <f>RTD("pi.rtdserver", ,"NSE_NTPC-EQ", "lastUpdateTime")</f>
        <v>#N/A</v>
      </c>
    </row>
    <row r="36" spans="1:19" x14ac:dyDescent="0.25">
      <c r="A36" s="1" t="e">
        <f>RTD("pi.rtdserver", ,"NSE_ONGC-EQ", "TradingSymbol")</f>
        <v>#N/A</v>
      </c>
      <c r="B36" s="1" t="e">
        <f>RTD("pi.rtdserver", ,"NSE_ONGC-EQ", "Last")</f>
        <v>#N/A</v>
      </c>
      <c r="C36" s="1" t="e">
        <f>RTD("pi.rtdserver", ,"NSE_ONGC-EQ", "BidSize")</f>
        <v>#N/A</v>
      </c>
      <c r="D36" s="1" t="e">
        <f>RTD("pi.rtdserver", ,"NSE_ONGC-EQ", "Bid")</f>
        <v>#N/A</v>
      </c>
      <c r="E36" s="1" t="e">
        <f>RTD("pi.rtdserver", ,"NSE_ONGC-EQ", "Ask")</f>
        <v>#N/A</v>
      </c>
      <c r="F36" s="1" t="e">
        <f>RTD("pi.rtdserver", ,"NSE_ONGC-EQ", "AskSize")</f>
        <v>#N/A</v>
      </c>
      <c r="G36" s="1" t="e">
        <f>RTD("pi.rtdserver", ,"NSE_ONGC-EQ", "LTQ")</f>
        <v>#N/A</v>
      </c>
      <c r="H36" s="1" t="e">
        <f>RTD("pi.rtdserver", ,"NSE_ONGC-EQ", "Open")</f>
        <v>#N/A</v>
      </c>
      <c r="I36" s="1" t="e">
        <f>RTD("pi.rtdserver", ,"NSE_ONGC-EQ", "High")</f>
        <v>#N/A</v>
      </c>
      <c r="J36" s="1" t="e">
        <f>RTD("pi.rtdserver", ,"NSE_ONGC-EQ", "Low")</f>
        <v>#N/A</v>
      </c>
      <c r="K36" s="1" t="e">
        <f>RTD("pi.rtdserver", ,"NSE_ONGC-EQ", "PrevClose")</f>
        <v>#N/A</v>
      </c>
      <c r="L36" s="1" t="e">
        <f>RTD("pi.rtdserver", ,"NSE_ONGC-EQ", "Volume")</f>
        <v>#N/A</v>
      </c>
      <c r="M36" s="1" t="e">
        <f>RTD("pi.rtdserver", ,"NSE_ONGC-EQ", "OpenInterest")</f>
        <v>#N/A</v>
      </c>
      <c r="N36" s="1" t="e">
        <f>RTD("pi.rtdserver", ,"NSE_ONGC-EQ", "AverageTradePrice")</f>
        <v>#N/A</v>
      </c>
      <c r="O36" s="1" t="e">
        <f>RTD("pi.rtdserver", ,"NSE_ONGC-EQ", "TotalBidQty")</f>
        <v>#N/A</v>
      </c>
      <c r="P36" s="1" t="e">
        <f>RTD("pi.rtdserver", ,"NSE_ONGC-EQ", "TotalAskQty")</f>
        <v>#N/A</v>
      </c>
      <c r="Q36" s="1" t="e">
        <f>RTD("pi.rtdserver", ,"NSE_ONGC-EQ", "Exchange")</f>
        <v>#N/A</v>
      </c>
      <c r="R36" s="1" t="e">
        <f>RTD("pi.rtdserver", ,"NSE_ONGC-EQ", "lastTradeTime")</f>
        <v>#N/A</v>
      </c>
      <c r="S36" s="1" t="e">
        <f>RTD("pi.rtdserver", ,"NSE_ONGC-EQ", "lastUpdateTime")</f>
        <v>#N/A</v>
      </c>
    </row>
    <row r="37" spans="1:19" x14ac:dyDescent="0.25">
      <c r="A37" s="1" t="e">
        <f>RTD("pi.rtdserver", ,"NSE_POWERGRID-EQ", "TradingSymbol")</f>
        <v>#N/A</v>
      </c>
      <c r="B37" s="1" t="e">
        <f>RTD("pi.rtdserver", ,"NSE_POWERGRID-EQ", "Last")</f>
        <v>#N/A</v>
      </c>
      <c r="C37" s="1" t="e">
        <f>RTD("pi.rtdserver", ,"NSE_POWERGRID-EQ", "BidSize")</f>
        <v>#N/A</v>
      </c>
      <c r="D37" s="1" t="e">
        <f>RTD("pi.rtdserver", ,"NSE_POWERGRID-EQ", "Bid")</f>
        <v>#N/A</v>
      </c>
      <c r="E37" s="1" t="e">
        <f>RTD("pi.rtdserver", ,"NSE_POWERGRID-EQ", "Ask")</f>
        <v>#N/A</v>
      </c>
      <c r="F37" s="1" t="e">
        <f>RTD("pi.rtdserver", ,"NSE_POWERGRID-EQ", "AskSize")</f>
        <v>#N/A</v>
      </c>
      <c r="G37" s="1" t="e">
        <f>RTD("pi.rtdserver", ,"NSE_POWERGRID-EQ", "LTQ")</f>
        <v>#N/A</v>
      </c>
      <c r="H37" s="1" t="e">
        <f>RTD("pi.rtdserver", ,"NSE_POWERGRID-EQ", "Open")</f>
        <v>#N/A</v>
      </c>
      <c r="I37" s="1" t="e">
        <f>RTD("pi.rtdserver", ,"NSE_POWERGRID-EQ", "High")</f>
        <v>#N/A</v>
      </c>
      <c r="J37" s="1" t="e">
        <f>RTD("pi.rtdserver", ,"NSE_POWERGRID-EQ", "Low")</f>
        <v>#N/A</v>
      </c>
      <c r="K37" s="1" t="e">
        <f>RTD("pi.rtdserver", ,"NSE_POWERGRID-EQ", "PrevClose")</f>
        <v>#N/A</v>
      </c>
      <c r="L37" s="1" t="e">
        <f>RTD("pi.rtdserver", ,"NSE_POWERGRID-EQ", "Volume")</f>
        <v>#N/A</v>
      </c>
      <c r="M37" s="1" t="e">
        <f>RTD("pi.rtdserver", ,"NSE_POWERGRID-EQ", "OpenInterest")</f>
        <v>#N/A</v>
      </c>
      <c r="N37" s="1" t="e">
        <f>RTD("pi.rtdserver", ,"NSE_POWERGRID-EQ", "AverageTradePrice")</f>
        <v>#N/A</v>
      </c>
      <c r="O37" s="1" t="e">
        <f>RTD("pi.rtdserver", ,"NSE_POWERGRID-EQ", "TotalBidQty")</f>
        <v>#N/A</v>
      </c>
      <c r="P37" s="1" t="e">
        <f>RTD("pi.rtdserver", ,"NSE_POWERGRID-EQ", "TotalAskQty")</f>
        <v>#N/A</v>
      </c>
      <c r="Q37" s="1" t="e">
        <f>RTD("pi.rtdserver", ,"NSE_POWERGRID-EQ", "Exchange")</f>
        <v>#N/A</v>
      </c>
      <c r="R37" s="1" t="e">
        <f>RTD("pi.rtdserver", ,"NSE_POWERGRID-EQ", "lastTradeTime")</f>
        <v>#N/A</v>
      </c>
      <c r="S37" s="1" t="e">
        <f>RTD("pi.rtdserver", ,"NSE_POWERGRID-EQ", "lastUpdateTime")</f>
        <v>#N/A</v>
      </c>
    </row>
    <row r="38" spans="1:19" x14ac:dyDescent="0.25">
      <c r="A38" s="1" t="e">
        <f>RTD("pi.rtdserver", ,"NSE_RELIANCE-EQ", "TradingSymbol")</f>
        <v>#N/A</v>
      </c>
      <c r="B38" s="1" t="e">
        <f>RTD("pi.rtdserver", ,"NSE_RELIANCE-EQ", "Last")</f>
        <v>#N/A</v>
      </c>
      <c r="C38" s="1" t="e">
        <f>RTD("pi.rtdserver", ,"NSE_RELIANCE-EQ", "BidSize")</f>
        <v>#N/A</v>
      </c>
      <c r="D38" s="1" t="e">
        <f>RTD("pi.rtdserver", ,"NSE_RELIANCE-EQ", "Bid")</f>
        <v>#N/A</v>
      </c>
      <c r="E38" s="1" t="e">
        <f>RTD("pi.rtdserver", ,"NSE_RELIANCE-EQ", "Ask")</f>
        <v>#N/A</v>
      </c>
      <c r="F38" s="1" t="e">
        <f>RTD("pi.rtdserver", ,"NSE_RELIANCE-EQ", "AskSize")</f>
        <v>#N/A</v>
      </c>
      <c r="G38" s="1" t="e">
        <f>RTD("pi.rtdserver", ,"NSE_RELIANCE-EQ", "LTQ")</f>
        <v>#N/A</v>
      </c>
      <c r="H38" s="1" t="e">
        <f>RTD("pi.rtdserver", ,"NSE_RELIANCE-EQ", "Open")</f>
        <v>#N/A</v>
      </c>
      <c r="I38" s="1" t="e">
        <f>RTD("pi.rtdserver", ,"NSE_RELIANCE-EQ", "High")</f>
        <v>#N/A</v>
      </c>
      <c r="J38" s="1" t="e">
        <f>RTD("pi.rtdserver", ,"NSE_RELIANCE-EQ", "Low")</f>
        <v>#N/A</v>
      </c>
      <c r="K38" s="1" t="e">
        <f>RTD("pi.rtdserver", ,"NSE_RELIANCE-EQ", "PrevClose")</f>
        <v>#N/A</v>
      </c>
      <c r="L38" s="1" t="e">
        <f>RTD("pi.rtdserver", ,"NSE_RELIANCE-EQ", "Volume")</f>
        <v>#N/A</v>
      </c>
      <c r="M38" s="1" t="e">
        <f>RTD("pi.rtdserver", ,"NSE_RELIANCE-EQ", "OpenInterest")</f>
        <v>#N/A</v>
      </c>
      <c r="N38" s="1" t="e">
        <f>RTD("pi.rtdserver", ,"NSE_RELIANCE-EQ", "AverageTradePrice")</f>
        <v>#N/A</v>
      </c>
      <c r="O38" s="1" t="e">
        <f>RTD("pi.rtdserver", ,"NSE_RELIANCE-EQ", "TotalBidQty")</f>
        <v>#N/A</v>
      </c>
      <c r="P38" s="1" t="e">
        <f>RTD("pi.rtdserver", ,"NSE_RELIANCE-EQ", "TotalAskQty")</f>
        <v>#N/A</v>
      </c>
      <c r="Q38" s="1" t="e">
        <f>RTD("pi.rtdserver", ,"NSE_RELIANCE-EQ", "Exchange")</f>
        <v>#N/A</v>
      </c>
      <c r="R38" s="1" t="e">
        <f>RTD("pi.rtdserver", ,"NSE_RELIANCE-EQ", "lastTradeTime")</f>
        <v>#N/A</v>
      </c>
      <c r="S38" s="1" t="e">
        <f>RTD("pi.rtdserver", ,"NSE_RELIANCE-EQ", "lastUpdateTime")</f>
        <v>#N/A</v>
      </c>
    </row>
    <row r="39" spans="1:19" x14ac:dyDescent="0.25">
      <c r="A39" s="1" t="e">
        <f>RTD("pi.rtdserver", ,"NSE_SBIN-EQ", "TradingSymbol")</f>
        <v>#N/A</v>
      </c>
      <c r="B39" s="1" t="e">
        <f>RTD("pi.rtdserver", ,"NSE_SBIN-EQ", "Last")</f>
        <v>#N/A</v>
      </c>
      <c r="C39" s="1" t="e">
        <f>RTD("pi.rtdserver", ,"NSE_SBIN-EQ", "BidSize")</f>
        <v>#N/A</v>
      </c>
      <c r="D39" s="1" t="e">
        <f>RTD("pi.rtdserver", ,"NSE_SBIN-EQ", "Bid")</f>
        <v>#N/A</v>
      </c>
      <c r="E39" s="1" t="e">
        <f>RTD("pi.rtdserver", ,"NSE_SBIN-EQ", "Ask")</f>
        <v>#N/A</v>
      </c>
      <c r="F39" s="1" t="e">
        <f>RTD("pi.rtdserver", ,"NSE_SBIN-EQ", "AskSize")</f>
        <v>#N/A</v>
      </c>
      <c r="G39" s="1" t="e">
        <f>RTD("pi.rtdserver", ,"NSE_SBIN-EQ", "LTQ")</f>
        <v>#N/A</v>
      </c>
      <c r="H39" s="1" t="e">
        <f>RTD("pi.rtdserver", ,"NSE_SBIN-EQ", "Open")</f>
        <v>#N/A</v>
      </c>
      <c r="I39" s="1" t="e">
        <f>RTD("pi.rtdserver", ,"NSE_SBIN-EQ", "High")</f>
        <v>#N/A</v>
      </c>
      <c r="J39" s="1" t="e">
        <f>RTD("pi.rtdserver", ,"NSE_SBIN-EQ", "Low")</f>
        <v>#N/A</v>
      </c>
      <c r="K39" s="1" t="e">
        <f>RTD("pi.rtdserver", ,"NSE_SBIN-EQ", "PrevClose")</f>
        <v>#N/A</v>
      </c>
      <c r="L39" s="1" t="e">
        <f>RTD("pi.rtdserver", ,"NSE_SBIN-EQ", "Volume")</f>
        <v>#N/A</v>
      </c>
      <c r="M39" s="1" t="e">
        <f>RTD("pi.rtdserver", ,"NSE_SBIN-EQ", "OpenInterest")</f>
        <v>#N/A</v>
      </c>
      <c r="N39" s="1" t="e">
        <f>RTD("pi.rtdserver", ,"NSE_SBIN-EQ", "AverageTradePrice")</f>
        <v>#N/A</v>
      </c>
      <c r="O39" s="1" t="e">
        <f>RTD("pi.rtdserver", ,"NSE_SBIN-EQ", "TotalBidQty")</f>
        <v>#N/A</v>
      </c>
      <c r="P39" s="1" t="e">
        <f>RTD("pi.rtdserver", ,"NSE_SBIN-EQ", "TotalAskQty")</f>
        <v>#N/A</v>
      </c>
      <c r="Q39" s="1" t="e">
        <f>RTD("pi.rtdserver", ,"NSE_SBIN-EQ", "Exchange")</f>
        <v>#N/A</v>
      </c>
      <c r="R39" s="1" t="e">
        <f>RTD("pi.rtdserver", ,"NSE_SBIN-EQ", "lastTradeTime")</f>
        <v>#N/A</v>
      </c>
      <c r="S39" s="1" t="e">
        <f>RTD("pi.rtdserver", ,"NSE_SBIN-EQ", "lastUpdateTime")</f>
        <v>#N/A</v>
      </c>
    </row>
    <row r="40" spans="1:19" x14ac:dyDescent="0.25">
      <c r="A40" s="1" t="e">
        <f>RTD("pi.rtdserver", ,"NSE_SUNPHARMA-EQ", "TradingSymbol")</f>
        <v>#N/A</v>
      </c>
      <c r="B40" s="1" t="e">
        <f>RTD("pi.rtdserver", ,"NSE_SUNPHARMA-EQ", "Last")</f>
        <v>#N/A</v>
      </c>
      <c r="C40" s="1" t="e">
        <f>RTD("pi.rtdserver", ,"NSE_SUNPHARMA-EQ", "BidSize")</f>
        <v>#N/A</v>
      </c>
      <c r="D40" s="1" t="e">
        <f>RTD("pi.rtdserver", ,"NSE_SUNPHARMA-EQ", "Bid")</f>
        <v>#N/A</v>
      </c>
      <c r="E40" s="1" t="e">
        <f>RTD("pi.rtdserver", ,"NSE_SUNPHARMA-EQ", "Ask")</f>
        <v>#N/A</v>
      </c>
      <c r="F40" s="1" t="e">
        <f>RTD("pi.rtdserver", ,"NSE_SUNPHARMA-EQ", "AskSize")</f>
        <v>#N/A</v>
      </c>
      <c r="G40" s="1" t="e">
        <f>RTD("pi.rtdserver", ,"NSE_SUNPHARMA-EQ", "LTQ")</f>
        <v>#N/A</v>
      </c>
      <c r="H40" s="1" t="e">
        <f>RTD("pi.rtdserver", ,"NSE_SUNPHARMA-EQ", "Open")</f>
        <v>#N/A</v>
      </c>
      <c r="I40" s="1" t="e">
        <f>RTD("pi.rtdserver", ,"NSE_SUNPHARMA-EQ", "High")</f>
        <v>#N/A</v>
      </c>
      <c r="J40" s="1" t="e">
        <f>RTD("pi.rtdserver", ,"NSE_SUNPHARMA-EQ", "Low")</f>
        <v>#N/A</v>
      </c>
      <c r="K40" s="1" t="e">
        <f>RTD("pi.rtdserver", ,"NSE_SUNPHARMA-EQ", "PrevClose")</f>
        <v>#N/A</v>
      </c>
      <c r="L40" s="1" t="e">
        <f>RTD("pi.rtdserver", ,"NSE_SUNPHARMA-EQ", "Volume")</f>
        <v>#N/A</v>
      </c>
      <c r="M40" s="1" t="e">
        <f>RTD("pi.rtdserver", ,"NSE_SUNPHARMA-EQ", "OpenInterest")</f>
        <v>#N/A</v>
      </c>
      <c r="N40" s="1" t="e">
        <f>RTD("pi.rtdserver", ,"NSE_SUNPHARMA-EQ", "AverageTradePrice")</f>
        <v>#N/A</v>
      </c>
      <c r="O40" s="1" t="e">
        <f>RTD("pi.rtdserver", ,"NSE_SUNPHARMA-EQ", "TotalBidQty")</f>
        <v>#N/A</v>
      </c>
      <c r="P40" s="1" t="e">
        <f>RTD("pi.rtdserver", ,"NSE_SUNPHARMA-EQ", "TotalAskQty")</f>
        <v>#N/A</v>
      </c>
      <c r="Q40" s="1" t="e">
        <f>RTD("pi.rtdserver", ,"NSE_SUNPHARMA-EQ", "Exchange")</f>
        <v>#N/A</v>
      </c>
      <c r="R40" s="1" t="e">
        <f>RTD("pi.rtdserver", ,"NSE_SUNPHARMA-EQ", "lastTradeTime")</f>
        <v>#N/A</v>
      </c>
      <c r="S40" s="1" t="e">
        <f>RTD("pi.rtdserver", ,"NSE_SUNPHARMA-EQ", "lastUpdateTime")</f>
        <v>#N/A</v>
      </c>
    </row>
    <row r="41" spans="1:19" x14ac:dyDescent="0.25">
      <c r="A41" s="1" t="e">
        <f>RTD("pi.rtdserver", ,"NSE_TATAMOTORS-EQ", "TradingSymbol")</f>
        <v>#N/A</v>
      </c>
      <c r="B41" s="1" t="e">
        <f>RTD("pi.rtdserver", ,"NSE_TATAMOTORS-EQ", "Last")</f>
        <v>#N/A</v>
      </c>
      <c r="C41" s="1" t="e">
        <f>RTD("pi.rtdserver", ,"NSE_TATAMOTORS-EQ", "BidSize")</f>
        <v>#N/A</v>
      </c>
      <c r="D41" s="1" t="e">
        <f>RTD("pi.rtdserver", ,"NSE_TATAMOTORS-EQ", "Bid")</f>
        <v>#N/A</v>
      </c>
      <c r="E41" s="1" t="e">
        <f>RTD("pi.rtdserver", ,"NSE_TATAMOTORS-EQ", "Ask")</f>
        <v>#N/A</v>
      </c>
      <c r="F41" s="1" t="e">
        <f>RTD("pi.rtdserver", ,"NSE_TATAMOTORS-EQ", "AskSize")</f>
        <v>#N/A</v>
      </c>
      <c r="G41" s="1" t="e">
        <f>RTD("pi.rtdserver", ,"NSE_TATAMOTORS-EQ", "LTQ")</f>
        <v>#N/A</v>
      </c>
      <c r="H41" s="1" t="e">
        <f>RTD("pi.rtdserver", ,"NSE_TATAMOTORS-EQ", "Open")</f>
        <v>#N/A</v>
      </c>
      <c r="I41" s="1" t="e">
        <f>RTD("pi.rtdserver", ,"NSE_TATAMOTORS-EQ", "High")</f>
        <v>#N/A</v>
      </c>
      <c r="J41" s="1" t="e">
        <f>RTD("pi.rtdserver", ,"NSE_TATAMOTORS-EQ", "Low")</f>
        <v>#N/A</v>
      </c>
      <c r="K41" s="1" t="e">
        <f>RTD("pi.rtdserver", ,"NSE_TATAMOTORS-EQ", "PrevClose")</f>
        <v>#N/A</v>
      </c>
      <c r="L41" s="1" t="e">
        <f>RTD("pi.rtdserver", ,"NSE_TATAMOTORS-EQ", "Volume")</f>
        <v>#N/A</v>
      </c>
      <c r="M41" s="1" t="e">
        <f>RTD("pi.rtdserver", ,"NSE_TATAMOTORS-EQ", "OpenInterest")</f>
        <v>#N/A</v>
      </c>
      <c r="N41" s="1" t="e">
        <f>RTD("pi.rtdserver", ,"NSE_TATAMOTORS-EQ", "AverageTradePrice")</f>
        <v>#N/A</v>
      </c>
      <c r="O41" s="1" t="e">
        <f>RTD("pi.rtdserver", ,"NSE_TATAMOTORS-EQ", "TotalBidQty")</f>
        <v>#N/A</v>
      </c>
      <c r="P41" s="1" t="e">
        <f>RTD("pi.rtdserver", ,"NSE_TATAMOTORS-EQ", "TotalAskQty")</f>
        <v>#N/A</v>
      </c>
      <c r="Q41" s="1" t="e">
        <f>RTD("pi.rtdserver", ,"NSE_TATAMOTORS-EQ", "Exchange")</f>
        <v>#N/A</v>
      </c>
      <c r="R41" s="1" t="e">
        <f>RTD("pi.rtdserver", ,"NSE_TATAMOTORS-EQ", "lastTradeTime")</f>
        <v>#N/A</v>
      </c>
      <c r="S41" s="1" t="e">
        <f>RTD("pi.rtdserver", ,"NSE_TATAMOTORS-EQ", "lastUpdateTime")</f>
        <v>#N/A</v>
      </c>
    </row>
    <row r="42" spans="1:19" x14ac:dyDescent="0.25">
      <c r="A42" s="1" t="e">
        <f>RTD("pi.rtdserver", ,"NSE_TATASTEEL-EQ", "TradingSymbol")</f>
        <v>#N/A</v>
      </c>
      <c r="B42" s="1" t="e">
        <f>RTD("pi.rtdserver", ,"NSE_TATASTEEL-EQ", "Last")</f>
        <v>#N/A</v>
      </c>
      <c r="C42" s="1" t="e">
        <f>RTD("pi.rtdserver", ,"NSE_TATASTEEL-EQ", "BidSize")</f>
        <v>#N/A</v>
      </c>
      <c r="D42" s="1" t="e">
        <f>RTD("pi.rtdserver", ,"NSE_TATASTEEL-EQ", "Bid")</f>
        <v>#N/A</v>
      </c>
      <c r="E42" s="1" t="e">
        <f>RTD("pi.rtdserver", ,"NSE_TATASTEEL-EQ", "Ask")</f>
        <v>#N/A</v>
      </c>
      <c r="F42" s="1" t="e">
        <f>RTD("pi.rtdserver", ,"NSE_TATASTEEL-EQ", "AskSize")</f>
        <v>#N/A</v>
      </c>
      <c r="G42" s="1" t="e">
        <f>RTD("pi.rtdserver", ,"NSE_TATASTEEL-EQ", "LTQ")</f>
        <v>#N/A</v>
      </c>
      <c r="H42" s="1" t="e">
        <f>RTD("pi.rtdserver", ,"NSE_TATASTEEL-EQ", "Open")</f>
        <v>#N/A</v>
      </c>
      <c r="I42" s="1" t="e">
        <f>RTD("pi.rtdserver", ,"NSE_TATASTEEL-EQ", "High")</f>
        <v>#N/A</v>
      </c>
      <c r="J42" s="1" t="e">
        <f>RTD("pi.rtdserver", ,"NSE_TATASTEEL-EQ", "Low")</f>
        <v>#N/A</v>
      </c>
      <c r="K42" s="1" t="e">
        <f>RTD("pi.rtdserver", ,"NSE_TATASTEEL-EQ", "PrevClose")</f>
        <v>#N/A</v>
      </c>
      <c r="L42" s="1" t="e">
        <f>RTD("pi.rtdserver", ,"NSE_TATASTEEL-EQ", "Volume")</f>
        <v>#N/A</v>
      </c>
      <c r="M42" s="1" t="e">
        <f>RTD("pi.rtdserver", ,"NSE_TATASTEEL-EQ", "OpenInterest")</f>
        <v>#N/A</v>
      </c>
      <c r="N42" s="1" t="e">
        <f>RTD("pi.rtdserver", ,"NSE_TATASTEEL-EQ", "AverageTradePrice")</f>
        <v>#N/A</v>
      </c>
      <c r="O42" s="1" t="e">
        <f>RTD("pi.rtdserver", ,"NSE_TATASTEEL-EQ", "TotalBidQty")</f>
        <v>#N/A</v>
      </c>
      <c r="P42" s="1" t="e">
        <f>RTD("pi.rtdserver", ,"NSE_TATASTEEL-EQ", "TotalAskQty")</f>
        <v>#N/A</v>
      </c>
      <c r="Q42" s="1" t="e">
        <f>RTD("pi.rtdserver", ,"NSE_TATASTEEL-EQ", "Exchange")</f>
        <v>#N/A</v>
      </c>
      <c r="R42" s="1" t="e">
        <f>RTD("pi.rtdserver", ,"NSE_TATASTEEL-EQ", "lastTradeTime")</f>
        <v>#N/A</v>
      </c>
      <c r="S42" s="1" t="e">
        <f>RTD("pi.rtdserver", ,"NSE_TATASTEEL-EQ", "lastUpdateTime")</f>
        <v>#N/A</v>
      </c>
    </row>
    <row r="43" spans="1:19" x14ac:dyDescent="0.25">
      <c r="A43" s="1" t="e">
        <f>RTD("pi.rtdserver", ,"NSE_TCS-EQ", "TradingSymbol")</f>
        <v>#N/A</v>
      </c>
      <c r="B43" s="1" t="e">
        <f>RTD("pi.rtdserver", ,"NSE_TCS-EQ", "Last")</f>
        <v>#N/A</v>
      </c>
      <c r="C43" s="1" t="e">
        <f>RTD("pi.rtdserver", ,"NSE_TCS-EQ", "BidSize")</f>
        <v>#N/A</v>
      </c>
      <c r="D43" s="1" t="e">
        <f>RTD("pi.rtdserver", ,"NSE_TCS-EQ", "Bid")</f>
        <v>#N/A</v>
      </c>
      <c r="E43" s="1" t="e">
        <f>RTD("pi.rtdserver", ,"NSE_TCS-EQ", "Ask")</f>
        <v>#N/A</v>
      </c>
      <c r="F43" s="1" t="e">
        <f>RTD("pi.rtdserver", ,"NSE_TCS-EQ", "AskSize")</f>
        <v>#N/A</v>
      </c>
      <c r="G43" s="1" t="e">
        <f>RTD("pi.rtdserver", ,"NSE_TCS-EQ", "LTQ")</f>
        <v>#N/A</v>
      </c>
      <c r="H43" s="1" t="e">
        <f>RTD("pi.rtdserver", ,"NSE_TCS-EQ", "Open")</f>
        <v>#N/A</v>
      </c>
      <c r="I43" s="1" t="e">
        <f>RTD("pi.rtdserver", ,"NSE_TCS-EQ", "High")</f>
        <v>#N/A</v>
      </c>
      <c r="J43" s="1" t="e">
        <f>RTD("pi.rtdserver", ,"NSE_TCS-EQ", "Low")</f>
        <v>#N/A</v>
      </c>
      <c r="K43" s="1" t="e">
        <f>RTD("pi.rtdserver", ,"NSE_TCS-EQ", "PrevClose")</f>
        <v>#N/A</v>
      </c>
      <c r="L43" s="1" t="e">
        <f>RTD("pi.rtdserver", ,"NSE_TCS-EQ", "Volume")</f>
        <v>#N/A</v>
      </c>
      <c r="M43" s="1" t="e">
        <f>RTD("pi.rtdserver", ,"NSE_TCS-EQ", "OpenInterest")</f>
        <v>#N/A</v>
      </c>
      <c r="N43" s="1" t="e">
        <f>RTD("pi.rtdserver", ,"NSE_TCS-EQ", "AverageTradePrice")</f>
        <v>#N/A</v>
      </c>
      <c r="O43" s="1" t="e">
        <f>RTD("pi.rtdserver", ,"NSE_TCS-EQ", "TotalBidQty")</f>
        <v>#N/A</v>
      </c>
      <c r="P43" s="1" t="e">
        <f>RTD("pi.rtdserver", ,"NSE_TCS-EQ", "TotalAskQty")</f>
        <v>#N/A</v>
      </c>
      <c r="Q43" s="1" t="e">
        <f>RTD("pi.rtdserver", ,"NSE_TCS-EQ", "Exchange")</f>
        <v>#N/A</v>
      </c>
      <c r="R43" s="1" t="e">
        <f>RTD("pi.rtdserver", ,"NSE_TCS-EQ", "lastTradeTime")</f>
        <v>#N/A</v>
      </c>
      <c r="S43" s="1" t="e">
        <f>RTD("pi.rtdserver", ,"NSE_TCS-EQ", "lastUpdateTime")</f>
        <v>#N/A</v>
      </c>
    </row>
    <row r="44" spans="1:19" x14ac:dyDescent="0.25">
      <c r="A44" s="1" t="e">
        <f>RTD("pi.rtdserver", ,"NSE_TECHM-EQ", "TradingSymbol")</f>
        <v>#N/A</v>
      </c>
      <c r="B44" s="1" t="e">
        <f>RTD("pi.rtdserver", ,"NSE_TECHM-EQ", "Last")</f>
        <v>#N/A</v>
      </c>
      <c r="C44" s="1" t="e">
        <f>RTD("pi.rtdserver", ,"NSE_TECHM-EQ", "BidSize")</f>
        <v>#N/A</v>
      </c>
      <c r="D44" s="1" t="e">
        <f>RTD("pi.rtdserver", ,"NSE_TECHM-EQ", "Bid")</f>
        <v>#N/A</v>
      </c>
      <c r="E44" s="1" t="e">
        <f>RTD("pi.rtdserver", ,"NSE_TECHM-EQ", "Ask")</f>
        <v>#N/A</v>
      </c>
      <c r="F44" s="1" t="e">
        <f>RTD("pi.rtdserver", ,"NSE_TECHM-EQ", "AskSize")</f>
        <v>#N/A</v>
      </c>
      <c r="G44" s="1" t="e">
        <f>RTD("pi.rtdserver", ,"NSE_TECHM-EQ", "LTQ")</f>
        <v>#N/A</v>
      </c>
      <c r="H44" s="1" t="e">
        <f>RTD("pi.rtdserver", ,"NSE_TECHM-EQ", "Open")</f>
        <v>#N/A</v>
      </c>
      <c r="I44" s="1" t="e">
        <f>RTD("pi.rtdserver", ,"NSE_TECHM-EQ", "High")</f>
        <v>#N/A</v>
      </c>
      <c r="J44" s="1" t="e">
        <f>RTD("pi.rtdserver", ,"NSE_TECHM-EQ", "Low")</f>
        <v>#N/A</v>
      </c>
      <c r="K44" s="1" t="e">
        <f>RTD("pi.rtdserver", ,"NSE_TECHM-EQ", "PrevClose")</f>
        <v>#N/A</v>
      </c>
      <c r="L44" s="1" t="e">
        <f>RTD("pi.rtdserver", ,"NSE_TECHM-EQ", "Volume")</f>
        <v>#N/A</v>
      </c>
      <c r="M44" s="1" t="e">
        <f>RTD("pi.rtdserver", ,"NSE_TECHM-EQ", "OpenInterest")</f>
        <v>#N/A</v>
      </c>
      <c r="N44" s="1" t="e">
        <f>RTD("pi.rtdserver", ,"NSE_TECHM-EQ", "AverageTradePrice")</f>
        <v>#N/A</v>
      </c>
      <c r="O44" s="1" t="e">
        <f>RTD("pi.rtdserver", ,"NSE_TECHM-EQ", "TotalBidQty")</f>
        <v>#N/A</v>
      </c>
      <c r="P44" s="1" t="e">
        <f>RTD("pi.rtdserver", ,"NSE_TECHM-EQ", "TotalAskQty")</f>
        <v>#N/A</v>
      </c>
      <c r="Q44" s="1" t="e">
        <f>RTD("pi.rtdserver", ,"NSE_TECHM-EQ", "Exchange")</f>
        <v>#N/A</v>
      </c>
      <c r="R44" s="1" t="e">
        <f>RTD("pi.rtdserver", ,"NSE_TECHM-EQ", "lastTradeTime")</f>
        <v>#N/A</v>
      </c>
      <c r="S44" s="1" t="e">
        <f>RTD("pi.rtdserver", ,"NSE_TECHM-EQ", "lastUpdateTime")</f>
        <v>#N/A</v>
      </c>
    </row>
    <row r="45" spans="1:19" x14ac:dyDescent="0.25">
      <c r="A45" s="1" t="e">
        <f>RTD("pi.rtdserver", ,"NSE_ULTRACEMCO-EQ", "TradingSymbol")</f>
        <v>#N/A</v>
      </c>
      <c r="B45" s="1" t="e">
        <f>RTD("pi.rtdserver", ,"NSE_ULTRACEMCO-EQ", "Last")</f>
        <v>#N/A</v>
      </c>
      <c r="C45" s="1" t="e">
        <f>RTD("pi.rtdserver", ,"NSE_ULTRACEMCO-EQ", "BidSize")</f>
        <v>#N/A</v>
      </c>
      <c r="D45" s="1" t="e">
        <f>RTD("pi.rtdserver", ,"NSE_ULTRACEMCO-EQ", "Bid")</f>
        <v>#N/A</v>
      </c>
      <c r="E45" s="1" t="e">
        <f>RTD("pi.rtdserver", ,"NSE_ULTRACEMCO-EQ", "Ask")</f>
        <v>#N/A</v>
      </c>
      <c r="F45" s="1" t="e">
        <f>RTD("pi.rtdserver", ,"NSE_ULTRACEMCO-EQ", "AskSize")</f>
        <v>#N/A</v>
      </c>
      <c r="G45" s="1" t="e">
        <f>RTD("pi.rtdserver", ,"NSE_ULTRACEMCO-EQ", "LTQ")</f>
        <v>#N/A</v>
      </c>
      <c r="H45" s="1" t="e">
        <f>RTD("pi.rtdserver", ,"NSE_ULTRACEMCO-EQ", "Open")</f>
        <v>#N/A</v>
      </c>
      <c r="I45" s="1" t="e">
        <f>RTD("pi.rtdserver", ,"NSE_ULTRACEMCO-EQ", "High")</f>
        <v>#N/A</v>
      </c>
      <c r="J45" s="1" t="e">
        <f>RTD("pi.rtdserver", ,"NSE_ULTRACEMCO-EQ", "Low")</f>
        <v>#N/A</v>
      </c>
      <c r="K45" s="1" t="e">
        <f>RTD("pi.rtdserver", ,"NSE_ULTRACEMCO-EQ", "PrevClose")</f>
        <v>#N/A</v>
      </c>
      <c r="L45" s="1" t="e">
        <f>RTD("pi.rtdserver", ,"NSE_ULTRACEMCO-EQ", "Volume")</f>
        <v>#N/A</v>
      </c>
      <c r="M45" s="1" t="e">
        <f>RTD("pi.rtdserver", ,"NSE_ULTRACEMCO-EQ", "OpenInterest")</f>
        <v>#N/A</v>
      </c>
      <c r="N45" s="1" t="e">
        <f>RTD("pi.rtdserver", ,"NSE_ULTRACEMCO-EQ", "AverageTradePrice")</f>
        <v>#N/A</v>
      </c>
      <c r="O45" s="1" t="e">
        <f>RTD("pi.rtdserver", ,"NSE_ULTRACEMCO-EQ", "TotalBidQty")</f>
        <v>#N/A</v>
      </c>
      <c r="P45" s="1" t="e">
        <f>RTD("pi.rtdserver", ,"NSE_ULTRACEMCO-EQ", "TotalAskQty")</f>
        <v>#N/A</v>
      </c>
      <c r="Q45" s="1" t="e">
        <f>RTD("pi.rtdserver", ,"NSE_ULTRACEMCO-EQ", "Exchange")</f>
        <v>#N/A</v>
      </c>
      <c r="R45" s="1" t="e">
        <f>RTD("pi.rtdserver", ,"NSE_ULTRACEMCO-EQ", "lastTradeTime")</f>
        <v>#N/A</v>
      </c>
      <c r="S45" s="1" t="e">
        <f>RTD("pi.rtdserver", ,"NSE_ULTRACEMCO-EQ", "lastUpdateTime")</f>
        <v>#N/A</v>
      </c>
    </row>
    <row r="46" spans="1:19" x14ac:dyDescent="0.25">
      <c r="A46" s="1" t="e">
        <f>RTD("pi.rtdserver", ,"NSE_UPL-EQ", "TradingSymbol")</f>
        <v>#N/A</v>
      </c>
      <c r="B46" s="1" t="e">
        <f>RTD("pi.rtdserver", ,"NSE_UPL-EQ", "Last")</f>
        <v>#N/A</v>
      </c>
      <c r="C46" s="1" t="e">
        <f>RTD("pi.rtdserver", ,"NSE_UPL-EQ", "BidSize")</f>
        <v>#N/A</v>
      </c>
      <c r="D46" s="1" t="e">
        <f>RTD("pi.rtdserver", ,"NSE_UPL-EQ", "Bid")</f>
        <v>#N/A</v>
      </c>
      <c r="E46" s="1" t="e">
        <f>RTD("pi.rtdserver", ,"NSE_UPL-EQ", "Ask")</f>
        <v>#N/A</v>
      </c>
      <c r="F46" s="1" t="e">
        <f>RTD("pi.rtdserver", ,"NSE_UPL-EQ", "AskSize")</f>
        <v>#N/A</v>
      </c>
      <c r="G46" s="1" t="e">
        <f>RTD("pi.rtdserver", ,"NSE_UPL-EQ", "LTQ")</f>
        <v>#N/A</v>
      </c>
      <c r="H46" s="1" t="e">
        <f>RTD("pi.rtdserver", ,"NSE_UPL-EQ", "Open")</f>
        <v>#N/A</v>
      </c>
      <c r="I46" s="1" t="e">
        <f>RTD("pi.rtdserver", ,"NSE_UPL-EQ", "High")</f>
        <v>#N/A</v>
      </c>
      <c r="J46" s="1" t="e">
        <f>RTD("pi.rtdserver", ,"NSE_UPL-EQ", "Low")</f>
        <v>#N/A</v>
      </c>
      <c r="K46" s="1" t="e">
        <f>RTD("pi.rtdserver", ,"NSE_UPL-EQ", "PrevClose")</f>
        <v>#N/A</v>
      </c>
      <c r="L46" s="1" t="e">
        <f>RTD("pi.rtdserver", ,"NSE_UPL-EQ", "Volume")</f>
        <v>#N/A</v>
      </c>
      <c r="M46" s="1" t="e">
        <f>RTD("pi.rtdserver", ,"NSE_UPL-EQ", "OpenInterest")</f>
        <v>#N/A</v>
      </c>
      <c r="N46" s="1" t="e">
        <f>RTD("pi.rtdserver", ,"NSE_UPL-EQ", "AverageTradePrice")</f>
        <v>#N/A</v>
      </c>
      <c r="O46" s="1" t="e">
        <f>RTD("pi.rtdserver", ,"NSE_UPL-EQ", "TotalBidQty")</f>
        <v>#N/A</v>
      </c>
      <c r="P46" s="1" t="e">
        <f>RTD("pi.rtdserver", ,"NSE_UPL-EQ", "TotalAskQty")</f>
        <v>#N/A</v>
      </c>
      <c r="Q46" s="1" t="e">
        <f>RTD("pi.rtdserver", ,"NSE_UPL-EQ", "Exchange")</f>
        <v>#N/A</v>
      </c>
      <c r="R46" s="1" t="e">
        <f>RTD("pi.rtdserver", ,"NSE_UPL-EQ", "lastTradeTime")</f>
        <v>#N/A</v>
      </c>
      <c r="S46" s="1" t="e">
        <f>RTD("pi.rtdserver", ,"NSE_UPL-EQ", "lastUpdateTime")</f>
        <v>#N/A</v>
      </c>
    </row>
    <row r="47" spans="1:19" x14ac:dyDescent="0.25">
      <c r="A47" s="1" t="e">
        <f>RTD("pi.rtdserver", ,"NSE_VEDL-EQ", "TradingSymbol")</f>
        <v>#N/A</v>
      </c>
      <c r="B47" s="1" t="e">
        <f>RTD("pi.rtdserver", ,"NSE_VEDL-EQ", "Last")</f>
        <v>#N/A</v>
      </c>
      <c r="C47" s="1" t="e">
        <f>RTD("pi.rtdserver", ,"NSE_VEDL-EQ", "BidSize")</f>
        <v>#N/A</v>
      </c>
      <c r="D47" s="1" t="e">
        <f>RTD("pi.rtdserver", ,"NSE_VEDL-EQ", "Bid")</f>
        <v>#N/A</v>
      </c>
      <c r="E47" s="1" t="e">
        <f>RTD("pi.rtdserver", ,"NSE_VEDL-EQ", "Ask")</f>
        <v>#N/A</v>
      </c>
      <c r="F47" s="1" t="e">
        <f>RTD("pi.rtdserver", ,"NSE_VEDL-EQ", "AskSize")</f>
        <v>#N/A</v>
      </c>
      <c r="G47" s="1" t="e">
        <f>RTD("pi.rtdserver", ,"NSE_VEDL-EQ", "LTQ")</f>
        <v>#N/A</v>
      </c>
      <c r="H47" s="1" t="e">
        <f>RTD("pi.rtdserver", ,"NSE_VEDL-EQ", "Open")</f>
        <v>#N/A</v>
      </c>
      <c r="I47" s="1" t="e">
        <f>RTD("pi.rtdserver", ,"NSE_VEDL-EQ", "High")</f>
        <v>#N/A</v>
      </c>
      <c r="J47" s="1" t="e">
        <f>RTD("pi.rtdserver", ,"NSE_VEDL-EQ", "Low")</f>
        <v>#N/A</v>
      </c>
      <c r="K47" s="1" t="e">
        <f>RTD("pi.rtdserver", ,"NSE_VEDL-EQ", "PrevClose")</f>
        <v>#N/A</v>
      </c>
      <c r="L47" s="1" t="e">
        <f>RTD("pi.rtdserver", ,"NSE_VEDL-EQ", "Volume")</f>
        <v>#N/A</v>
      </c>
      <c r="M47" s="1" t="e">
        <f>RTD("pi.rtdserver", ,"NSE_VEDL-EQ", "OpenInterest")</f>
        <v>#N/A</v>
      </c>
      <c r="N47" s="1" t="e">
        <f>RTD("pi.rtdserver", ,"NSE_VEDL-EQ", "AverageTradePrice")</f>
        <v>#N/A</v>
      </c>
      <c r="O47" s="1" t="e">
        <f>RTD("pi.rtdserver", ,"NSE_VEDL-EQ", "TotalBidQty")</f>
        <v>#N/A</v>
      </c>
      <c r="P47" s="1" t="e">
        <f>RTD("pi.rtdserver", ,"NSE_VEDL-EQ", "TotalAskQty")</f>
        <v>#N/A</v>
      </c>
      <c r="Q47" s="1" t="e">
        <f>RTD("pi.rtdserver", ,"NSE_VEDL-EQ", "Exchange")</f>
        <v>#N/A</v>
      </c>
      <c r="R47" s="1" t="e">
        <f>RTD("pi.rtdserver", ,"NSE_VEDL-EQ", "lastTradeTime")</f>
        <v>#N/A</v>
      </c>
      <c r="S47" s="1" t="e">
        <f>RTD("pi.rtdserver", ,"NSE_VEDL-EQ", "lastUpdateTime")</f>
        <v>#N/A</v>
      </c>
    </row>
    <row r="48" spans="1:19" x14ac:dyDescent="0.25">
      <c r="A48" s="1" t="e">
        <f>RTD("pi.rtdserver", ,"NSE_WIPRO-EQ", "TradingSymbol")</f>
        <v>#N/A</v>
      </c>
      <c r="B48" s="1" t="e">
        <f>RTD("pi.rtdserver", ,"NSE_WIPRO-EQ", "Last")</f>
        <v>#N/A</v>
      </c>
      <c r="C48" s="1" t="e">
        <f>RTD("pi.rtdserver", ,"NSE_WIPRO-EQ", "BidSize")</f>
        <v>#N/A</v>
      </c>
      <c r="D48" s="1" t="e">
        <f>RTD("pi.rtdserver", ,"NSE_WIPRO-EQ", "Bid")</f>
        <v>#N/A</v>
      </c>
      <c r="E48" s="1" t="e">
        <f>RTD("pi.rtdserver", ,"NSE_WIPRO-EQ", "Ask")</f>
        <v>#N/A</v>
      </c>
      <c r="F48" s="1" t="e">
        <f>RTD("pi.rtdserver", ,"NSE_WIPRO-EQ", "AskSize")</f>
        <v>#N/A</v>
      </c>
      <c r="G48" s="1" t="e">
        <f>RTD("pi.rtdserver", ,"NSE_WIPRO-EQ", "LTQ")</f>
        <v>#N/A</v>
      </c>
      <c r="H48" s="1" t="e">
        <f>RTD("pi.rtdserver", ,"NSE_WIPRO-EQ", "Open")</f>
        <v>#N/A</v>
      </c>
      <c r="I48" s="1" t="e">
        <f>RTD("pi.rtdserver", ,"NSE_WIPRO-EQ", "High")</f>
        <v>#N/A</v>
      </c>
      <c r="J48" s="1" t="e">
        <f>RTD("pi.rtdserver", ,"NSE_WIPRO-EQ", "Low")</f>
        <v>#N/A</v>
      </c>
      <c r="K48" s="1" t="e">
        <f>RTD("pi.rtdserver", ,"NSE_WIPRO-EQ", "PrevClose")</f>
        <v>#N/A</v>
      </c>
      <c r="L48" s="1" t="e">
        <f>RTD("pi.rtdserver", ,"NSE_WIPRO-EQ", "Volume")</f>
        <v>#N/A</v>
      </c>
      <c r="M48" s="1" t="e">
        <f>RTD("pi.rtdserver", ,"NSE_WIPRO-EQ", "OpenInterest")</f>
        <v>#N/A</v>
      </c>
      <c r="N48" s="1" t="e">
        <f>RTD("pi.rtdserver", ,"NSE_WIPRO-EQ", "AverageTradePrice")</f>
        <v>#N/A</v>
      </c>
      <c r="O48" s="1" t="e">
        <f>RTD("pi.rtdserver", ,"NSE_WIPRO-EQ", "TotalBidQty")</f>
        <v>#N/A</v>
      </c>
      <c r="P48" s="1" t="e">
        <f>RTD("pi.rtdserver", ,"NSE_WIPRO-EQ", "TotalAskQty")</f>
        <v>#N/A</v>
      </c>
      <c r="Q48" s="1" t="e">
        <f>RTD("pi.rtdserver", ,"NSE_WIPRO-EQ", "Exchange")</f>
        <v>#N/A</v>
      </c>
      <c r="R48" s="1" t="e">
        <f>RTD("pi.rtdserver", ,"NSE_WIPRO-EQ", "lastTradeTime")</f>
        <v>#N/A</v>
      </c>
      <c r="S48" s="1" t="e">
        <f>RTD("pi.rtdserver", ,"NSE_WIPRO-EQ", "lastUpdateTime")</f>
        <v>#N/A</v>
      </c>
    </row>
    <row r="49" spans="1:19" x14ac:dyDescent="0.25">
      <c r="A49" s="1" t="e">
        <f>RTD("pi.rtdserver", ,"NSE_YESBANK-EQ", "TradingSymbol")</f>
        <v>#N/A</v>
      </c>
      <c r="B49" s="1" t="e">
        <f>RTD("pi.rtdserver", ,"NSE_YESBANK-EQ", "Last")</f>
        <v>#N/A</v>
      </c>
      <c r="C49" s="1" t="e">
        <f>RTD("pi.rtdserver", ,"NSE_YESBANK-EQ", "BidSize")</f>
        <v>#N/A</v>
      </c>
      <c r="D49" s="1" t="e">
        <f>RTD("pi.rtdserver", ,"NSE_YESBANK-EQ", "Bid")</f>
        <v>#N/A</v>
      </c>
      <c r="E49" s="1" t="e">
        <f>RTD("pi.rtdserver", ,"NSE_YESBANK-EQ", "Ask")</f>
        <v>#N/A</v>
      </c>
      <c r="F49" s="1" t="e">
        <f>RTD("pi.rtdserver", ,"NSE_YESBANK-EQ", "AskSize")</f>
        <v>#N/A</v>
      </c>
      <c r="G49" s="1" t="e">
        <f>RTD("pi.rtdserver", ,"NSE_YESBANK-EQ", "LTQ")</f>
        <v>#N/A</v>
      </c>
      <c r="H49" s="1" t="e">
        <f>RTD("pi.rtdserver", ,"NSE_YESBANK-EQ", "Open")</f>
        <v>#N/A</v>
      </c>
      <c r="I49" s="1" t="e">
        <f>RTD("pi.rtdserver", ,"NSE_YESBANK-EQ", "High")</f>
        <v>#N/A</v>
      </c>
      <c r="J49" s="1" t="e">
        <f>RTD("pi.rtdserver", ,"NSE_YESBANK-EQ", "Low")</f>
        <v>#N/A</v>
      </c>
      <c r="K49" s="1" t="e">
        <f>RTD("pi.rtdserver", ,"NSE_YESBANK-EQ", "PrevClose")</f>
        <v>#N/A</v>
      </c>
      <c r="L49" s="1" t="e">
        <f>RTD("pi.rtdserver", ,"NSE_YESBANK-EQ", "Volume")</f>
        <v>#N/A</v>
      </c>
      <c r="M49" s="1" t="e">
        <f>RTD("pi.rtdserver", ,"NSE_YESBANK-EQ", "OpenInterest")</f>
        <v>#N/A</v>
      </c>
      <c r="N49" s="1" t="e">
        <f>RTD("pi.rtdserver", ,"NSE_YESBANK-EQ", "AverageTradePrice")</f>
        <v>#N/A</v>
      </c>
      <c r="O49" s="1" t="e">
        <f>RTD("pi.rtdserver", ,"NSE_YESBANK-EQ", "TotalBidQty")</f>
        <v>#N/A</v>
      </c>
      <c r="P49" s="1" t="e">
        <f>RTD("pi.rtdserver", ,"NSE_YESBANK-EQ", "TotalAskQty")</f>
        <v>#N/A</v>
      </c>
      <c r="Q49" s="1" t="e">
        <f>RTD("pi.rtdserver", ,"NSE_YESBANK-EQ", "Exchange")</f>
        <v>#N/A</v>
      </c>
      <c r="R49" s="1" t="e">
        <f>RTD("pi.rtdserver", ,"NSE_YESBANK-EQ", "lastTradeTime")</f>
        <v>#N/A</v>
      </c>
      <c r="S49" s="1" t="e">
        <f>RTD("pi.rtdserver", ,"NSE_YESBANK-EQ", "lastUpdateTime")</f>
        <v>#N/A</v>
      </c>
    </row>
    <row r="50" spans="1:19" x14ac:dyDescent="0.25">
      <c r="A50" s="1" t="e">
        <f>RTD("pi.rtdserver", ,"NSE_ZEEL-EQ", "TradingSymbol")</f>
        <v>#N/A</v>
      </c>
      <c r="B50" s="1" t="e">
        <f>RTD("pi.rtdserver", ,"NSE_ZEEL-EQ", "Last")</f>
        <v>#N/A</v>
      </c>
      <c r="C50" s="1" t="e">
        <f>RTD("pi.rtdserver", ,"NSE_ZEEL-EQ", "BidSize")</f>
        <v>#N/A</v>
      </c>
      <c r="D50" s="1" t="e">
        <f>RTD("pi.rtdserver", ,"NSE_ZEEL-EQ", "Bid")</f>
        <v>#N/A</v>
      </c>
      <c r="E50" s="1" t="e">
        <f>RTD("pi.rtdserver", ,"NSE_ZEEL-EQ", "Ask")</f>
        <v>#N/A</v>
      </c>
      <c r="F50" s="1" t="e">
        <f>RTD("pi.rtdserver", ,"NSE_ZEEL-EQ", "AskSize")</f>
        <v>#N/A</v>
      </c>
      <c r="G50" s="1" t="e">
        <f>RTD("pi.rtdserver", ,"NSE_ZEEL-EQ", "LTQ")</f>
        <v>#N/A</v>
      </c>
      <c r="H50" s="1" t="e">
        <f>RTD("pi.rtdserver", ,"NSE_ZEEL-EQ", "Open")</f>
        <v>#N/A</v>
      </c>
      <c r="I50" s="1" t="e">
        <f>RTD("pi.rtdserver", ,"NSE_ZEEL-EQ", "High")</f>
        <v>#N/A</v>
      </c>
      <c r="J50" s="1" t="e">
        <f>RTD("pi.rtdserver", ,"NSE_ZEEL-EQ", "Low")</f>
        <v>#N/A</v>
      </c>
      <c r="K50" s="1" t="e">
        <f>RTD("pi.rtdserver", ,"NSE_ZEEL-EQ", "PrevClose")</f>
        <v>#N/A</v>
      </c>
      <c r="L50" s="1" t="e">
        <f>RTD("pi.rtdserver", ,"NSE_ZEEL-EQ", "Volume")</f>
        <v>#N/A</v>
      </c>
      <c r="M50" s="1" t="e">
        <f>RTD("pi.rtdserver", ,"NSE_ZEEL-EQ", "OpenInterest")</f>
        <v>#N/A</v>
      </c>
      <c r="N50" s="1" t="e">
        <f>RTD("pi.rtdserver", ,"NSE_ZEEL-EQ", "AverageTradePrice")</f>
        <v>#N/A</v>
      </c>
      <c r="O50" s="1" t="e">
        <f>RTD("pi.rtdserver", ,"NSE_ZEEL-EQ", "TotalBidQty")</f>
        <v>#N/A</v>
      </c>
      <c r="P50" s="1" t="e">
        <f>RTD("pi.rtdserver", ,"NSE_ZEEL-EQ", "TotalAskQty")</f>
        <v>#N/A</v>
      </c>
      <c r="Q50" s="1" t="e">
        <f>RTD("pi.rtdserver", ,"NSE_ZEEL-EQ", "Exchange")</f>
        <v>#N/A</v>
      </c>
      <c r="R50" s="1" t="e">
        <f>RTD("pi.rtdserver", ,"NSE_ZEEL-EQ", "lastTradeTime")</f>
        <v>#N/A</v>
      </c>
      <c r="S50" s="1" t="e">
        <f>RTD("pi.rtdserver", ,"NSE_ZEEL-EQ",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Nifty50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2021-04-07T19:49:20Z</dcterms:created>
  <dcterms:modified xsi:type="dcterms:W3CDTF">2021-04-07T19:49:27Z</dcterms:modified>
</cp:coreProperties>
</file>