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785" windowWidth="20115" windowHeight="3405"/>
  </bookViews>
  <sheets>
    <sheet name="Budget" sheetId="2" r:id="rId1"/>
    <sheet name="Income" sheetId="1" r:id="rId2"/>
    <sheet name="Expenses" sheetId="3" r:id="rId3"/>
  </sheets>
  <calcPr calcId="145621"/>
  <pivotCaches>
    <pivotCache cacheId="148" r:id="rId4"/>
    <pivotCache cacheId="244" r:id="rId5"/>
  </pivotCaches>
</workbook>
</file>

<file path=xl/calcChain.xml><?xml version="1.0" encoding="utf-8"?>
<calcChain xmlns="http://schemas.openxmlformats.org/spreadsheetml/2006/main">
  <c r="G43" i="3" l="1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2" i="3"/>
  <c r="H32" i="3" s="1"/>
  <c r="G31" i="3"/>
  <c r="H31" i="3" s="1"/>
  <c r="G34" i="3"/>
  <c r="H34" i="3" s="1"/>
  <c r="G33" i="3"/>
  <c r="H33" i="3" s="1"/>
  <c r="G30" i="3"/>
  <c r="H30" i="3" s="1"/>
  <c r="G29" i="3"/>
  <c r="H29" i="3" s="1"/>
  <c r="G28" i="3"/>
  <c r="H28" i="3" s="1"/>
  <c r="E27" i="3"/>
  <c r="G27" i="3"/>
  <c r="H27" i="3" s="1"/>
  <c r="E26" i="3"/>
  <c r="G26" i="3" s="1"/>
  <c r="H26" i="3" s="1"/>
  <c r="G25" i="3"/>
  <c r="H25" i="3" s="1"/>
  <c r="G24" i="3"/>
  <c r="H24" i="3" s="1"/>
  <c r="G23" i="3"/>
  <c r="H23" i="3" s="1"/>
  <c r="G22" i="3" l="1"/>
  <c r="H22" i="3" s="1"/>
  <c r="G21" i="3"/>
  <c r="H21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3" i="3"/>
  <c r="H3" i="3" s="1"/>
  <c r="G2" i="3"/>
  <c r="H2" i="3" s="1"/>
  <c r="G5" i="3"/>
  <c r="H5" i="3" s="1"/>
  <c r="G4" i="3"/>
  <c r="H4" i="3" s="1"/>
  <c r="G16" i="3"/>
  <c r="H16" i="3" s="1"/>
  <c r="G20" i="3"/>
  <c r="H20" i="3" s="1"/>
  <c r="G19" i="3"/>
  <c r="H19" i="3" s="1"/>
  <c r="G18" i="3"/>
  <c r="H18" i="3" s="1"/>
  <c r="G17" i="3"/>
  <c r="H17" i="3" s="1"/>
  <c r="G15" i="3"/>
  <c r="H15" i="3" s="1"/>
  <c r="G14" i="3"/>
  <c r="H14" i="3" s="1"/>
  <c r="G13" i="3"/>
  <c r="H13" i="3" s="1"/>
  <c r="G4" i="1" l="1"/>
  <c r="H4" i="1" s="1"/>
  <c r="G3" i="1"/>
  <c r="H3" i="1" s="1"/>
  <c r="G2" i="1"/>
  <c r="H2" i="1" s="1"/>
  <c r="B2" i="2"/>
  <c r="C1" i="2"/>
  <c r="G12" i="3" l="1"/>
  <c r="H12" i="3" s="1"/>
  <c r="E2" i="2"/>
</calcChain>
</file>

<file path=xl/sharedStrings.xml><?xml version="1.0" encoding="utf-8"?>
<sst xmlns="http://schemas.openxmlformats.org/spreadsheetml/2006/main" count="217" uniqueCount="94">
  <si>
    <t>Grand Total</t>
  </si>
  <si>
    <t>Parent</t>
  </si>
  <si>
    <t>Income</t>
  </si>
  <si>
    <t>None</t>
  </si>
  <si>
    <t>Child</t>
  </si>
  <si>
    <t>Expenses</t>
  </si>
  <si>
    <t>Name</t>
  </si>
  <si>
    <t>Description</t>
  </si>
  <si>
    <t>Rate</t>
  </si>
  <si>
    <t>Total</t>
  </si>
  <si>
    <t>Rounded Total</t>
  </si>
  <si>
    <t>Utilities</t>
  </si>
  <si>
    <t>Electric</t>
  </si>
  <si>
    <t>Utilities Total</t>
  </si>
  <si>
    <t>Sum</t>
  </si>
  <si>
    <t>Row Labels</t>
  </si>
  <si>
    <t>Qty</t>
  </si>
  <si>
    <t>Profit/Loss</t>
  </si>
  <si>
    <t>Paycheck</t>
  </si>
  <si>
    <t>Rental Income</t>
  </si>
  <si>
    <t>Tenant</t>
  </si>
  <si>
    <t>Mortgage</t>
  </si>
  <si>
    <t>Home</t>
  </si>
  <si>
    <t>Rental</t>
  </si>
  <si>
    <t>Taxes</t>
  </si>
  <si>
    <t>Property</t>
  </si>
  <si>
    <t>Taxes Total</t>
  </si>
  <si>
    <t>Heat</t>
  </si>
  <si>
    <t>Winter</t>
  </si>
  <si>
    <t>Non-Winter</t>
  </si>
  <si>
    <t>Water/Sewer</t>
  </si>
  <si>
    <t>Water</t>
  </si>
  <si>
    <t>Sewer</t>
  </si>
  <si>
    <t>Telephone</t>
  </si>
  <si>
    <t>Automobile</t>
  </si>
  <si>
    <t>Registration</t>
  </si>
  <si>
    <t>Bob</t>
  </si>
  <si>
    <t>Betty</t>
  </si>
  <si>
    <t>Loan Payment</t>
  </si>
  <si>
    <t>Automobile Total</t>
  </si>
  <si>
    <t>Fuel</t>
  </si>
  <si>
    <t>Repairs</t>
  </si>
  <si>
    <t>Tires</t>
  </si>
  <si>
    <t>Entertainment</t>
  </si>
  <si>
    <t>Cell phones</t>
  </si>
  <si>
    <t>TV/Internet</t>
  </si>
  <si>
    <t>Dining</t>
  </si>
  <si>
    <t>Eating out one time per month</t>
  </si>
  <si>
    <t>Entertainment Total</t>
  </si>
  <si>
    <t>Bob - Average of prior year plus 10%</t>
  </si>
  <si>
    <t>Betty - Average of prior year plus 10%</t>
  </si>
  <si>
    <t>Café Pow</t>
  </si>
  <si>
    <t>Horrible Cable</t>
  </si>
  <si>
    <t>TV Streaming Inc</t>
  </si>
  <si>
    <t>Movie Streaming Inc</t>
  </si>
  <si>
    <t>AllLoans</t>
  </si>
  <si>
    <t>FakeLoans</t>
  </si>
  <si>
    <t>Wayward Whines</t>
  </si>
  <si>
    <t>Various</t>
  </si>
  <si>
    <t>Lemon's Repair</t>
  </si>
  <si>
    <t>City of Hell</t>
  </si>
  <si>
    <t>Snorting Oil</t>
  </si>
  <si>
    <t>Wayward Water</t>
  </si>
  <si>
    <t>Wayward Poo</t>
  </si>
  <si>
    <t>No Coverage Telecom</t>
  </si>
  <si>
    <t>Not So Fancy Eatery</t>
  </si>
  <si>
    <t>Shocking Electric</t>
  </si>
  <si>
    <t>Belly Up Home Loans</t>
  </si>
  <si>
    <t>Trash</t>
  </si>
  <si>
    <t>Bob Net Pay - Every weeks</t>
  </si>
  <si>
    <t>Betty Net Pay - Every two weeks</t>
  </si>
  <si>
    <t>Mandated bags, $1.50 per bag, One bag per week</t>
  </si>
  <si>
    <t>Supplies</t>
  </si>
  <si>
    <t>Groceries</t>
  </si>
  <si>
    <t>Personal</t>
  </si>
  <si>
    <t>Supplies Total</t>
  </si>
  <si>
    <t>Repairs &amp; Maintenance</t>
  </si>
  <si>
    <t>Home - Contingencies</t>
  </si>
  <si>
    <t>Rental - Contingencies</t>
  </si>
  <si>
    <t>Snip Snip</t>
  </si>
  <si>
    <t>Lawn care - maintenance plan</t>
  </si>
  <si>
    <t>Get 'er Plowed</t>
  </si>
  <si>
    <t>Snow removal - maintenance plan</t>
  </si>
  <si>
    <t>Fun Money</t>
  </si>
  <si>
    <t>Medical</t>
  </si>
  <si>
    <t>Dr. Jekyll</t>
  </si>
  <si>
    <t>Dr. Hyde</t>
  </si>
  <si>
    <t>Bob - Dentist</t>
  </si>
  <si>
    <t>Betty - Dentist</t>
  </si>
  <si>
    <t>Bob - Glasses</t>
  </si>
  <si>
    <t>Bob - triamterene</t>
  </si>
  <si>
    <t>Bob - Checkup</t>
  </si>
  <si>
    <t>Betty - Checkup</t>
  </si>
  <si>
    <t>Contingencies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</si>
</sst>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43" fontId="0" fillId="0" borderId="0" xfId="1" applyFont="1"/>
    <xf numFmtId="0" fontId="0" fillId="0" borderId="0" xfId="0" pivotButton="1"/>
    <xf numFmtId="164" fontId="3" fillId="0" borderId="0" xfId="1" applyNumberFormat="1" applyFont="1"/>
    <xf numFmtId="3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1" xfId="2" applyAlignment="1">
      <alignment horizontal="center"/>
    </xf>
    <xf numFmtId="43" fontId="4" fillId="0" borderId="0" xfId="1" applyNumberFormat="1" applyFont="1"/>
  </cellXfs>
  <cellStyles count="3">
    <cellStyle name="Comma" xfId="1" builtinId="3"/>
    <cellStyle name="Heading 1" xfId="2" builtinId="16"/>
    <cellStyle name="Normal" xfId="0" builtinId="0"/>
  </cellStyles>
  <dxfs count="32"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" refreshedDate="42594.940874074076" missingItemsLimit="0" createdVersion="4" refreshedVersion="4" minRefreshableVersion="3" recordCount="3">
  <cacheSource type="worksheet">
    <worksheetSource name="tblIncome"/>
  </cacheSource>
  <cacheFields count="8">
    <cacheField name="Parent" numFmtId="0">
      <sharedItems count="2">
        <s v="Paycheck"/>
        <s v="Rental Income"/>
      </sharedItems>
    </cacheField>
    <cacheField name="Child" numFmtId="0">
      <sharedItems count="1">
        <s v="None"/>
      </sharedItems>
    </cacheField>
    <cacheField name="Name" numFmtId="0">
      <sharedItems/>
    </cacheField>
    <cacheField name="Description" numFmtId="0">
      <sharedItems containsBlank="1"/>
    </cacheField>
    <cacheField name="Qty" numFmtId="0">
      <sharedItems containsSemiMixedTypes="0" containsString="0" containsNumber="1" containsInteger="1" minValue="12" maxValue="52"/>
    </cacheField>
    <cacheField name="Rate" numFmtId="43">
      <sharedItems containsSemiMixedTypes="0" containsString="0" containsNumber="1" minValue="495.2" maxValue="996.25"/>
    </cacheField>
    <cacheField name="Total" numFmtId="43">
      <sharedItems containsSemiMixedTypes="0" containsString="0" containsNumber="1" minValue="9600" maxValue="25902.5"/>
    </cacheField>
    <cacheField name="Rounded Total" numFmtId="43">
      <sharedItems containsSemiMixedTypes="0" containsString="0" containsNumber="1" containsInteger="1" minValue="9600" maxValue="25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ah" refreshedDate="42594.970301273148" missingItemsLimit="0" createdVersion="4" refreshedVersion="4" minRefreshableVersion="3" recordCount="42">
  <cacheSource type="worksheet">
    <worksheetSource name="tblExpenses"/>
  </cacheSource>
  <cacheFields count="8">
    <cacheField name="Parent" numFmtId="0">
      <sharedItems count="9">
        <s v="Automobile"/>
        <s v="Mortgage"/>
        <s v="Taxes"/>
        <s v="Utilities"/>
        <s v="Entertainment"/>
        <s v="Repairs &amp; Maintenance"/>
        <s v="Supplies"/>
        <s v="Fun Money"/>
        <s v="Medical"/>
      </sharedItems>
    </cacheField>
    <cacheField name="Child" numFmtId="0">
      <sharedItems count="16">
        <s v="Loan Payment"/>
        <s v="Registration"/>
        <s v="Fuel"/>
        <s v="Repairs"/>
        <s v="Tires"/>
        <s v="None"/>
        <s v="Property"/>
        <s v="Electric"/>
        <s v="Heat"/>
        <s v="Water/Sewer"/>
        <s v="Telephone"/>
        <s v="TV/Internet"/>
        <s v="Dining"/>
        <s v="Trash"/>
        <s v="Groceries"/>
        <s v="Personal"/>
      </sharedItems>
    </cacheField>
    <cacheField name="Name" numFmtId="0">
      <sharedItems containsBlank="1"/>
    </cacheField>
    <cacheField name="Description" numFmtId="0">
      <sharedItems containsBlank="1"/>
    </cacheField>
    <cacheField name="Qty" numFmtId="0">
      <sharedItems containsSemiMixedTypes="0" containsString="0" containsNumber="1" minValue="1" maxValue="156"/>
    </cacheField>
    <cacheField name="Rate" numFmtId="43">
      <sharedItems containsSemiMixedTypes="0" containsString="0" containsNumber="1" minValue="1.5" maxValue="2000"/>
    </cacheField>
    <cacheField name="Total" numFmtId="43">
      <sharedItems containsSemiMixedTypes="0" containsString="0" containsNumber="1" minValue="20" maxValue="14400"/>
    </cacheField>
    <cacheField name="Rounded Total" numFmtId="43">
      <sharedItems containsSemiMixedTypes="0" containsString="0" containsNumber="1" containsInteger="1" minValue="20" maxValue="1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s v="Bob's Pay"/>
    <s v="Net Pay - Every week"/>
    <n v="52"/>
    <n v="495.2"/>
    <n v="25750.400000000001"/>
    <n v="25750"/>
  </r>
  <r>
    <x v="0"/>
    <x v="0"/>
    <s v="Betty's Pay"/>
    <s v="Net Pay - Every two weeks"/>
    <n v="26"/>
    <n v="996.25"/>
    <n v="25902.5"/>
    <n v="25902"/>
  </r>
  <r>
    <x v="1"/>
    <x v="0"/>
    <s v="Tenant"/>
    <m/>
    <n v="12"/>
    <n v="800"/>
    <n v="9600"/>
    <n v="9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s v="AllLoans"/>
    <s v="Bob"/>
    <n v="1"/>
    <n v="150"/>
    <n v="150"/>
    <n v="150"/>
  </r>
  <r>
    <x v="0"/>
    <x v="0"/>
    <s v="FakeLoans"/>
    <s v="Betty"/>
    <n v="1"/>
    <n v="150"/>
    <n v="150"/>
    <n v="150"/>
  </r>
  <r>
    <x v="0"/>
    <x v="1"/>
    <s v="Wayward Whines"/>
    <s v="Bob"/>
    <n v="1"/>
    <n v="196"/>
    <n v="196"/>
    <n v="196"/>
  </r>
  <r>
    <x v="0"/>
    <x v="1"/>
    <s v="Wayward Whines"/>
    <s v="Betty"/>
    <n v="1"/>
    <n v="196"/>
    <n v="196"/>
    <n v="196"/>
  </r>
  <r>
    <x v="0"/>
    <x v="2"/>
    <s v="Various"/>
    <s v="Bob"/>
    <n v="52"/>
    <n v="80"/>
    <n v="4160"/>
    <n v="4160"/>
  </r>
  <r>
    <x v="0"/>
    <x v="2"/>
    <s v="Various"/>
    <s v="Betty"/>
    <n v="52"/>
    <n v="80"/>
    <n v="4160"/>
    <n v="4160"/>
  </r>
  <r>
    <x v="0"/>
    <x v="3"/>
    <s v="Lemon's Repair"/>
    <s v="Bob - Average of prior year plus 10%"/>
    <n v="1.1000000000000001"/>
    <n v="500"/>
    <n v="550"/>
    <n v="550"/>
  </r>
  <r>
    <x v="0"/>
    <x v="3"/>
    <s v="Lemon's Repair"/>
    <s v="Betty - Average of prior year plus 10%"/>
    <n v="1.1000000000000001"/>
    <n v="500"/>
    <n v="550"/>
    <n v="550"/>
  </r>
  <r>
    <x v="0"/>
    <x v="4"/>
    <s v="Lemon's Repair"/>
    <s v="Bob"/>
    <n v="1"/>
    <n v="150"/>
    <n v="150"/>
    <n v="150"/>
  </r>
  <r>
    <x v="0"/>
    <x v="4"/>
    <s v="Lemon's Repair"/>
    <s v="Betty"/>
    <n v="1"/>
    <n v="150"/>
    <n v="150"/>
    <n v="150"/>
  </r>
  <r>
    <x v="1"/>
    <x v="5"/>
    <s v="Belly Up Home Loans"/>
    <s v="Home"/>
    <n v="12"/>
    <n v="1200"/>
    <n v="14400"/>
    <n v="14400"/>
  </r>
  <r>
    <x v="1"/>
    <x v="5"/>
    <s v="Belly Up Home Loans"/>
    <s v="Rental"/>
    <n v="12"/>
    <n v="500"/>
    <n v="6000"/>
    <n v="6000"/>
  </r>
  <r>
    <x v="2"/>
    <x v="6"/>
    <s v="City of Hell"/>
    <s v="Rental"/>
    <n v="4"/>
    <n v="300"/>
    <n v="1200"/>
    <n v="1200"/>
  </r>
  <r>
    <x v="2"/>
    <x v="6"/>
    <s v="Wayward Whines"/>
    <s v="Home"/>
    <n v="2"/>
    <n v="800"/>
    <n v="1600"/>
    <n v="1600"/>
  </r>
  <r>
    <x v="3"/>
    <x v="7"/>
    <s v="Shocking Electric"/>
    <m/>
    <n v="12"/>
    <n v="50"/>
    <n v="600"/>
    <n v="600"/>
  </r>
  <r>
    <x v="3"/>
    <x v="8"/>
    <s v="Snorting Oil"/>
    <s v="Winter"/>
    <n v="3"/>
    <n v="150"/>
    <n v="450"/>
    <n v="450"/>
  </r>
  <r>
    <x v="3"/>
    <x v="8"/>
    <s v="Snorting Oil"/>
    <s v="Non-Winter"/>
    <n v="9"/>
    <n v="20"/>
    <n v="180"/>
    <n v="180"/>
  </r>
  <r>
    <x v="3"/>
    <x v="9"/>
    <s v="Wayward Water"/>
    <s v="Water"/>
    <n v="12"/>
    <n v="28"/>
    <n v="336"/>
    <n v="336"/>
  </r>
  <r>
    <x v="3"/>
    <x v="9"/>
    <s v="Wayward Poo"/>
    <s v="Sewer"/>
    <n v="12"/>
    <n v="30"/>
    <n v="360"/>
    <n v="360"/>
  </r>
  <r>
    <x v="3"/>
    <x v="10"/>
    <s v="No Coverage Telecom"/>
    <s v="Cell phones"/>
    <n v="12"/>
    <n v="125"/>
    <n v="1500"/>
    <n v="1500"/>
  </r>
  <r>
    <x v="4"/>
    <x v="11"/>
    <s v="Horrible Cable"/>
    <m/>
    <n v="12"/>
    <n v="125"/>
    <n v="1500"/>
    <n v="1500"/>
  </r>
  <r>
    <x v="4"/>
    <x v="11"/>
    <s v="TV Streaming Inc"/>
    <m/>
    <n v="12"/>
    <n v="7.99"/>
    <n v="95.88"/>
    <n v="96"/>
  </r>
  <r>
    <x v="4"/>
    <x v="11"/>
    <s v="Movie Streaming Inc"/>
    <m/>
    <n v="12"/>
    <n v="9.99"/>
    <n v="119.88"/>
    <n v="120"/>
  </r>
  <r>
    <x v="4"/>
    <x v="12"/>
    <s v="Not So Fancy Eatery"/>
    <s v="Eating out one time per month"/>
    <n v="12"/>
    <n v="60"/>
    <n v="720"/>
    <n v="720"/>
  </r>
  <r>
    <x v="4"/>
    <x v="12"/>
    <s v="Café Pow"/>
    <s v="Bob"/>
    <n v="156"/>
    <n v="3"/>
    <n v="468"/>
    <n v="468"/>
  </r>
  <r>
    <x v="4"/>
    <x v="12"/>
    <s v="Café Pow"/>
    <s v="Betty"/>
    <n v="156"/>
    <n v="3"/>
    <n v="468"/>
    <n v="468"/>
  </r>
  <r>
    <x v="3"/>
    <x v="13"/>
    <m/>
    <s v="Mandated bags, $1.50 per bag, One bag per week"/>
    <n v="52"/>
    <n v="1.5"/>
    <n v="78"/>
    <n v="78"/>
  </r>
  <r>
    <x v="5"/>
    <x v="5"/>
    <m/>
    <s v="Home - Contingencies"/>
    <n v="1"/>
    <n v="2000"/>
    <n v="2000"/>
    <n v="2000"/>
  </r>
  <r>
    <x v="5"/>
    <x v="5"/>
    <m/>
    <s v="Rental - Contingencies"/>
    <n v="1"/>
    <n v="2000"/>
    <n v="2000"/>
    <n v="2000"/>
  </r>
  <r>
    <x v="5"/>
    <x v="5"/>
    <s v="Snip Snip"/>
    <s v="Lawn care - maintenance plan"/>
    <n v="4"/>
    <n v="60"/>
    <n v="240"/>
    <n v="240"/>
  </r>
  <r>
    <x v="5"/>
    <x v="5"/>
    <s v="Get 'er Plowed"/>
    <s v="Snow removal - maintenance plan"/>
    <n v="3"/>
    <n v="150"/>
    <n v="450"/>
    <n v="450"/>
  </r>
  <r>
    <x v="6"/>
    <x v="14"/>
    <m/>
    <m/>
    <n v="52"/>
    <n v="100"/>
    <n v="5200"/>
    <n v="5200"/>
  </r>
  <r>
    <x v="6"/>
    <x v="15"/>
    <m/>
    <m/>
    <n v="52"/>
    <n v="50"/>
    <n v="2600"/>
    <n v="2600"/>
  </r>
  <r>
    <x v="7"/>
    <x v="5"/>
    <m/>
    <s v="Bob"/>
    <n v="52"/>
    <n v="25"/>
    <n v="1300"/>
    <n v="1300"/>
  </r>
  <r>
    <x v="7"/>
    <x v="5"/>
    <m/>
    <s v="Betty"/>
    <n v="52"/>
    <n v="25"/>
    <n v="1300"/>
    <n v="1300"/>
  </r>
  <r>
    <x v="8"/>
    <x v="5"/>
    <m/>
    <s v="Bob - Glasses"/>
    <n v="1"/>
    <n v="300"/>
    <n v="300"/>
    <n v="300"/>
  </r>
  <r>
    <x v="8"/>
    <x v="5"/>
    <s v="Dr. Hyde"/>
    <s v="Bob - Dentist"/>
    <n v="1"/>
    <n v="20"/>
    <n v="20"/>
    <n v="20"/>
  </r>
  <r>
    <x v="8"/>
    <x v="5"/>
    <s v="Dr. Jekyll"/>
    <s v="Betty - Dentist"/>
    <n v="1"/>
    <n v="20"/>
    <n v="20"/>
    <n v="20"/>
  </r>
  <r>
    <x v="8"/>
    <x v="5"/>
    <m/>
    <s v="Bob - triamterene"/>
    <n v="12"/>
    <n v="5"/>
    <n v="60"/>
    <n v="60"/>
  </r>
  <r>
    <x v="8"/>
    <x v="5"/>
    <m/>
    <s v="Bob - Checkup"/>
    <n v="12"/>
    <n v="20"/>
    <n v="240"/>
    <n v="240"/>
  </r>
  <r>
    <x v="8"/>
    <x v="5"/>
    <m/>
    <s v="Betty - Checkup"/>
    <n v="12"/>
    <n v="20"/>
    <n v="240"/>
    <n v="240"/>
  </r>
  <r>
    <x v="8"/>
    <x v="5"/>
    <m/>
    <s v="Contingencies"/>
    <n v="1"/>
    <n v="500"/>
    <n v="50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Expenses" cacheId="244" applyNumberFormats="0" applyBorderFormats="0" applyFontFormats="0" applyPatternFormats="0" applyAlignmentFormats="0" applyWidthHeightFormats="1" dataCaption="Values" showMissing="0" updatedVersion="4" minRefreshableVersion="3" useAutoFormatting="1" itemPrintTitles="1" createdVersion="4" indent="0" compact="0" outline="1" outlineData="1" compactData="0" multipleFieldFilters="0" fieldListSortAscending="1">
  <location ref="E4:F34" firstHeaderRow="1" firstDataRow="1" firstDataCol="1"/>
  <pivotFields count="8">
    <pivotField axis="axisRow" subtotalTop="0" showAll="0" sortType="ascending">
      <items count="10">
        <item x="0"/>
        <item x="4"/>
        <item sd="0" x="7"/>
        <item sd="0" x="8"/>
        <item sd="0" x="1"/>
        <item sd="0" x="5"/>
        <item x="6"/>
        <item x="2"/>
        <item x="3"/>
        <item t="default" sd="0"/>
      </items>
    </pivotField>
    <pivotField axis="axisRow" compact="0" showAll="0" sortType="ascending" defaultSubtotal="0">
      <items count="16">
        <item x="12"/>
        <item x="7"/>
        <item x="2"/>
        <item x="14"/>
        <item x="8"/>
        <item x="0"/>
        <item x="5"/>
        <item x="15"/>
        <item x="6"/>
        <item x="1"/>
        <item x="3"/>
        <item x="10"/>
        <item x="4"/>
        <item x="13"/>
        <item x="11"/>
        <item x="9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numFmtId="43" showAll="0" defaultSubtotal="0"/>
    <pivotField dataField="1" compact="0" numFmtId="43" showAll="0" defaultSubtotal="0"/>
  </pivotFields>
  <rowFields count="2">
    <field x="0"/>
    <field x="1"/>
  </rowFields>
  <rowItems count="30">
    <i>
      <x/>
    </i>
    <i r="1">
      <x v="2"/>
    </i>
    <i r="1">
      <x v="5"/>
    </i>
    <i r="1">
      <x v="9"/>
    </i>
    <i r="1">
      <x v="10"/>
    </i>
    <i r="1">
      <x v="12"/>
    </i>
    <i t="default">
      <x/>
    </i>
    <i>
      <x v="1"/>
    </i>
    <i r="1">
      <x/>
    </i>
    <i r="1">
      <x v="14"/>
    </i>
    <i t="default">
      <x v="1"/>
    </i>
    <i>
      <x v="2"/>
    </i>
    <i>
      <x v="3"/>
    </i>
    <i>
      <x v="4"/>
    </i>
    <i>
      <x v="5"/>
    </i>
    <i>
      <x v="6"/>
    </i>
    <i r="1">
      <x v="3"/>
    </i>
    <i r="1">
      <x v="7"/>
    </i>
    <i t="default">
      <x v="6"/>
    </i>
    <i>
      <x v="7"/>
    </i>
    <i r="1">
      <x v="8"/>
    </i>
    <i t="default">
      <x v="7"/>
    </i>
    <i>
      <x v="8"/>
    </i>
    <i r="1">
      <x v="1"/>
    </i>
    <i r="1">
      <x v="4"/>
    </i>
    <i r="1">
      <x v="11"/>
    </i>
    <i r="1">
      <x v="13"/>
    </i>
    <i r="1">
      <x v="15"/>
    </i>
    <i t="default">
      <x v="8"/>
    </i>
    <i t="grand">
      <x/>
    </i>
  </rowItems>
  <colItems count="1">
    <i/>
  </colItems>
  <dataFields count="1">
    <dataField name="Sum" fld="7" baseField="1" baseItem="1" numFmtId="3"/>
  </dataFields>
  <formats count="2">
    <format dxfId="29">
      <pivotArea grandRow="1" outline="0" collapsedLevelsAreSubtotals="1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TIncome" cacheId="148" applyNumberFormats="0" applyBorderFormats="0" applyFontFormats="0" applyPatternFormats="0" applyAlignmentFormats="0" applyWidthHeightFormats="1" dataCaption="Values" showMissing="0" updatedVersion="4" minRefreshableVersion="3" useAutoFormatting="1" itemPrintTitles="1" createdVersion="4" indent="0" compact="0" outline="1" outlineData="1" compactData="0" multipleFieldFilters="0" fieldListSortAscending="1">
  <location ref="B4:C7" firstHeaderRow="1" firstDataRow="1" firstDataCol="1"/>
  <pivotFields count="8">
    <pivotField axis="axisRow" subtotalTop="0" showAll="0" sortType="ascending">
      <items count="3">
        <item sd="0" x="0"/>
        <item sd="0" x="1"/>
        <item t="default" sd="0"/>
      </items>
    </pivotField>
    <pivotField axis="axisRow" compact="0" showAll="0" sortType="ascending" defaultSubtotal="0">
      <items count="1">
        <item x="0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numFmtId="43" showAll="0" defaultSubtotal="0"/>
    <pivotField dataField="1" compact="0" numFmtId="43" showAll="0" defaultSubtotal="0"/>
  </pivotFields>
  <rowFields count="2">
    <field x="0"/>
    <field x="1"/>
  </rowFields>
  <rowItems count="3">
    <i>
      <x/>
    </i>
    <i>
      <x v="1"/>
    </i>
    <i t="grand">
      <x/>
    </i>
  </rowItems>
  <colItems count="1">
    <i/>
  </colItems>
  <dataFields count="1">
    <dataField name="Sum" fld="7" baseField="0" baseItem="7" numFmtId="3"/>
  </dataFields>
  <formats count="2">
    <format dxfId="31">
      <pivotArea grandRow="1" outline="0" collapsedLevelsAreSubtotals="1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Income" displayName="tblIncome" ref="A1:H4" totalsRowShown="0">
  <autoFilter ref="A1:H4"/>
  <tableColumns count="8">
    <tableColumn id="3" name="Parent" dataDxfId="27"/>
    <tableColumn id="1" name="Child" dataDxfId="26"/>
    <tableColumn id="2" name="Name" dataDxfId="25" dataCellStyle="Comma"/>
    <tableColumn id="4" name="Description" dataDxfId="24"/>
    <tableColumn id="5" name="Qty"/>
    <tableColumn id="6" name="Rate" dataCellStyle="Comma"/>
    <tableColumn id="7" name="Total" dataCellStyle="Comma">
      <calculatedColumnFormula>ROUND(tblIncome[[#This Row],[Qty]]*tblIncome[[#This Row],[Rate]],2)</calculatedColumnFormula>
    </tableColumn>
    <tableColumn id="8" name="Rounded Total" dataDxfId="23" dataCellStyle="Comma">
      <calculatedColumnFormula>ROUNDDOWN(tblIncome[[#This Row],[Total]],0)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blExpenses" displayName="tblExpenses" ref="A1:H43" totalsRowShown="0" headerRowDxfId="22">
  <autoFilter ref="A1:H43"/>
  <sortState ref="A2:H23">
    <sortCondition ref="A1:A23"/>
  </sortState>
  <tableColumns count="8">
    <tableColumn id="3" name="Parent" dataDxfId="21"/>
    <tableColumn id="1" name="Child" dataDxfId="20"/>
    <tableColumn id="5" name="Name" dataDxfId="19"/>
    <tableColumn id="6" name="Description" dataDxfId="18"/>
    <tableColumn id="8" name="Qty"/>
    <tableColumn id="9" name="Rate" dataCellStyle="Comma"/>
    <tableColumn id="10" name="Total" dataDxfId="17" dataCellStyle="Comma">
      <calculatedColumnFormula>tblExpenses[[#This Row],[Qty]]*tblExpenses[[#This Row],[Rate]]</calculatedColumnFormula>
    </tableColumn>
    <tableColumn id="2" name="Rounded Total" dataDxfId="16" dataCellStyle="Comma">
      <calculatedColumnFormula>ROUNDUP(tblExpenses[[#This Row],[Total]],0)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34"/>
  <sheetViews>
    <sheetView tabSelected="1" zoomScaleNormal="100" workbookViewId="0">
      <selection activeCell="E25" sqref="E25"/>
    </sheetView>
  </sheetViews>
  <sheetFormatPr defaultRowHeight="15" x14ac:dyDescent="0.25"/>
  <cols>
    <col min="1" max="1" width="2.5" customWidth="1"/>
    <col min="2" max="2" width="13.625" customWidth="1"/>
    <col min="3" max="3" width="7.625" bestFit="1" customWidth="1"/>
    <col min="4" max="4" width="2.375" customWidth="1"/>
    <col min="5" max="5" width="20.875" customWidth="1"/>
    <col min="6" max="6" width="6.375" customWidth="1"/>
  </cols>
  <sheetData>
    <row r="1" spans="2:6" x14ac:dyDescent="0.25">
      <c r="B1" s="5" t="s">
        <v>17</v>
      </c>
      <c r="C1" s="3">
        <f>GETPIVOTDATA("Rounded Total",$B$4)-GETPIVOTDATA("Rounded Total",$E$4)</f>
        <v>4294</v>
      </c>
      <c r="F1" s="3"/>
    </row>
    <row r="2" spans="2:6" x14ac:dyDescent="0.25">
      <c r="B2" s="5" t="str">
        <f>IF(SUM(tblIncome[Rounded Total])&lt;&gt;GETPIVOTDATA("Rounded Total",Budget!$B$4), "Please refresh this Table","")</f>
        <v/>
      </c>
      <c r="C2" s="3"/>
      <c r="E2" s="5" t="str">
        <f>IF(SUM(tblExpenses[Rounded Total])&lt;&gt;GETPIVOTDATA("Rounded Total",$E$4), "Please refresh this Table","")</f>
        <v/>
      </c>
      <c r="F2" s="3"/>
    </row>
    <row r="3" spans="2:6" ht="20.25" thickBot="1" x14ac:dyDescent="0.35">
      <c r="B3" s="12" t="s">
        <v>2</v>
      </c>
      <c r="C3" s="12"/>
      <c r="E3" s="12" t="s">
        <v>5</v>
      </c>
      <c r="F3" s="12"/>
    </row>
    <row r="4" spans="2:6" ht="15.75" thickTop="1" x14ac:dyDescent="0.25">
      <c r="B4" s="2" t="s">
        <v>15</v>
      </c>
      <c r="C4" t="s">
        <v>14</v>
      </c>
      <c r="E4" s="2" t="s">
        <v>15</v>
      </c>
      <c r="F4" t="s">
        <v>14</v>
      </c>
    </row>
    <row r="5" spans="2:6" x14ac:dyDescent="0.25">
      <c r="B5" s="8" t="s">
        <v>18</v>
      </c>
      <c r="C5" s="4">
        <v>51652</v>
      </c>
      <c r="D5" s="4"/>
      <c r="E5" s="8" t="s">
        <v>34</v>
      </c>
      <c r="F5" s="4"/>
    </row>
    <row r="6" spans="2:6" x14ac:dyDescent="0.25">
      <c r="B6" s="8" t="s">
        <v>19</v>
      </c>
      <c r="C6" s="4">
        <v>9600</v>
      </c>
      <c r="D6" s="4"/>
      <c r="E6" s="9" t="s">
        <v>40</v>
      </c>
      <c r="F6" s="4">
        <v>8320</v>
      </c>
    </row>
    <row r="7" spans="2:6" x14ac:dyDescent="0.25">
      <c r="B7" s="8" t="s">
        <v>0</v>
      </c>
      <c r="C7" s="4">
        <v>61252</v>
      </c>
      <c r="D7" s="4"/>
      <c r="E7" s="9" t="s">
        <v>38</v>
      </c>
      <c r="F7" s="4">
        <v>300</v>
      </c>
    </row>
    <row r="8" spans="2:6" x14ac:dyDescent="0.25">
      <c r="D8" s="4"/>
      <c r="E8" s="9" t="s">
        <v>35</v>
      </c>
      <c r="F8" s="4">
        <v>392</v>
      </c>
    </row>
    <row r="9" spans="2:6" x14ac:dyDescent="0.25">
      <c r="D9" s="4"/>
      <c r="E9" s="9" t="s">
        <v>41</v>
      </c>
      <c r="F9" s="4">
        <v>1100</v>
      </c>
    </row>
    <row r="10" spans="2:6" x14ac:dyDescent="0.25">
      <c r="D10" s="4"/>
      <c r="E10" s="9" t="s">
        <v>42</v>
      </c>
      <c r="F10" s="4">
        <v>300</v>
      </c>
    </row>
    <row r="11" spans="2:6" x14ac:dyDescent="0.25">
      <c r="D11" s="4"/>
      <c r="E11" s="8" t="s">
        <v>39</v>
      </c>
      <c r="F11" s="4">
        <v>10412</v>
      </c>
    </row>
    <row r="12" spans="2:6" x14ac:dyDescent="0.25">
      <c r="D12" s="4"/>
      <c r="E12" s="8" t="s">
        <v>43</v>
      </c>
      <c r="F12" s="4"/>
    </row>
    <row r="13" spans="2:6" x14ac:dyDescent="0.25">
      <c r="D13" s="4"/>
      <c r="E13" s="9" t="s">
        <v>46</v>
      </c>
      <c r="F13" s="4">
        <v>1656</v>
      </c>
    </row>
    <row r="14" spans="2:6" x14ac:dyDescent="0.25">
      <c r="D14" s="4"/>
      <c r="E14" s="9" t="s">
        <v>45</v>
      </c>
      <c r="F14" s="4">
        <v>1716</v>
      </c>
    </row>
    <row r="15" spans="2:6" x14ac:dyDescent="0.25">
      <c r="D15" s="4"/>
      <c r="E15" s="8" t="s">
        <v>48</v>
      </c>
      <c r="F15" s="4">
        <v>3372</v>
      </c>
    </row>
    <row r="16" spans="2:6" x14ac:dyDescent="0.25">
      <c r="D16" s="4"/>
      <c r="E16" s="8" t="s">
        <v>83</v>
      </c>
      <c r="F16" s="4">
        <v>2600</v>
      </c>
    </row>
    <row r="17" spans="4:6" x14ac:dyDescent="0.25">
      <c r="D17" s="4"/>
      <c r="E17" s="8" t="s">
        <v>84</v>
      </c>
      <c r="F17" s="4">
        <v>1380</v>
      </c>
    </row>
    <row r="18" spans="4:6" x14ac:dyDescent="0.25">
      <c r="D18" s="4"/>
      <c r="E18" s="8" t="s">
        <v>21</v>
      </c>
      <c r="F18" s="4">
        <v>20400</v>
      </c>
    </row>
    <row r="19" spans="4:6" x14ac:dyDescent="0.25">
      <c r="D19" s="4"/>
      <c r="E19" s="8" t="s">
        <v>76</v>
      </c>
      <c r="F19" s="4">
        <v>4690</v>
      </c>
    </row>
    <row r="20" spans="4:6" x14ac:dyDescent="0.25">
      <c r="D20" s="4"/>
      <c r="E20" s="8" t="s">
        <v>72</v>
      </c>
      <c r="F20" s="4"/>
    </row>
    <row r="21" spans="4:6" x14ac:dyDescent="0.25">
      <c r="E21" s="9" t="s">
        <v>73</v>
      </c>
      <c r="F21" s="4">
        <v>5200</v>
      </c>
    </row>
    <row r="22" spans="4:6" x14ac:dyDescent="0.25">
      <c r="E22" s="9" t="s">
        <v>74</v>
      </c>
      <c r="F22" s="4">
        <v>2600</v>
      </c>
    </row>
    <row r="23" spans="4:6" x14ac:dyDescent="0.25">
      <c r="E23" s="8" t="s">
        <v>75</v>
      </c>
      <c r="F23" s="4">
        <v>7800</v>
      </c>
    </row>
    <row r="24" spans="4:6" x14ac:dyDescent="0.25">
      <c r="E24" s="8" t="s">
        <v>24</v>
      </c>
      <c r="F24" s="4"/>
    </row>
    <row r="25" spans="4:6" x14ac:dyDescent="0.25">
      <c r="E25" s="9" t="s">
        <v>25</v>
      </c>
      <c r="F25" s="4">
        <v>2800</v>
      </c>
    </row>
    <row r="26" spans="4:6" x14ac:dyDescent="0.25">
      <c r="E26" s="8" t="s">
        <v>26</v>
      </c>
      <c r="F26" s="4">
        <v>2800</v>
      </c>
    </row>
    <row r="27" spans="4:6" x14ac:dyDescent="0.25">
      <c r="E27" s="8" t="s">
        <v>11</v>
      </c>
      <c r="F27" s="4"/>
    </row>
    <row r="28" spans="4:6" x14ac:dyDescent="0.25">
      <c r="E28" s="9" t="s">
        <v>12</v>
      </c>
      <c r="F28" s="4">
        <v>600</v>
      </c>
    </row>
    <row r="29" spans="4:6" x14ac:dyDescent="0.25">
      <c r="E29" s="9" t="s">
        <v>27</v>
      </c>
      <c r="F29" s="4">
        <v>630</v>
      </c>
    </row>
    <row r="30" spans="4:6" x14ac:dyDescent="0.25">
      <c r="E30" s="9" t="s">
        <v>33</v>
      </c>
      <c r="F30" s="4">
        <v>1500</v>
      </c>
    </row>
    <row r="31" spans="4:6" x14ac:dyDescent="0.25">
      <c r="E31" s="9" t="s">
        <v>68</v>
      </c>
      <c r="F31" s="4">
        <v>78</v>
      </c>
    </row>
    <row r="32" spans="4:6" x14ac:dyDescent="0.25">
      <c r="E32" s="9" t="s">
        <v>30</v>
      </c>
      <c r="F32" s="4">
        <v>696</v>
      </c>
    </row>
    <row r="33" spans="5:6" x14ac:dyDescent="0.25">
      <c r="E33" s="8" t="s">
        <v>13</v>
      </c>
      <c r="F33" s="4">
        <v>3504</v>
      </c>
    </row>
    <row r="34" spans="5:6" x14ac:dyDescent="0.25">
      <c r="E34" s="8" t="s">
        <v>0</v>
      </c>
      <c r="F34" s="4">
        <v>56958</v>
      </c>
    </row>
  </sheetData>
  <dataConsolidate/>
  <mergeCells count="2">
    <mergeCell ref="B3:C3"/>
    <mergeCell ref="E3:F3"/>
  </mergeCells>
  <pageMargins left="0.25" right="0.25" top="0.75" bottom="0.75" header="0.3" footer="0.3"/>
  <pageSetup orientation="portrait" r:id="rId3"/>
  <headerFooter>
    <oddHeader>&amp;C&amp;"-,Bold"&amp;16Budget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3.75" customWidth="1"/>
    <col min="2" max="2" width="16.375" customWidth="1"/>
    <col min="3" max="3" width="21.375" customWidth="1"/>
    <col min="4" max="4" width="36.125" bestFit="1" customWidth="1"/>
    <col min="6" max="7" width="10.125" bestFit="1" customWidth="1"/>
    <col min="8" max="8" width="14.125" bestFit="1" customWidth="1"/>
  </cols>
  <sheetData>
    <row r="1" spans="1:8" x14ac:dyDescent="0.25">
      <c r="A1" t="s">
        <v>1</v>
      </c>
      <c r="B1" t="s">
        <v>4</v>
      </c>
      <c r="C1" t="s">
        <v>6</v>
      </c>
      <c r="D1" t="s">
        <v>7</v>
      </c>
      <c r="E1" t="s">
        <v>16</v>
      </c>
      <c r="F1" t="s">
        <v>8</v>
      </c>
      <c r="G1" t="s">
        <v>9</v>
      </c>
      <c r="H1" t="s">
        <v>10</v>
      </c>
    </row>
    <row r="2" spans="1:8" x14ac:dyDescent="0.25">
      <c r="A2" s="7" t="s">
        <v>18</v>
      </c>
      <c r="B2" s="7" t="s">
        <v>3</v>
      </c>
      <c r="C2" s="10" t="s">
        <v>36</v>
      </c>
      <c r="D2" s="7" t="s">
        <v>69</v>
      </c>
      <c r="E2">
        <v>52</v>
      </c>
      <c r="F2" s="1">
        <v>495.2</v>
      </c>
      <c r="G2" s="1">
        <f>ROUND(tblIncome[[#This Row],[Qty]]*tblIncome[[#This Row],[Rate]],2)</f>
        <v>25750.400000000001</v>
      </c>
      <c r="H2" s="1">
        <f>ROUNDDOWN(tblIncome[[#This Row],[Total]],0)</f>
        <v>25750</v>
      </c>
    </row>
    <row r="3" spans="1:8" x14ac:dyDescent="0.25">
      <c r="A3" s="7" t="s">
        <v>18</v>
      </c>
      <c r="B3" s="7" t="s">
        <v>3</v>
      </c>
      <c r="C3" s="10" t="s">
        <v>37</v>
      </c>
      <c r="D3" s="7" t="s">
        <v>70</v>
      </c>
      <c r="E3">
        <v>26</v>
      </c>
      <c r="F3" s="1">
        <v>996.25</v>
      </c>
      <c r="G3" s="1">
        <f>ROUND(tblIncome[[#This Row],[Qty]]*tblIncome[[#This Row],[Rate]],2)</f>
        <v>25902.5</v>
      </c>
      <c r="H3" s="1">
        <f>ROUNDDOWN(tblIncome[[#This Row],[Total]],0)</f>
        <v>25902</v>
      </c>
    </row>
    <row r="4" spans="1:8" x14ac:dyDescent="0.25">
      <c r="A4" s="7" t="s">
        <v>19</v>
      </c>
      <c r="B4" s="7" t="s">
        <v>3</v>
      </c>
      <c r="C4" s="11" t="s">
        <v>20</v>
      </c>
      <c r="D4" s="7"/>
      <c r="E4">
        <v>12</v>
      </c>
      <c r="F4" s="1">
        <v>800</v>
      </c>
      <c r="G4" s="1">
        <f>ROUND(tblIncome[[#This Row],[Qty]]*tblIncome[[#This Row],[Rate]],2)</f>
        <v>9600</v>
      </c>
      <c r="H4" s="1">
        <f>ROUNDDOWN(tblIncome[[#This Row],[Total]],0)</f>
        <v>9600</v>
      </c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3"/>
  <sheetViews>
    <sheetView workbookViewId="0">
      <selection activeCell="G43" sqref="G43"/>
    </sheetView>
  </sheetViews>
  <sheetFormatPr defaultRowHeight="15" x14ac:dyDescent="0.25"/>
  <cols>
    <col min="1" max="1" width="20.625" customWidth="1"/>
    <col min="2" max="2" width="16.5" customWidth="1"/>
    <col min="3" max="3" width="19.5" customWidth="1"/>
    <col min="4" max="4" width="32.125" customWidth="1"/>
    <col min="5" max="5" width="7.625" bestFit="1" customWidth="1"/>
    <col min="6" max="7" width="10.125" bestFit="1" customWidth="1"/>
    <col min="8" max="8" width="16.125" bestFit="1" customWidth="1"/>
  </cols>
  <sheetData>
    <row r="1" spans="1:8" x14ac:dyDescent="0.25">
      <c r="A1" s="6" t="s">
        <v>1</v>
      </c>
      <c r="B1" s="6" t="s">
        <v>4</v>
      </c>
      <c r="C1" s="6" t="s">
        <v>6</v>
      </c>
      <c r="D1" s="6" t="s">
        <v>7</v>
      </c>
      <c r="E1" s="6" t="s">
        <v>16</v>
      </c>
      <c r="F1" s="6" t="s">
        <v>8</v>
      </c>
      <c r="G1" s="6" t="s">
        <v>9</v>
      </c>
      <c r="H1" s="6" t="s">
        <v>10</v>
      </c>
    </row>
    <row r="2" spans="1:8" x14ac:dyDescent="0.25">
      <c r="A2" s="7" t="s">
        <v>34</v>
      </c>
      <c r="B2" s="7" t="s">
        <v>38</v>
      </c>
      <c r="C2" s="7" t="s">
        <v>55</v>
      </c>
      <c r="D2" s="7" t="s">
        <v>36</v>
      </c>
      <c r="E2">
        <v>1</v>
      </c>
      <c r="F2" s="1">
        <v>150</v>
      </c>
      <c r="G2" s="13">
        <f>tblExpenses[[#This Row],[Qty]]*tblExpenses[[#This Row],[Rate]]</f>
        <v>150</v>
      </c>
      <c r="H2" s="13">
        <f>ROUNDUP(tblExpenses[[#This Row],[Total]],0)</f>
        <v>150</v>
      </c>
    </row>
    <row r="3" spans="1:8" x14ac:dyDescent="0.25">
      <c r="A3" s="7" t="s">
        <v>34</v>
      </c>
      <c r="B3" s="7" t="s">
        <v>38</v>
      </c>
      <c r="C3" s="7" t="s">
        <v>56</v>
      </c>
      <c r="D3" s="7" t="s">
        <v>37</v>
      </c>
      <c r="E3">
        <v>1</v>
      </c>
      <c r="F3" s="1">
        <v>150</v>
      </c>
      <c r="G3" s="13">
        <f>tblExpenses[[#This Row],[Qty]]*tblExpenses[[#This Row],[Rate]]</f>
        <v>150</v>
      </c>
      <c r="H3" s="13">
        <f>ROUNDUP(tblExpenses[[#This Row],[Total]],0)</f>
        <v>150</v>
      </c>
    </row>
    <row r="4" spans="1:8" x14ac:dyDescent="0.25">
      <c r="A4" s="7" t="s">
        <v>34</v>
      </c>
      <c r="B4" s="7" t="s">
        <v>35</v>
      </c>
      <c r="C4" s="7" t="s">
        <v>57</v>
      </c>
      <c r="D4" s="7" t="s">
        <v>36</v>
      </c>
      <c r="E4">
        <v>1</v>
      </c>
      <c r="F4" s="1">
        <v>196</v>
      </c>
      <c r="G4" s="13">
        <f>tblExpenses[[#This Row],[Qty]]*tblExpenses[[#This Row],[Rate]]</f>
        <v>196</v>
      </c>
      <c r="H4" s="13">
        <f>ROUNDUP(tblExpenses[[#This Row],[Total]],0)</f>
        <v>196</v>
      </c>
    </row>
    <row r="5" spans="1:8" x14ac:dyDescent="0.25">
      <c r="A5" s="7" t="s">
        <v>34</v>
      </c>
      <c r="B5" s="7" t="s">
        <v>35</v>
      </c>
      <c r="C5" s="7" t="s">
        <v>57</v>
      </c>
      <c r="D5" s="7" t="s">
        <v>37</v>
      </c>
      <c r="E5">
        <v>1</v>
      </c>
      <c r="F5" s="1">
        <v>196</v>
      </c>
      <c r="G5" s="13">
        <f>tblExpenses[[#This Row],[Qty]]*tblExpenses[[#This Row],[Rate]]</f>
        <v>196</v>
      </c>
      <c r="H5" s="13">
        <f>ROUNDUP(tblExpenses[[#This Row],[Total]],0)</f>
        <v>196</v>
      </c>
    </row>
    <row r="6" spans="1:8" x14ac:dyDescent="0.25">
      <c r="A6" s="7" t="s">
        <v>34</v>
      </c>
      <c r="B6" s="7" t="s">
        <v>40</v>
      </c>
      <c r="C6" s="7" t="s">
        <v>58</v>
      </c>
      <c r="D6" s="7" t="s">
        <v>36</v>
      </c>
      <c r="E6">
        <v>52</v>
      </c>
      <c r="F6" s="1">
        <v>80</v>
      </c>
      <c r="G6" s="13">
        <f>tblExpenses[[#This Row],[Qty]]*tblExpenses[[#This Row],[Rate]]</f>
        <v>4160</v>
      </c>
      <c r="H6" s="13">
        <f>ROUNDUP(tblExpenses[[#This Row],[Total]],0)</f>
        <v>4160</v>
      </c>
    </row>
    <row r="7" spans="1:8" x14ac:dyDescent="0.25">
      <c r="A7" s="7" t="s">
        <v>34</v>
      </c>
      <c r="B7" s="7" t="s">
        <v>40</v>
      </c>
      <c r="C7" s="7" t="s">
        <v>58</v>
      </c>
      <c r="D7" s="7" t="s">
        <v>37</v>
      </c>
      <c r="E7">
        <v>52</v>
      </c>
      <c r="F7" s="1">
        <v>80</v>
      </c>
      <c r="G7" s="13">
        <f>tblExpenses[[#This Row],[Qty]]*tblExpenses[[#This Row],[Rate]]</f>
        <v>4160</v>
      </c>
      <c r="H7" s="13">
        <f>ROUNDUP(tblExpenses[[#This Row],[Total]],0)</f>
        <v>4160</v>
      </c>
    </row>
    <row r="8" spans="1:8" x14ac:dyDescent="0.25">
      <c r="A8" s="7" t="s">
        <v>34</v>
      </c>
      <c r="B8" s="7" t="s">
        <v>41</v>
      </c>
      <c r="C8" s="7" t="s">
        <v>59</v>
      </c>
      <c r="D8" s="7" t="s">
        <v>49</v>
      </c>
      <c r="E8">
        <v>1.1000000000000001</v>
      </c>
      <c r="F8" s="1">
        <v>500</v>
      </c>
      <c r="G8" s="13">
        <f>tblExpenses[[#This Row],[Qty]]*tblExpenses[[#This Row],[Rate]]</f>
        <v>550</v>
      </c>
      <c r="H8" s="13">
        <f>ROUNDUP(tblExpenses[[#This Row],[Total]],0)</f>
        <v>550</v>
      </c>
    </row>
    <row r="9" spans="1:8" x14ac:dyDescent="0.25">
      <c r="A9" s="7" t="s">
        <v>34</v>
      </c>
      <c r="B9" s="7" t="s">
        <v>41</v>
      </c>
      <c r="C9" s="7" t="s">
        <v>59</v>
      </c>
      <c r="D9" s="7" t="s">
        <v>50</v>
      </c>
      <c r="E9">
        <v>1.1000000000000001</v>
      </c>
      <c r="F9" s="1">
        <v>500</v>
      </c>
      <c r="G9" s="13">
        <f>tblExpenses[[#This Row],[Qty]]*tblExpenses[[#This Row],[Rate]]</f>
        <v>550</v>
      </c>
      <c r="H9" s="13">
        <f>ROUNDUP(tblExpenses[[#This Row],[Total]],0)</f>
        <v>550</v>
      </c>
    </row>
    <row r="10" spans="1:8" x14ac:dyDescent="0.25">
      <c r="A10" s="7" t="s">
        <v>34</v>
      </c>
      <c r="B10" s="7" t="s">
        <v>42</v>
      </c>
      <c r="C10" s="7" t="s">
        <v>59</v>
      </c>
      <c r="D10" s="7" t="s">
        <v>36</v>
      </c>
      <c r="E10">
        <v>1</v>
      </c>
      <c r="F10" s="1">
        <v>150</v>
      </c>
      <c r="G10" s="13">
        <f>tblExpenses[[#This Row],[Qty]]*tblExpenses[[#This Row],[Rate]]</f>
        <v>150</v>
      </c>
      <c r="H10" s="13">
        <f>ROUNDUP(tblExpenses[[#This Row],[Total]],0)</f>
        <v>150</v>
      </c>
    </row>
    <row r="11" spans="1:8" x14ac:dyDescent="0.25">
      <c r="A11" s="7" t="s">
        <v>34</v>
      </c>
      <c r="B11" s="7" t="s">
        <v>42</v>
      </c>
      <c r="C11" s="7" t="s">
        <v>59</v>
      </c>
      <c r="D11" s="7" t="s">
        <v>37</v>
      </c>
      <c r="E11">
        <v>1</v>
      </c>
      <c r="F11" s="1">
        <v>150</v>
      </c>
      <c r="G11" s="13">
        <f>tblExpenses[[#This Row],[Qty]]*tblExpenses[[#This Row],[Rate]]</f>
        <v>150</v>
      </c>
      <c r="H11" s="13">
        <f>ROUNDUP(tblExpenses[[#This Row],[Total]],0)</f>
        <v>150</v>
      </c>
    </row>
    <row r="12" spans="1:8" x14ac:dyDescent="0.25">
      <c r="A12" s="7" t="s">
        <v>21</v>
      </c>
      <c r="B12" s="7" t="s">
        <v>3</v>
      </c>
      <c r="C12" s="7" t="s">
        <v>67</v>
      </c>
      <c r="D12" s="7" t="s">
        <v>22</v>
      </c>
      <c r="E12">
        <v>12</v>
      </c>
      <c r="F12" s="1">
        <v>1200</v>
      </c>
      <c r="G12" s="1">
        <f>tblExpenses[[#This Row],[Qty]]*tblExpenses[[#This Row],[Rate]]</f>
        <v>14400</v>
      </c>
      <c r="H12" s="1">
        <f>ROUNDUP(tblExpenses[[#This Row],[Total]],0)</f>
        <v>14400</v>
      </c>
    </row>
    <row r="13" spans="1:8" x14ac:dyDescent="0.25">
      <c r="A13" s="7" t="s">
        <v>21</v>
      </c>
      <c r="B13" s="7" t="s">
        <v>3</v>
      </c>
      <c r="C13" s="7" t="s">
        <v>67</v>
      </c>
      <c r="D13" s="7" t="s">
        <v>23</v>
      </c>
      <c r="E13">
        <v>12</v>
      </c>
      <c r="F13" s="1">
        <v>500</v>
      </c>
      <c r="G13" s="13">
        <f>tblExpenses[[#This Row],[Qty]]*tblExpenses[[#This Row],[Rate]]</f>
        <v>6000</v>
      </c>
      <c r="H13" s="13">
        <f>ROUNDUP(tblExpenses[[#This Row],[Total]],0)</f>
        <v>6000</v>
      </c>
    </row>
    <row r="14" spans="1:8" x14ac:dyDescent="0.25">
      <c r="A14" s="7" t="s">
        <v>24</v>
      </c>
      <c r="B14" s="7" t="s">
        <v>25</v>
      </c>
      <c r="C14" s="7" t="s">
        <v>60</v>
      </c>
      <c r="D14" s="7" t="s">
        <v>23</v>
      </c>
      <c r="E14">
        <v>4</v>
      </c>
      <c r="F14" s="1">
        <v>300</v>
      </c>
      <c r="G14" s="13">
        <f>tblExpenses[[#This Row],[Qty]]*tblExpenses[[#This Row],[Rate]]</f>
        <v>1200</v>
      </c>
      <c r="H14" s="13">
        <f>ROUNDUP(tblExpenses[[#This Row],[Total]],0)</f>
        <v>1200</v>
      </c>
    </row>
    <row r="15" spans="1:8" x14ac:dyDescent="0.25">
      <c r="A15" s="7" t="s">
        <v>24</v>
      </c>
      <c r="B15" s="7" t="s">
        <v>25</v>
      </c>
      <c r="C15" s="7" t="s">
        <v>57</v>
      </c>
      <c r="D15" s="7" t="s">
        <v>22</v>
      </c>
      <c r="E15">
        <v>2</v>
      </c>
      <c r="F15" s="1">
        <v>800</v>
      </c>
      <c r="G15" s="13">
        <f>tblExpenses[[#This Row],[Qty]]*tblExpenses[[#This Row],[Rate]]</f>
        <v>1600</v>
      </c>
      <c r="H15" s="13">
        <f>ROUNDUP(tblExpenses[[#This Row],[Total]],0)</f>
        <v>1600</v>
      </c>
    </row>
    <row r="16" spans="1:8" x14ac:dyDescent="0.25">
      <c r="A16" s="7" t="s">
        <v>11</v>
      </c>
      <c r="B16" s="7" t="s">
        <v>12</v>
      </c>
      <c r="C16" s="7" t="s">
        <v>66</v>
      </c>
      <c r="D16" s="7"/>
      <c r="E16">
        <v>12</v>
      </c>
      <c r="F16" s="1">
        <v>50</v>
      </c>
      <c r="G16" s="13">
        <f>tblExpenses[[#This Row],[Qty]]*tblExpenses[[#This Row],[Rate]]</f>
        <v>600</v>
      </c>
      <c r="H16" s="13">
        <f>ROUNDUP(tblExpenses[[#This Row],[Total]],0)</f>
        <v>600</v>
      </c>
    </row>
    <row r="17" spans="1:8" x14ac:dyDescent="0.25">
      <c r="A17" s="7" t="s">
        <v>11</v>
      </c>
      <c r="B17" s="7" t="s">
        <v>27</v>
      </c>
      <c r="C17" s="7" t="s">
        <v>61</v>
      </c>
      <c r="D17" s="7" t="s">
        <v>28</v>
      </c>
      <c r="E17">
        <v>3</v>
      </c>
      <c r="F17" s="1">
        <v>150</v>
      </c>
      <c r="G17" s="13">
        <f>tblExpenses[[#This Row],[Qty]]*tblExpenses[[#This Row],[Rate]]</f>
        <v>450</v>
      </c>
      <c r="H17" s="13">
        <f>ROUNDUP(tblExpenses[[#This Row],[Total]],0)</f>
        <v>450</v>
      </c>
    </row>
    <row r="18" spans="1:8" x14ac:dyDescent="0.25">
      <c r="A18" s="7" t="s">
        <v>11</v>
      </c>
      <c r="B18" s="7" t="s">
        <v>27</v>
      </c>
      <c r="C18" s="7" t="s">
        <v>61</v>
      </c>
      <c r="D18" s="7" t="s">
        <v>29</v>
      </c>
      <c r="E18">
        <v>9</v>
      </c>
      <c r="F18" s="1">
        <v>20</v>
      </c>
      <c r="G18" s="13">
        <f>tblExpenses[[#This Row],[Qty]]*tblExpenses[[#This Row],[Rate]]</f>
        <v>180</v>
      </c>
      <c r="H18" s="13">
        <f>ROUNDUP(tblExpenses[[#This Row],[Total]],0)</f>
        <v>180</v>
      </c>
    </row>
    <row r="19" spans="1:8" x14ac:dyDescent="0.25">
      <c r="A19" s="7" t="s">
        <v>11</v>
      </c>
      <c r="B19" s="7" t="s">
        <v>30</v>
      </c>
      <c r="C19" s="7" t="s">
        <v>62</v>
      </c>
      <c r="D19" s="7" t="s">
        <v>31</v>
      </c>
      <c r="E19">
        <v>12</v>
      </c>
      <c r="F19" s="1">
        <v>28</v>
      </c>
      <c r="G19" s="13">
        <f>tblExpenses[[#This Row],[Qty]]*tblExpenses[[#This Row],[Rate]]</f>
        <v>336</v>
      </c>
      <c r="H19" s="13">
        <f>ROUNDUP(tblExpenses[[#This Row],[Total]],0)</f>
        <v>336</v>
      </c>
    </row>
    <row r="20" spans="1:8" x14ac:dyDescent="0.25">
      <c r="A20" s="7" t="s">
        <v>11</v>
      </c>
      <c r="B20" s="7" t="s">
        <v>30</v>
      </c>
      <c r="C20" s="7" t="s">
        <v>63</v>
      </c>
      <c r="D20" s="7" t="s">
        <v>32</v>
      </c>
      <c r="E20">
        <v>12</v>
      </c>
      <c r="F20" s="1">
        <v>30</v>
      </c>
      <c r="G20" s="13">
        <f>tblExpenses[[#This Row],[Qty]]*tblExpenses[[#This Row],[Rate]]</f>
        <v>360</v>
      </c>
      <c r="H20" s="13">
        <f>ROUNDUP(tblExpenses[[#This Row],[Total]],0)</f>
        <v>360</v>
      </c>
    </row>
    <row r="21" spans="1:8" x14ac:dyDescent="0.25">
      <c r="A21" s="7" t="s">
        <v>11</v>
      </c>
      <c r="B21" s="7" t="s">
        <v>33</v>
      </c>
      <c r="C21" s="7" t="s">
        <v>64</v>
      </c>
      <c r="D21" s="7" t="s">
        <v>44</v>
      </c>
      <c r="E21">
        <v>12</v>
      </c>
      <c r="F21" s="1">
        <v>125</v>
      </c>
      <c r="G21" s="13">
        <f>tblExpenses[[#This Row],[Qty]]*tblExpenses[[#This Row],[Rate]]</f>
        <v>1500</v>
      </c>
      <c r="H21" s="13">
        <f>ROUNDUP(tblExpenses[[#This Row],[Total]],0)</f>
        <v>1500</v>
      </c>
    </row>
    <row r="22" spans="1:8" x14ac:dyDescent="0.25">
      <c r="A22" s="7" t="s">
        <v>43</v>
      </c>
      <c r="B22" s="7" t="s">
        <v>45</v>
      </c>
      <c r="C22" s="7" t="s">
        <v>52</v>
      </c>
      <c r="D22" s="7"/>
      <c r="E22">
        <v>12</v>
      </c>
      <c r="F22" s="1">
        <v>125</v>
      </c>
      <c r="G22" s="13">
        <f>tblExpenses[[#This Row],[Qty]]*tblExpenses[[#This Row],[Rate]]</f>
        <v>1500</v>
      </c>
      <c r="H22" s="13">
        <f>ROUNDUP(tblExpenses[[#This Row],[Total]],0)</f>
        <v>1500</v>
      </c>
    </row>
    <row r="23" spans="1:8" x14ac:dyDescent="0.25">
      <c r="A23" s="7" t="s">
        <v>43</v>
      </c>
      <c r="B23" s="7" t="s">
        <v>45</v>
      </c>
      <c r="C23" s="7" t="s">
        <v>53</v>
      </c>
      <c r="D23" s="7"/>
      <c r="E23">
        <v>12</v>
      </c>
      <c r="F23" s="1">
        <v>7.99</v>
      </c>
      <c r="G23" s="13">
        <f>tblExpenses[[#This Row],[Qty]]*tblExpenses[[#This Row],[Rate]]</f>
        <v>95.88</v>
      </c>
      <c r="H23" s="13">
        <f>ROUNDUP(tblExpenses[[#This Row],[Total]],0)</f>
        <v>96</v>
      </c>
    </row>
    <row r="24" spans="1:8" x14ac:dyDescent="0.25">
      <c r="A24" s="7" t="s">
        <v>43</v>
      </c>
      <c r="B24" s="7" t="s">
        <v>45</v>
      </c>
      <c r="C24" s="7" t="s">
        <v>54</v>
      </c>
      <c r="D24" s="7"/>
      <c r="E24">
        <v>12</v>
      </c>
      <c r="F24" s="1">
        <v>9.99</v>
      </c>
      <c r="G24" s="13">
        <f>tblExpenses[[#This Row],[Qty]]*tblExpenses[[#This Row],[Rate]]</f>
        <v>119.88</v>
      </c>
      <c r="H24" s="13">
        <f>ROUNDUP(tblExpenses[[#This Row],[Total]],0)</f>
        <v>120</v>
      </c>
    </row>
    <row r="25" spans="1:8" x14ac:dyDescent="0.25">
      <c r="A25" s="7" t="s">
        <v>43</v>
      </c>
      <c r="B25" s="7" t="s">
        <v>46</v>
      </c>
      <c r="C25" s="7" t="s">
        <v>65</v>
      </c>
      <c r="D25" s="7" t="s">
        <v>47</v>
      </c>
      <c r="E25">
        <v>12</v>
      </c>
      <c r="F25" s="1">
        <v>60</v>
      </c>
      <c r="G25" s="13">
        <f>tblExpenses[[#This Row],[Qty]]*tblExpenses[[#This Row],[Rate]]</f>
        <v>720</v>
      </c>
      <c r="H25" s="13">
        <f>ROUNDUP(tblExpenses[[#This Row],[Total]],0)</f>
        <v>720</v>
      </c>
    </row>
    <row r="26" spans="1:8" x14ac:dyDescent="0.25">
      <c r="A26" s="7" t="s">
        <v>43</v>
      </c>
      <c r="B26" s="7" t="s">
        <v>46</v>
      </c>
      <c r="C26" s="7" t="s">
        <v>51</v>
      </c>
      <c r="D26" s="7" t="s">
        <v>36</v>
      </c>
      <c r="E26">
        <f>52*3</f>
        <v>156</v>
      </c>
      <c r="F26" s="1">
        <v>3</v>
      </c>
      <c r="G26" s="13">
        <f>tblExpenses[[#This Row],[Qty]]*tblExpenses[[#This Row],[Rate]]</f>
        <v>468</v>
      </c>
      <c r="H26" s="13">
        <f>ROUNDUP(tblExpenses[[#This Row],[Total]],0)</f>
        <v>468</v>
      </c>
    </row>
    <row r="27" spans="1:8" x14ac:dyDescent="0.25">
      <c r="A27" s="7" t="s">
        <v>43</v>
      </c>
      <c r="B27" s="7" t="s">
        <v>46</v>
      </c>
      <c r="C27" s="7" t="s">
        <v>51</v>
      </c>
      <c r="D27" s="7" t="s">
        <v>37</v>
      </c>
      <c r="E27">
        <f>3*52</f>
        <v>156</v>
      </c>
      <c r="F27" s="1">
        <v>3</v>
      </c>
      <c r="G27" s="13">
        <f>tblExpenses[[#This Row],[Qty]]*tblExpenses[[#This Row],[Rate]]</f>
        <v>468</v>
      </c>
      <c r="H27" s="13">
        <f>ROUNDUP(tblExpenses[[#This Row],[Total]],0)</f>
        <v>468</v>
      </c>
    </row>
    <row r="28" spans="1:8" ht="30" x14ac:dyDescent="0.25">
      <c r="A28" s="7" t="s">
        <v>11</v>
      </c>
      <c r="B28" s="7" t="s">
        <v>68</v>
      </c>
      <c r="C28" s="7"/>
      <c r="D28" s="7" t="s">
        <v>71</v>
      </c>
      <c r="E28">
        <v>52</v>
      </c>
      <c r="F28" s="1">
        <v>1.5</v>
      </c>
      <c r="G28" s="13">
        <f>tblExpenses[[#This Row],[Qty]]*tblExpenses[[#This Row],[Rate]]</f>
        <v>78</v>
      </c>
      <c r="H28" s="13">
        <f>ROUNDUP(tblExpenses[[#This Row],[Total]],0)</f>
        <v>78</v>
      </c>
    </row>
    <row r="29" spans="1:8" x14ac:dyDescent="0.25">
      <c r="A29" s="7" t="s">
        <v>76</v>
      </c>
      <c r="B29" s="7" t="s">
        <v>3</v>
      </c>
      <c r="C29" s="7"/>
      <c r="D29" s="7" t="s">
        <v>77</v>
      </c>
      <c r="E29">
        <v>1</v>
      </c>
      <c r="F29" s="1">
        <v>2000</v>
      </c>
      <c r="G29" s="13">
        <f>tblExpenses[[#This Row],[Qty]]*tblExpenses[[#This Row],[Rate]]</f>
        <v>2000</v>
      </c>
      <c r="H29" s="13">
        <f>ROUNDUP(tblExpenses[[#This Row],[Total]],0)</f>
        <v>2000</v>
      </c>
    </row>
    <row r="30" spans="1:8" x14ac:dyDescent="0.25">
      <c r="A30" s="7" t="s">
        <v>76</v>
      </c>
      <c r="B30" s="7" t="s">
        <v>3</v>
      </c>
      <c r="C30" s="7"/>
      <c r="D30" s="7" t="s">
        <v>78</v>
      </c>
      <c r="E30">
        <v>1</v>
      </c>
      <c r="F30" s="1">
        <v>2000</v>
      </c>
      <c r="G30" s="13">
        <f>tblExpenses[[#This Row],[Qty]]*tblExpenses[[#This Row],[Rate]]</f>
        <v>2000</v>
      </c>
      <c r="H30" s="13">
        <f>ROUNDUP(tblExpenses[[#This Row],[Total]],0)</f>
        <v>2000</v>
      </c>
    </row>
    <row r="31" spans="1:8" x14ac:dyDescent="0.25">
      <c r="A31" s="7" t="s">
        <v>76</v>
      </c>
      <c r="B31" s="7" t="s">
        <v>3</v>
      </c>
      <c r="C31" s="7" t="s">
        <v>79</v>
      </c>
      <c r="D31" s="7" t="s">
        <v>80</v>
      </c>
      <c r="E31">
        <v>4</v>
      </c>
      <c r="F31" s="1">
        <v>60</v>
      </c>
      <c r="G31" s="13">
        <f>tblExpenses[[#This Row],[Qty]]*tblExpenses[[#This Row],[Rate]]</f>
        <v>240</v>
      </c>
      <c r="H31" s="13">
        <f>ROUNDUP(tblExpenses[[#This Row],[Total]],0)</f>
        <v>240</v>
      </c>
    </row>
    <row r="32" spans="1:8" x14ac:dyDescent="0.25">
      <c r="A32" s="7" t="s">
        <v>76</v>
      </c>
      <c r="B32" s="7" t="s">
        <v>3</v>
      </c>
      <c r="C32" s="7" t="s">
        <v>81</v>
      </c>
      <c r="D32" s="7" t="s">
        <v>82</v>
      </c>
      <c r="E32">
        <v>3</v>
      </c>
      <c r="F32" s="1">
        <v>150</v>
      </c>
      <c r="G32" s="13">
        <f>tblExpenses[[#This Row],[Qty]]*tblExpenses[[#This Row],[Rate]]</f>
        <v>450</v>
      </c>
      <c r="H32" s="13">
        <f>ROUNDUP(tblExpenses[[#This Row],[Total]],0)</f>
        <v>450</v>
      </c>
    </row>
    <row r="33" spans="1:8" x14ac:dyDescent="0.25">
      <c r="A33" s="7" t="s">
        <v>72</v>
      </c>
      <c r="B33" s="7" t="s">
        <v>73</v>
      </c>
      <c r="C33" s="7"/>
      <c r="D33" s="7"/>
      <c r="E33">
        <v>52</v>
      </c>
      <c r="F33" s="1">
        <v>100</v>
      </c>
      <c r="G33" s="13">
        <f>tblExpenses[[#This Row],[Qty]]*tblExpenses[[#This Row],[Rate]]</f>
        <v>5200</v>
      </c>
      <c r="H33" s="13">
        <f>ROUNDUP(tblExpenses[[#This Row],[Total]],0)</f>
        <v>5200</v>
      </c>
    </row>
    <row r="34" spans="1:8" x14ac:dyDescent="0.25">
      <c r="A34" s="7" t="s">
        <v>72</v>
      </c>
      <c r="B34" s="7" t="s">
        <v>74</v>
      </c>
      <c r="C34" s="7"/>
      <c r="D34" s="7"/>
      <c r="E34">
        <v>52</v>
      </c>
      <c r="F34" s="1">
        <v>50</v>
      </c>
      <c r="G34" s="13">
        <f>tblExpenses[[#This Row],[Qty]]*tblExpenses[[#This Row],[Rate]]</f>
        <v>2600</v>
      </c>
      <c r="H34" s="13">
        <f>ROUNDUP(tblExpenses[[#This Row],[Total]],0)</f>
        <v>2600</v>
      </c>
    </row>
    <row r="35" spans="1:8" x14ac:dyDescent="0.25">
      <c r="A35" s="7" t="s">
        <v>83</v>
      </c>
      <c r="B35" s="7" t="s">
        <v>3</v>
      </c>
      <c r="C35" s="7"/>
      <c r="D35" s="7" t="s">
        <v>36</v>
      </c>
      <c r="E35">
        <v>52</v>
      </c>
      <c r="F35" s="1">
        <v>25</v>
      </c>
      <c r="G35" s="13">
        <f>tblExpenses[[#This Row],[Qty]]*tblExpenses[[#This Row],[Rate]]</f>
        <v>1300</v>
      </c>
      <c r="H35" s="13">
        <f>ROUNDUP(tblExpenses[[#This Row],[Total]],0)</f>
        <v>1300</v>
      </c>
    </row>
    <row r="36" spans="1:8" x14ac:dyDescent="0.25">
      <c r="A36" s="7" t="s">
        <v>83</v>
      </c>
      <c r="B36" s="7" t="s">
        <v>3</v>
      </c>
      <c r="C36" s="7"/>
      <c r="D36" s="7" t="s">
        <v>37</v>
      </c>
      <c r="E36">
        <v>52</v>
      </c>
      <c r="F36" s="1">
        <v>25</v>
      </c>
      <c r="G36" s="13">
        <f>tblExpenses[[#This Row],[Qty]]*tblExpenses[[#This Row],[Rate]]</f>
        <v>1300</v>
      </c>
      <c r="H36" s="13">
        <f>ROUNDUP(tblExpenses[[#This Row],[Total]],0)</f>
        <v>1300</v>
      </c>
    </row>
    <row r="37" spans="1:8" x14ac:dyDescent="0.25">
      <c r="A37" s="7" t="s">
        <v>84</v>
      </c>
      <c r="B37" s="7" t="s">
        <v>3</v>
      </c>
      <c r="C37" s="7"/>
      <c r="D37" s="7" t="s">
        <v>89</v>
      </c>
      <c r="E37">
        <v>1</v>
      </c>
      <c r="F37" s="1">
        <v>300</v>
      </c>
      <c r="G37" s="13">
        <f>tblExpenses[[#This Row],[Qty]]*tblExpenses[[#This Row],[Rate]]</f>
        <v>300</v>
      </c>
      <c r="H37" s="13">
        <f>ROUNDUP(tblExpenses[[#This Row],[Total]],0)</f>
        <v>300</v>
      </c>
    </row>
    <row r="38" spans="1:8" x14ac:dyDescent="0.25">
      <c r="A38" s="7" t="s">
        <v>84</v>
      </c>
      <c r="B38" s="7" t="s">
        <v>3</v>
      </c>
      <c r="C38" s="7" t="s">
        <v>86</v>
      </c>
      <c r="D38" s="7" t="s">
        <v>87</v>
      </c>
      <c r="E38">
        <v>1</v>
      </c>
      <c r="F38" s="1">
        <v>20</v>
      </c>
      <c r="G38" s="13">
        <f>tblExpenses[[#This Row],[Qty]]*tblExpenses[[#This Row],[Rate]]</f>
        <v>20</v>
      </c>
      <c r="H38" s="13">
        <f>ROUNDUP(tblExpenses[[#This Row],[Total]],0)</f>
        <v>20</v>
      </c>
    </row>
    <row r="39" spans="1:8" x14ac:dyDescent="0.25">
      <c r="A39" s="7" t="s">
        <v>84</v>
      </c>
      <c r="B39" s="7" t="s">
        <v>3</v>
      </c>
      <c r="C39" s="7" t="s">
        <v>85</v>
      </c>
      <c r="D39" s="7" t="s">
        <v>88</v>
      </c>
      <c r="E39">
        <v>1</v>
      </c>
      <c r="F39" s="1">
        <v>20</v>
      </c>
      <c r="G39" s="13">
        <f>tblExpenses[[#This Row],[Qty]]*tblExpenses[[#This Row],[Rate]]</f>
        <v>20</v>
      </c>
      <c r="H39" s="13">
        <f>ROUNDUP(tblExpenses[[#This Row],[Total]],0)</f>
        <v>20</v>
      </c>
    </row>
    <row r="40" spans="1:8" x14ac:dyDescent="0.25">
      <c r="A40" s="7" t="s">
        <v>84</v>
      </c>
      <c r="B40" s="7" t="s">
        <v>3</v>
      </c>
      <c r="C40" s="7"/>
      <c r="D40" s="7" t="s">
        <v>90</v>
      </c>
      <c r="E40">
        <v>12</v>
      </c>
      <c r="F40" s="1">
        <v>5</v>
      </c>
      <c r="G40" s="13">
        <f>tblExpenses[[#This Row],[Qty]]*tblExpenses[[#This Row],[Rate]]</f>
        <v>60</v>
      </c>
      <c r="H40" s="13">
        <f>ROUNDUP(tblExpenses[[#This Row],[Total]],0)</f>
        <v>60</v>
      </c>
    </row>
    <row r="41" spans="1:8" x14ac:dyDescent="0.25">
      <c r="A41" s="7" t="s">
        <v>84</v>
      </c>
      <c r="B41" s="7" t="s">
        <v>3</v>
      </c>
      <c r="C41" s="7"/>
      <c r="D41" s="7" t="s">
        <v>91</v>
      </c>
      <c r="E41">
        <v>12</v>
      </c>
      <c r="F41" s="1">
        <v>20</v>
      </c>
      <c r="G41" s="13">
        <f>tblExpenses[[#This Row],[Qty]]*tblExpenses[[#This Row],[Rate]]</f>
        <v>240</v>
      </c>
      <c r="H41" s="13">
        <f>ROUNDUP(tblExpenses[[#This Row],[Total]],0)</f>
        <v>240</v>
      </c>
    </row>
    <row r="42" spans="1:8" x14ac:dyDescent="0.25">
      <c r="A42" s="7" t="s">
        <v>84</v>
      </c>
      <c r="B42" s="7" t="s">
        <v>3</v>
      </c>
      <c r="C42" s="7"/>
      <c r="D42" s="7" t="s">
        <v>92</v>
      </c>
      <c r="E42">
        <v>12</v>
      </c>
      <c r="F42" s="1">
        <v>20</v>
      </c>
      <c r="G42" s="13">
        <f>tblExpenses[[#This Row],[Qty]]*tblExpenses[[#This Row],[Rate]]</f>
        <v>240</v>
      </c>
      <c r="H42" s="13">
        <f>ROUNDUP(tblExpenses[[#This Row],[Total]],0)</f>
        <v>240</v>
      </c>
    </row>
    <row r="43" spans="1:8" x14ac:dyDescent="0.25">
      <c r="A43" s="7" t="s">
        <v>84</v>
      </c>
      <c r="B43" s="7" t="s">
        <v>3</v>
      </c>
      <c r="C43" s="7"/>
      <c r="D43" s="7" t="s">
        <v>93</v>
      </c>
      <c r="E43">
        <v>1</v>
      </c>
      <c r="F43" s="1">
        <v>500</v>
      </c>
      <c r="G43" s="13">
        <f>tblExpenses[[#This Row],[Qty]]*tblExpenses[[#This Row],[Rate]]</f>
        <v>500</v>
      </c>
      <c r="H43" s="13">
        <f>ROUNDUP(tblExpenses[[#This Row],[Total]],0)</f>
        <v>500</v>
      </c>
    </row>
  </sheetData>
  <pageMargins left="0.25" right="0.25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Income</vt:lpstr>
      <vt:lpstr>Expenses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2016-08-13T02:29:37Z</cp:lastPrinted>
  <dcterms:created xsi:type="dcterms:W3CDTF">2016-07-18T23:35:57Z</dcterms:created>
  <dcterms:modified xsi:type="dcterms:W3CDTF">2016-08-13T03:17:30Z</dcterms:modified>
</cp:coreProperties>
</file>