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правочник" sheetId="7" r:id="rId1"/>
    <sheet name="профили" sheetId="9" r:id="rId2"/>
    <sheet name="Уг.Кроншт." sheetId="10" r:id="rId3"/>
  </sheets>
  <calcPr calcId="144525"/>
</workbook>
</file>

<file path=xl/calcChain.xml><?xml version="1.0" encoding="utf-8"?>
<calcChain xmlns="http://schemas.openxmlformats.org/spreadsheetml/2006/main">
  <c r="G64" i="7" l="1"/>
  <c r="G62" i="7"/>
  <c r="G61" i="7"/>
  <c r="G60" i="7"/>
  <c r="G58" i="7"/>
  <c r="G56" i="7"/>
  <c r="G55" i="7"/>
  <c r="G54" i="7"/>
  <c r="G52" i="7"/>
  <c r="G50" i="7"/>
  <c r="G49" i="7"/>
  <c r="G48" i="7"/>
  <c r="G46" i="7" l="1"/>
  <c r="G44" i="7"/>
  <c r="G43" i="7"/>
  <c r="G42" i="7"/>
  <c r="G29" i="7" l="1"/>
  <c r="E4" i="10"/>
  <c r="E2" i="10"/>
  <c r="G15" i="10" l="1"/>
  <c r="G13" i="10"/>
  <c r="G40" i="7" l="1"/>
  <c r="G36" i="7"/>
  <c r="G38" i="7"/>
  <c r="G37" i="7"/>
  <c r="G34" i="7"/>
  <c r="G30" i="7"/>
  <c r="G27" i="7"/>
  <c r="G25" i="7"/>
  <c r="G22" i="7"/>
  <c r="G20" i="7"/>
  <c r="G19" i="7"/>
  <c r="G18" i="7"/>
  <c r="G15" i="7"/>
  <c r="G14" i="7" l="1"/>
  <c r="G13" i="7"/>
  <c r="G11" i="7"/>
  <c r="G10" i="7"/>
  <c r="G9" i="7"/>
  <c r="E8" i="10"/>
  <c r="F8" i="10" s="1"/>
  <c r="E9" i="10"/>
  <c r="F9" i="10" s="1"/>
  <c r="E10" i="10"/>
  <c r="F10" i="10" s="1"/>
  <c r="E11" i="10"/>
  <c r="F11" i="10" s="1"/>
  <c r="E7" i="10"/>
  <c r="F7" i="10" s="1"/>
  <c r="G6" i="7"/>
  <c r="G5" i="7"/>
  <c r="G4" i="7"/>
  <c r="D5" i="9" s="1"/>
  <c r="F13" i="10" l="1"/>
  <c r="F15" i="10" s="1"/>
  <c r="G8" i="7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5" i="9"/>
  <c r="M45" i="9" s="1"/>
  <c r="L46" i="9"/>
  <c r="M46" i="9" s="1"/>
  <c r="L47" i="9"/>
  <c r="M47" i="9" s="1"/>
  <c r="L48" i="9"/>
  <c r="M48" i="9" s="1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131" i="9"/>
  <c r="M131" i="9" s="1"/>
  <c r="L132" i="9"/>
  <c r="M132" i="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L8" i="9"/>
  <c r="M8" i="9" s="1"/>
  <c r="I8" i="9"/>
  <c r="H8" i="9"/>
  <c r="G8" i="9"/>
  <c r="F10" i="9"/>
  <c r="F9" i="9"/>
  <c r="F36" i="9"/>
  <c r="F8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G91" i="9"/>
  <c r="J91" i="9" s="1"/>
  <c r="F91" i="9"/>
  <c r="J90" i="9"/>
  <c r="I90" i="9"/>
  <c r="H90" i="9"/>
  <c r="G90" i="9"/>
  <c r="F90" i="9"/>
  <c r="J89" i="9"/>
  <c r="I89" i="9"/>
  <c r="G89" i="9"/>
  <c r="H89" i="9" s="1"/>
  <c r="F89" i="9"/>
  <c r="J88" i="9"/>
  <c r="G88" i="9"/>
  <c r="I88" i="9" s="1"/>
  <c r="F88" i="9"/>
  <c r="G87" i="9"/>
  <c r="J87" i="9" s="1"/>
  <c r="F87" i="9"/>
  <c r="J86" i="9"/>
  <c r="I86" i="9"/>
  <c r="H86" i="9"/>
  <c r="G86" i="9"/>
  <c r="F86" i="9"/>
  <c r="J85" i="9"/>
  <c r="I85" i="9"/>
  <c r="G85" i="9"/>
  <c r="H85" i="9" s="1"/>
  <c r="F85" i="9"/>
  <c r="J84" i="9"/>
  <c r="G84" i="9"/>
  <c r="I84" i="9" s="1"/>
  <c r="F84" i="9"/>
  <c r="G83" i="9"/>
  <c r="J83" i="9" s="1"/>
  <c r="F83" i="9"/>
  <c r="J82" i="9"/>
  <c r="I82" i="9"/>
  <c r="H82" i="9"/>
  <c r="G82" i="9"/>
  <c r="F82" i="9"/>
  <c r="J81" i="9"/>
  <c r="I81" i="9"/>
  <c r="G81" i="9"/>
  <c r="H81" i="9" s="1"/>
  <c r="F81" i="9"/>
  <c r="J80" i="9"/>
  <c r="G80" i="9"/>
  <c r="I80" i="9" s="1"/>
  <c r="F80" i="9"/>
  <c r="G79" i="9"/>
  <c r="J79" i="9" s="1"/>
  <c r="F79" i="9"/>
  <c r="J78" i="9"/>
  <c r="I78" i="9"/>
  <c r="H78" i="9"/>
  <c r="G78" i="9"/>
  <c r="F78" i="9"/>
  <c r="J77" i="9"/>
  <c r="I77" i="9"/>
  <c r="G77" i="9"/>
  <c r="H77" i="9" s="1"/>
  <c r="F77" i="9"/>
  <c r="J76" i="9"/>
  <c r="G76" i="9"/>
  <c r="I76" i="9" s="1"/>
  <c r="F76" i="9"/>
  <c r="J75" i="9"/>
  <c r="I75" i="9"/>
  <c r="H75" i="9"/>
  <c r="J74" i="9"/>
  <c r="I74" i="9"/>
  <c r="H74" i="9"/>
  <c r="J73" i="9"/>
  <c r="I73" i="9"/>
  <c r="H73" i="9"/>
  <c r="J72" i="9"/>
  <c r="I72" i="9"/>
  <c r="H72" i="9"/>
  <c r="G71" i="9"/>
  <c r="J71" i="9" s="1"/>
  <c r="F71" i="9"/>
  <c r="J70" i="9"/>
  <c r="I70" i="9"/>
  <c r="H70" i="9"/>
  <c r="G70" i="9"/>
  <c r="F70" i="9"/>
  <c r="J69" i="9"/>
  <c r="I69" i="9"/>
  <c r="G69" i="9"/>
  <c r="H69" i="9" s="1"/>
  <c r="F69" i="9"/>
  <c r="J68" i="9"/>
  <c r="G68" i="9"/>
  <c r="I68" i="9" s="1"/>
  <c r="F68" i="9"/>
  <c r="G67" i="9"/>
  <c r="J67" i="9" s="1"/>
  <c r="F67" i="9"/>
  <c r="J66" i="9"/>
  <c r="I66" i="9"/>
  <c r="H66" i="9"/>
  <c r="G66" i="9"/>
  <c r="F66" i="9"/>
  <c r="J65" i="9"/>
  <c r="I65" i="9"/>
  <c r="G65" i="9"/>
  <c r="H65" i="9" s="1"/>
  <c r="F65" i="9"/>
  <c r="J64" i="9"/>
  <c r="G64" i="9"/>
  <c r="I64" i="9" s="1"/>
  <c r="F64" i="9"/>
  <c r="G63" i="9"/>
  <c r="J63" i="9" s="1"/>
  <c r="F63" i="9"/>
  <c r="J62" i="9"/>
  <c r="I62" i="9"/>
  <c r="H62" i="9"/>
  <c r="G62" i="9"/>
  <c r="F62" i="9"/>
  <c r="J61" i="9"/>
  <c r="I61" i="9"/>
  <c r="G61" i="9"/>
  <c r="H61" i="9" s="1"/>
  <c r="F61" i="9"/>
  <c r="J60" i="9"/>
  <c r="G60" i="9"/>
  <c r="I60" i="9" s="1"/>
  <c r="F60" i="9"/>
  <c r="G59" i="9"/>
  <c r="J59" i="9" s="1"/>
  <c r="F59" i="9"/>
  <c r="J58" i="9"/>
  <c r="I58" i="9"/>
  <c r="H58" i="9"/>
  <c r="G58" i="9"/>
  <c r="F58" i="9"/>
  <c r="J57" i="9"/>
  <c r="I57" i="9"/>
  <c r="G57" i="9"/>
  <c r="H57" i="9" s="1"/>
  <c r="F57" i="9"/>
  <c r="J56" i="9"/>
  <c r="G56" i="9"/>
  <c r="I56" i="9" s="1"/>
  <c r="F56" i="9"/>
  <c r="G55" i="9"/>
  <c r="J55" i="9" s="1"/>
  <c r="F55" i="9"/>
  <c r="J54" i="9"/>
  <c r="I54" i="9"/>
  <c r="H54" i="9"/>
  <c r="G54" i="9"/>
  <c r="F54" i="9"/>
  <c r="J53" i="9"/>
  <c r="I53" i="9"/>
  <c r="G53" i="9"/>
  <c r="H53" i="9" s="1"/>
  <c r="F53" i="9"/>
  <c r="J52" i="9"/>
  <c r="G52" i="9"/>
  <c r="I52" i="9" s="1"/>
  <c r="F52" i="9"/>
  <c r="G51" i="9"/>
  <c r="J51" i="9" s="1"/>
  <c r="F51" i="9"/>
  <c r="J50" i="9"/>
  <c r="I50" i="9"/>
  <c r="H50" i="9"/>
  <c r="G50" i="9"/>
  <c r="F50" i="9"/>
  <c r="J49" i="9"/>
  <c r="I49" i="9"/>
  <c r="G49" i="9"/>
  <c r="H49" i="9" s="1"/>
  <c r="F49" i="9"/>
  <c r="J48" i="9"/>
  <c r="G48" i="9"/>
  <c r="I48" i="9" s="1"/>
  <c r="F48" i="9"/>
  <c r="G47" i="9"/>
  <c r="J47" i="9" s="1"/>
  <c r="F47" i="9"/>
  <c r="J46" i="9"/>
  <c r="I46" i="9"/>
  <c r="H46" i="9"/>
  <c r="G46" i="9"/>
  <c r="F46" i="9"/>
  <c r="J45" i="9"/>
  <c r="I45" i="9"/>
  <c r="G45" i="9"/>
  <c r="H45" i="9" s="1"/>
  <c r="F45" i="9"/>
  <c r="J44" i="9"/>
  <c r="G44" i="9"/>
  <c r="I44" i="9" s="1"/>
  <c r="F44" i="9"/>
  <c r="G43" i="9"/>
  <c r="J43" i="9" s="1"/>
  <c r="F43" i="9"/>
  <c r="J42" i="9"/>
  <c r="I42" i="9"/>
  <c r="H42" i="9"/>
  <c r="G42" i="9"/>
  <c r="F42" i="9"/>
  <c r="J41" i="9"/>
  <c r="I41" i="9"/>
  <c r="G41" i="9"/>
  <c r="H41" i="9" s="1"/>
  <c r="F41" i="9"/>
  <c r="J40" i="9"/>
  <c r="G40" i="9"/>
  <c r="I40" i="9" s="1"/>
  <c r="F40" i="9"/>
  <c r="G39" i="9"/>
  <c r="J39" i="9" s="1"/>
  <c r="F39" i="9"/>
  <c r="J38" i="9"/>
  <c r="I38" i="9"/>
  <c r="H38" i="9"/>
  <c r="G38" i="9"/>
  <c r="F38" i="9"/>
  <c r="J37" i="9"/>
  <c r="I37" i="9"/>
  <c r="G37" i="9"/>
  <c r="H37" i="9" s="1"/>
  <c r="F37" i="9"/>
  <c r="J36" i="9"/>
  <c r="G36" i="9"/>
  <c r="I36" i="9" s="1"/>
  <c r="J35" i="9"/>
  <c r="I35" i="9"/>
  <c r="H35" i="9"/>
  <c r="J34" i="9"/>
  <c r="I34" i="9"/>
  <c r="H34" i="9"/>
  <c r="J33" i="9"/>
  <c r="I33" i="9"/>
  <c r="H33" i="9"/>
  <c r="J32" i="9"/>
  <c r="I32" i="9"/>
  <c r="H32" i="9"/>
  <c r="G31" i="9"/>
  <c r="J31" i="9" s="1"/>
  <c r="F31" i="9"/>
  <c r="J30" i="9"/>
  <c r="I30" i="9"/>
  <c r="H30" i="9"/>
  <c r="G30" i="9"/>
  <c r="F30" i="9"/>
  <c r="J29" i="9"/>
  <c r="I29" i="9"/>
  <c r="G29" i="9"/>
  <c r="H29" i="9" s="1"/>
  <c r="F29" i="9"/>
  <c r="J28" i="9"/>
  <c r="G28" i="9"/>
  <c r="I28" i="9" s="1"/>
  <c r="F28" i="9"/>
  <c r="J27" i="9"/>
  <c r="I27" i="9"/>
  <c r="H27" i="9"/>
  <c r="F27" i="9"/>
  <c r="J26" i="9"/>
  <c r="I26" i="9"/>
  <c r="H26" i="9"/>
  <c r="F26" i="9"/>
  <c r="J25" i="9"/>
  <c r="I25" i="9"/>
  <c r="H25" i="9"/>
  <c r="F25" i="9"/>
  <c r="J24" i="9"/>
  <c r="I24" i="9"/>
  <c r="H24" i="9"/>
  <c r="F24" i="9"/>
  <c r="G23" i="9"/>
  <c r="J23" i="9" s="1"/>
  <c r="F23" i="9"/>
  <c r="J22" i="9"/>
  <c r="I22" i="9"/>
  <c r="H22" i="9"/>
  <c r="G22" i="9"/>
  <c r="F22" i="9"/>
  <c r="J21" i="9"/>
  <c r="I21" i="9"/>
  <c r="G21" i="9"/>
  <c r="H21" i="9" s="1"/>
  <c r="F21" i="9"/>
  <c r="J20" i="9"/>
  <c r="G20" i="9"/>
  <c r="I20" i="9" s="1"/>
  <c r="F20" i="9"/>
  <c r="G19" i="9"/>
  <c r="J19" i="9" s="1"/>
  <c r="F19" i="9"/>
  <c r="J18" i="9"/>
  <c r="I18" i="9"/>
  <c r="H18" i="9"/>
  <c r="G18" i="9"/>
  <c r="F18" i="9"/>
  <c r="J17" i="9"/>
  <c r="I17" i="9"/>
  <c r="G17" i="9"/>
  <c r="H17" i="9" s="1"/>
  <c r="F17" i="9"/>
  <c r="J16" i="9"/>
  <c r="G16" i="9"/>
  <c r="I16" i="9" s="1"/>
  <c r="F16" i="9"/>
  <c r="G15" i="9"/>
  <c r="J15" i="9" s="1"/>
  <c r="F15" i="9"/>
  <c r="J14" i="9"/>
  <c r="I14" i="9"/>
  <c r="H14" i="9"/>
  <c r="G14" i="9"/>
  <c r="F14" i="9"/>
  <c r="J13" i="9"/>
  <c r="I13" i="9"/>
  <c r="G13" i="9"/>
  <c r="H13" i="9" s="1"/>
  <c r="F13" i="9"/>
  <c r="J12" i="9"/>
  <c r="G12" i="9"/>
  <c r="I12" i="9" s="1"/>
  <c r="F12" i="9"/>
  <c r="G11" i="9"/>
  <c r="J11" i="9" s="1"/>
  <c r="F11" i="9"/>
  <c r="J10" i="9"/>
  <c r="I10" i="9"/>
  <c r="H10" i="9"/>
  <c r="G10" i="9"/>
  <c r="J9" i="9"/>
  <c r="I9" i="9"/>
  <c r="G9" i="9"/>
  <c r="H9" i="9" s="1"/>
  <c r="J8" i="9"/>
  <c r="H31" i="9" l="1"/>
  <c r="H39" i="9"/>
  <c r="H55" i="9"/>
  <c r="H83" i="9"/>
  <c r="H91" i="9"/>
  <c r="H43" i="9"/>
  <c r="H51" i="9"/>
  <c r="H59" i="9"/>
  <c r="H63" i="9"/>
  <c r="H79" i="9"/>
  <c r="H87" i="9"/>
  <c r="I11" i="9"/>
  <c r="I15" i="9"/>
  <c r="I19" i="9"/>
  <c r="H28" i="9"/>
  <c r="I39" i="9"/>
  <c r="H40" i="9"/>
  <c r="I43" i="9"/>
  <c r="I59" i="9"/>
  <c r="I63" i="9"/>
  <c r="H64" i="9"/>
  <c r="I67" i="9"/>
  <c r="H68" i="9"/>
  <c r="I71" i="9"/>
  <c r="H76" i="9"/>
  <c r="I79" i="9"/>
  <c r="H80" i="9"/>
  <c r="I83" i="9"/>
  <c r="H84" i="9"/>
  <c r="I87" i="9"/>
  <c r="H88" i="9"/>
  <c r="I91" i="9"/>
  <c r="H11" i="9"/>
  <c r="H15" i="9"/>
  <c r="H19" i="9"/>
  <c r="H23" i="9"/>
  <c r="H47" i="9"/>
  <c r="H67" i="9"/>
  <c r="H71" i="9"/>
  <c r="H12" i="9"/>
  <c r="H16" i="9"/>
  <c r="H20" i="9"/>
  <c r="I23" i="9"/>
  <c r="I31" i="9"/>
  <c r="H36" i="9"/>
  <c r="H44" i="9"/>
  <c r="I47" i="9"/>
  <c r="H48" i="9"/>
  <c r="I51" i="9"/>
  <c r="H52" i="9"/>
  <c r="I55" i="9"/>
  <c r="H56" i="9"/>
  <c r="H60" i="9"/>
</calcChain>
</file>

<file path=xl/comments1.xml><?xml version="1.0" encoding="utf-8"?>
<comments xmlns="http://schemas.openxmlformats.org/spreadsheetml/2006/main">
  <authors>
    <author>Автор</author>
  </authors>
  <commentList>
    <comment ref="G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1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2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3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4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5
</t>
        </r>
      </text>
    </comment>
    <comment ref="G2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8
</t>
        </r>
      </text>
    </comment>
    <comment ref="G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9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  <comment ref="G60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</commentList>
</comments>
</file>

<file path=xl/sharedStrings.xml><?xml version="1.0" encoding="utf-8"?>
<sst xmlns="http://schemas.openxmlformats.org/spreadsheetml/2006/main" count="549" uniqueCount="263">
  <si>
    <t>Вид изделия</t>
  </si>
  <si>
    <t>Операции</t>
  </si>
  <si>
    <t>Участок</t>
  </si>
  <si>
    <t>м.п.</t>
  </si>
  <si>
    <t>Кол-во работников</t>
  </si>
  <si>
    <t>штрипса</t>
  </si>
  <si>
    <t>прокатка</t>
  </si>
  <si>
    <t>пробивка отверстий</t>
  </si>
  <si>
    <t>сверление овальных отверствий</t>
  </si>
  <si>
    <t>вырезка пазов</t>
  </si>
  <si>
    <t>гибка</t>
  </si>
  <si>
    <t>вырезка</t>
  </si>
  <si>
    <t>сверление отверстий</t>
  </si>
  <si>
    <t>зачистка</t>
  </si>
  <si>
    <t>покраска</t>
  </si>
  <si>
    <t>сварка</t>
  </si>
  <si>
    <t>стыковка</t>
  </si>
  <si>
    <t>нарезка резьбы</t>
  </si>
  <si>
    <t>Общепроизводственные расходы</t>
  </si>
  <si>
    <t>Расходные материалы</t>
  </si>
  <si>
    <t xml:space="preserve">Сверла </t>
  </si>
  <si>
    <t>Круг абразив.</t>
  </si>
  <si>
    <t>Сопла</t>
  </si>
  <si>
    <t>Кислород</t>
  </si>
  <si>
    <t>Пропан</t>
  </si>
  <si>
    <t>пробивка проушин</t>
  </si>
  <si>
    <t>Плоские детали (Фасонка)</t>
  </si>
  <si>
    <t>плазма</t>
  </si>
  <si>
    <t>газом</t>
  </si>
  <si>
    <t>Уголки черные</t>
  </si>
  <si>
    <t>порезка</t>
  </si>
  <si>
    <t>пила</t>
  </si>
  <si>
    <t>Связи</t>
  </si>
  <si>
    <t>сварка встык</t>
  </si>
  <si>
    <t>приварка деталей</t>
  </si>
  <si>
    <t>в час</t>
  </si>
  <si>
    <t>ед.измерения</t>
  </si>
  <si>
    <t xml:space="preserve">Норма выработки </t>
  </si>
  <si>
    <t>м.п</t>
  </si>
  <si>
    <t>1 отверстие</t>
  </si>
  <si>
    <t>м2</t>
  </si>
  <si>
    <t>Трудоемкость операции, чел./час.</t>
  </si>
  <si>
    <t>Трудоемкость детали, чел./час.</t>
  </si>
  <si>
    <t>Кол-во производимых деталей за 8 час.смену, шт.</t>
  </si>
  <si>
    <t>трудозатраты</t>
  </si>
  <si>
    <t>Норма расхода электроэнергии на операцию, кВ-час</t>
  </si>
  <si>
    <t>Норма расхода электроэнергии на деталь, кВ-час</t>
  </si>
  <si>
    <t>электроэнергия</t>
  </si>
  <si>
    <t>сверло</t>
  </si>
  <si>
    <t>Сборки (Оголовок, База колонны)</t>
  </si>
  <si>
    <t>Электроды</t>
  </si>
  <si>
    <t>СОЖ</t>
  </si>
  <si>
    <t>линия профиля</t>
  </si>
  <si>
    <t>цех очистки</t>
  </si>
  <si>
    <t>цех покраски</t>
  </si>
  <si>
    <t>сварочный аппарат</t>
  </si>
  <si>
    <t>Песок</t>
  </si>
  <si>
    <t>Тип</t>
  </si>
  <si>
    <t>Высота, мм</t>
  </si>
  <si>
    <t>Ширина, мм</t>
  </si>
  <si>
    <t>Отгиб, мм</t>
  </si>
  <si>
    <t>Толшина стенки, мм</t>
  </si>
  <si>
    <t>Развертка, мм</t>
  </si>
  <si>
    <t>Ширина штрипса, мм</t>
  </si>
  <si>
    <t>Масса одного метра, кг min</t>
  </si>
  <si>
    <t>Масса одного метра, кг max</t>
  </si>
  <si>
    <t>СЖ 300х100х30-3.0</t>
  </si>
  <si>
    <t>СЖ 300х100х30-2.5</t>
  </si>
  <si>
    <t>СЖ 300х100х30-2.0</t>
  </si>
  <si>
    <t>СЖ 300х100х30-1.5</t>
  </si>
  <si>
    <t>СЖ 300х75х30-3.0</t>
  </si>
  <si>
    <t>СЖ 300х75х30-2.5</t>
  </si>
  <si>
    <t>СЖ 300х75х30-2.0</t>
  </si>
  <si>
    <t>СЖ 300х75х30-1.5</t>
  </si>
  <si>
    <t>СЖ 300х100х25-3.0</t>
  </si>
  <si>
    <t>СЖ 300х100х25-2.5</t>
  </si>
  <si>
    <t>СЖ 300х100х25-2.0</t>
  </si>
  <si>
    <t>СЖ 300х100х25-1.5</t>
  </si>
  <si>
    <t>СЖ 300х75х25-3.0</t>
  </si>
  <si>
    <t>СЖ 300х75х25-2.5</t>
  </si>
  <si>
    <t>СЖ 300х75х25-2.0</t>
  </si>
  <si>
    <t>СЖ 300х75х25-1.5</t>
  </si>
  <si>
    <t>90/80</t>
  </si>
  <si>
    <t>85/75</t>
  </si>
  <si>
    <t>65/60</t>
  </si>
  <si>
    <t>47/41</t>
  </si>
  <si>
    <t>250 (254)</t>
  </si>
  <si>
    <t>250 (253)</t>
  </si>
  <si>
    <t>200 (204)</t>
  </si>
  <si>
    <t>200 (203)</t>
  </si>
  <si>
    <t>150 (154)</t>
  </si>
  <si>
    <t>150 (153)</t>
  </si>
  <si>
    <t>120 (124)</t>
  </si>
  <si>
    <t>120 (123)</t>
  </si>
  <si>
    <t>100 (104)</t>
  </si>
  <si>
    <t>100 (103)</t>
  </si>
  <si>
    <t>60 (64)</t>
  </si>
  <si>
    <t>60(63)</t>
  </si>
  <si>
    <t>СЖ 280х100х25-3.0</t>
  </si>
  <si>
    <t>СЖ 280х100х25-2.5</t>
  </si>
  <si>
    <t>СЖ 280х100х25-2.0</t>
  </si>
  <si>
    <t>СЖ 280х100х25-1.5</t>
  </si>
  <si>
    <t>СЖ 280х75х25-3.0</t>
  </si>
  <si>
    <t>СЖ 280х75х25-2.5</t>
  </si>
  <si>
    <t>СЖ 280х75х25-2.0</t>
  </si>
  <si>
    <t>СЖ 280х75х25-1.5</t>
  </si>
  <si>
    <t>СЖ 250х100х30-3.0</t>
  </si>
  <si>
    <t>СЖ 250х100х30-2.5</t>
  </si>
  <si>
    <t>СЖ 250х100х30-2.0</t>
  </si>
  <si>
    <t>СЖ 250х100х30-1.5</t>
  </si>
  <si>
    <t>СЖ 250х100х25-3.0</t>
  </si>
  <si>
    <t>СЖ 250х100х25-2.5</t>
  </si>
  <si>
    <t>СЖ 250х100х25-2.0</t>
  </si>
  <si>
    <t>СЖ 250х100х25-1.5</t>
  </si>
  <si>
    <t>СЖ 250х75х25-3.0</t>
  </si>
  <si>
    <t>СЖ 250х75х25-2.5</t>
  </si>
  <si>
    <t>СЖ 250х75х25-2.0</t>
  </si>
  <si>
    <t>СЖ 250х75х25-1.5</t>
  </si>
  <si>
    <t>СЖ 200х75х25-2.5</t>
  </si>
  <si>
    <t>СЖ 200х75х25-2.0</t>
  </si>
  <si>
    <t>СЖ 200х75х25-1,5</t>
  </si>
  <si>
    <t>Норма выработки профиля в час</t>
  </si>
  <si>
    <t>СЖ 150х55х15-2.5</t>
  </si>
  <si>
    <t>СЖ 150х55х15-2.0</t>
  </si>
  <si>
    <t>СЖ 150х55х15-1.5</t>
  </si>
  <si>
    <t>СЖ 100х55х15-2.0</t>
  </si>
  <si>
    <t>СЖ 100х55х15-1.5</t>
  </si>
  <si>
    <t>С 300х100х30-3.0</t>
  </si>
  <si>
    <t>С 300х100х30-2.5</t>
  </si>
  <si>
    <t>С 300х100х30-2.0</t>
  </si>
  <si>
    <t>С 300х100х30-1.5</t>
  </si>
  <si>
    <t>С 300х100х25-3.0</t>
  </si>
  <si>
    <t>С 300х100х25-2.5</t>
  </si>
  <si>
    <t>С 300х100х25-2.0</t>
  </si>
  <si>
    <t>С 300х100х25-1.5</t>
  </si>
  <si>
    <t>С 300х75х25-3.0</t>
  </si>
  <si>
    <t>С 300х75х25-2.5</t>
  </si>
  <si>
    <t>С 300х75х25-2.0</t>
  </si>
  <si>
    <t>С 300х75х25-1.5</t>
  </si>
  <si>
    <t>С 280х100х25-3.0</t>
  </si>
  <si>
    <t>С 280х100х25-2.5</t>
  </si>
  <si>
    <t>С 280х100х25-2.0</t>
  </si>
  <si>
    <t>С 280х100х25-1.5</t>
  </si>
  <si>
    <t>С 280х75х25-3.0</t>
  </si>
  <si>
    <t>С 280х75х25-2.5</t>
  </si>
  <si>
    <t>С 280х75х25-2.0</t>
  </si>
  <si>
    <t>С 280х75х25-1.5</t>
  </si>
  <si>
    <t>С 250х100х30-3.0</t>
  </si>
  <si>
    <t>С 250х100х30-2.5</t>
  </si>
  <si>
    <t>С 250х100х30-2.0</t>
  </si>
  <si>
    <t>С 250х100х30-1.5</t>
  </si>
  <si>
    <t>С 250х100х25-3.0</t>
  </si>
  <si>
    <t>С 250х100х25-2.5</t>
  </si>
  <si>
    <t>С 250х100х25-2.0</t>
  </si>
  <si>
    <t>С 250х100х25-1.5</t>
  </si>
  <si>
    <t>С 250х75х25-3.0</t>
  </si>
  <si>
    <t>С 250х75х25-2.5</t>
  </si>
  <si>
    <t>С 250х75х25-2.0</t>
  </si>
  <si>
    <t>С 250х75х25-1.5</t>
  </si>
  <si>
    <t>С 200х75х25-2.5</t>
  </si>
  <si>
    <t>С 200х75х25-2.0</t>
  </si>
  <si>
    <t>С 200х75х25-1.5</t>
  </si>
  <si>
    <t>С 150х55х15-2.5</t>
  </si>
  <si>
    <t>С 150х55х15-2.0</t>
  </si>
  <si>
    <t>С 150х55х15-1.5</t>
  </si>
  <si>
    <t>С 100х55х15-2.0</t>
  </si>
  <si>
    <t>С 100х55х15-1.5</t>
  </si>
  <si>
    <t>Z 300х90/80х20-3.0</t>
  </si>
  <si>
    <t>Z 300х90/80х20-2.5</t>
  </si>
  <si>
    <t>Z 300х90/80х20-2.0</t>
  </si>
  <si>
    <t>Z 300х90/80х20-1.5</t>
  </si>
  <si>
    <t>Z 280х85/75х20-3.0</t>
  </si>
  <si>
    <t>Z 280х85/75х20-2.5</t>
  </si>
  <si>
    <t>Z 280х85/75х20-2.0</t>
  </si>
  <si>
    <t>Z 280х85/75х20-1.5</t>
  </si>
  <si>
    <t>Z 250х65/60х20-3.0</t>
  </si>
  <si>
    <t>Z 250х65/60х20-2.5</t>
  </si>
  <si>
    <t>Z 250х65/60х20-2.0</t>
  </si>
  <si>
    <t>Z 250х65/60х20-1.5</t>
  </si>
  <si>
    <t>Z 200х65/60х20-2.5</t>
  </si>
  <si>
    <t>Z 200х65/60х20-2.0</t>
  </si>
  <si>
    <t>Z 200х65/60х20-1.5</t>
  </si>
  <si>
    <t>Z 175х65/60х20-2.5</t>
  </si>
  <si>
    <t>Z 175х65/60х20-2.0</t>
  </si>
  <si>
    <t>Z 175х65/60х20-1.5</t>
  </si>
  <si>
    <t>Z 150х65/60х20-2.0</t>
  </si>
  <si>
    <t>Z 150х65/60х20-1.5</t>
  </si>
  <si>
    <t>Z 150х65/60х20-1.0</t>
  </si>
  <si>
    <t>СУТ 250х47/41х15-2.0</t>
  </si>
  <si>
    <t>СУТ 250х47/41х15-1.5</t>
  </si>
  <si>
    <t>СУТ 200х47/41х15-2.0</t>
  </si>
  <si>
    <t>СУТ 200х47/41х15-1.5</t>
  </si>
  <si>
    <t>СУТ 150х47/41х15-2.0</t>
  </si>
  <si>
    <t>СУТ 150х47/41х15-1.5</t>
  </si>
  <si>
    <t>СТ 120х47/41х15-2.0</t>
  </si>
  <si>
    <t>СТ 120х47/41х15-1.5</t>
  </si>
  <si>
    <t>С 250х47/41х15-2.0</t>
  </si>
  <si>
    <t>С 250х47/41х15-1.5</t>
  </si>
  <si>
    <t>С 200х47/41х15-2.0</t>
  </si>
  <si>
    <t>С 200х47/41х15-1.5</t>
  </si>
  <si>
    <t>С 150х47/41х15-2.0</t>
  </si>
  <si>
    <t>С 150х47/41х15-1.5</t>
  </si>
  <si>
    <t>С 120х47/41х15-2.0</t>
  </si>
  <si>
    <t>С 120х47/41х15-1.5</t>
  </si>
  <si>
    <t>С 100х47/41х15-2.0</t>
  </si>
  <si>
    <t>С 100х47/41х15-1.5</t>
  </si>
  <si>
    <t>ПТ 250(254)х50-2.0</t>
  </si>
  <si>
    <t>ПТ 250(253)х50-1.5</t>
  </si>
  <si>
    <t>ПТ 200(204)х50-2.0</t>
  </si>
  <si>
    <t>ПТ 200(203)х50-1.5</t>
  </si>
  <si>
    <t>ПТ 150(154)х50-2.0</t>
  </si>
  <si>
    <t>ПТ 150(153)х50-1.5</t>
  </si>
  <si>
    <t>ПТ 120(124)х50-2.0</t>
  </si>
  <si>
    <t>ПТ 120(123)х50-1.5</t>
  </si>
  <si>
    <t>ПТ 100(104)х50-2.0</t>
  </si>
  <si>
    <t>ПТ 100(103)х50-1.5</t>
  </si>
  <si>
    <t>ПТ 60(64)х50-2.0</t>
  </si>
  <si>
    <t>ПТ 60(63)х50-1.5</t>
  </si>
  <si>
    <t>Ш 45х93х4-0.7</t>
  </si>
  <si>
    <t>Линии профиля</t>
  </si>
  <si>
    <r>
      <t xml:space="preserve">Норма выработки в час, </t>
    </r>
    <r>
      <rPr>
        <b/>
        <i/>
        <sz val="12"/>
        <color rgb="FFFF0000"/>
        <rFont val="Arial"/>
        <family val="2"/>
        <charset val="204"/>
      </rPr>
      <t>кг</t>
    </r>
  </si>
  <si>
    <r>
      <t>Норма выработки в час,</t>
    </r>
    <r>
      <rPr>
        <b/>
        <i/>
        <sz val="12"/>
        <color rgb="FFFF0000"/>
        <rFont val="Arial"/>
        <family val="2"/>
        <charset val="204"/>
      </rPr>
      <t xml:space="preserve"> тн</t>
    </r>
  </si>
  <si>
    <r>
      <t xml:space="preserve">Масса одного метра, </t>
    </r>
    <r>
      <rPr>
        <b/>
        <i/>
        <sz val="12"/>
        <color rgb="FFFF0000"/>
        <rFont val="Arial"/>
        <family val="2"/>
        <charset val="204"/>
      </rPr>
      <t>кг</t>
    </r>
  </si>
  <si>
    <t>пресс</t>
  </si>
  <si>
    <t>шт.</t>
  </si>
  <si>
    <t>токраный станок</t>
  </si>
  <si>
    <t>удлиненный</t>
  </si>
  <si>
    <t>обычный</t>
  </si>
  <si>
    <t>Длина, мм</t>
  </si>
  <si>
    <t>Длина, см</t>
  </si>
  <si>
    <t>Длина, м.п.</t>
  </si>
  <si>
    <t>Норма выработки заготовок в час,</t>
  </si>
  <si>
    <t>штук</t>
  </si>
  <si>
    <t>Сумма</t>
  </si>
  <si>
    <t>В среднем</t>
  </si>
  <si>
    <t>Толщина штрипса</t>
  </si>
  <si>
    <t>Вид</t>
  </si>
  <si>
    <t>руч.плазма</t>
  </si>
  <si>
    <t>пятки, оголовники</t>
  </si>
  <si>
    <t>маленькие колонны</t>
  </si>
  <si>
    <t>Вес, кг.</t>
  </si>
  <si>
    <t>ручная зачистка</t>
  </si>
  <si>
    <t>автомат.зачистка</t>
  </si>
  <si>
    <t>болгарка</t>
  </si>
  <si>
    <t>пара отверстий</t>
  </si>
  <si>
    <t xml:space="preserve">лист </t>
  </si>
  <si>
    <t>круг</t>
  </si>
  <si>
    <t>лист</t>
  </si>
  <si>
    <t>Профиль ЛСТК</t>
  </si>
  <si>
    <t>Уголок ЛСТК</t>
  </si>
  <si>
    <t xml:space="preserve">штрипса </t>
  </si>
  <si>
    <t>Норма отходов</t>
  </si>
  <si>
    <t>Материал</t>
  </si>
  <si>
    <t>двутавр</t>
  </si>
  <si>
    <t>швеллер</t>
  </si>
  <si>
    <t>Швеллер</t>
  </si>
  <si>
    <t>Двутавр</t>
  </si>
  <si>
    <t>Труба (любая)</t>
  </si>
  <si>
    <t>Профиль (кв.)</t>
  </si>
  <si>
    <t>труба</t>
  </si>
  <si>
    <t>Профиль (пр.)</t>
  </si>
  <si>
    <t>уголок</t>
  </si>
  <si>
    <t>дробеструйка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</si>
</sst>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scheme val="minor"/>
    </font>
    <font>
      <i/>
      <sz val="12"/>
      <color theme="1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i/>
      <sz val="12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0" fillId="0" borderId="1" xfId="0" applyFont="1" applyBorder="1" applyAlignment="1">
      <alignment horizontal="center" vertical="distributed"/>
    </xf>
    <xf numFmtId="0" fontId="0" fillId="0" borderId="1" xfId="0" applyBorder="1" applyAlignment="1">
      <alignment vertical="distributed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" xfId="0" applyFont="1" applyFill="1" applyBorder="1"/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4" fontId="5" fillId="0" borderId="1" xfId="0" applyNumberFormat="1" applyFont="1" applyFill="1" applyBorder="1"/>
    <xf numFmtId="4" fontId="4" fillId="0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164" fontId="4" fillId="4" borderId="1" xfId="0" applyNumberFormat="1" applyFont="1" applyFill="1" applyBorder="1"/>
    <xf numFmtId="4" fontId="5" fillId="4" borderId="1" xfId="0" applyNumberFormat="1" applyFont="1" applyFill="1" applyBorder="1"/>
    <xf numFmtId="4" fontId="4" fillId="4" borderId="1" xfId="0" applyNumberFormat="1" applyFont="1" applyFill="1" applyBorder="1"/>
    <xf numFmtId="0" fontId="4" fillId="0" borderId="1" xfId="0" applyFont="1" applyFill="1" applyBorder="1" applyAlignment="1">
      <alignment horizontal="right"/>
    </xf>
    <xf numFmtId="0" fontId="6" fillId="5" borderId="10" xfId="0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/>
    <xf numFmtId="4" fontId="4" fillId="0" borderId="1" xfId="0" applyNumberFormat="1" applyFont="1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0" fontId="4" fillId="0" borderId="11" xfId="0" applyFont="1" applyFill="1" applyBorder="1" applyAlignment="1">
      <alignment horizontal="left" vertical="top" wrapText="1"/>
    </xf>
    <xf numFmtId="164" fontId="4" fillId="0" borderId="1" xfId="0" applyNumberFormat="1" applyFont="1" applyBorder="1"/>
    <xf numFmtId="0" fontId="8" fillId="0" borderId="9" xfId="0" applyFont="1" applyFill="1" applyBorder="1" applyAlignment="1">
      <alignment horizontal="left" vertical="top" wrapText="1"/>
    </xf>
    <xf numFmtId="4" fontId="4" fillId="0" borderId="1" xfId="0" applyNumberFormat="1" applyFont="1" applyBorder="1"/>
    <xf numFmtId="0" fontId="0" fillId="0" borderId="1" xfId="0" applyBorder="1" applyAlignment="1">
      <alignment horizontal="center" vertical="distributed"/>
    </xf>
    <xf numFmtId="0" fontId="0" fillId="0" borderId="1" xfId="0" applyFill="1" applyBorder="1" applyAlignment="1">
      <alignment horizontal="center" vertical="distributed"/>
    </xf>
    <xf numFmtId="0" fontId="0" fillId="0" borderId="1" xfId="0" applyFill="1" applyBorder="1" applyAlignment="1">
      <alignment vertical="distributed"/>
    </xf>
    <xf numFmtId="0" fontId="1" fillId="0" borderId="1" xfId="0" applyFont="1" applyFill="1" applyBorder="1" applyAlignment="1">
      <alignment horizontal="center" vertical="distributed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 vertical="distributed"/>
    </xf>
    <xf numFmtId="0" fontId="0" fillId="0" borderId="6" xfId="0" applyBorder="1" applyAlignment="1">
      <alignment horizontal="center" vertical="distributed"/>
    </xf>
    <xf numFmtId="0" fontId="0" fillId="0" borderId="7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10" fillId="3" borderId="1" xfId="0" applyFont="1" applyFill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2" fillId="0" borderId="1" xfId="0" applyFont="1" applyBorder="1" applyAlignment="1">
      <alignment horizontal="center" vertical="distributed"/>
    </xf>
    <xf numFmtId="0" fontId="3" fillId="0" borderId="1" xfId="0" applyFont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distributed"/>
    </xf>
    <xf numFmtId="0" fontId="0" fillId="4" borderId="3" xfId="0" applyFill="1" applyBorder="1" applyAlignment="1">
      <alignment horizontal="center" vertical="distributed"/>
    </xf>
    <xf numFmtId="0" fontId="0" fillId="4" borderId="4" xfId="0" applyFill="1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0" fillId="0" borderId="4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10" fillId="3" borderId="5" xfId="0" applyFont="1" applyFill="1" applyBorder="1" applyAlignment="1">
      <alignment horizontal="center" vertical="distributed"/>
    </xf>
    <xf numFmtId="0" fontId="10" fillId="3" borderId="7" xfId="0" applyFont="1" applyFill="1" applyBorder="1" applyAlignment="1">
      <alignment horizontal="center" vertical="distributed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distributed"/>
    </xf>
    <xf numFmtId="1" fontId="0" fillId="0" borderId="1" xfId="0" applyNumberFormat="1" applyFill="1" applyBorder="1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FF66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02"/>
  <sheetViews>
    <sheetView tabSelected="1" workbookViewId="0">
      <selection activeCell="I67" sqref="I67"/>
    </sheetView>
  </sheetViews>
  <sheetFormatPr defaultRowHeight="15" x14ac:dyDescent="0.25"/>
  <cols>
    <col min="1" max="1" width="2.28515625" style="1" customWidth="1"/>
    <col min="2" max="2" width="39.140625" style="1" customWidth="1"/>
    <col min="3" max="3" width="20.140625" style="1" customWidth="1"/>
    <col min="4" max="4" width="15.7109375" style="1" customWidth="1"/>
    <col min="5" max="5" width="20.85546875" style="1" customWidth="1"/>
    <col min="6" max="6" width="16.85546875" style="1" customWidth="1"/>
    <col min="7" max="7" width="10.85546875" style="1" customWidth="1"/>
    <col min="8" max="8" width="12.42578125" style="1" customWidth="1"/>
    <col min="9" max="9" width="14.85546875" style="1" customWidth="1"/>
    <col min="10" max="10" width="13.85546875" style="1" customWidth="1"/>
    <col min="11" max="12" width="14.140625" style="1" hidden="1" customWidth="1"/>
    <col min="13" max="13" width="25.28515625" style="1" customWidth="1"/>
    <col min="14" max="14" width="14.28515625" style="1" hidden="1" customWidth="1"/>
    <col min="15" max="22" width="10.28515625" style="1" customWidth="1"/>
    <col min="23" max="23" width="14.5703125" style="1" customWidth="1"/>
    <col min="24" max="16384" width="9.140625" style="1"/>
  </cols>
  <sheetData>
    <row r="1" spans="2:23" ht="18.75" x14ac:dyDescent="0.25">
      <c r="G1" s="58" t="s">
        <v>44</v>
      </c>
      <c r="H1" s="58"/>
      <c r="I1" s="58"/>
      <c r="J1" s="58"/>
      <c r="K1" s="58"/>
      <c r="L1" s="58"/>
      <c r="M1" s="58" t="s">
        <v>47</v>
      </c>
      <c r="N1" s="59"/>
    </row>
    <row r="2" spans="2:23" ht="30.75" customHeight="1" x14ac:dyDescent="0.25">
      <c r="B2" s="78" t="s">
        <v>0</v>
      </c>
      <c r="C2" s="70" t="s">
        <v>252</v>
      </c>
      <c r="D2" s="70" t="s">
        <v>251</v>
      </c>
      <c r="E2" s="78" t="s">
        <v>1</v>
      </c>
      <c r="F2" s="78" t="s">
        <v>2</v>
      </c>
      <c r="G2" s="68" t="s">
        <v>37</v>
      </c>
      <c r="H2" s="69"/>
      <c r="I2" s="72" t="s">
        <v>4</v>
      </c>
      <c r="J2" s="70" t="s">
        <v>41</v>
      </c>
      <c r="K2" s="70" t="s">
        <v>42</v>
      </c>
      <c r="L2" s="76" t="s">
        <v>43</v>
      </c>
      <c r="M2" s="60" t="s">
        <v>45</v>
      </c>
      <c r="N2" s="60" t="s">
        <v>46</v>
      </c>
      <c r="O2" s="73" t="s">
        <v>19</v>
      </c>
      <c r="P2" s="74"/>
      <c r="Q2" s="74"/>
      <c r="R2" s="74"/>
      <c r="S2" s="74"/>
      <c r="T2" s="74"/>
      <c r="U2" s="74"/>
      <c r="V2" s="75"/>
      <c r="W2" s="72" t="s">
        <v>18</v>
      </c>
    </row>
    <row r="3" spans="2:23" ht="25.5" x14ac:dyDescent="0.25">
      <c r="B3" s="78"/>
      <c r="C3" s="71"/>
      <c r="D3" s="71"/>
      <c r="E3" s="78"/>
      <c r="F3" s="78"/>
      <c r="G3" s="43" t="s">
        <v>35</v>
      </c>
      <c r="H3" s="44" t="s">
        <v>36</v>
      </c>
      <c r="I3" s="72"/>
      <c r="J3" s="71"/>
      <c r="K3" s="71"/>
      <c r="L3" s="77"/>
      <c r="M3" s="60"/>
      <c r="N3" s="60"/>
      <c r="O3" s="45" t="s">
        <v>20</v>
      </c>
      <c r="P3" s="45" t="s">
        <v>21</v>
      </c>
      <c r="Q3" s="45" t="s">
        <v>56</v>
      </c>
      <c r="R3" s="45" t="s">
        <v>22</v>
      </c>
      <c r="S3" s="45" t="s">
        <v>50</v>
      </c>
      <c r="T3" s="45" t="s">
        <v>51</v>
      </c>
      <c r="U3" s="45" t="s">
        <v>23</v>
      </c>
      <c r="V3" s="45" t="s">
        <v>24</v>
      </c>
      <c r="W3" s="72"/>
    </row>
    <row r="4" spans="2:23" ht="30" customHeight="1" x14ac:dyDescent="0.25">
      <c r="B4" s="51" t="s">
        <v>248</v>
      </c>
      <c r="C4" s="47" t="s">
        <v>5</v>
      </c>
      <c r="D4" s="53">
        <v>0.05</v>
      </c>
      <c r="E4" s="5" t="s">
        <v>6</v>
      </c>
      <c r="F4" s="33" t="s">
        <v>52</v>
      </c>
      <c r="G4" s="33">
        <f>500/8</f>
        <v>62.5</v>
      </c>
      <c r="H4" s="3" t="s">
        <v>38</v>
      </c>
      <c r="I4" s="6"/>
      <c r="J4" s="6"/>
      <c r="K4" s="61"/>
      <c r="L4" s="61"/>
      <c r="M4" s="6"/>
      <c r="N4" s="61"/>
      <c r="O4" s="2"/>
      <c r="P4" s="2"/>
      <c r="Q4" s="7"/>
      <c r="R4" s="3"/>
      <c r="S4" s="7"/>
      <c r="T4" s="7"/>
      <c r="U4" s="3"/>
      <c r="V4" s="2"/>
      <c r="W4" s="67"/>
    </row>
    <row r="5" spans="2:23" ht="28.5" customHeight="1" x14ac:dyDescent="0.25">
      <c r="B5" s="51" t="s">
        <v>248</v>
      </c>
      <c r="C5" s="47" t="s">
        <v>5</v>
      </c>
      <c r="D5" s="53">
        <v>0.05</v>
      </c>
      <c r="E5" s="5" t="s">
        <v>7</v>
      </c>
      <c r="F5" s="33" t="s">
        <v>52</v>
      </c>
      <c r="G5" s="33">
        <f>800/8</f>
        <v>100</v>
      </c>
      <c r="H5" s="3" t="s">
        <v>39</v>
      </c>
      <c r="I5" s="6"/>
      <c r="J5" s="6"/>
      <c r="K5" s="62"/>
      <c r="L5" s="62"/>
      <c r="M5" s="6"/>
      <c r="N5" s="62"/>
      <c r="O5" s="2"/>
      <c r="P5" s="2"/>
      <c r="Q5" s="7"/>
      <c r="R5" s="3"/>
      <c r="S5" s="7"/>
      <c r="T5" s="7"/>
      <c r="U5" s="3"/>
      <c r="V5" s="2"/>
      <c r="W5" s="67"/>
    </row>
    <row r="6" spans="2:23" ht="30" x14ac:dyDescent="0.25">
      <c r="B6" s="51" t="s">
        <v>248</v>
      </c>
      <c r="C6" s="47" t="s">
        <v>5</v>
      </c>
      <c r="D6" s="53">
        <v>0.05</v>
      </c>
      <c r="E6" s="5" t="s">
        <v>8</v>
      </c>
      <c r="F6" s="33" t="s">
        <v>48</v>
      </c>
      <c r="G6" s="33">
        <f>50/8</f>
        <v>6.25</v>
      </c>
      <c r="H6" s="3" t="s">
        <v>39</v>
      </c>
      <c r="I6" s="6"/>
      <c r="J6" s="6"/>
      <c r="K6" s="62"/>
      <c r="L6" s="62"/>
      <c r="M6" s="6"/>
      <c r="N6" s="62"/>
      <c r="O6" s="2"/>
      <c r="P6" s="2"/>
      <c r="Q6" s="7"/>
      <c r="R6" s="3"/>
      <c r="S6" s="7"/>
      <c r="T6" s="7"/>
      <c r="U6" s="3"/>
      <c r="V6" s="2"/>
      <c r="W6" s="67"/>
    </row>
    <row r="7" spans="2:23" ht="30" customHeight="1" x14ac:dyDescent="0.25">
      <c r="B7" s="51" t="s">
        <v>248</v>
      </c>
      <c r="C7" s="47" t="s">
        <v>5</v>
      </c>
      <c r="D7" s="53">
        <v>0.05</v>
      </c>
      <c r="E7" s="5" t="s">
        <v>9</v>
      </c>
      <c r="F7" s="33" t="s">
        <v>243</v>
      </c>
      <c r="G7" s="33">
        <v>0.6</v>
      </c>
      <c r="H7" s="33" t="s">
        <v>3</v>
      </c>
      <c r="I7" s="6"/>
      <c r="J7" s="6"/>
      <c r="K7" s="63"/>
      <c r="L7" s="63"/>
      <c r="M7" s="6"/>
      <c r="N7" s="63"/>
      <c r="O7" s="2"/>
      <c r="P7" s="2"/>
      <c r="Q7" s="7"/>
      <c r="R7" s="3"/>
      <c r="S7" s="7"/>
      <c r="T7" s="7"/>
      <c r="U7" s="3"/>
      <c r="V7" s="2"/>
      <c r="W7" s="67"/>
    </row>
    <row r="8" spans="2:23" ht="29.25" customHeight="1" x14ac:dyDescent="0.25">
      <c r="B8" s="51" t="s">
        <v>249</v>
      </c>
      <c r="C8" s="55" t="s">
        <v>250</v>
      </c>
      <c r="D8" s="53">
        <v>0.05</v>
      </c>
      <c r="E8" s="5" t="s">
        <v>6</v>
      </c>
      <c r="F8" s="33" t="s">
        <v>52</v>
      </c>
      <c r="G8" s="79">
        <f>Уг.Кроншт.!E4</f>
        <v>33.327272727272721</v>
      </c>
      <c r="H8" s="33" t="s">
        <v>3</v>
      </c>
      <c r="I8" s="6"/>
      <c r="J8" s="6"/>
      <c r="K8" s="64"/>
      <c r="L8" s="64"/>
      <c r="M8" s="6"/>
      <c r="N8" s="64"/>
      <c r="O8" s="3"/>
      <c r="P8" s="3"/>
      <c r="Q8" s="7"/>
      <c r="R8" s="3"/>
      <c r="S8" s="7"/>
      <c r="T8" s="7"/>
      <c r="U8" s="3"/>
      <c r="V8" s="3"/>
      <c r="W8" s="67"/>
    </row>
    <row r="9" spans="2:23" ht="30" customHeight="1" x14ac:dyDescent="0.25">
      <c r="B9" s="51" t="s">
        <v>249</v>
      </c>
      <c r="C9" s="55" t="s">
        <v>250</v>
      </c>
      <c r="D9" s="53">
        <v>0.05</v>
      </c>
      <c r="E9" s="5" t="s">
        <v>7</v>
      </c>
      <c r="F9" s="33" t="s">
        <v>223</v>
      </c>
      <c r="G9" s="33">
        <f>800/8</f>
        <v>100</v>
      </c>
      <c r="H9" s="33" t="s">
        <v>244</v>
      </c>
      <c r="I9" s="6"/>
      <c r="J9" s="6"/>
      <c r="K9" s="65"/>
      <c r="L9" s="65"/>
      <c r="M9" s="6"/>
      <c r="N9" s="65"/>
      <c r="O9" s="3"/>
      <c r="P9" s="3"/>
      <c r="Q9" s="7"/>
      <c r="R9" s="3"/>
      <c r="S9" s="7"/>
      <c r="T9" s="7"/>
      <c r="U9" s="3"/>
      <c r="V9" s="3"/>
      <c r="W9" s="67"/>
    </row>
    <row r="10" spans="2:23" ht="31.5" customHeight="1" x14ac:dyDescent="0.25">
      <c r="B10" s="51" t="s">
        <v>249</v>
      </c>
      <c r="C10" s="55" t="s">
        <v>250</v>
      </c>
      <c r="D10" s="53">
        <v>0.05</v>
      </c>
      <c r="E10" s="5" t="s">
        <v>10</v>
      </c>
      <c r="F10" s="33" t="s">
        <v>223</v>
      </c>
      <c r="G10" s="33">
        <f>400/8</f>
        <v>50</v>
      </c>
      <c r="H10" s="33" t="s">
        <v>224</v>
      </c>
      <c r="I10" s="6"/>
      <c r="J10" s="6"/>
      <c r="K10" s="65"/>
      <c r="L10" s="65"/>
      <c r="M10" s="6"/>
      <c r="N10" s="65"/>
      <c r="O10" s="3"/>
      <c r="P10" s="3"/>
      <c r="Q10" s="7"/>
      <c r="R10" s="3"/>
      <c r="S10" s="7"/>
      <c r="T10" s="7"/>
      <c r="U10" s="3"/>
      <c r="V10" s="3"/>
      <c r="W10" s="67"/>
    </row>
    <row r="11" spans="2:23" ht="30" customHeight="1" x14ac:dyDescent="0.25">
      <c r="B11" s="51" t="s">
        <v>249</v>
      </c>
      <c r="C11" s="55" t="s">
        <v>250</v>
      </c>
      <c r="D11" s="53">
        <v>0.05</v>
      </c>
      <c r="E11" s="5" t="s">
        <v>25</v>
      </c>
      <c r="F11" s="33" t="s">
        <v>223</v>
      </c>
      <c r="G11" s="33">
        <f>1200/8</f>
        <v>150</v>
      </c>
      <c r="H11" s="33" t="s">
        <v>224</v>
      </c>
      <c r="I11" s="6"/>
      <c r="J11" s="6"/>
      <c r="K11" s="66"/>
      <c r="L11" s="66"/>
      <c r="M11" s="6"/>
      <c r="N11" s="66"/>
      <c r="O11" s="3"/>
      <c r="P11" s="3"/>
      <c r="Q11" s="7"/>
      <c r="R11" s="3"/>
      <c r="S11" s="7"/>
      <c r="T11" s="7"/>
      <c r="U11" s="3"/>
      <c r="V11" s="3"/>
      <c r="W11" s="67"/>
    </row>
    <row r="12" spans="2:23" ht="27" customHeight="1" x14ac:dyDescent="0.25">
      <c r="B12" s="51" t="s">
        <v>26</v>
      </c>
      <c r="C12" s="47" t="s">
        <v>247</v>
      </c>
      <c r="D12" s="53">
        <v>0.2</v>
      </c>
      <c r="E12" s="54" t="s">
        <v>11</v>
      </c>
      <c r="F12" s="33" t="s">
        <v>27</v>
      </c>
      <c r="G12" s="33">
        <v>60</v>
      </c>
      <c r="H12" s="33" t="s">
        <v>3</v>
      </c>
      <c r="I12" s="6"/>
      <c r="J12" s="6"/>
      <c r="K12" s="64"/>
      <c r="L12" s="64"/>
      <c r="M12" s="6"/>
      <c r="N12" s="64"/>
      <c r="O12" s="3"/>
      <c r="P12" s="3"/>
      <c r="Q12" s="7"/>
      <c r="R12" s="3"/>
      <c r="S12" s="7"/>
      <c r="T12" s="7"/>
      <c r="U12" s="3"/>
      <c r="V12" s="3"/>
      <c r="W12" s="67"/>
    </row>
    <row r="13" spans="2:23" ht="23.25" customHeight="1" x14ac:dyDescent="0.25">
      <c r="B13" s="51" t="s">
        <v>26</v>
      </c>
      <c r="C13" s="47" t="s">
        <v>247</v>
      </c>
      <c r="D13" s="53">
        <v>0.2</v>
      </c>
      <c r="E13" s="54" t="s">
        <v>11</v>
      </c>
      <c r="F13" s="33" t="s">
        <v>237</v>
      </c>
      <c r="G13" s="33">
        <f>30/8</f>
        <v>3.75</v>
      </c>
      <c r="H13" s="33" t="s">
        <v>3</v>
      </c>
      <c r="I13" s="6"/>
      <c r="J13" s="6"/>
      <c r="K13" s="65"/>
      <c r="L13" s="65"/>
      <c r="M13" s="6"/>
      <c r="N13" s="65"/>
      <c r="O13" s="32"/>
      <c r="P13" s="32"/>
      <c r="Q13" s="32"/>
      <c r="R13" s="32"/>
      <c r="S13" s="32"/>
      <c r="T13" s="32"/>
      <c r="U13" s="32"/>
      <c r="V13" s="32"/>
      <c r="W13" s="67"/>
    </row>
    <row r="14" spans="2:23" ht="27" customHeight="1" x14ac:dyDescent="0.25">
      <c r="B14" s="51" t="s">
        <v>26</v>
      </c>
      <c r="C14" s="47" t="s">
        <v>247</v>
      </c>
      <c r="D14" s="53">
        <v>0.2</v>
      </c>
      <c r="E14" s="54" t="s">
        <v>11</v>
      </c>
      <c r="F14" s="33" t="s">
        <v>28</v>
      </c>
      <c r="G14" s="33">
        <f>50/8</f>
        <v>6.25</v>
      </c>
      <c r="H14" s="7" t="s">
        <v>224</v>
      </c>
      <c r="I14" s="6"/>
      <c r="J14" s="6"/>
      <c r="K14" s="65"/>
      <c r="L14" s="65"/>
      <c r="M14" s="6"/>
      <c r="N14" s="65"/>
      <c r="O14" s="7"/>
      <c r="P14" s="7"/>
      <c r="Q14" s="7"/>
      <c r="R14" s="7"/>
      <c r="S14" s="7"/>
      <c r="T14" s="7"/>
      <c r="U14" s="7"/>
      <c r="V14" s="7"/>
      <c r="W14" s="67"/>
    </row>
    <row r="15" spans="2:23" x14ac:dyDescent="0.25">
      <c r="B15" s="51" t="s">
        <v>26</v>
      </c>
      <c r="C15" s="47" t="s">
        <v>247</v>
      </c>
      <c r="D15" s="53">
        <v>0.2</v>
      </c>
      <c r="E15" s="3" t="s">
        <v>12</v>
      </c>
      <c r="F15" s="33" t="s">
        <v>48</v>
      </c>
      <c r="G15" s="33">
        <f>100/8</f>
        <v>12.5</v>
      </c>
      <c r="H15" s="3" t="s">
        <v>39</v>
      </c>
      <c r="I15" s="6"/>
      <c r="J15" s="6"/>
      <c r="K15" s="65"/>
      <c r="L15" s="65"/>
      <c r="M15" s="6"/>
      <c r="N15" s="65"/>
      <c r="O15" s="3"/>
      <c r="P15" s="3"/>
      <c r="Q15" s="7"/>
      <c r="R15" s="3"/>
      <c r="S15" s="7"/>
      <c r="T15" s="7"/>
      <c r="U15" s="3"/>
      <c r="V15" s="3"/>
      <c r="W15" s="67"/>
    </row>
    <row r="16" spans="2:23" x14ac:dyDescent="0.25">
      <c r="B16" s="51" t="s">
        <v>26</v>
      </c>
      <c r="C16" s="47" t="s">
        <v>247</v>
      </c>
      <c r="D16" s="53">
        <v>0.2</v>
      </c>
      <c r="E16" s="42" t="s">
        <v>241</v>
      </c>
      <c r="F16" s="33" t="s">
        <v>243</v>
      </c>
      <c r="G16" s="33">
        <v>0.7</v>
      </c>
      <c r="H16" s="42" t="s">
        <v>40</v>
      </c>
      <c r="I16" s="6"/>
      <c r="J16" s="6"/>
      <c r="K16" s="65"/>
      <c r="L16" s="65"/>
      <c r="M16" s="6"/>
      <c r="N16" s="65"/>
      <c r="O16" s="42"/>
      <c r="P16" s="42"/>
      <c r="Q16" s="42"/>
      <c r="R16" s="42"/>
      <c r="S16" s="42"/>
      <c r="T16" s="42"/>
      <c r="U16" s="42"/>
      <c r="V16" s="42"/>
      <c r="W16" s="67"/>
    </row>
    <row r="17" spans="2:23" x14ac:dyDescent="0.25">
      <c r="B17" s="51" t="s">
        <v>26</v>
      </c>
      <c r="C17" s="47" t="s">
        <v>247</v>
      </c>
      <c r="D17" s="53">
        <v>0.2</v>
      </c>
      <c r="E17" s="3" t="s">
        <v>242</v>
      </c>
      <c r="F17" s="33" t="s">
        <v>262</v>
      </c>
      <c r="G17" s="33">
        <v>5</v>
      </c>
      <c r="H17" s="3" t="s">
        <v>40</v>
      </c>
      <c r="I17" s="6"/>
      <c r="J17" s="6"/>
      <c r="K17" s="65"/>
      <c r="L17" s="65"/>
      <c r="M17" s="6"/>
      <c r="N17" s="65"/>
      <c r="O17" s="3"/>
      <c r="P17" s="3"/>
      <c r="Q17" s="7"/>
      <c r="R17" s="3"/>
      <c r="S17" s="7"/>
      <c r="T17" s="7"/>
      <c r="U17" s="3"/>
      <c r="V17" s="3"/>
      <c r="W17" s="67"/>
    </row>
    <row r="18" spans="2:23" ht="29.25" customHeight="1" x14ac:dyDescent="0.25">
      <c r="B18" s="52" t="s">
        <v>26</v>
      </c>
      <c r="C18" s="47" t="s">
        <v>247</v>
      </c>
      <c r="D18" s="53">
        <v>0.2</v>
      </c>
      <c r="E18" s="5" t="s">
        <v>14</v>
      </c>
      <c r="F18" s="33" t="s">
        <v>54</v>
      </c>
      <c r="G18" s="33">
        <f>50/8</f>
        <v>6.25</v>
      </c>
      <c r="H18" s="3" t="s">
        <v>40</v>
      </c>
      <c r="I18" s="6"/>
      <c r="J18" s="6"/>
      <c r="K18" s="66"/>
      <c r="L18" s="66"/>
      <c r="M18" s="6"/>
      <c r="N18" s="66"/>
      <c r="O18" s="3"/>
      <c r="P18" s="3"/>
      <c r="Q18" s="7"/>
      <c r="R18" s="3"/>
      <c r="S18" s="7"/>
      <c r="T18" s="7"/>
      <c r="U18" s="3"/>
      <c r="V18" s="3"/>
      <c r="W18" s="67"/>
    </row>
    <row r="19" spans="2:23" ht="30.75" customHeight="1" x14ac:dyDescent="0.25">
      <c r="B19" s="52" t="s">
        <v>49</v>
      </c>
      <c r="C19" s="55" t="s">
        <v>245</v>
      </c>
      <c r="D19" s="53">
        <v>0.2</v>
      </c>
      <c r="E19" s="7" t="s">
        <v>238</v>
      </c>
      <c r="F19" s="35" t="s">
        <v>55</v>
      </c>
      <c r="G19" s="33">
        <f>30/8</f>
        <v>3.75</v>
      </c>
      <c r="H19" s="33" t="s">
        <v>224</v>
      </c>
      <c r="I19" s="6"/>
      <c r="J19" s="6"/>
      <c r="K19" s="65"/>
      <c r="L19" s="65"/>
      <c r="M19" s="6"/>
      <c r="N19" s="65"/>
      <c r="O19" s="7"/>
      <c r="P19" s="7"/>
      <c r="Q19" s="7"/>
      <c r="R19" s="7"/>
      <c r="S19" s="7"/>
      <c r="T19" s="7"/>
      <c r="U19" s="7"/>
      <c r="V19" s="7"/>
      <c r="W19" s="67"/>
    </row>
    <row r="20" spans="2:23" ht="27.75" customHeight="1" x14ac:dyDescent="0.25">
      <c r="B20" s="52" t="s">
        <v>49</v>
      </c>
      <c r="C20" s="55" t="s">
        <v>245</v>
      </c>
      <c r="D20" s="53">
        <v>0.2</v>
      </c>
      <c r="E20" s="3" t="s">
        <v>239</v>
      </c>
      <c r="F20" s="35" t="s">
        <v>55</v>
      </c>
      <c r="G20" s="33">
        <f>14/8</f>
        <v>1.75</v>
      </c>
      <c r="H20" s="3" t="s">
        <v>224</v>
      </c>
      <c r="I20" s="6"/>
      <c r="J20" s="6"/>
      <c r="K20" s="65"/>
      <c r="L20" s="65"/>
      <c r="M20" s="6"/>
      <c r="N20" s="65"/>
      <c r="O20" s="3"/>
      <c r="P20" s="3"/>
      <c r="Q20" s="7"/>
      <c r="R20" s="3"/>
      <c r="S20" s="7"/>
      <c r="T20" s="7"/>
      <c r="U20" s="3"/>
      <c r="V20" s="3"/>
      <c r="W20" s="67"/>
    </row>
    <row r="21" spans="2:23" ht="22.5" customHeight="1" x14ac:dyDescent="0.25">
      <c r="B21" s="52" t="s">
        <v>29</v>
      </c>
      <c r="C21" s="55" t="s">
        <v>261</v>
      </c>
      <c r="D21" s="53">
        <v>0.05</v>
      </c>
      <c r="E21" s="4" t="s">
        <v>30</v>
      </c>
      <c r="F21" s="33" t="s">
        <v>31</v>
      </c>
      <c r="G21" s="33">
        <v>60</v>
      </c>
      <c r="H21" s="3" t="s">
        <v>3</v>
      </c>
      <c r="I21" s="6"/>
      <c r="J21" s="6"/>
      <c r="K21" s="64"/>
      <c r="L21" s="64"/>
      <c r="M21" s="6"/>
      <c r="N21" s="64"/>
      <c r="O21" s="3"/>
      <c r="P21" s="3"/>
      <c r="Q21" s="7"/>
      <c r="R21" s="3"/>
      <c r="S21" s="7"/>
      <c r="T21" s="7"/>
      <c r="U21" s="3"/>
      <c r="V21" s="3"/>
      <c r="W21" s="67"/>
    </row>
    <row r="22" spans="2:23" ht="21.75" customHeight="1" x14ac:dyDescent="0.25">
      <c r="B22" s="52" t="s">
        <v>29</v>
      </c>
      <c r="C22" s="55" t="s">
        <v>261</v>
      </c>
      <c r="D22" s="53">
        <v>0.05</v>
      </c>
      <c r="E22" s="4" t="s">
        <v>12</v>
      </c>
      <c r="F22" s="33" t="s">
        <v>48</v>
      </c>
      <c r="G22" s="33">
        <f>100/8</f>
        <v>12.5</v>
      </c>
      <c r="H22" s="3" t="s">
        <v>39</v>
      </c>
      <c r="I22" s="6"/>
      <c r="J22" s="6"/>
      <c r="K22" s="65"/>
      <c r="L22" s="65"/>
      <c r="M22" s="6"/>
      <c r="N22" s="65"/>
      <c r="O22" s="3"/>
      <c r="P22" s="3"/>
      <c r="Q22" s="7"/>
      <c r="R22" s="3"/>
      <c r="S22" s="7"/>
      <c r="T22" s="7"/>
      <c r="U22" s="3"/>
      <c r="V22" s="3"/>
      <c r="W22" s="67"/>
    </row>
    <row r="23" spans="2:23" x14ac:dyDescent="0.25">
      <c r="B23" s="52" t="s">
        <v>29</v>
      </c>
      <c r="C23" s="55" t="s">
        <v>261</v>
      </c>
      <c r="D23" s="53">
        <v>0.05</v>
      </c>
      <c r="E23" s="42" t="s">
        <v>241</v>
      </c>
      <c r="F23" s="33" t="s">
        <v>243</v>
      </c>
      <c r="G23" s="33">
        <v>0.7</v>
      </c>
      <c r="H23" s="3" t="s">
        <v>40</v>
      </c>
      <c r="I23" s="6"/>
      <c r="J23" s="6"/>
      <c r="K23" s="65"/>
      <c r="L23" s="65"/>
      <c r="M23" s="6"/>
      <c r="N23" s="65"/>
      <c r="O23" s="3"/>
      <c r="P23" s="3"/>
      <c r="Q23" s="7"/>
      <c r="R23" s="3"/>
      <c r="S23" s="7"/>
      <c r="T23" s="7"/>
      <c r="U23" s="3"/>
      <c r="V23" s="3"/>
      <c r="W23" s="67"/>
    </row>
    <row r="24" spans="2:23" x14ac:dyDescent="0.25">
      <c r="B24" s="52" t="s">
        <v>29</v>
      </c>
      <c r="C24" s="55" t="s">
        <v>261</v>
      </c>
      <c r="D24" s="53">
        <v>0.05</v>
      </c>
      <c r="E24" s="42" t="s">
        <v>242</v>
      </c>
      <c r="F24" s="33" t="s">
        <v>262</v>
      </c>
      <c r="G24" s="33">
        <v>5</v>
      </c>
      <c r="H24" s="42" t="s">
        <v>40</v>
      </c>
      <c r="I24" s="6"/>
      <c r="J24" s="6"/>
      <c r="K24" s="65"/>
      <c r="L24" s="65"/>
      <c r="M24" s="6"/>
      <c r="N24" s="65"/>
      <c r="O24" s="42"/>
      <c r="P24" s="42"/>
      <c r="Q24" s="42"/>
      <c r="R24" s="42"/>
      <c r="S24" s="42"/>
      <c r="T24" s="42"/>
      <c r="U24" s="42"/>
      <c r="V24" s="42"/>
      <c r="W24" s="67"/>
    </row>
    <row r="25" spans="2:23" x14ac:dyDescent="0.25">
      <c r="B25" s="52" t="s">
        <v>29</v>
      </c>
      <c r="C25" s="55" t="s">
        <v>261</v>
      </c>
      <c r="D25" s="53">
        <v>0.05</v>
      </c>
      <c r="E25" s="5" t="s">
        <v>14</v>
      </c>
      <c r="F25" s="33" t="s">
        <v>54</v>
      </c>
      <c r="G25" s="33">
        <f>50/8</f>
        <v>6.25</v>
      </c>
      <c r="H25" s="3" t="s">
        <v>40</v>
      </c>
      <c r="I25" s="6"/>
      <c r="J25" s="6"/>
      <c r="K25" s="66"/>
      <c r="L25" s="66"/>
      <c r="M25" s="6"/>
      <c r="N25" s="66"/>
      <c r="O25" s="3"/>
      <c r="P25" s="3"/>
      <c r="Q25" s="7"/>
      <c r="R25" s="3"/>
      <c r="S25" s="7"/>
      <c r="T25" s="7"/>
      <c r="U25" s="3"/>
      <c r="V25" s="3"/>
      <c r="W25" s="67"/>
    </row>
    <row r="26" spans="2:23" x14ac:dyDescent="0.25">
      <c r="B26" s="51" t="s">
        <v>32</v>
      </c>
      <c r="C26" s="55" t="s">
        <v>261</v>
      </c>
      <c r="D26" s="53">
        <v>0.05</v>
      </c>
      <c r="E26" s="4" t="s">
        <v>30</v>
      </c>
      <c r="F26" s="33" t="s">
        <v>31</v>
      </c>
      <c r="G26" s="33">
        <v>60</v>
      </c>
      <c r="H26" s="3" t="s">
        <v>3</v>
      </c>
      <c r="I26" s="6"/>
      <c r="J26" s="6"/>
      <c r="K26" s="64"/>
      <c r="L26" s="64"/>
      <c r="M26" s="6"/>
      <c r="N26" s="64"/>
      <c r="O26" s="3"/>
      <c r="P26" s="3"/>
      <c r="Q26" s="7"/>
      <c r="R26" s="3"/>
      <c r="S26" s="7"/>
      <c r="T26" s="7"/>
      <c r="U26" s="3"/>
      <c r="V26" s="3"/>
      <c r="W26" s="67"/>
    </row>
    <row r="27" spans="2:23" x14ac:dyDescent="0.25">
      <c r="B27" s="51" t="s">
        <v>32</v>
      </c>
      <c r="C27" s="55" t="s">
        <v>261</v>
      </c>
      <c r="D27" s="53">
        <v>0.05</v>
      </c>
      <c r="E27" s="4" t="s">
        <v>12</v>
      </c>
      <c r="F27" s="33" t="s">
        <v>48</v>
      </c>
      <c r="G27" s="33">
        <f>100/8</f>
        <v>12.5</v>
      </c>
      <c r="H27" s="3" t="s">
        <v>39</v>
      </c>
      <c r="I27" s="6"/>
      <c r="J27" s="6"/>
      <c r="K27" s="65"/>
      <c r="L27" s="65"/>
      <c r="M27" s="6"/>
      <c r="N27" s="65"/>
      <c r="O27" s="3"/>
      <c r="P27" s="3"/>
      <c r="Q27" s="7"/>
      <c r="R27" s="3"/>
      <c r="S27" s="7"/>
      <c r="T27" s="7"/>
      <c r="U27" s="3"/>
      <c r="V27" s="3"/>
      <c r="W27" s="67"/>
    </row>
    <row r="28" spans="2:23" x14ac:dyDescent="0.25">
      <c r="B28" s="51" t="s">
        <v>32</v>
      </c>
      <c r="C28" s="47" t="s">
        <v>246</v>
      </c>
      <c r="D28" s="53">
        <v>0.05</v>
      </c>
      <c r="E28" s="4" t="s">
        <v>30</v>
      </c>
      <c r="F28" s="33" t="s">
        <v>31</v>
      </c>
      <c r="G28" s="33">
        <v>60</v>
      </c>
      <c r="H28" s="3" t="s">
        <v>3</v>
      </c>
      <c r="I28" s="6"/>
      <c r="J28" s="6"/>
      <c r="K28" s="65"/>
      <c r="L28" s="65"/>
      <c r="M28" s="6"/>
      <c r="N28" s="65"/>
      <c r="O28" s="3"/>
      <c r="P28" s="3"/>
      <c r="Q28" s="7"/>
      <c r="R28" s="3"/>
      <c r="S28" s="7"/>
      <c r="T28" s="7"/>
      <c r="U28" s="3"/>
      <c r="V28" s="3"/>
      <c r="W28" s="67"/>
    </row>
    <row r="29" spans="2:23" ht="25.5" x14ac:dyDescent="0.25">
      <c r="B29" s="51" t="s">
        <v>32</v>
      </c>
      <c r="C29" s="47" t="s">
        <v>246</v>
      </c>
      <c r="D29" s="53">
        <v>0.05</v>
      </c>
      <c r="E29" s="4" t="s">
        <v>15</v>
      </c>
      <c r="F29" s="35" t="s">
        <v>55</v>
      </c>
      <c r="G29" s="33">
        <f>50/8</f>
        <v>6.25</v>
      </c>
      <c r="H29" s="3" t="s">
        <v>3</v>
      </c>
      <c r="I29" s="6"/>
      <c r="J29" s="6"/>
      <c r="K29" s="65"/>
      <c r="L29" s="65"/>
      <c r="M29" s="6"/>
      <c r="N29" s="65"/>
      <c r="O29" s="3"/>
      <c r="P29" s="3"/>
      <c r="Q29" s="7"/>
      <c r="R29" s="3"/>
      <c r="S29" s="7"/>
      <c r="T29" s="7"/>
      <c r="U29" s="3"/>
      <c r="V29" s="3"/>
      <c r="W29" s="67"/>
    </row>
    <row r="30" spans="2:23" x14ac:dyDescent="0.25">
      <c r="B30" s="51" t="s">
        <v>32</v>
      </c>
      <c r="C30" s="47" t="s">
        <v>246</v>
      </c>
      <c r="D30" s="53">
        <v>0.05</v>
      </c>
      <c r="E30" s="4" t="s">
        <v>17</v>
      </c>
      <c r="F30" s="33" t="s">
        <v>225</v>
      </c>
      <c r="G30" s="33">
        <f>50/8</f>
        <v>6.25</v>
      </c>
      <c r="H30" s="33" t="s">
        <v>224</v>
      </c>
      <c r="I30" s="34"/>
      <c r="J30" s="6"/>
      <c r="K30" s="65"/>
      <c r="L30" s="65"/>
      <c r="M30" s="6"/>
      <c r="N30" s="65"/>
      <c r="O30" s="3"/>
      <c r="P30" s="3"/>
      <c r="Q30" s="7"/>
      <c r="R30" s="3"/>
      <c r="S30" s="7"/>
      <c r="T30" s="7"/>
      <c r="U30" s="3"/>
      <c r="V30" s="3"/>
      <c r="W30" s="67"/>
    </row>
    <row r="31" spans="2:23" ht="25.5" x14ac:dyDescent="0.25">
      <c r="B31" s="51" t="s">
        <v>32</v>
      </c>
      <c r="C31" s="47" t="s">
        <v>246</v>
      </c>
      <c r="D31" s="53">
        <v>0.05</v>
      </c>
      <c r="E31" s="4" t="s">
        <v>16</v>
      </c>
      <c r="F31" s="35" t="s">
        <v>55</v>
      </c>
      <c r="G31" s="33">
        <v>6</v>
      </c>
      <c r="H31" s="33" t="s">
        <v>3</v>
      </c>
      <c r="I31" s="34"/>
      <c r="J31" s="6"/>
      <c r="K31" s="65"/>
      <c r="L31" s="65"/>
      <c r="M31" s="6"/>
      <c r="N31" s="65"/>
      <c r="O31" s="3"/>
      <c r="P31" s="3"/>
      <c r="Q31" s="7"/>
      <c r="R31" s="3"/>
      <c r="S31" s="7"/>
      <c r="T31" s="7"/>
      <c r="U31" s="3"/>
      <c r="V31" s="3"/>
      <c r="W31" s="67"/>
    </row>
    <row r="32" spans="2:23" x14ac:dyDescent="0.25">
      <c r="B32" s="51" t="s">
        <v>32</v>
      </c>
      <c r="C32" s="47" t="s">
        <v>246</v>
      </c>
      <c r="D32" s="53">
        <v>0.05</v>
      </c>
      <c r="E32" s="42" t="s">
        <v>241</v>
      </c>
      <c r="F32" s="33" t="s">
        <v>243</v>
      </c>
      <c r="G32" s="33">
        <v>0.7</v>
      </c>
      <c r="H32" s="33" t="s">
        <v>40</v>
      </c>
      <c r="I32" s="34"/>
      <c r="J32" s="6"/>
      <c r="K32" s="65"/>
      <c r="L32" s="65"/>
      <c r="M32" s="6"/>
      <c r="N32" s="65"/>
      <c r="O32" s="3"/>
      <c r="P32" s="3"/>
      <c r="Q32" s="7"/>
      <c r="R32" s="3"/>
      <c r="S32" s="7"/>
      <c r="T32" s="7"/>
      <c r="U32" s="3"/>
      <c r="V32" s="3"/>
      <c r="W32" s="67"/>
    </row>
    <row r="33" spans="2:23" x14ac:dyDescent="0.25">
      <c r="B33" s="51" t="s">
        <v>32</v>
      </c>
      <c r="C33" s="47" t="s">
        <v>246</v>
      </c>
      <c r="D33" s="53">
        <v>0.05</v>
      </c>
      <c r="E33" s="42" t="s">
        <v>242</v>
      </c>
      <c r="F33" s="33" t="s">
        <v>262</v>
      </c>
      <c r="G33" s="33">
        <v>5</v>
      </c>
      <c r="H33" s="33" t="s">
        <v>40</v>
      </c>
      <c r="I33" s="34"/>
      <c r="J33" s="6"/>
      <c r="K33" s="65"/>
      <c r="L33" s="65"/>
      <c r="M33" s="6"/>
      <c r="N33" s="65"/>
      <c r="O33" s="42"/>
      <c r="P33" s="42"/>
      <c r="Q33" s="42"/>
      <c r="R33" s="42"/>
      <c r="S33" s="42"/>
      <c r="T33" s="42"/>
      <c r="U33" s="42"/>
      <c r="V33" s="42"/>
      <c r="W33" s="67"/>
    </row>
    <row r="34" spans="2:23" x14ac:dyDescent="0.25">
      <c r="B34" s="51" t="s">
        <v>32</v>
      </c>
      <c r="C34" s="47" t="s">
        <v>246</v>
      </c>
      <c r="D34" s="53">
        <v>0.05</v>
      </c>
      <c r="E34" s="5" t="s">
        <v>14</v>
      </c>
      <c r="F34" s="33" t="s">
        <v>54</v>
      </c>
      <c r="G34" s="33">
        <f>50/8</f>
        <v>6.25</v>
      </c>
      <c r="H34" s="33" t="s">
        <v>40</v>
      </c>
      <c r="I34" s="34"/>
      <c r="J34" s="6"/>
      <c r="K34" s="66"/>
      <c r="L34" s="66"/>
      <c r="M34" s="6"/>
      <c r="N34" s="66"/>
      <c r="O34" s="3"/>
      <c r="P34" s="3"/>
      <c r="Q34" s="7"/>
      <c r="R34" s="3"/>
      <c r="S34" s="7"/>
      <c r="T34" s="7"/>
      <c r="U34" s="3"/>
      <c r="V34" s="3"/>
      <c r="W34" s="67"/>
    </row>
    <row r="35" spans="2:23" ht="20.25" customHeight="1" x14ac:dyDescent="0.25">
      <c r="B35" s="51" t="s">
        <v>256</v>
      </c>
      <c r="C35" s="55" t="s">
        <v>253</v>
      </c>
      <c r="D35" s="53">
        <v>0.05</v>
      </c>
      <c r="E35" s="4" t="s">
        <v>30</v>
      </c>
      <c r="F35" s="33" t="s">
        <v>31</v>
      </c>
      <c r="G35" s="33">
        <v>6</v>
      </c>
      <c r="H35" s="33" t="s">
        <v>38</v>
      </c>
      <c r="I35" s="34"/>
      <c r="J35" s="6"/>
      <c r="K35" s="64"/>
      <c r="L35" s="64"/>
      <c r="M35" s="6"/>
      <c r="N35" s="64"/>
      <c r="O35" s="3"/>
      <c r="P35" s="3"/>
      <c r="Q35" s="7"/>
      <c r="R35" s="3"/>
      <c r="S35" s="7"/>
      <c r="T35" s="7"/>
      <c r="U35" s="3"/>
      <c r="V35" s="3"/>
      <c r="W35" s="67"/>
    </row>
    <row r="36" spans="2:23" ht="21.75" customHeight="1" x14ac:dyDescent="0.25">
      <c r="B36" s="51" t="s">
        <v>256</v>
      </c>
      <c r="C36" s="55" t="s">
        <v>253</v>
      </c>
      <c r="D36" s="53">
        <v>0.05</v>
      </c>
      <c r="E36" s="4" t="s">
        <v>33</v>
      </c>
      <c r="F36" s="35" t="s">
        <v>55</v>
      </c>
      <c r="G36" s="33">
        <f>48/8</f>
        <v>6</v>
      </c>
      <c r="H36" s="33" t="s">
        <v>3</v>
      </c>
      <c r="I36" s="33"/>
      <c r="J36" s="6"/>
      <c r="K36" s="65"/>
      <c r="L36" s="65"/>
      <c r="M36" s="6"/>
      <c r="N36" s="65"/>
      <c r="O36" s="3"/>
      <c r="P36" s="3"/>
      <c r="Q36" s="7"/>
      <c r="R36" s="3"/>
      <c r="S36" s="7"/>
      <c r="T36" s="7"/>
      <c r="U36" s="3"/>
      <c r="V36" s="3"/>
      <c r="W36" s="67"/>
    </row>
    <row r="37" spans="2:23" ht="21.75" customHeight="1" x14ac:dyDescent="0.25">
      <c r="B37" s="51" t="s">
        <v>256</v>
      </c>
      <c r="C37" s="55" t="s">
        <v>253</v>
      </c>
      <c r="D37" s="53">
        <v>0.05</v>
      </c>
      <c r="E37" s="4" t="s">
        <v>12</v>
      </c>
      <c r="F37" s="33" t="s">
        <v>48</v>
      </c>
      <c r="G37" s="33">
        <f>100/8</f>
        <v>12.5</v>
      </c>
      <c r="H37" s="3" t="s">
        <v>39</v>
      </c>
      <c r="I37" s="6"/>
      <c r="J37" s="6"/>
      <c r="K37" s="65"/>
      <c r="L37" s="65"/>
      <c r="M37" s="6"/>
      <c r="N37" s="65"/>
      <c r="O37" s="3"/>
      <c r="P37" s="3"/>
      <c r="Q37" s="7"/>
      <c r="R37" s="3"/>
      <c r="S37" s="7"/>
      <c r="T37" s="7"/>
      <c r="U37" s="3"/>
      <c r="V37" s="3"/>
      <c r="W37" s="67"/>
    </row>
    <row r="38" spans="2:23" ht="21.75" customHeight="1" x14ac:dyDescent="0.25">
      <c r="B38" s="51" t="s">
        <v>256</v>
      </c>
      <c r="C38" s="55" t="s">
        <v>253</v>
      </c>
      <c r="D38" s="53">
        <v>0.05</v>
      </c>
      <c r="E38" s="8" t="s">
        <v>34</v>
      </c>
      <c r="F38" s="35" t="s">
        <v>55</v>
      </c>
      <c r="G38" s="33">
        <f>48/8</f>
        <v>6</v>
      </c>
      <c r="H38" s="33" t="s">
        <v>3</v>
      </c>
      <c r="I38" s="6"/>
      <c r="J38" s="6"/>
      <c r="K38" s="65"/>
      <c r="L38" s="65"/>
      <c r="M38" s="6"/>
      <c r="N38" s="65"/>
      <c r="O38" s="7"/>
      <c r="P38" s="7"/>
      <c r="Q38" s="7"/>
      <c r="R38" s="7"/>
      <c r="S38" s="7"/>
      <c r="T38" s="7"/>
      <c r="U38" s="7"/>
      <c r="V38" s="7"/>
      <c r="W38" s="67"/>
    </row>
    <row r="39" spans="2:23" ht="21.75" customHeight="1" x14ac:dyDescent="0.25">
      <c r="B39" s="51" t="s">
        <v>256</v>
      </c>
      <c r="C39" s="55" t="s">
        <v>253</v>
      </c>
      <c r="D39" s="53">
        <v>0.05</v>
      </c>
      <c r="E39" s="7" t="s">
        <v>13</v>
      </c>
      <c r="F39" s="33" t="s">
        <v>53</v>
      </c>
      <c r="G39" s="33"/>
      <c r="H39" s="7" t="s">
        <v>40</v>
      </c>
      <c r="I39" s="6"/>
      <c r="J39" s="6"/>
      <c r="K39" s="65"/>
      <c r="L39" s="65"/>
      <c r="M39" s="6"/>
      <c r="N39" s="65"/>
      <c r="O39" s="7"/>
      <c r="P39" s="7"/>
      <c r="Q39" s="7"/>
      <c r="R39" s="7"/>
      <c r="S39" s="7"/>
      <c r="T39" s="7"/>
      <c r="U39" s="7"/>
      <c r="V39" s="7"/>
      <c r="W39" s="67"/>
    </row>
    <row r="40" spans="2:23" ht="21.75" customHeight="1" x14ac:dyDescent="0.25">
      <c r="B40" s="51" t="s">
        <v>256</v>
      </c>
      <c r="C40" s="55" t="s">
        <v>253</v>
      </c>
      <c r="D40" s="53">
        <v>0.05</v>
      </c>
      <c r="E40" s="5" t="s">
        <v>14</v>
      </c>
      <c r="F40" s="33" t="s">
        <v>54</v>
      </c>
      <c r="G40" s="33">
        <f>50/8</f>
        <v>6.25</v>
      </c>
      <c r="H40" s="7" t="s">
        <v>40</v>
      </c>
      <c r="I40" s="6"/>
      <c r="J40" s="6"/>
      <c r="K40" s="66"/>
      <c r="L40" s="66"/>
      <c r="M40" s="6"/>
      <c r="N40" s="66"/>
      <c r="O40" s="3"/>
      <c r="P40" s="3"/>
      <c r="Q40" s="7"/>
      <c r="R40" s="3"/>
      <c r="S40" s="7"/>
      <c r="T40" s="7"/>
      <c r="U40" s="3"/>
      <c r="V40" s="3"/>
      <c r="W40" s="67"/>
    </row>
    <row r="41" spans="2:23" ht="21.75" customHeight="1" x14ac:dyDescent="0.25">
      <c r="B41" s="51" t="s">
        <v>255</v>
      </c>
      <c r="C41" s="55" t="s">
        <v>254</v>
      </c>
      <c r="D41" s="53">
        <v>0.05</v>
      </c>
      <c r="E41" s="48" t="s">
        <v>30</v>
      </c>
      <c r="F41" s="33" t="s">
        <v>31</v>
      </c>
      <c r="G41" s="33"/>
      <c r="H41" s="33" t="s">
        <v>38</v>
      </c>
      <c r="I41" s="6"/>
      <c r="J41" s="6"/>
      <c r="K41" s="49"/>
      <c r="L41" s="49"/>
      <c r="M41" s="6"/>
      <c r="N41" s="49"/>
      <c r="O41" s="50"/>
      <c r="P41" s="50"/>
      <c r="Q41" s="50"/>
      <c r="R41" s="50"/>
      <c r="S41" s="50"/>
      <c r="T41" s="50"/>
      <c r="U41" s="50"/>
      <c r="V41" s="50"/>
      <c r="W41" s="50"/>
    </row>
    <row r="42" spans="2:23" ht="21.75" customHeight="1" x14ac:dyDescent="0.25">
      <c r="B42" s="51" t="s">
        <v>255</v>
      </c>
      <c r="C42" s="55" t="s">
        <v>254</v>
      </c>
      <c r="D42" s="53">
        <v>0.05</v>
      </c>
      <c r="E42" s="48" t="s">
        <v>33</v>
      </c>
      <c r="F42" s="35" t="s">
        <v>55</v>
      </c>
      <c r="G42" s="33">
        <f>48/8</f>
        <v>6</v>
      </c>
      <c r="H42" s="33" t="s">
        <v>3</v>
      </c>
      <c r="I42" s="6"/>
      <c r="J42" s="6"/>
      <c r="K42" s="49"/>
      <c r="L42" s="49"/>
      <c r="M42" s="6"/>
      <c r="N42" s="49"/>
      <c r="O42" s="50"/>
      <c r="P42" s="50"/>
      <c r="Q42" s="50"/>
      <c r="R42" s="50"/>
      <c r="S42" s="50"/>
      <c r="T42" s="50"/>
      <c r="U42" s="50"/>
      <c r="V42" s="50"/>
      <c r="W42" s="50"/>
    </row>
    <row r="43" spans="2:23" ht="21.75" customHeight="1" x14ac:dyDescent="0.25">
      <c r="B43" s="51" t="s">
        <v>255</v>
      </c>
      <c r="C43" s="55" t="s">
        <v>254</v>
      </c>
      <c r="D43" s="53">
        <v>0.05</v>
      </c>
      <c r="E43" s="48" t="s">
        <v>12</v>
      </c>
      <c r="F43" s="33" t="s">
        <v>48</v>
      </c>
      <c r="G43" s="33">
        <f>100/8</f>
        <v>12.5</v>
      </c>
      <c r="H43" s="50" t="s">
        <v>39</v>
      </c>
      <c r="I43" s="6"/>
      <c r="J43" s="6"/>
      <c r="K43" s="49"/>
      <c r="L43" s="49"/>
      <c r="M43" s="6"/>
      <c r="N43" s="49"/>
      <c r="O43" s="50"/>
      <c r="P43" s="50"/>
      <c r="Q43" s="50"/>
      <c r="R43" s="50"/>
      <c r="S43" s="50"/>
      <c r="T43" s="50"/>
      <c r="U43" s="50"/>
      <c r="V43" s="50"/>
      <c r="W43" s="50"/>
    </row>
    <row r="44" spans="2:23" ht="21.75" customHeight="1" x14ac:dyDescent="0.25">
      <c r="B44" s="51" t="s">
        <v>255</v>
      </c>
      <c r="C44" s="55" t="s">
        <v>254</v>
      </c>
      <c r="D44" s="53">
        <v>0.05</v>
      </c>
      <c r="E44" s="48" t="s">
        <v>34</v>
      </c>
      <c r="F44" s="35" t="s">
        <v>55</v>
      </c>
      <c r="G44" s="33">
        <f>48/8</f>
        <v>6</v>
      </c>
      <c r="H44" s="33" t="s">
        <v>3</v>
      </c>
      <c r="I44" s="6"/>
      <c r="J44" s="6"/>
      <c r="K44" s="49"/>
      <c r="L44" s="49"/>
      <c r="M44" s="6"/>
      <c r="N44" s="49"/>
      <c r="O44" s="50"/>
      <c r="P44" s="50"/>
      <c r="Q44" s="50"/>
      <c r="R44" s="50"/>
      <c r="S44" s="50"/>
      <c r="T44" s="50"/>
      <c r="U44" s="50"/>
      <c r="V44" s="50"/>
      <c r="W44" s="50"/>
    </row>
    <row r="45" spans="2:23" ht="21.75" customHeight="1" x14ac:dyDescent="0.25">
      <c r="B45" s="51" t="s">
        <v>255</v>
      </c>
      <c r="C45" s="55" t="s">
        <v>254</v>
      </c>
      <c r="D45" s="53">
        <v>0.05</v>
      </c>
      <c r="E45" s="50" t="s">
        <v>13</v>
      </c>
      <c r="F45" s="33" t="s">
        <v>53</v>
      </c>
      <c r="G45" s="33">
        <v>0.7</v>
      </c>
      <c r="H45" s="50" t="s">
        <v>40</v>
      </c>
      <c r="I45" s="6"/>
      <c r="J45" s="6"/>
      <c r="K45" s="49"/>
      <c r="L45" s="49"/>
      <c r="M45" s="6"/>
      <c r="N45" s="49"/>
      <c r="O45" s="50"/>
      <c r="P45" s="50"/>
      <c r="Q45" s="50"/>
      <c r="R45" s="50"/>
      <c r="S45" s="50"/>
      <c r="T45" s="50"/>
      <c r="U45" s="50"/>
      <c r="V45" s="50"/>
      <c r="W45" s="50"/>
    </row>
    <row r="46" spans="2:23" ht="21.75" customHeight="1" x14ac:dyDescent="0.25">
      <c r="B46" s="51" t="s">
        <v>255</v>
      </c>
      <c r="C46" s="55" t="s">
        <v>254</v>
      </c>
      <c r="D46" s="53">
        <v>0.05</v>
      </c>
      <c r="E46" s="5" t="s">
        <v>14</v>
      </c>
      <c r="F46" s="33" t="s">
        <v>54</v>
      </c>
      <c r="G46" s="33">
        <f>50/8</f>
        <v>6.25</v>
      </c>
      <c r="H46" s="50" t="s">
        <v>40</v>
      </c>
      <c r="I46" s="6"/>
      <c r="J46" s="6"/>
      <c r="K46" s="49"/>
      <c r="L46" s="49"/>
      <c r="M46" s="6"/>
      <c r="N46" s="49"/>
      <c r="O46" s="50"/>
      <c r="P46" s="50"/>
      <c r="Q46" s="50"/>
      <c r="R46" s="50"/>
      <c r="S46" s="50"/>
      <c r="T46" s="50"/>
      <c r="U46" s="50"/>
      <c r="V46" s="50"/>
      <c r="W46" s="50"/>
    </row>
    <row r="47" spans="2:23" ht="29.25" customHeight="1" x14ac:dyDescent="0.25">
      <c r="B47" s="51" t="s">
        <v>257</v>
      </c>
      <c r="C47" s="47" t="s">
        <v>259</v>
      </c>
      <c r="D47" s="53">
        <v>0.05</v>
      </c>
      <c r="E47" s="57" t="s">
        <v>30</v>
      </c>
      <c r="F47" s="33" t="s">
        <v>31</v>
      </c>
      <c r="G47" s="33">
        <v>6</v>
      </c>
      <c r="H47" s="33" t="s">
        <v>38</v>
      </c>
      <c r="I47" s="6"/>
      <c r="J47" s="6"/>
      <c r="K47" s="64"/>
      <c r="L47" s="64"/>
      <c r="M47" s="6"/>
      <c r="N47" s="64"/>
      <c r="O47" s="3"/>
      <c r="P47" s="3"/>
      <c r="Q47" s="7"/>
      <c r="R47" s="3"/>
      <c r="S47" s="7"/>
      <c r="T47" s="7"/>
      <c r="U47" s="3"/>
      <c r="V47" s="3"/>
      <c r="W47" s="67"/>
    </row>
    <row r="48" spans="2:23" ht="28.5" customHeight="1" x14ac:dyDescent="0.25">
      <c r="B48" s="51" t="s">
        <v>257</v>
      </c>
      <c r="C48" s="56" t="s">
        <v>259</v>
      </c>
      <c r="D48" s="53">
        <v>0.05</v>
      </c>
      <c r="E48" s="57" t="s">
        <v>33</v>
      </c>
      <c r="F48" s="35" t="s">
        <v>55</v>
      </c>
      <c r="G48" s="33">
        <f>48/8</f>
        <v>6</v>
      </c>
      <c r="H48" s="33" t="s">
        <v>3</v>
      </c>
      <c r="I48" s="6"/>
      <c r="J48" s="6"/>
      <c r="K48" s="65"/>
      <c r="L48" s="65"/>
      <c r="M48" s="6"/>
      <c r="N48" s="65"/>
      <c r="O48" s="3"/>
      <c r="P48" s="3"/>
      <c r="Q48" s="7"/>
      <c r="R48" s="3"/>
      <c r="S48" s="7"/>
      <c r="T48" s="7"/>
      <c r="U48" s="3"/>
      <c r="V48" s="3"/>
      <c r="W48" s="67"/>
    </row>
    <row r="49" spans="2:23" x14ac:dyDescent="0.25">
      <c r="B49" s="51" t="s">
        <v>257</v>
      </c>
      <c r="C49" s="56" t="s">
        <v>259</v>
      </c>
      <c r="D49" s="53">
        <v>0.05</v>
      </c>
      <c r="E49" s="57" t="s">
        <v>12</v>
      </c>
      <c r="F49" s="33" t="s">
        <v>48</v>
      </c>
      <c r="G49" s="33">
        <f>100/8</f>
        <v>12.5</v>
      </c>
      <c r="H49" s="56" t="s">
        <v>39</v>
      </c>
      <c r="I49" s="6"/>
      <c r="J49" s="6"/>
      <c r="K49" s="65"/>
      <c r="L49" s="65"/>
      <c r="M49" s="6"/>
      <c r="N49" s="65"/>
      <c r="O49" s="3"/>
      <c r="P49" s="3"/>
      <c r="Q49" s="7"/>
      <c r="R49" s="3"/>
      <c r="S49" s="7"/>
      <c r="T49" s="7"/>
      <c r="U49" s="3"/>
      <c r="V49" s="3"/>
      <c r="W49" s="67"/>
    </row>
    <row r="50" spans="2:23" ht="25.5" x14ac:dyDescent="0.25">
      <c r="B50" s="51" t="s">
        <v>257</v>
      </c>
      <c r="C50" s="56" t="s">
        <v>259</v>
      </c>
      <c r="D50" s="53">
        <v>0.05</v>
      </c>
      <c r="E50" s="57" t="s">
        <v>34</v>
      </c>
      <c r="F50" s="35" t="s">
        <v>55</v>
      </c>
      <c r="G50" s="33">
        <f>48/8</f>
        <v>6</v>
      </c>
      <c r="H50" s="33" t="s">
        <v>3</v>
      </c>
      <c r="I50" s="6"/>
      <c r="J50" s="6"/>
      <c r="K50" s="65"/>
      <c r="L50" s="65"/>
      <c r="M50" s="6"/>
      <c r="N50" s="65"/>
      <c r="O50" s="3"/>
      <c r="P50" s="3"/>
      <c r="Q50" s="7"/>
      <c r="R50" s="3"/>
      <c r="S50" s="7"/>
      <c r="T50" s="7"/>
      <c r="U50" s="3"/>
      <c r="V50" s="3"/>
      <c r="W50" s="67"/>
    </row>
    <row r="51" spans="2:23" x14ac:dyDescent="0.25">
      <c r="B51" s="51" t="s">
        <v>257</v>
      </c>
      <c r="C51" s="56" t="s">
        <v>259</v>
      </c>
      <c r="D51" s="53">
        <v>0.05</v>
      </c>
      <c r="E51" s="56" t="s">
        <v>13</v>
      </c>
      <c r="F51" s="33" t="s">
        <v>53</v>
      </c>
      <c r="G51" s="33">
        <v>0.7</v>
      </c>
      <c r="H51" s="56" t="s">
        <v>40</v>
      </c>
      <c r="I51" s="6"/>
      <c r="J51" s="6"/>
      <c r="K51" s="65"/>
      <c r="L51" s="65"/>
      <c r="M51" s="6"/>
      <c r="N51" s="65"/>
      <c r="O51" s="7"/>
      <c r="P51" s="7"/>
      <c r="Q51" s="7"/>
      <c r="R51" s="7"/>
      <c r="S51" s="7"/>
      <c r="T51" s="7"/>
      <c r="U51" s="7"/>
      <c r="V51" s="7"/>
      <c r="W51" s="67"/>
    </row>
    <row r="52" spans="2:23" x14ac:dyDescent="0.25">
      <c r="B52" s="51" t="s">
        <v>257</v>
      </c>
      <c r="C52" s="56" t="s">
        <v>259</v>
      </c>
      <c r="D52" s="53">
        <v>0.05</v>
      </c>
      <c r="E52" s="5" t="s">
        <v>14</v>
      </c>
      <c r="F52" s="33" t="s">
        <v>54</v>
      </c>
      <c r="G52" s="33">
        <f>50/8</f>
        <v>6.25</v>
      </c>
      <c r="H52" s="56" t="s">
        <v>40</v>
      </c>
      <c r="I52" s="6"/>
      <c r="J52" s="6"/>
      <c r="K52" s="65"/>
      <c r="L52" s="65"/>
      <c r="M52" s="6"/>
      <c r="N52" s="65"/>
      <c r="O52" s="3"/>
      <c r="P52" s="3"/>
      <c r="Q52" s="7"/>
      <c r="R52" s="3"/>
      <c r="S52" s="7"/>
      <c r="T52" s="7"/>
      <c r="U52" s="3"/>
      <c r="V52" s="3"/>
      <c r="W52" s="67"/>
    </row>
    <row r="53" spans="2:23" x14ac:dyDescent="0.25">
      <c r="B53" s="51" t="s">
        <v>258</v>
      </c>
      <c r="C53" s="56" t="s">
        <v>258</v>
      </c>
      <c r="D53" s="53">
        <v>0.05</v>
      </c>
      <c r="E53" s="57" t="s">
        <v>30</v>
      </c>
      <c r="F53" s="33" t="s">
        <v>31</v>
      </c>
      <c r="G53" s="33">
        <v>6</v>
      </c>
      <c r="H53" s="33" t="s">
        <v>38</v>
      </c>
      <c r="I53" s="6"/>
      <c r="J53" s="6"/>
      <c r="K53" s="64"/>
      <c r="L53" s="64"/>
      <c r="M53" s="6"/>
      <c r="N53" s="64"/>
      <c r="O53" s="56"/>
      <c r="P53" s="56"/>
      <c r="Q53" s="56"/>
      <c r="R53" s="56"/>
      <c r="S53" s="56"/>
      <c r="T53" s="56"/>
      <c r="U53" s="56"/>
      <c r="V53" s="56"/>
      <c r="W53" s="67"/>
    </row>
    <row r="54" spans="2:23" ht="25.5" x14ac:dyDescent="0.25">
      <c r="B54" s="51" t="s">
        <v>258</v>
      </c>
      <c r="C54" s="56" t="s">
        <v>258</v>
      </c>
      <c r="D54" s="53">
        <v>0.05</v>
      </c>
      <c r="E54" s="57" t="s">
        <v>33</v>
      </c>
      <c r="F54" s="35" t="s">
        <v>55</v>
      </c>
      <c r="G54" s="33">
        <f>48/8</f>
        <v>6</v>
      </c>
      <c r="H54" s="33" t="s">
        <v>3</v>
      </c>
      <c r="I54" s="6"/>
      <c r="J54" s="6"/>
      <c r="K54" s="65"/>
      <c r="L54" s="65"/>
      <c r="M54" s="6"/>
      <c r="N54" s="65"/>
      <c r="O54" s="56"/>
      <c r="P54" s="56"/>
      <c r="Q54" s="56"/>
      <c r="R54" s="56"/>
      <c r="S54" s="56"/>
      <c r="T54" s="56"/>
      <c r="U54" s="56"/>
      <c r="V54" s="56"/>
      <c r="W54" s="67"/>
    </row>
    <row r="55" spans="2:23" x14ac:dyDescent="0.25">
      <c r="B55" s="51" t="s">
        <v>258</v>
      </c>
      <c r="C55" s="56" t="s">
        <v>258</v>
      </c>
      <c r="D55" s="53">
        <v>0.05</v>
      </c>
      <c r="E55" s="57" t="s">
        <v>12</v>
      </c>
      <c r="F55" s="33" t="s">
        <v>48</v>
      </c>
      <c r="G55" s="33">
        <f>100/8</f>
        <v>12.5</v>
      </c>
      <c r="H55" s="56" t="s">
        <v>39</v>
      </c>
      <c r="I55" s="6"/>
      <c r="J55" s="6"/>
      <c r="K55" s="65"/>
      <c r="L55" s="65"/>
      <c r="M55" s="6"/>
      <c r="N55" s="65"/>
      <c r="O55" s="56"/>
      <c r="P55" s="56"/>
      <c r="Q55" s="56"/>
      <c r="R55" s="56"/>
      <c r="S55" s="56"/>
      <c r="T55" s="56"/>
      <c r="U55" s="56"/>
      <c r="V55" s="56"/>
      <c r="W55" s="67"/>
    </row>
    <row r="56" spans="2:23" ht="25.5" x14ac:dyDescent="0.25">
      <c r="B56" s="51" t="s">
        <v>258</v>
      </c>
      <c r="C56" s="56" t="s">
        <v>258</v>
      </c>
      <c r="D56" s="53">
        <v>0.05</v>
      </c>
      <c r="E56" s="57" t="s">
        <v>34</v>
      </c>
      <c r="F56" s="35" t="s">
        <v>55</v>
      </c>
      <c r="G56" s="33">
        <f>48/8</f>
        <v>6</v>
      </c>
      <c r="H56" s="33" t="s">
        <v>3</v>
      </c>
      <c r="I56" s="6"/>
      <c r="J56" s="6"/>
      <c r="K56" s="65"/>
      <c r="L56" s="65"/>
      <c r="M56" s="6"/>
      <c r="N56" s="65"/>
      <c r="O56" s="56"/>
      <c r="P56" s="56"/>
      <c r="Q56" s="56"/>
      <c r="R56" s="56"/>
      <c r="S56" s="56"/>
      <c r="T56" s="56"/>
      <c r="U56" s="56"/>
      <c r="V56" s="56"/>
      <c r="W56" s="67"/>
    </row>
    <row r="57" spans="2:23" x14ac:dyDescent="0.25">
      <c r="B57" s="51" t="s">
        <v>258</v>
      </c>
      <c r="C57" s="56" t="s">
        <v>258</v>
      </c>
      <c r="D57" s="53">
        <v>0.05</v>
      </c>
      <c r="E57" s="56" t="s">
        <v>13</v>
      </c>
      <c r="F57" s="33" t="s">
        <v>53</v>
      </c>
      <c r="G57" s="33">
        <v>0.7</v>
      </c>
      <c r="H57" s="56" t="s">
        <v>40</v>
      </c>
      <c r="I57" s="6"/>
      <c r="J57" s="6"/>
      <c r="K57" s="65"/>
      <c r="L57" s="65"/>
      <c r="M57" s="6"/>
      <c r="N57" s="65"/>
      <c r="O57" s="56"/>
      <c r="P57" s="56"/>
      <c r="Q57" s="56"/>
      <c r="R57" s="56"/>
      <c r="S57" s="56"/>
      <c r="T57" s="56"/>
      <c r="U57" s="56"/>
      <c r="V57" s="56"/>
      <c r="W57" s="67"/>
    </row>
    <row r="58" spans="2:23" x14ac:dyDescent="0.25">
      <c r="B58" s="51" t="s">
        <v>258</v>
      </c>
      <c r="C58" s="56" t="s">
        <v>258</v>
      </c>
      <c r="D58" s="53">
        <v>0.05</v>
      </c>
      <c r="E58" s="5" t="s">
        <v>14</v>
      </c>
      <c r="F58" s="33" t="s">
        <v>54</v>
      </c>
      <c r="G58" s="33">
        <f>50/8</f>
        <v>6.25</v>
      </c>
      <c r="H58" s="56" t="s">
        <v>40</v>
      </c>
      <c r="I58" s="6"/>
      <c r="J58" s="6"/>
      <c r="K58" s="65"/>
      <c r="L58" s="65"/>
      <c r="M58" s="6"/>
      <c r="N58" s="65"/>
      <c r="O58" s="56"/>
      <c r="P58" s="56"/>
      <c r="Q58" s="56"/>
      <c r="R58" s="56"/>
      <c r="S58" s="56"/>
      <c r="T58" s="56"/>
      <c r="U58" s="56"/>
      <c r="V58" s="56"/>
      <c r="W58" s="67"/>
    </row>
    <row r="59" spans="2:23" x14ac:dyDescent="0.25">
      <c r="B59" s="51" t="s">
        <v>260</v>
      </c>
      <c r="C59" s="56" t="s">
        <v>260</v>
      </c>
      <c r="D59" s="53">
        <v>0.05</v>
      </c>
      <c r="E59" s="57" t="s">
        <v>30</v>
      </c>
      <c r="F59" s="33" t="s">
        <v>31</v>
      </c>
      <c r="G59" s="33">
        <v>6</v>
      </c>
      <c r="H59" s="33" t="s">
        <v>38</v>
      </c>
      <c r="I59" s="6"/>
      <c r="J59" s="6"/>
      <c r="K59" s="64"/>
      <c r="L59" s="64"/>
      <c r="M59" s="6"/>
      <c r="N59" s="64"/>
      <c r="O59" s="56"/>
      <c r="P59" s="56"/>
      <c r="Q59" s="56"/>
      <c r="R59" s="56"/>
      <c r="S59" s="56"/>
      <c r="T59" s="56"/>
      <c r="U59" s="56"/>
      <c r="V59" s="56"/>
      <c r="W59" s="67"/>
    </row>
    <row r="60" spans="2:23" ht="25.5" x14ac:dyDescent="0.25">
      <c r="B60" s="51" t="s">
        <v>260</v>
      </c>
      <c r="C60" s="56" t="s">
        <v>260</v>
      </c>
      <c r="D60" s="53">
        <v>0.05</v>
      </c>
      <c r="E60" s="57" t="s">
        <v>33</v>
      </c>
      <c r="F60" s="35" t="s">
        <v>55</v>
      </c>
      <c r="G60" s="33">
        <f>48/8</f>
        <v>6</v>
      </c>
      <c r="H60" s="33" t="s">
        <v>3</v>
      </c>
      <c r="I60" s="6"/>
      <c r="J60" s="6"/>
      <c r="K60" s="65"/>
      <c r="L60" s="65"/>
      <c r="M60" s="6"/>
      <c r="N60" s="65"/>
      <c r="O60" s="56"/>
      <c r="P60" s="56"/>
      <c r="Q60" s="56"/>
      <c r="R60" s="56"/>
      <c r="S60" s="56"/>
      <c r="T60" s="56"/>
      <c r="U60" s="56"/>
      <c r="V60" s="56"/>
      <c r="W60" s="67"/>
    </row>
    <row r="61" spans="2:23" x14ac:dyDescent="0.25">
      <c r="B61" s="51" t="s">
        <v>260</v>
      </c>
      <c r="C61" s="56" t="s">
        <v>260</v>
      </c>
      <c r="D61" s="53">
        <v>0.05</v>
      </c>
      <c r="E61" s="57" t="s">
        <v>12</v>
      </c>
      <c r="F61" s="33" t="s">
        <v>48</v>
      </c>
      <c r="G61" s="33">
        <f>100/8</f>
        <v>12.5</v>
      </c>
      <c r="H61" s="56" t="s">
        <v>39</v>
      </c>
      <c r="I61" s="6"/>
      <c r="J61" s="6"/>
      <c r="K61" s="65"/>
      <c r="L61" s="65"/>
      <c r="M61" s="6"/>
      <c r="N61" s="65"/>
      <c r="O61" s="56"/>
      <c r="P61" s="56"/>
      <c r="Q61" s="56"/>
      <c r="R61" s="56"/>
      <c r="S61" s="56"/>
      <c r="T61" s="56"/>
      <c r="U61" s="56"/>
      <c r="V61" s="56"/>
      <c r="W61" s="67"/>
    </row>
    <row r="62" spans="2:23" ht="25.5" x14ac:dyDescent="0.25">
      <c r="B62" s="51" t="s">
        <v>260</v>
      </c>
      <c r="C62" s="56" t="s">
        <v>260</v>
      </c>
      <c r="D62" s="53">
        <v>0.05</v>
      </c>
      <c r="E62" s="57" t="s">
        <v>34</v>
      </c>
      <c r="F62" s="35" t="s">
        <v>55</v>
      </c>
      <c r="G62" s="33">
        <f>48/8</f>
        <v>6</v>
      </c>
      <c r="H62" s="33" t="s">
        <v>3</v>
      </c>
      <c r="I62" s="6"/>
      <c r="J62" s="6"/>
      <c r="K62" s="65"/>
      <c r="L62" s="65"/>
      <c r="M62" s="6"/>
      <c r="N62" s="65"/>
      <c r="O62" s="56"/>
      <c r="P62" s="56"/>
      <c r="Q62" s="56"/>
      <c r="R62" s="56"/>
      <c r="S62" s="56"/>
      <c r="T62" s="56"/>
      <c r="U62" s="56"/>
      <c r="V62" s="56"/>
      <c r="W62" s="67"/>
    </row>
    <row r="63" spans="2:23" x14ac:dyDescent="0.25">
      <c r="B63" s="51" t="s">
        <v>260</v>
      </c>
      <c r="C63" s="56" t="s">
        <v>260</v>
      </c>
      <c r="D63" s="53">
        <v>0.05</v>
      </c>
      <c r="E63" s="56" t="s">
        <v>13</v>
      </c>
      <c r="F63" s="33" t="s">
        <v>53</v>
      </c>
      <c r="G63" s="33">
        <v>0.7</v>
      </c>
      <c r="H63" s="56" t="s">
        <v>40</v>
      </c>
      <c r="I63" s="6"/>
      <c r="J63" s="6"/>
      <c r="K63" s="65"/>
      <c r="L63" s="65"/>
      <c r="M63" s="6"/>
      <c r="N63" s="65"/>
      <c r="O63" s="56"/>
      <c r="P63" s="56"/>
      <c r="Q63" s="56"/>
      <c r="R63" s="56"/>
      <c r="S63" s="56"/>
      <c r="T63" s="56"/>
      <c r="U63" s="56"/>
      <c r="V63" s="56"/>
      <c r="W63" s="67"/>
    </row>
    <row r="64" spans="2:23" x14ac:dyDescent="0.25">
      <c r="B64" s="51" t="s">
        <v>260</v>
      </c>
      <c r="C64" s="56" t="s">
        <v>260</v>
      </c>
      <c r="D64" s="53">
        <v>0.05</v>
      </c>
      <c r="E64" s="5" t="s">
        <v>14</v>
      </c>
      <c r="F64" s="33" t="s">
        <v>54</v>
      </c>
      <c r="G64" s="33">
        <f>50/8</f>
        <v>6.25</v>
      </c>
      <c r="H64" s="56" t="s">
        <v>40</v>
      </c>
      <c r="I64" s="6"/>
      <c r="J64" s="6"/>
      <c r="K64" s="65"/>
      <c r="L64" s="65"/>
      <c r="M64" s="6"/>
      <c r="N64" s="65"/>
      <c r="O64" s="56"/>
      <c r="P64" s="56"/>
      <c r="Q64" s="56"/>
      <c r="R64" s="56"/>
      <c r="S64" s="56"/>
      <c r="T64" s="56"/>
      <c r="U64" s="56"/>
      <c r="V64" s="56"/>
      <c r="W64" s="67"/>
    </row>
    <row r="65" spans="2:2" x14ac:dyDescent="0.25">
      <c r="B65" s="46"/>
    </row>
    <row r="66" spans="2:2" x14ac:dyDescent="0.25">
      <c r="B66" s="46"/>
    </row>
    <row r="67" spans="2:2" x14ac:dyDescent="0.25">
      <c r="B67" s="46"/>
    </row>
    <row r="68" spans="2:2" x14ac:dyDescent="0.25">
      <c r="B68" s="46"/>
    </row>
    <row r="69" spans="2:2" x14ac:dyDescent="0.25">
      <c r="B69" s="46"/>
    </row>
    <row r="70" spans="2:2" x14ac:dyDescent="0.25">
      <c r="B70" s="46"/>
    </row>
    <row r="71" spans="2:2" x14ac:dyDescent="0.25">
      <c r="B71" s="46"/>
    </row>
    <row r="72" spans="2:2" x14ac:dyDescent="0.25">
      <c r="B72" s="46"/>
    </row>
    <row r="73" spans="2:2" x14ac:dyDescent="0.25">
      <c r="B73" s="46"/>
    </row>
    <row r="74" spans="2:2" x14ac:dyDescent="0.25">
      <c r="B74" s="46"/>
    </row>
    <row r="75" spans="2:2" x14ac:dyDescent="0.25">
      <c r="B75" s="46"/>
    </row>
    <row r="76" spans="2:2" x14ac:dyDescent="0.25">
      <c r="B76" s="46"/>
    </row>
    <row r="77" spans="2:2" x14ac:dyDescent="0.25">
      <c r="B77" s="46"/>
    </row>
    <row r="78" spans="2:2" x14ac:dyDescent="0.25">
      <c r="B78" s="46"/>
    </row>
    <row r="79" spans="2:2" x14ac:dyDescent="0.25">
      <c r="B79" s="46"/>
    </row>
    <row r="80" spans="2:2" x14ac:dyDescent="0.25">
      <c r="B80" s="46"/>
    </row>
    <row r="81" spans="2:2" x14ac:dyDescent="0.25">
      <c r="B81" s="46"/>
    </row>
    <row r="82" spans="2:2" x14ac:dyDescent="0.25">
      <c r="B82" s="46"/>
    </row>
    <row r="83" spans="2:2" x14ac:dyDescent="0.25">
      <c r="B83" s="46"/>
    </row>
    <row r="84" spans="2:2" x14ac:dyDescent="0.25">
      <c r="B84" s="46"/>
    </row>
    <row r="85" spans="2:2" x14ac:dyDescent="0.25">
      <c r="B85" s="46"/>
    </row>
    <row r="86" spans="2:2" x14ac:dyDescent="0.25">
      <c r="B86" s="46"/>
    </row>
    <row r="87" spans="2:2" x14ac:dyDescent="0.25">
      <c r="B87" s="46"/>
    </row>
    <row r="88" spans="2:2" x14ac:dyDescent="0.25">
      <c r="B88" s="46"/>
    </row>
    <row r="89" spans="2:2" x14ac:dyDescent="0.25">
      <c r="B89" s="46"/>
    </row>
    <row r="90" spans="2:2" x14ac:dyDescent="0.25">
      <c r="B90" s="46"/>
    </row>
    <row r="91" spans="2:2" x14ac:dyDescent="0.25">
      <c r="B91" s="46"/>
    </row>
    <row r="92" spans="2:2" x14ac:dyDescent="0.25">
      <c r="B92" s="46"/>
    </row>
    <row r="93" spans="2:2" x14ac:dyDescent="0.25">
      <c r="B93" s="46"/>
    </row>
    <row r="94" spans="2:2" x14ac:dyDescent="0.25">
      <c r="B94" s="46"/>
    </row>
    <row r="95" spans="2:2" x14ac:dyDescent="0.25">
      <c r="B95" s="46"/>
    </row>
    <row r="96" spans="2:2" x14ac:dyDescent="0.25">
      <c r="B96" s="46"/>
    </row>
    <row r="97" spans="2:2" x14ac:dyDescent="0.25">
      <c r="B97" s="46"/>
    </row>
    <row r="98" spans="2:2" x14ac:dyDescent="0.25">
      <c r="B98" s="46"/>
    </row>
    <row r="99" spans="2:2" x14ac:dyDescent="0.25">
      <c r="B99" s="46"/>
    </row>
    <row r="100" spans="2:2" x14ac:dyDescent="0.25">
      <c r="B100" s="46"/>
    </row>
    <row r="101" spans="2:2" x14ac:dyDescent="0.25">
      <c r="B101" s="46"/>
    </row>
    <row r="102" spans="2:2" x14ac:dyDescent="0.25">
      <c r="B102" s="46"/>
    </row>
  </sheetData>
  <mergeCells count="57">
    <mergeCell ref="K53:K58"/>
    <mergeCell ref="L53:L58"/>
    <mergeCell ref="N53:N58"/>
    <mergeCell ref="W53:W58"/>
    <mergeCell ref="K59:K64"/>
    <mergeCell ref="L59:L64"/>
    <mergeCell ref="N59:N64"/>
    <mergeCell ref="W59:W64"/>
    <mergeCell ref="W8:W11"/>
    <mergeCell ref="D2:D3"/>
    <mergeCell ref="I2:I3"/>
    <mergeCell ref="M2:M3"/>
    <mergeCell ref="B2:B3"/>
    <mergeCell ref="C2:C3"/>
    <mergeCell ref="E2:E3"/>
    <mergeCell ref="F2:F3"/>
    <mergeCell ref="K8:K11"/>
    <mergeCell ref="K19:K20"/>
    <mergeCell ref="K21:K25"/>
    <mergeCell ref="N19:N20"/>
    <mergeCell ref="K12:K18"/>
    <mergeCell ref="W35:W40"/>
    <mergeCell ref="K26:K34"/>
    <mergeCell ref="L26:L34"/>
    <mergeCell ref="W21:W25"/>
    <mergeCell ref="L21:L25"/>
    <mergeCell ref="W12:W18"/>
    <mergeCell ref="W19:W20"/>
    <mergeCell ref="L19:L20"/>
    <mergeCell ref="W47:W52"/>
    <mergeCell ref="K35:K40"/>
    <mergeCell ref="K47:K52"/>
    <mergeCell ref="L35:L40"/>
    <mergeCell ref="L47:L52"/>
    <mergeCell ref="N35:N40"/>
    <mergeCell ref="N47:N52"/>
    <mergeCell ref="G1:L1"/>
    <mergeCell ref="W26:W27"/>
    <mergeCell ref="W28:W34"/>
    <mergeCell ref="G2:H2"/>
    <mergeCell ref="J2:J3"/>
    <mergeCell ref="W2:W3"/>
    <mergeCell ref="W4:W7"/>
    <mergeCell ref="O2:V2"/>
    <mergeCell ref="L2:L3"/>
    <mergeCell ref="L4:L7"/>
    <mergeCell ref="L8:L11"/>
    <mergeCell ref="L12:L18"/>
    <mergeCell ref="K2:K3"/>
    <mergeCell ref="K4:K7"/>
    <mergeCell ref="N21:N25"/>
    <mergeCell ref="N26:N34"/>
    <mergeCell ref="M1:N1"/>
    <mergeCell ref="N2:N3"/>
    <mergeCell ref="N4:N7"/>
    <mergeCell ref="N8:N11"/>
    <mergeCell ref="N12:N18"/>
  </mergeCells>
  <pageMargins left="0.11811023622047245" right="0.11811023622047245" top="0.15748031496062992" bottom="0.15748031496062992" header="0.31496062992125984" footer="0.31496062992125984"/>
  <pageSetup paperSize="9" scale="7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43"/>
  <sheetViews>
    <sheetView workbookViewId="0">
      <selection activeCell="F3" sqref="F3"/>
    </sheetView>
  </sheetViews>
  <sheetFormatPr defaultRowHeight="15" x14ac:dyDescent="0.25"/>
  <cols>
    <col min="1" max="1" width="24.42578125" customWidth="1"/>
    <col min="2" max="2" width="11.5703125" customWidth="1"/>
    <col min="3" max="3" width="10.7109375" customWidth="1"/>
    <col min="4" max="4" width="9.5703125" customWidth="1"/>
    <col min="5" max="5" width="11.42578125" customWidth="1"/>
    <col min="6" max="6" width="14.140625" customWidth="1"/>
    <col min="7" max="7" width="12.42578125" customWidth="1"/>
    <col min="8" max="8" width="9.7109375" customWidth="1"/>
    <col min="9" max="9" width="9.85546875" customWidth="1"/>
    <col min="10" max="10" width="9.5703125" customWidth="1"/>
    <col min="11" max="11" width="8.85546875" style="26" customWidth="1"/>
    <col min="12" max="12" width="9.85546875" customWidth="1"/>
    <col min="13" max="13" width="10" customWidth="1"/>
  </cols>
  <sheetData>
    <row r="4" spans="1:13" ht="15.75" thickBot="1" x14ac:dyDescent="0.3"/>
    <row r="5" spans="1:13" ht="16.5" thickBot="1" x14ac:dyDescent="0.3">
      <c r="A5" s="23" t="s">
        <v>121</v>
      </c>
      <c r="B5" s="24"/>
      <c r="C5" s="24" t="s">
        <v>3</v>
      </c>
      <c r="D5" s="22">
        <f>справочник!G4</f>
        <v>62.5</v>
      </c>
    </row>
    <row r="6" spans="1:13" ht="15.75" thickBot="1" x14ac:dyDescent="0.3"/>
    <row r="7" spans="1:13" ht="75.75" thickBot="1" x14ac:dyDescent="0.3">
      <c r="A7" s="9" t="s">
        <v>57</v>
      </c>
      <c r="B7" s="10" t="s">
        <v>58</v>
      </c>
      <c r="C7" s="10" t="s">
        <v>59</v>
      </c>
      <c r="D7" s="10" t="s">
        <v>60</v>
      </c>
      <c r="E7" s="10" t="s">
        <v>61</v>
      </c>
      <c r="F7" s="10" t="s">
        <v>62</v>
      </c>
      <c r="G7" s="10" t="s">
        <v>63</v>
      </c>
      <c r="H7" s="10" t="s">
        <v>222</v>
      </c>
      <c r="I7" s="10" t="s">
        <v>64</v>
      </c>
      <c r="J7" s="10" t="s">
        <v>65</v>
      </c>
      <c r="K7" s="30" t="s">
        <v>219</v>
      </c>
      <c r="L7" s="28" t="s">
        <v>220</v>
      </c>
      <c r="M7" s="28" t="s">
        <v>221</v>
      </c>
    </row>
    <row r="8" spans="1:13" ht="15.75" x14ac:dyDescent="0.25">
      <c r="A8" s="11" t="s">
        <v>66</v>
      </c>
      <c r="B8" s="11">
        <v>300</v>
      </c>
      <c r="C8" s="12">
        <v>100</v>
      </c>
      <c r="D8" s="12">
        <v>30</v>
      </c>
      <c r="E8" s="13">
        <v>3</v>
      </c>
      <c r="F8" s="14">
        <f>F32+50</f>
        <v>543.92000000000007</v>
      </c>
      <c r="G8" s="14">
        <f>G32+50</f>
        <v>544</v>
      </c>
      <c r="H8" s="15">
        <f>G8*(E8)/1000000*7850*1+G8/1000*0.275</f>
        <v>12.960799999999999</v>
      </c>
      <c r="I8" s="15">
        <f>G8*(E8-0.22)/1000000*7850*1+G8/1000*0.275</f>
        <v>12.021311999999998</v>
      </c>
      <c r="J8" s="15">
        <f>G8*(E8+0.22)/1000000*7850*1+G8/1000*0.275</f>
        <v>13.900288</v>
      </c>
      <c r="K8" s="27">
        <v>1</v>
      </c>
      <c r="L8" s="29">
        <f>H8*$D$5</f>
        <v>810.05</v>
      </c>
      <c r="M8" s="31">
        <f>L8/1000</f>
        <v>0.81004999999999994</v>
      </c>
    </row>
    <row r="9" spans="1:13" ht="15.75" x14ac:dyDescent="0.25">
      <c r="A9" s="11" t="s">
        <v>67</v>
      </c>
      <c r="B9" s="11">
        <v>300</v>
      </c>
      <c r="C9" s="12">
        <v>100</v>
      </c>
      <c r="D9" s="12">
        <v>30</v>
      </c>
      <c r="E9" s="13">
        <v>2.5</v>
      </c>
      <c r="F9" s="14">
        <f>F33+50</f>
        <v>547.20000000000005</v>
      </c>
      <c r="G9" s="14">
        <f t="shared" ref="F9:G11" si="0">G33+50</f>
        <v>548</v>
      </c>
      <c r="H9" s="15">
        <f t="shared" ref="H9:H51" si="1">G9*(E9)/1000000*7850*1+G9/1000*0.275</f>
        <v>10.905199999999999</v>
      </c>
      <c r="I9" s="15">
        <f t="shared" ref="I9:I51" si="2">G9*(E9-0.22)/1000000*7850*1+G9/1000*0.275</f>
        <v>9.9588039999999989</v>
      </c>
      <c r="J9" s="15">
        <f t="shared" ref="J9:J51" si="3">G9*(E9+0.22)/1000000*7850*1+G9/1000*0.275</f>
        <v>11.851596000000002</v>
      </c>
      <c r="K9" s="27">
        <v>1</v>
      </c>
      <c r="L9" s="29">
        <f t="shared" ref="L9:L72" si="4">H9*$D$5</f>
        <v>681.57499999999993</v>
      </c>
      <c r="M9" s="31">
        <f t="shared" ref="M9:M72" si="5">L9/1000</f>
        <v>0.68157499999999993</v>
      </c>
    </row>
    <row r="10" spans="1:13" ht="15.75" x14ac:dyDescent="0.25">
      <c r="A10" s="11" t="s">
        <v>68</v>
      </c>
      <c r="B10" s="11">
        <v>300</v>
      </c>
      <c r="C10" s="12">
        <v>100</v>
      </c>
      <c r="D10" s="12">
        <v>30</v>
      </c>
      <c r="E10" s="13">
        <v>2</v>
      </c>
      <c r="F10" s="14">
        <f>F34+50</f>
        <v>550.47</v>
      </c>
      <c r="G10" s="14">
        <f t="shared" si="0"/>
        <v>551</v>
      </c>
      <c r="H10" s="15">
        <f t="shared" si="1"/>
        <v>8.8022249999999982</v>
      </c>
      <c r="I10" s="15">
        <f t="shared" si="2"/>
        <v>7.8506479999999996</v>
      </c>
      <c r="J10" s="15">
        <f t="shared" si="3"/>
        <v>9.7538020000000003</v>
      </c>
      <c r="K10" s="27">
        <v>1</v>
      </c>
      <c r="L10" s="29">
        <f t="shared" si="4"/>
        <v>550.13906249999991</v>
      </c>
      <c r="M10" s="31">
        <f t="shared" si="5"/>
        <v>0.55013906249999989</v>
      </c>
    </row>
    <row r="11" spans="1:13" ht="15.75" x14ac:dyDescent="0.25">
      <c r="A11" s="11" t="s">
        <v>69</v>
      </c>
      <c r="B11" s="11">
        <v>300</v>
      </c>
      <c r="C11" s="12">
        <v>100</v>
      </c>
      <c r="D11" s="12">
        <v>30</v>
      </c>
      <c r="E11" s="13">
        <v>1.5</v>
      </c>
      <c r="F11" s="14">
        <f t="shared" si="0"/>
        <v>553.74</v>
      </c>
      <c r="G11" s="14">
        <f t="shared" si="0"/>
        <v>554</v>
      </c>
      <c r="H11" s="15">
        <f t="shared" si="1"/>
        <v>6.6757000000000009</v>
      </c>
      <c r="I11" s="15">
        <f t="shared" si="2"/>
        <v>5.7189420000000002</v>
      </c>
      <c r="J11" s="15">
        <f t="shared" si="3"/>
        <v>7.6324580000000006</v>
      </c>
      <c r="K11" s="27">
        <v>1</v>
      </c>
      <c r="L11" s="29">
        <f t="shared" si="4"/>
        <v>417.23125000000005</v>
      </c>
      <c r="M11" s="31">
        <f t="shared" si="5"/>
        <v>0.41723125000000005</v>
      </c>
    </row>
    <row r="12" spans="1:13" ht="15.75" x14ac:dyDescent="0.25">
      <c r="A12" s="11" t="s">
        <v>70</v>
      </c>
      <c r="B12" s="11">
        <v>300</v>
      </c>
      <c r="C12" s="12">
        <v>75</v>
      </c>
      <c r="D12" s="12">
        <v>30</v>
      </c>
      <c r="E12" s="13">
        <v>3</v>
      </c>
      <c r="F12" s="14">
        <f>F32+50-50</f>
        <v>493.92000000000007</v>
      </c>
      <c r="G12" s="14">
        <f>G32+50-50</f>
        <v>494</v>
      </c>
      <c r="H12" s="15">
        <f>G12*(E12)/1000000*7850*1+G12/1000*0.275</f>
        <v>11.769550000000001</v>
      </c>
      <c r="I12" s="15">
        <f>G12*(E12-0.22)/1000000*7850*1+G12/1000*0.275</f>
        <v>10.916411999999999</v>
      </c>
      <c r="J12" s="15">
        <f>G12*(E12+0.22)/1000000*7850*1+G12/1000*0.275</f>
        <v>12.622688</v>
      </c>
      <c r="K12" s="27">
        <v>1</v>
      </c>
      <c r="L12" s="29">
        <f t="shared" si="4"/>
        <v>735.59687500000007</v>
      </c>
      <c r="M12" s="31">
        <f t="shared" si="5"/>
        <v>0.73559687500000004</v>
      </c>
    </row>
    <row r="13" spans="1:13" ht="15.75" x14ac:dyDescent="0.25">
      <c r="A13" s="11" t="s">
        <v>71</v>
      </c>
      <c r="B13" s="11">
        <v>300</v>
      </c>
      <c r="C13" s="12">
        <v>75</v>
      </c>
      <c r="D13" s="12">
        <v>30</v>
      </c>
      <c r="E13" s="13">
        <v>2.5</v>
      </c>
      <c r="F13" s="14">
        <f t="shared" ref="F13:G15" si="6">F33+50-50</f>
        <v>497.20000000000005</v>
      </c>
      <c r="G13" s="14">
        <f t="shared" si="6"/>
        <v>498</v>
      </c>
      <c r="H13" s="15">
        <f t="shared" ref="H13:H15" si="7">G13*(E13)/1000000*7850*1+G13/1000*0.275</f>
        <v>9.9102000000000015</v>
      </c>
      <c r="I13" s="15">
        <f t="shared" ref="I13:I15" si="8">G13*(E13-0.22)/1000000*7850*1+G13/1000*0.275</f>
        <v>9.0501539999999991</v>
      </c>
      <c r="J13" s="15">
        <f t="shared" ref="J13:J15" si="9">G13*(E13+0.22)/1000000*7850*1+G13/1000*0.275</f>
        <v>10.770246000000002</v>
      </c>
      <c r="K13" s="27">
        <v>1</v>
      </c>
      <c r="L13" s="29">
        <f t="shared" si="4"/>
        <v>619.38750000000005</v>
      </c>
      <c r="M13" s="31">
        <f t="shared" si="5"/>
        <v>0.61938750000000009</v>
      </c>
    </row>
    <row r="14" spans="1:13" ht="15.75" x14ac:dyDescent="0.25">
      <c r="A14" s="11" t="s">
        <v>72</v>
      </c>
      <c r="B14" s="11">
        <v>300</v>
      </c>
      <c r="C14" s="12">
        <v>75</v>
      </c>
      <c r="D14" s="12">
        <v>30</v>
      </c>
      <c r="E14" s="13">
        <v>2</v>
      </c>
      <c r="F14" s="14">
        <f t="shared" si="6"/>
        <v>500.47</v>
      </c>
      <c r="G14" s="14">
        <f t="shared" si="6"/>
        <v>501</v>
      </c>
      <c r="H14" s="15">
        <f t="shared" si="7"/>
        <v>8.0034749999999999</v>
      </c>
      <c r="I14" s="15">
        <f t="shared" si="8"/>
        <v>7.1382480000000008</v>
      </c>
      <c r="J14" s="15">
        <f t="shared" si="9"/>
        <v>8.8687020000000008</v>
      </c>
      <c r="K14" s="27">
        <v>1</v>
      </c>
      <c r="L14" s="29">
        <f t="shared" si="4"/>
        <v>500.21718749999997</v>
      </c>
      <c r="M14" s="31">
        <f t="shared" si="5"/>
        <v>0.50021718749999999</v>
      </c>
    </row>
    <row r="15" spans="1:13" ht="15.75" x14ac:dyDescent="0.25">
      <c r="A15" s="11" t="s">
        <v>73</v>
      </c>
      <c r="B15" s="11">
        <v>300</v>
      </c>
      <c r="C15" s="12">
        <v>75</v>
      </c>
      <c r="D15" s="12">
        <v>30</v>
      </c>
      <c r="E15" s="13">
        <v>1.5</v>
      </c>
      <c r="F15" s="14">
        <f t="shared" si="6"/>
        <v>503.74</v>
      </c>
      <c r="G15" s="14">
        <f t="shared" si="6"/>
        <v>504</v>
      </c>
      <c r="H15" s="15">
        <f t="shared" si="7"/>
        <v>6.0732000000000008</v>
      </c>
      <c r="I15" s="15">
        <f t="shared" si="8"/>
        <v>5.2027920000000005</v>
      </c>
      <c r="J15" s="15">
        <f t="shared" si="9"/>
        <v>6.9436080000000002</v>
      </c>
      <c r="K15" s="27">
        <v>1</v>
      </c>
      <c r="L15" s="29">
        <f t="shared" si="4"/>
        <v>379.57500000000005</v>
      </c>
      <c r="M15" s="31">
        <f t="shared" si="5"/>
        <v>0.37957500000000005</v>
      </c>
    </row>
    <row r="16" spans="1:13" ht="15.75" x14ac:dyDescent="0.25">
      <c r="A16" s="11" t="s">
        <v>74</v>
      </c>
      <c r="B16" s="11">
        <v>300</v>
      </c>
      <c r="C16" s="12">
        <v>100</v>
      </c>
      <c r="D16" s="12">
        <v>25</v>
      </c>
      <c r="E16" s="13">
        <v>3</v>
      </c>
      <c r="F16" s="14">
        <f>F32+50-10</f>
        <v>533.92000000000007</v>
      </c>
      <c r="G16" s="14">
        <f>G32+50-10</f>
        <v>534</v>
      </c>
      <c r="H16" s="15">
        <f>G16*(E16)/1000000*7850*1+G16/1000*0.275</f>
        <v>12.72255</v>
      </c>
      <c r="I16" s="15">
        <f>G16*(E16-0.22)/1000000*7850*1+G16/1000*0.275</f>
        <v>11.800332000000001</v>
      </c>
      <c r="J16" s="15">
        <f>G16*(E16+0.22)/1000000*7850*1+G16/1000*0.275</f>
        <v>13.644768000000001</v>
      </c>
      <c r="K16" s="27">
        <v>1</v>
      </c>
      <c r="L16" s="29">
        <f t="shared" si="4"/>
        <v>795.15937499999995</v>
      </c>
      <c r="M16" s="31">
        <f t="shared" si="5"/>
        <v>0.795159375</v>
      </c>
    </row>
    <row r="17" spans="1:13" ht="15.75" x14ac:dyDescent="0.25">
      <c r="A17" s="11" t="s">
        <v>75</v>
      </c>
      <c r="B17" s="11">
        <v>300</v>
      </c>
      <c r="C17" s="12">
        <v>100</v>
      </c>
      <c r="D17" s="12">
        <v>25</v>
      </c>
      <c r="E17" s="13">
        <v>2.5</v>
      </c>
      <c r="F17" s="14">
        <f t="shared" ref="F17:G19" si="10">F33+50-10</f>
        <v>537.20000000000005</v>
      </c>
      <c r="G17" s="14">
        <f t="shared" si="10"/>
        <v>538</v>
      </c>
      <c r="H17" s="15">
        <f>G17*(E17)/1000000*7850*1+G17/1000*0.275</f>
        <v>10.706200000000001</v>
      </c>
      <c r="I17" s="15">
        <f>G17*(E17-0.22)/1000000*7850*1+G17/1000*0.275</f>
        <v>9.7770739999999989</v>
      </c>
      <c r="J17" s="15">
        <f>G17*(E17+0.22)/1000000*7850*1+G17/1000*0.275</f>
        <v>11.635326000000001</v>
      </c>
      <c r="K17" s="27">
        <v>1</v>
      </c>
      <c r="L17" s="29">
        <f t="shared" si="4"/>
        <v>669.13750000000005</v>
      </c>
      <c r="M17" s="31">
        <f t="shared" si="5"/>
        <v>0.66913750000000005</v>
      </c>
    </row>
    <row r="18" spans="1:13" ht="15.75" x14ac:dyDescent="0.25">
      <c r="A18" s="11" t="s">
        <v>76</v>
      </c>
      <c r="B18" s="11">
        <v>300</v>
      </c>
      <c r="C18" s="12">
        <v>100</v>
      </c>
      <c r="D18" s="12">
        <v>25</v>
      </c>
      <c r="E18" s="13">
        <v>2</v>
      </c>
      <c r="F18" s="14">
        <f t="shared" si="10"/>
        <v>540.47</v>
      </c>
      <c r="G18" s="14">
        <f t="shared" si="10"/>
        <v>541</v>
      </c>
      <c r="H18" s="15">
        <f t="shared" ref="H18:H19" si="11">G18*(E18)/1000000*7850*1+G18/1000*0.275</f>
        <v>8.642475000000001</v>
      </c>
      <c r="I18" s="15">
        <f t="shared" ref="I18:I19" si="12">G18*(E18-0.22)/1000000*7850*1+G18/1000*0.275</f>
        <v>7.7081679999999997</v>
      </c>
      <c r="J18" s="15">
        <f t="shared" ref="J18:J19" si="13">G18*(E18+0.22)/1000000*7850*1+G18/1000*0.275</f>
        <v>9.5767820000000015</v>
      </c>
      <c r="K18" s="27">
        <v>1</v>
      </c>
      <c r="L18" s="29">
        <f t="shared" si="4"/>
        <v>540.15468750000002</v>
      </c>
      <c r="M18" s="31">
        <f t="shared" si="5"/>
        <v>0.54015468750000006</v>
      </c>
    </row>
    <row r="19" spans="1:13" ht="15.75" x14ac:dyDescent="0.25">
      <c r="A19" s="11" t="s">
        <v>77</v>
      </c>
      <c r="B19" s="11">
        <v>300</v>
      </c>
      <c r="C19" s="12">
        <v>100</v>
      </c>
      <c r="D19" s="12">
        <v>25</v>
      </c>
      <c r="E19" s="13">
        <v>1.5</v>
      </c>
      <c r="F19" s="14">
        <f t="shared" si="10"/>
        <v>543.74</v>
      </c>
      <c r="G19" s="14">
        <f t="shared" si="10"/>
        <v>544</v>
      </c>
      <c r="H19" s="15">
        <f t="shared" si="11"/>
        <v>6.5552000000000001</v>
      </c>
      <c r="I19" s="15">
        <f t="shared" si="12"/>
        <v>5.6157120000000011</v>
      </c>
      <c r="J19" s="15">
        <f t="shared" si="13"/>
        <v>7.494688</v>
      </c>
      <c r="K19" s="27">
        <v>1</v>
      </c>
      <c r="L19" s="29">
        <f t="shared" si="4"/>
        <v>409.7</v>
      </c>
      <c r="M19" s="31">
        <f t="shared" si="5"/>
        <v>0.40970000000000001</v>
      </c>
    </row>
    <row r="20" spans="1:13" ht="15.75" x14ac:dyDescent="0.25">
      <c r="A20" s="11" t="s">
        <v>78</v>
      </c>
      <c r="B20" s="11">
        <v>300</v>
      </c>
      <c r="C20" s="12">
        <v>75</v>
      </c>
      <c r="D20" s="12">
        <v>25</v>
      </c>
      <c r="E20" s="13">
        <v>3</v>
      </c>
      <c r="F20" s="14">
        <f>F32+50-50-10</f>
        <v>483.92000000000007</v>
      </c>
      <c r="G20" s="14">
        <f>G32+50-50-10</f>
        <v>484</v>
      </c>
      <c r="H20" s="15">
        <f>G20*(E20)/1000000*7850*1+G20/1000*0.275</f>
        <v>11.5313</v>
      </c>
      <c r="I20" s="15">
        <f>G20*(E20-0.22)/1000000*7850*1+G20/1000*0.275</f>
        <v>10.695432</v>
      </c>
      <c r="J20" s="15">
        <f>G20*(E20+0.22)/1000000*7850*1+G20/1000*0.275</f>
        <v>12.367168000000001</v>
      </c>
      <c r="K20" s="27">
        <v>1</v>
      </c>
      <c r="L20" s="29">
        <f t="shared" si="4"/>
        <v>720.70624999999995</v>
      </c>
      <c r="M20" s="31">
        <f t="shared" si="5"/>
        <v>0.72070624999999999</v>
      </c>
    </row>
    <row r="21" spans="1:13" ht="15.75" x14ac:dyDescent="0.25">
      <c r="A21" s="11" t="s">
        <v>79</v>
      </c>
      <c r="B21" s="11">
        <v>300</v>
      </c>
      <c r="C21" s="12">
        <v>75</v>
      </c>
      <c r="D21" s="12">
        <v>25</v>
      </c>
      <c r="E21" s="13">
        <v>2.5</v>
      </c>
      <c r="F21" s="14">
        <f t="shared" ref="F21:G23" si="14">F33+50-50-10</f>
        <v>487.20000000000005</v>
      </c>
      <c r="G21" s="14">
        <f t="shared" si="14"/>
        <v>488</v>
      </c>
      <c r="H21" s="15">
        <f t="shared" ref="H21:H31" si="15">G21*(E21)/1000000*7850*1+G21/1000*0.275</f>
        <v>9.7111999999999998</v>
      </c>
      <c r="I21" s="15">
        <f t="shared" ref="I21:I31" si="16">G21*(E21-0.22)/1000000*7850*1+G21/1000*0.275</f>
        <v>8.8684239999999992</v>
      </c>
      <c r="J21" s="15">
        <f t="shared" ref="J21:J31" si="17">G21*(E21+0.22)/1000000*7850*1+G21/1000*0.275</f>
        <v>10.553976</v>
      </c>
      <c r="K21" s="27">
        <v>1</v>
      </c>
      <c r="L21" s="29">
        <f t="shared" si="4"/>
        <v>606.95000000000005</v>
      </c>
      <c r="M21" s="31">
        <f t="shared" si="5"/>
        <v>0.6069500000000001</v>
      </c>
    </row>
    <row r="22" spans="1:13" ht="15.75" x14ac:dyDescent="0.25">
      <c r="A22" s="11" t="s">
        <v>80</v>
      </c>
      <c r="B22" s="11">
        <v>300</v>
      </c>
      <c r="C22" s="12">
        <v>75</v>
      </c>
      <c r="D22" s="12">
        <v>25</v>
      </c>
      <c r="E22" s="13">
        <v>2</v>
      </c>
      <c r="F22" s="14">
        <f t="shared" si="14"/>
        <v>490.47</v>
      </c>
      <c r="G22" s="14">
        <f t="shared" si="14"/>
        <v>491</v>
      </c>
      <c r="H22" s="15">
        <f t="shared" si="15"/>
        <v>7.8437250000000001</v>
      </c>
      <c r="I22" s="15">
        <f t="shared" si="16"/>
        <v>6.995768</v>
      </c>
      <c r="J22" s="15">
        <f t="shared" si="17"/>
        <v>8.6916820000000019</v>
      </c>
      <c r="K22" s="27">
        <v>1</v>
      </c>
      <c r="L22" s="29">
        <f t="shared" si="4"/>
        <v>490.23281250000002</v>
      </c>
      <c r="M22" s="31">
        <f t="shared" si="5"/>
        <v>0.4902328125</v>
      </c>
    </row>
    <row r="23" spans="1:13" ht="15.75" x14ac:dyDescent="0.25">
      <c r="A23" s="11" t="s">
        <v>81</v>
      </c>
      <c r="B23" s="11">
        <v>300</v>
      </c>
      <c r="C23" s="12">
        <v>75</v>
      </c>
      <c r="D23" s="12">
        <v>25</v>
      </c>
      <c r="E23" s="13">
        <v>1.5</v>
      </c>
      <c r="F23" s="14">
        <f t="shared" si="14"/>
        <v>493.74</v>
      </c>
      <c r="G23" s="14">
        <f t="shared" si="14"/>
        <v>494</v>
      </c>
      <c r="H23" s="15">
        <f t="shared" si="15"/>
        <v>5.9527000000000001</v>
      </c>
      <c r="I23" s="15">
        <f t="shared" si="16"/>
        <v>5.0995619999999997</v>
      </c>
      <c r="J23" s="15">
        <f t="shared" si="17"/>
        <v>6.8058379999999987</v>
      </c>
      <c r="K23" s="27">
        <v>1</v>
      </c>
      <c r="L23" s="29">
        <f t="shared" si="4"/>
        <v>372.04374999999999</v>
      </c>
      <c r="M23" s="31">
        <f t="shared" si="5"/>
        <v>0.37204375000000001</v>
      </c>
    </row>
    <row r="24" spans="1:13" ht="15.75" x14ac:dyDescent="0.25">
      <c r="A24" s="11" t="s">
        <v>98</v>
      </c>
      <c r="B24" s="11">
        <v>280</v>
      </c>
      <c r="C24" s="12">
        <v>100</v>
      </c>
      <c r="D24" s="12">
        <v>25</v>
      </c>
      <c r="E24" s="13">
        <v>3</v>
      </c>
      <c r="F24" s="14">
        <f>F32+30-10</f>
        <v>513.92000000000007</v>
      </c>
      <c r="G24" s="14">
        <v>514</v>
      </c>
      <c r="H24" s="15">
        <f t="shared" si="15"/>
        <v>12.246049999999999</v>
      </c>
      <c r="I24" s="15">
        <f t="shared" si="16"/>
        <v>11.358371999999997</v>
      </c>
      <c r="J24" s="15">
        <f t="shared" si="17"/>
        <v>13.133728000000001</v>
      </c>
      <c r="K24" s="27">
        <v>1</v>
      </c>
      <c r="L24" s="29">
        <f t="shared" si="4"/>
        <v>765.37812499999995</v>
      </c>
      <c r="M24" s="31">
        <f t="shared" si="5"/>
        <v>0.76537812499999991</v>
      </c>
    </row>
    <row r="25" spans="1:13" ht="15.75" x14ac:dyDescent="0.25">
      <c r="A25" s="11" t="s">
        <v>99</v>
      </c>
      <c r="B25" s="11">
        <v>280</v>
      </c>
      <c r="C25" s="12">
        <v>100</v>
      </c>
      <c r="D25" s="12">
        <v>25</v>
      </c>
      <c r="E25" s="13">
        <v>2.5</v>
      </c>
      <c r="F25" s="14">
        <f>F33+30-10</f>
        <v>517.20000000000005</v>
      </c>
      <c r="G25" s="14">
        <v>518</v>
      </c>
      <c r="H25" s="15">
        <f t="shared" si="15"/>
        <v>10.308199999999999</v>
      </c>
      <c r="I25" s="15">
        <f t="shared" si="16"/>
        <v>9.413613999999999</v>
      </c>
      <c r="J25" s="15">
        <f t="shared" si="17"/>
        <v>11.202786000000001</v>
      </c>
      <c r="K25" s="27">
        <v>1</v>
      </c>
      <c r="L25" s="29">
        <f t="shared" si="4"/>
        <v>644.26249999999993</v>
      </c>
      <c r="M25" s="31">
        <f t="shared" si="5"/>
        <v>0.64426249999999996</v>
      </c>
    </row>
    <row r="26" spans="1:13" ht="15.75" x14ac:dyDescent="0.25">
      <c r="A26" s="11" t="s">
        <v>100</v>
      </c>
      <c r="B26" s="11">
        <v>280</v>
      </c>
      <c r="C26" s="12">
        <v>100</v>
      </c>
      <c r="D26" s="12">
        <v>25</v>
      </c>
      <c r="E26" s="13">
        <v>2</v>
      </c>
      <c r="F26" s="14">
        <f>F34+30-10</f>
        <v>520.47</v>
      </c>
      <c r="G26" s="15">
        <v>521</v>
      </c>
      <c r="H26" s="15">
        <f t="shared" si="15"/>
        <v>8.3229749999999996</v>
      </c>
      <c r="I26" s="15">
        <f t="shared" si="16"/>
        <v>7.4232079999999998</v>
      </c>
      <c r="J26" s="15">
        <f t="shared" si="17"/>
        <v>9.2227420000000002</v>
      </c>
      <c r="K26" s="27">
        <v>1</v>
      </c>
      <c r="L26" s="29">
        <f t="shared" si="4"/>
        <v>520.18593750000002</v>
      </c>
      <c r="M26" s="31">
        <f t="shared" si="5"/>
        <v>0.52018593749999997</v>
      </c>
    </row>
    <row r="27" spans="1:13" ht="15.75" x14ac:dyDescent="0.25">
      <c r="A27" s="11" t="s">
        <v>101</v>
      </c>
      <c r="B27" s="11">
        <v>280</v>
      </c>
      <c r="C27" s="12">
        <v>100</v>
      </c>
      <c r="D27" s="12">
        <v>25</v>
      </c>
      <c r="E27" s="13">
        <v>1.5</v>
      </c>
      <c r="F27" s="14">
        <f>F35+30-10</f>
        <v>523.74</v>
      </c>
      <c r="G27" s="15">
        <v>524</v>
      </c>
      <c r="H27" s="15">
        <f t="shared" si="15"/>
        <v>6.3142000000000005</v>
      </c>
      <c r="I27" s="15">
        <f t="shared" si="16"/>
        <v>5.4092519999999995</v>
      </c>
      <c r="J27" s="15">
        <f t="shared" si="17"/>
        <v>7.2191479999999997</v>
      </c>
      <c r="K27" s="27">
        <v>1</v>
      </c>
      <c r="L27" s="29">
        <f t="shared" si="4"/>
        <v>394.63750000000005</v>
      </c>
      <c r="M27" s="31">
        <f t="shared" si="5"/>
        <v>0.39463750000000003</v>
      </c>
    </row>
    <row r="28" spans="1:13" ht="15.75" x14ac:dyDescent="0.25">
      <c r="A28" s="11" t="s">
        <v>102</v>
      </c>
      <c r="B28" s="11">
        <v>280</v>
      </c>
      <c r="C28" s="12">
        <v>75</v>
      </c>
      <c r="D28" s="12">
        <v>25</v>
      </c>
      <c r="E28" s="13">
        <v>3</v>
      </c>
      <c r="F28" s="14">
        <f>F32+30-50-10</f>
        <v>463.92000000000007</v>
      </c>
      <c r="G28" s="14">
        <f>G32+30-50-10</f>
        <v>464</v>
      </c>
      <c r="H28" s="15">
        <f t="shared" si="15"/>
        <v>11.0548</v>
      </c>
      <c r="I28" s="15">
        <f t="shared" si="16"/>
        <v>10.253471999999997</v>
      </c>
      <c r="J28" s="15">
        <f t="shared" si="17"/>
        <v>11.856128</v>
      </c>
      <c r="K28" s="27">
        <v>1</v>
      </c>
      <c r="L28" s="29">
        <f t="shared" si="4"/>
        <v>690.92499999999995</v>
      </c>
      <c r="M28" s="31">
        <f t="shared" si="5"/>
        <v>0.6909249999999999</v>
      </c>
    </row>
    <row r="29" spans="1:13" ht="15.75" x14ac:dyDescent="0.25">
      <c r="A29" s="11" t="s">
        <v>103</v>
      </c>
      <c r="B29" s="11">
        <v>280</v>
      </c>
      <c r="C29" s="12">
        <v>75</v>
      </c>
      <c r="D29" s="12">
        <v>25</v>
      </c>
      <c r="E29" s="13">
        <v>2.5</v>
      </c>
      <c r="F29" s="14">
        <f t="shared" ref="F29:G31" si="18">F33+30-50-10</f>
        <v>467.20000000000005</v>
      </c>
      <c r="G29" s="14">
        <f t="shared" si="18"/>
        <v>468</v>
      </c>
      <c r="H29" s="15">
        <f t="shared" si="15"/>
        <v>9.3132000000000001</v>
      </c>
      <c r="I29" s="15">
        <f t="shared" si="16"/>
        <v>8.5049640000000011</v>
      </c>
      <c r="J29" s="15">
        <f t="shared" si="17"/>
        <v>10.121436000000001</v>
      </c>
      <c r="K29" s="27">
        <v>1</v>
      </c>
      <c r="L29" s="29">
        <f t="shared" si="4"/>
        <v>582.07500000000005</v>
      </c>
      <c r="M29" s="31">
        <f t="shared" si="5"/>
        <v>0.58207500000000001</v>
      </c>
    </row>
    <row r="30" spans="1:13" ht="15.75" x14ac:dyDescent="0.25">
      <c r="A30" s="11" t="s">
        <v>104</v>
      </c>
      <c r="B30" s="11">
        <v>280</v>
      </c>
      <c r="C30" s="12">
        <v>75</v>
      </c>
      <c r="D30" s="12">
        <v>25</v>
      </c>
      <c r="E30" s="13">
        <v>2</v>
      </c>
      <c r="F30" s="14">
        <f t="shared" si="18"/>
        <v>470.47</v>
      </c>
      <c r="G30" s="14">
        <f t="shared" si="18"/>
        <v>471</v>
      </c>
      <c r="H30" s="15">
        <f t="shared" si="15"/>
        <v>7.5242250000000004</v>
      </c>
      <c r="I30" s="15">
        <f t="shared" si="16"/>
        <v>6.7108080000000001</v>
      </c>
      <c r="J30" s="15">
        <f t="shared" si="17"/>
        <v>8.3376420000000007</v>
      </c>
      <c r="K30" s="27">
        <v>1</v>
      </c>
      <c r="L30" s="29">
        <f t="shared" si="4"/>
        <v>470.26406250000002</v>
      </c>
      <c r="M30" s="31">
        <f t="shared" si="5"/>
        <v>0.47026406250000002</v>
      </c>
    </row>
    <row r="31" spans="1:13" ht="15.75" x14ac:dyDescent="0.25">
      <c r="A31" s="11" t="s">
        <v>105</v>
      </c>
      <c r="B31" s="11">
        <v>280</v>
      </c>
      <c r="C31" s="12">
        <v>75</v>
      </c>
      <c r="D31" s="12">
        <v>25</v>
      </c>
      <c r="E31" s="13">
        <v>1.5</v>
      </c>
      <c r="F31" s="14">
        <f t="shared" si="18"/>
        <v>473.74</v>
      </c>
      <c r="G31" s="14">
        <f t="shared" si="18"/>
        <v>474</v>
      </c>
      <c r="H31" s="15">
        <f t="shared" si="15"/>
        <v>5.7117000000000004</v>
      </c>
      <c r="I31" s="15">
        <f t="shared" si="16"/>
        <v>4.8931020000000007</v>
      </c>
      <c r="J31" s="15">
        <f t="shared" si="17"/>
        <v>6.5302979999999993</v>
      </c>
      <c r="K31" s="27">
        <v>1</v>
      </c>
      <c r="L31" s="29">
        <f t="shared" si="4"/>
        <v>356.98125000000005</v>
      </c>
      <c r="M31" s="31">
        <f t="shared" si="5"/>
        <v>0.35698125000000003</v>
      </c>
    </row>
    <row r="32" spans="1:13" ht="15.75" x14ac:dyDescent="0.25">
      <c r="A32" s="16" t="s">
        <v>106</v>
      </c>
      <c r="B32" s="16">
        <v>250</v>
      </c>
      <c r="C32" s="17">
        <v>100</v>
      </c>
      <c r="D32" s="17">
        <v>30</v>
      </c>
      <c r="E32" s="18">
        <v>3</v>
      </c>
      <c r="F32" s="19">
        <v>493.92</v>
      </c>
      <c r="G32" s="19">
        <v>494</v>
      </c>
      <c r="H32" s="20">
        <f t="shared" si="1"/>
        <v>11.769550000000001</v>
      </c>
      <c r="I32" s="20">
        <f t="shared" si="2"/>
        <v>10.916411999999999</v>
      </c>
      <c r="J32" s="20">
        <f t="shared" si="3"/>
        <v>12.622688</v>
      </c>
      <c r="K32" s="27">
        <v>1</v>
      </c>
      <c r="L32" s="29">
        <f t="shared" si="4"/>
        <v>735.59687500000007</v>
      </c>
      <c r="M32" s="31">
        <f t="shared" si="5"/>
        <v>0.73559687500000004</v>
      </c>
    </row>
    <row r="33" spans="1:13" ht="15.75" x14ac:dyDescent="0.25">
      <c r="A33" s="16" t="s">
        <v>107</v>
      </c>
      <c r="B33" s="16">
        <v>250</v>
      </c>
      <c r="C33" s="17">
        <v>100</v>
      </c>
      <c r="D33" s="17">
        <v>30</v>
      </c>
      <c r="E33" s="18">
        <v>2.5</v>
      </c>
      <c r="F33" s="19">
        <v>497.2</v>
      </c>
      <c r="G33" s="19">
        <v>498</v>
      </c>
      <c r="H33" s="20">
        <f t="shared" si="1"/>
        <v>9.9102000000000015</v>
      </c>
      <c r="I33" s="20">
        <f t="shared" si="2"/>
        <v>9.0501539999999991</v>
      </c>
      <c r="J33" s="20">
        <f t="shared" si="3"/>
        <v>10.770246000000002</v>
      </c>
      <c r="K33" s="27">
        <v>1</v>
      </c>
      <c r="L33" s="29">
        <f t="shared" si="4"/>
        <v>619.38750000000005</v>
      </c>
      <c r="M33" s="31">
        <f t="shared" si="5"/>
        <v>0.61938750000000009</v>
      </c>
    </row>
    <row r="34" spans="1:13" ht="15.75" x14ac:dyDescent="0.25">
      <c r="A34" s="16" t="s">
        <v>108</v>
      </c>
      <c r="B34" s="16">
        <v>250</v>
      </c>
      <c r="C34" s="17">
        <v>100</v>
      </c>
      <c r="D34" s="17">
        <v>30</v>
      </c>
      <c r="E34" s="18">
        <v>2</v>
      </c>
      <c r="F34" s="20">
        <v>500.47</v>
      </c>
      <c r="G34" s="20">
        <v>501</v>
      </c>
      <c r="H34" s="20">
        <f t="shared" si="1"/>
        <v>8.0034749999999999</v>
      </c>
      <c r="I34" s="20">
        <f t="shared" si="2"/>
        <v>7.1382480000000008</v>
      </c>
      <c r="J34" s="20">
        <f t="shared" si="3"/>
        <v>8.8687020000000008</v>
      </c>
      <c r="K34" s="27">
        <v>1</v>
      </c>
      <c r="L34" s="29">
        <f t="shared" si="4"/>
        <v>500.21718749999997</v>
      </c>
      <c r="M34" s="31">
        <f t="shared" si="5"/>
        <v>0.50021718749999999</v>
      </c>
    </row>
    <row r="35" spans="1:13" ht="15.75" x14ac:dyDescent="0.25">
      <c r="A35" s="16" t="s">
        <v>109</v>
      </c>
      <c r="B35" s="16">
        <v>250</v>
      </c>
      <c r="C35" s="17">
        <v>100</v>
      </c>
      <c r="D35" s="17">
        <v>30</v>
      </c>
      <c r="E35" s="18">
        <v>1.5</v>
      </c>
      <c r="F35" s="20">
        <v>503.74</v>
      </c>
      <c r="G35" s="20">
        <v>504</v>
      </c>
      <c r="H35" s="20">
        <f t="shared" si="1"/>
        <v>6.0732000000000008</v>
      </c>
      <c r="I35" s="20">
        <f t="shared" si="2"/>
        <v>5.2027920000000005</v>
      </c>
      <c r="J35" s="20">
        <f t="shared" si="3"/>
        <v>6.9436080000000002</v>
      </c>
      <c r="K35" s="27">
        <v>1</v>
      </c>
      <c r="L35" s="29">
        <f t="shared" si="4"/>
        <v>379.57500000000005</v>
      </c>
      <c r="M35" s="31">
        <f t="shared" si="5"/>
        <v>0.37957500000000005</v>
      </c>
    </row>
    <row r="36" spans="1:13" ht="15.75" x14ac:dyDescent="0.25">
      <c r="A36" s="11" t="s">
        <v>110</v>
      </c>
      <c r="B36" s="11">
        <v>250</v>
      </c>
      <c r="C36" s="12">
        <v>100</v>
      </c>
      <c r="D36" s="12">
        <v>25</v>
      </c>
      <c r="E36" s="13">
        <v>3</v>
      </c>
      <c r="F36" s="14">
        <f>F32-10</f>
        <v>483.92</v>
      </c>
      <c r="G36" s="14">
        <f>G32-10</f>
        <v>484</v>
      </c>
      <c r="H36" s="15">
        <f t="shared" si="1"/>
        <v>11.5313</v>
      </c>
      <c r="I36" s="15">
        <f t="shared" si="2"/>
        <v>10.695432</v>
      </c>
      <c r="J36" s="15">
        <f t="shared" si="3"/>
        <v>12.367168000000001</v>
      </c>
      <c r="K36" s="27">
        <v>1</v>
      </c>
      <c r="L36" s="29">
        <f t="shared" si="4"/>
        <v>720.70624999999995</v>
      </c>
      <c r="M36" s="31">
        <f t="shared" si="5"/>
        <v>0.72070624999999999</v>
      </c>
    </row>
    <row r="37" spans="1:13" ht="15.75" x14ac:dyDescent="0.25">
      <c r="A37" s="11" t="s">
        <v>111</v>
      </c>
      <c r="B37" s="11">
        <v>250</v>
      </c>
      <c r="C37" s="12">
        <v>100</v>
      </c>
      <c r="D37" s="12">
        <v>25</v>
      </c>
      <c r="E37" s="13">
        <v>2.5</v>
      </c>
      <c r="F37" s="14">
        <f t="shared" ref="F37:G39" si="19">F33-10</f>
        <v>487.2</v>
      </c>
      <c r="G37" s="14">
        <f t="shared" si="19"/>
        <v>488</v>
      </c>
      <c r="H37" s="15">
        <f t="shared" si="1"/>
        <v>9.7111999999999998</v>
      </c>
      <c r="I37" s="15">
        <f t="shared" si="2"/>
        <v>8.8684239999999992</v>
      </c>
      <c r="J37" s="15">
        <f t="shared" si="3"/>
        <v>10.553976</v>
      </c>
      <c r="K37" s="27">
        <v>1</v>
      </c>
      <c r="L37" s="29">
        <f t="shared" si="4"/>
        <v>606.95000000000005</v>
      </c>
      <c r="M37" s="31">
        <f t="shared" si="5"/>
        <v>0.6069500000000001</v>
      </c>
    </row>
    <row r="38" spans="1:13" ht="15.75" x14ac:dyDescent="0.25">
      <c r="A38" s="11" t="s">
        <v>112</v>
      </c>
      <c r="B38" s="11">
        <v>250</v>
      </c>
      <c r="C38" s="12">
        <v>100</v>
      </c>
      <c r="D38" s="12">
        <v>25</v>
      </c>
      <c r="E38" s="13">
        <v>2</v>
      </c>
      <c r="F38" s="14">
        <f t="shared" si="19"/>
        <v>490.47</v>
      </c>
      <c r="G38" s="14">
        <f t="shared" si="19"/>
        <v>491</v>
      </c>
      <c r="H38" s="15">
        <f t="shared" si="1"/>
        <v>7.8437250000000001</v>
      </c>
      <c r="I38" s="15">
        <f t="shared" si="2"/>
        <v>6.995768</v>
      </c>
      <c r="J38" s="15">
        <f t="shared" si="3"/>
        <v>8.6916820000000019</v>
      </c>
      <c r="K38" s="27">
        <v>1</v>
      </c>
      <c r="L38" s="29">
        <f t="shared" si="4"/>
        <v>490.23281250000002</v>
      </c>
      <c r="M38" s="31">
        <f t="shared" si="5"/>
        <v>0.4902328125</v>
      </c>
    </row>
    <row r="39" spans="1:13" ht="15.75" x14ac:dyDescent="0.25">
      <c r="A39" s="11" t="s">
        <v>113</v>
      </c>
      <c r="B39" s="11">
        <v>250</v>
      </c>
      <c r="C39" s="12">
        <v>100</v>
      </c>
      <c r="D39" s="12">
        <v>25</v>
      </c>
      <c r="E39" s="13">
        <v>1.5</v>
      </c>
      <c r="F39" s="14">
        <f t="shared" si="19"/>
        <v>493.74</v>
      </c>
      <c r="G39" s="14">
        <f t="shared" si="19"/>
        <v>494</v>
      </c>
      <c r="H39" s="15">
        <f t="shared" si="1"/>
        <v>5.9527000000000001</v>
      </c>
      <c r="I39" s="15">
        <f t="shared" si="2"/>
        <v>5.0995619999999997</v>
      </c>
      <c r="J39" s="15">
        <f t="shared" si="3"/>
        <v>6.8058379999999987</v>
      </c>
      <c r="K39" s="27">
        <v>1</v>
      </c>
      <c r="L39" s="29">
        <f t="shared" si="4"/>
        <v>372.04374999999999</v>
      </c>
      <c r="M39" s="31">
        <f t="shared" si="5"/>
        <v>0.37204375000000001</v>
      </c>
    </row>
    <row r="40" spans="1:13" ht="15.75" x14ac:dyDescent="0.25">
      <c r="A40" s="11" t="s">
        <v>114</v>
      </c>
      <c r="B40" s="11">
        <v>250</v>
      </c>
      <c r="C40" s="12">
        <v>75</v>
      </c>
      <c r="D40" s="12">
        <v>25</v>
      </c>
      <c r="E40" s="13">
        <v>3</v>
      </c>
      <c r="F40" s="14">
        <f>F32-50-10</f>
        <v>433.92</v>
      </c>
      <c r="G40" s="14">
        <f>G32-50-10</f>
        <v>434</v>
      </c>
      <c r="H40" s="15">
        <f t="shared" si="1"/>
        <v>10.340050000000002</v>
      </c>
      <c r="I40" s="15">
        <f t="shared" si="2"/>
        <v>9.5905320000000014</v>
      </c>
      <c r="J40" s="15">
        <f t="shared" si="3"/>
        <v>11.089568</v>
      </c>
      <c r="K40" s="27">
        <v>1</v>
      </c>
      <c r="L40" s="29">
        <f t="shared" si="4"/>
        <v>646.25312500000007</v>
      </c>
      <c r="M40" s="31">
        <f t="shared" si="5"/>
        <v>0.64625312500000009</v>
      </c>
    </row>
    <row r="41" spans="1:13" ht="15.75" x14ac:dyDescent="0.25">
      <c r="A41" s="11" t="s">
        <v>115</v>
      </c>
      <c r="B41" s="11">
        <v>250</v>
      </c>
      <c r="C41" s="12">
        <v>75</v>
      </c>
      <c r="D41" s="12">
        <v>25</v>
      </c>
      <c r="E41" s="13">
        <v>2.5</v>
      </c>
      <c r="F41" s="14">
        <f t="shared" ref="F41:G43" si="20">F33-50-10</f>
        <v>437.2</v>
      </c>
      <c r="G41" s="14">
        <f t="shared" si="20"/>
        <v>438</v>
      </c>
      <c r="H41" s="15">
        <f t="shared" si="1"/>
        <v>8.7162000000000006</v>
      </c>
      <c r="I41" s="15">
        <f t="shared" si="2"/>
        <v>7.9597739999999986</v>
      </c>
      <c r="J41" s="15">
        <f t="shared" si="3"/>
        <v>9.472626</v>
      </c>
      <c r="K41" s="27">
        <v>1</v>
      </c>
      <c r="L41" s="29">
        <f t="shared" si="4"/>
        <v>544.76250000000005</v>
      </c>
      <c r="M41" s="31">
        <f t="shared" si="5"/>
        <v>0.54476250000000004</v>
      </c>
    </row>
    <row r="42" spans="1:13" ht="15.75" x14ac:dyDescent="0.25">
      <c r="A42" s="11" t="s">
        <v>116</v>
      </c>
      <c r="B42" s="11">
        <v>250</v>
      </c>
      <c r="C42" s="12">
        <v>75</v>
      </c>
      <c r="D42" s="12">
        <v>25</v>
      </c>
      <c r="E42" s="13">
        <v>2</v>
      </c>
      <c r="F42" s="14">
        <f t="shared" si="20"/>
        <v>440.47</v>
      </c>
      <c r="G42" s="14">
        <f t="shared" si="20"/>
        <v>441</v>
      </c>
      <c r="H42" s="15">
        <f t="shared" si="1"/>
        <v>7.044975</v>
      </c>
      <c r="I42" s="15">
        <f t="shared" si="2"/>
        <v>6.2833680000000003</v>
      </c>
      <c r="J42" s="15">
        <f t="shared" si="3"/>
        <v>7.8065820000000006</v>
      </c>
      <c r="K42" s="27">
        <v>1</v>
      </c>
      <c r="L42" s="29">
        <f t="shared" si="4"/>
        <v>440.31093750000002</v>
      </c>
      <c r="M42" s="31">
        <f t="shared" si="5"/>
        <v>0.4403109375</v>
      </c>
    </row>
    <row r="43" spans="1:13" ht="15.75" x14ac:dyDescent="0.25">
      <c r="A43" s="11" t="s">
        <v>117</v>
      </c>
      <c r="B43" s="11">
        <v>250</v>
      </c>
      <c r="C43" s="12">
        <v>75</v>
      </c>
      <c r="D43" s="12">
        <v>25</v>
      </c>
      <c r="E43" s="13">
        <v>1.5</v>
      </c>
      <c r="F43" s="14">
        <f t="shared" si="20"/>
        <v>443.74</v>
      </c>
      <c r="G43" s="14">
        <f t="shared" si="20"/>
        <v>444</v>
      </c>
      <c r="H43" s="15">
        <f t="shared" si="1"/>
        <v>5.3502000000000001</v>
      </c>
      <c r="I43" s="15">
        <f t="shared" si="2"/>
        <v>4.583412</v>
      </c>
      <c r="J43" s="15">
        <f t="shared" si="3"/>
        <v>6.1169879999999992</v>
      </c>
      <c r="K43" s="27">
        <v>1</v>
      </c>
      <c r="L43" s="29">
        <f t="shared" si="4"/>
        <v>334.38749999999999</v>
      </c>
      <c r="M43" s="31">
        <f t="shared" si="5"/>
        <v>0.3343875</v>
      </c>
    </row>
    <row r="44" spans="1:13" ht="15.75" x14ac:dyDescent="0.25">
      <c r="A44" s="11" t="s">
        <v>118</v>
      </c>
      <c r="B44" s="11">
        <v>200</v>
      </c>
      <c r="C44" s="12">
        <v>75</v>
      </c>
      <c r="D44" s="12">
        <v>25</v>
      </c>
      <c r="E44" s="13">
        <v>2.5</v>
      </c>
      <c r="F44" s="15">
        <f>F33-50-50-10</f>
        <v>387.2</v>
      </c>
      <c r="G44" s="15">
        <f>G33-50-50-10</f>
        <v>388</v>
      </c>
      <c r="H44" s="15">
        <f t="shared" si="1"/>
        <v>7.7212000000000005</v>
      </c>
      <c r="I44" s="15">
        <f t="shared" si="2"/>
        <v>7.0511239999999988</v>
      </c>
      <c r="J44" s="15">
        <f t="shared" si="3"/>
        <v>8.3912760000000013</v>
      </c>
      <c r="K44" s="27">
        <v>1</v>
      </c>
      <c r="L44" s="29">
        <f t="shared" si="4"/>
        <v>482.57500000000005</v>
      </c>
      <c r="M44" s="31">
        <f t="shared" si="5"/>
        <v>0.48257500000000003</v>
      </c>
    </row>
    <row r="45" spans="1:13" ht="15.75" x14ac:dyDescent="0.25">
      <c r="A45" s="11" t="s">
        <v>119</v>
      </c>
      <c r="B45" s="11">
        <v>200</v>
      </c>
      <c r="C45" s="12">
        <v>75</v>
      </c>
      <c r="D45" s="12">
        <v>25</v>
      </c>
      <c r="E45" s="13">
        <v>2</v>
      </c>
      <c r="F45" s="15">
        <f t="shared" ref="F45:G46" si="21">F34-50-50-10</f>
        <v>390.47</v>
      </c>
      <c r="G45" s="15">
        <f t="shared" si="21"/>
        <v>391</v>
      </c>
      <c r="H45" s="15">
        <f t="shared" si="1"/>
        <v>6.2462249999999999</v>
      </c>
      <c r="I45" s="15">
        <f t="shared" si="2"/>
        <v>5.5709679999999997</v>
      </c>
      <c r="J45" s="15">
        <f t="shared" si="3"/>
        <v>6.9214820000000001</v>
      </c>
      <c r="K45" s="27">
        <v>1</v>
      </c>
      <c r="L45" s="29">
        <f t="shared" si="4"/>
        <v>390.38906250000002</v>
      </c>
      <c r="M45" s="31">
        <f t="shared" si="5"/>
        <v>0.39038906250000005</v>
      </c>
    </row>
    <row r="46" spans="1:13" ht="15.75" x14ac:dyDescent="0.25">
      <c r="A46" s="11" t="s">
        <v>120</v>
      </c>
      <c r="B46" s="11">
        <v>200</v>
      </c>
      <c r="C46" s="12">
        <v>75</v>
      </c>
      <c r="D46" s="12">
        <v>25</v>
      </c>
      <c r="E46" s="13">
        <v>1.5</v>
      </c>
      <c r="F46" s="15">
        <f t="shared" si="21"/>
        <v>393.74</v>
      </c>
      <c r="G46" s="15">
        <f t="shared" si="21"/>
        <v>394</v>
      </c>
      <c r="H46" s="15">
        <f t="shared" si="1"/>
        <v>4.7477</v>
      </c>
      <c r="I46" s="15">
        <f t="shared" si="2"/>
        <v>4.0672619999999995</v>
      </c>
      <c r="J46" s="15">
        <f t="shared" si="3"/>
        <v>5.4281379999999997</v>
      </c>
      <c r="K46" s="27">
        <v>1</v>
      </c>
      <c r="L46" s="29">
        <f t="shared" si="4"/>
        <v>296.73124999999999</v>
      </c>
      <c r="M46" s="31">
        <f t="shared" si="5"/>
        <v>0.29673125</v>
      </c>
    </row>
    <row r="47" spans="1:13" ht="15.75" x14ac:dyDescent="0.25">
      <c r="A47" s="11" t="s">
        <v>122</v>
      </c>
      <c r="B47" s="11">
        <v>150</v>
      </c>
      <c r="C47" s="12">
        <v>55</v>
      </c>
      <c r="D47" s="12">
        <v>15</v>
      </c>
      <c r="E47" s="13">
        <v>2.5</v>
      </c>
      <c r="F47" s="15">
        <f>F33-100-90-30</f>
        <v>277.2</v>
      </c>
      <c r="G47" s="15">
        <f>G33-100-90-30</f>
        <v>278</v>
      </c>
      <c r="H47" s="15">
        <f t="shared" si="1"/>
        <v>5.5322000000000005</v>
      </c>
      <c r="I47" s="15">
        <f t="shared" si="2"/>
        <v>5.0520939999999994</v>
      </c>
      <c r="J47" s="15">
        <f t="shared" si="3"/>
        <v>6.0123060000000006</v>
      </c>
      <c r="K47" s="27">
        <v>1</v>
      </c>
      <c r="L47" s="29">
        <f t="shared" si="4"/>
        <v>345.76250000000005</v>
      </c>
      <c r="M47" s="31">
        <f t="shared" si="5"/>
        <v>0.34576250000000003</v>
      </c>
    </row>
    <row r="48" spans="1:13" ht="15.75" x14ac:dyDescent="0.25">
      <c r="A48" s="11" t="s">
        <v>123</v>
      </c>
      <c r="B48" s="11">
        <v>150</v>
      </c>
      <c r="C48" s="12">
        <v>55</v>
      </c>
      <c r="D48" s="12">
        <v>15</v>
      </c>
      <c r="E48" s="13">
        <v>2</v>
      </c>
      <c r="F48" s="15">
        <f t="shared" ref="F48:G49" si="22">F34-100-90-30</f>
        <v>280.47000000000003</v>
      </c>
      <c r="G48" s="15">
        <f t="shared" si="22"/>
        <v>281</v>
      </c>
      <c r="H48" s="15">
        <f t="shared" si="1"/>
        <v>4.4889749999999999</v>
      </c>
      <c r="I48" s="15">
        <f t="shared" si="2"/>
        <v>4.0036880000000004</v>
      </c>
      <c r="J48" s="15">
        <f t="shared" si="3"/>
        <v>4.9742620000000004</v>
      </c>
      <c r="K48" s="27">
        <v>1</v>
      </c>
      <c r="L48" s="29">
        <f t="shared" si="4"/>
        <v>280.56093750000002</v>
      </c>
      <c r="M48" s="31">
        <f t="shared" si="5"/>
        <v>0.2805609375</v>
      </c>
    </row>
    <row r="49" spans="1:13" ht="15.75" x14ac:dyDescent="0.25">
      <c r="A49" s="11" t="s">
        <v>124</v>
      </c>
      <c r="B49" s="11">
        <v>150</v>
      </c>
      <c r="C49" s="12">
        <v>55</v>
      </c>
      <c r="D49" s="12">
        <v>15</v>
      </c>
      <c r="E49" s="13">
        <v>1.5</v>
      </c>
      <c r="F49" s="15">
        <f t="shared" si="22"/>
        <v>283.74</v>
      </c>
      <c r="G49" s="15">
        <f t="shared" si="22"/>
        <v>284</v>
      </c>
      <c r="H49" s="15">
        <f t="shared" si="1"/>
        <v>3.4222000000000001</v>
      </c>
      <c r="I49" s="15">
        <f t="shared" si="2"/>
        <v>2.9317319999999998</v>
      </c>
      <c r="J49" s="15">
        <f t="shared" si="3"/>
        <v>3.912668</v>
      </c>
      <c r="K49" s="27">
        <v>1</v>
      </c>
      <c r="L49" s="29">
        <f t="shared" si="4"/>
        <v>213.88750000000002</v>
      </c>
      <c r="M49" s="31">
        <f t="shared" si="5"/>
        <v>0.21388750000000001</v>
      </c>
    </row>
    <row r="50" spans="1:13" ht="15.75" x14ac:dyDescent="0.25">
      <c r="A50" s="11" t="s">
        <v>125</v>
      </c>
      <c r="B50" s="11">
        <v>100</v>
      </c>
      <c r="C50" s="12">
        <v>55</v>
      </c>
      <c r="D50" s="12">
        <v>15</v>
      </c>
      <c r="E50" s="13">
        <v>2</v>
      </c>
      <c r="F50" s="15">
        <f>F34-150-90-30</f>
        <v>230.47000000000003</v>
      </c>
      <c r="G50" s="15">
        <f>G34-150-90-30</f>
        <v>231</v>
      </c>
      <c r="H50" s="15">
        <f t="shared" si="1"/>
        <v>3.6902249999999999</v>
      </c>
      <c r="I50" s="15">
        <f t="shared" si="2"/>
        <v>3.2912880000000002</v>
      </c>
      <c r="J50" s="15">
        <f t="shared" si="3"/>
        <v>4.0891620000000009</v>
      </c>
      <c r="K50" s="27">
        <v>1</v>
      </c>
      <c r="L50" s="29">
        <f t="shared" si="4"/>
        <v>230.63906249999999</v>
      </c>
      <c r="M50" s="31">
        <f t="shared" si="5"/>
        <v>0.23063906249999999</v>
      </c>
    </row>
    <row r="51" spans="1:13" ht="15.75" x14ac:dyDescent="0.25">
      <c r="A51" s="11" t="s">
        <v>126</v>
      </c>
      <c r="B51" s="11">
        <v>100</v>
      </c>
      <c r="C51" s="12">
        <v>55</v>
      </c>
      <c r="D51" s="12">
        <v>15</v>
      </c>
      <c r="E51" s="13">
        <v>1.5</v>
      </c>
      <c r="F51" s="15">
        <f>F35-150-90-30</f>
        <v>233.74</v>
      </c>
      <c r="G51" s="15">
        <f>G35-150-90-30</f>
        <v>234</v>
      </c>
      <c r="H51" s="15">
        <f t="shared" si="1"/>
        <v>2.8197000000000001</v>
      </c>
      <c r="I51" s="15">
        <f t="shared" si="2"/>
        <v>2.4155820000000001</v>
      </c>
      <c r="J51" s="15">
        <f t="shared" si="3"/>
        <v>3.2238180000000005</v>
      </c>
      <c r="K51" s="27">
        <v>1</v>
      </c>
      <c r="L51" s="29">
        <f t="shared" si="4"/>
        <v>176.23125000000002</v>
      </c>
      <c r="M51" s="31">
        <f t="shared" si="5"/>
        <v>0.17623125000000001</v>
      </c>
    </row>
    <row r="52" spans="1:13" ht="15.75" x14ac:dyDescent="0.25">
      <c r="A52" s="11" t="s">
        <v>127</v>
      </c>
      <c r="B52" s="11">
        <v>300</v>
      </c>
      <c r="C52" s="12">
        <v>100</v>
      </c>
      <c r="D52" s="12">
        <v>30</v>
      </c>
      <c r="E52" s="13">
        <v>3</v>
      </c>
      <c r="F52" s="14">
        <f>F72+50</f>
        <v>537.93000000000006</v>
      </c>
      <c r="G52" s="14">
        <f>G72+50</f>
        <v>538</v>
      </c>
      <c r="H52" s="15">
        <f>G52*(E52)/1000000*7850*1+G52/1000*0.275</f>
        <v>12.81785</v>
      </c>
      <c r="I52" s="15">
        <f>G52*(E52-0.22)/1000000*7850*1+G52/1000*0.275</f>
        <v>11.888724</v>
      </c>
      <c r="J52" s="15">
        <f>G52*(E52+0.22)/1000000*7850*1+G52/1000*0.275</f>
        <v>13.746976</v>
      </c>
      <c r="K52" s="27">
        <v>1</v>
      </c>
      <c r="L52" s="29">
        <f t="shared" si="4"/>
        <v>801.11562500000002</v>
      </c>
      <c r="M52" s="31">
        <f t="shared" si="5"/>
        <v>0.801115625</v>
      </c>
    </row>
    <row r="53" spans="1:13" ht="15.75" x14ac:dyDescent="0.25">
      <c r="A53" s="11" t="s">
        <v>128</v>
      </c>
      <c r="B53" s="11">
        <v>300</v>
      </c>
      <c r="C53" s="12">
        <v>100</v>
      </c>
      <c r="D53" s="12">
        <v>30</v>
      </c>
      <c r="E53" s="13">
        <v>2.5</v>
      </c>
      <c r="F53" s="14">
        <f t="shared" ref="F53:G55" si="23">F73+50</f>
        <v>540.89</v>
      </c>
      <c r="G53" s="14">
        <f t="shared" si="23"/>
        <v>541</v>
      </c>
      <c r="H53" s="15">
        <f t="shared" ref="H53:H116" si="24">G53*(E53)/1000000*7850*1+G53/1000*0.275</f>
        <v>10.7659</v>
      </c>
      <c r="I53" s="15">
        <f t="shared" ref="I53:I116" si="25">G53*(E53-0.22)/1000000*7850*1+G53/1000*0.275</f>
        <v>9.831592999999998</v>
      </c>
      <c r="J53" s="15">
        <f t="shared" ref="J53:J116" si="26">G53*(E53+0.22)/1000000*7850*1+G53/1000*0.275</f>
        <v>11.700207000000002</v>
      </c>
      <c r="K53" s="27">
        <v>1</v>
      </c>
      <c r="L53" s="29">
        <f t="shared" si="4"/>
        <v>672.86874999999998</v>
      </c>
      <c r="M53" s="31">
        <f t="shared" si="5"/>
        <v>0.67286875000000002</v>
      </c>
    </row>
    <row r="54" spans="1:13" ht="15.75" x14ac:dyDescent="0.25">
      <c r="A54" s="11" t="s">
        <v>129</v>
      </c>
      <c r="B54" s="11">
        <v>300</v>
      </c>
      <c r="C54" s="12">
        <v>100</v>
      </c>
      <c r="D54" s="12">
        <v>30</v>
      </c>
      <c r="E54" s="13">
        <v>2</v>
      </c>
      <c r="F54" s="14">
        <f t="shared" si="23"/>
        <v>543.85</v>
      </c>
      <c r="G54" s="14">
        <f t="shared" si="23"/>
        <v>544</v>
      </c>
      <c r="H54" s="15">
        <f t="shared" si="24"/>
        <v>8.6903999999999986</v>
      </c>
      <c r="I54" s="15">
        <f t="shared" si="25"/>
        <v>7.7509120000000005</v>
      </c>
      <c r="J54" s="15">
        <f t="shared" si="26"/>
        <v>9.6298879999999993</v>
      </c>
      <c r="K54" s="27">
        <v>1</v>
      </c>
      <c r="L54" s="29">
        <f t="shared" si="4"/>
        <v>543.14999999999986</v>
      </c>
      <c r="M54" s="31">
        <f t="shared" si="5"/>
        <v>0.54314999999999991</v>
      </c>
    </row>
    <row r="55" spans="1:13" ht="15.75" x14ac:dyDescent="0.25">
      <c r="A55" s="11" t="s">
        <v>130</v>
      </c>
      <c r="B55" s="11">
        <v>300</v>
      </c>
      <c r="C55" s="12">
        <v>100</v>
      </c>
      <c r="D55" s="12">
        <v>30</v>
      </c>
      <c r="E55" s="13">
        <v>1.5</v>
      </c>
      <c r="F55" s="14">
        <f t="shared" si="23"/>
        <v>546.81999999999994</v>
      </c>
      <c r="G55" s="14">
        <f t="shared" si="23"/>
        <v>547</v>
      </c>
      <c r="H55" s="15">
        <f t="shared" si="24"/>
        <v>6.5913500000000003</v>
      </c>
      <c r="I55" s="15">
        <f t="shared" si="25"/>
        <v>5.6466810000000001</v>
      </c>
      <c r="J55" s="15">
        <f t="shared" si="26"/>
        <v>7.5360190000000005</v>
      </c>
      <c r="K55" s="27">
        <v>1</v>
      </c>
      <c r="L55" s="29">
        <f t="shared" si="4"/>
        <v>411.95937500000002</v>
      </c>
      <c r="M55" s="31">
        <f t="shared" si="5"/>
        <v>0.41195937500000002</v>
      </c>
    </row>
    <row r="56" spans="1:13" ht="15.75" x14ac:dyDescent="0.25">
      <c r="A56" s="11" t="s">
        <v>131</v>
      </c>
      <c r="B56" s="11">
        <v>300</v>
      </c>
      <c r="C56" s="12">
        <v>100</v>
      </c>
      <c r="D56" s="12">
        <v>25</v>
      </c>
      <c r="E56" s="13">
        <v>3</v>
      </c>
      <c r="F56" s="14">
        <f>F72+50-10</f>
        <v>527.93000000000006</v>
      </c>
      <c r="G56" s="14">
        <f>G72+50-10</f>
        <v>528</v>
      </c>
      <c r="H56" s="15">
        <f>G56*(E56)/1000000*7850*1+G56/1000*0.275</f>
        <v>12.579600000000001</v>
      </c>
      <c r="I56" s="15">
        <f>G56*(E56-0.22)/1000000*7850*1+G56/1000*0.275</f>
        <v>11.667744000000001</v>
      </c>
      <c r="J56" s="15">
        <f>G56*(E56+0.22)/1000000*7850*1+G56/1000*0.275</f>
        <v>13.491456000000001</v>
      </c>
      <c r="K56" s="27">
        <v>1</v>
      </c>
      <c r="L56" s="29">
        <f t="shared" si="4"/>
        <v>786.22500000000002</v>
      </c>
      <c r="M56" s="31">
        <f t="shared" si="5"/>
        <v>0.78622500000000006</v>
      </c>
    </row>
    <row r="57" spans="1:13" ht="15.75" x14ac:dyDescent="0.25">
      <c r="A57" s="11" t="s">
        <v>132</v>
      </c>
      <c r="B57" s="11">
        <v>300</v>
      </c>
      <c r="C57" s="12">
        <v>100</v>
      </c>
      <c r="D57" s="12">
        <v>25</v>
      </c>
      <c r="E57" s="13">
        <v>2.5</v>
      </c>
      <c r="F57" s="14">
        <f>F73+50-10</f>
        <v>530.89</v>
      </c>
      <c r="G57" s="14">
        <f t="shared" ref="G57:G59" si="27">G73+50-10</f>
        <v>531</v>
      </c>
      <c r="H57" s="15">
        <f>G57*(E57)/1000000*7850*1+G57/1000*0.275</f>
        <v>10.566899999999999</v>
      </c>
      <c r="I57" s="15">
        <f>G57*(E57-0.22)/1000000*7850*1+G57/1000*0.275</f>
        <v>9.6498629999999981</v>
      </c>
      <c r="J57" s="15">
        <f>G57*(E57+0.22)/1000000*7850*1+G57/1000*0.275</f>
        <v>11.483937000000001</v>
      </c>
      <c r="K57" s="27">
        <v>1</v>
      </c>
      <c r="L57" s="29">
        <f t="shared" si="4"/>
        <v>660.43124999999986</v>
      </c>
      <c r="M57" s="31">
        <f t="shared" si="5"/>
        <v>0.66043124999999991</v>
      </c>
    </row>
    <row r="58" spans="1:13" ht="15.75" x14ac:dyDescent="0.25">
      <c r="A58" s="11" t="s">
        <v>133</v>
      </c>
      <c r="B58" s="11">
        <v>300</v>
      </c>
      <c r="C58" s="12">
        <v>100</v>
      </c>
      <c r="D58" s="12">
        <v>25</v>
      </c>
      <c r="E58" s="13">
        <v>2</v>
      </c>
      <c r="F58" s="14">
        <f>F74+50-10</f>
        <v>533.85</v>
      </c>
      <c r="G58" s="14">
        <f t="shared" si="27"/>
        <v>534</v>
      </c>
      <c r="H58" s="15">
        <f t="shared" ref="H58:H59" si="28">G58*(E58)/1000000*7850*1+G58/1000*0.275</f>
        <v>8.5306499999999996</v>
      </c>
      <c r="I58" s="15">
        <f t="shared" ref="I58:I59" si="29">G58*(E58-0.22)/1000000*7850*1+G58/1000*0.275</f>
        <v>7.6084319999999996</v>
      </c>
      <c r="J58" s="15">
        <f t="shared" ref="J58:J59" si="30">G58*(E58+0.22)/1000000*7850*1+G58/1000*0.275</f>
        <v>9.4528680000000005</v>
      </c>
      <c r="K58" s="27">
        <v>1</v>
      </c>
      <c r="L58" s="29">
        <f t="shared" si="4"/>
        <v>533.16562499999998</v>
      </c>
      <c r="M58" s="31">
        <f t="shared" si="5"/>
        <v>0.53316562499999998</v>
      </c>
    </row>
    <row r="59" spans="1:13" ht="15.75" x14ac:dyDescent="0.25">
      <c r="A59" s="11" t="s">
        <v>134</v>
      </c>
      <c r="B59" s="11">
        <v>300</v>
      </c>
      <c r="C59" s="12">
        <v>100</v>
      </c>
      <c r="D59" s="12">
        <v>25</v>
      </c>
      <c r="E59" s="13">
        <v>1.5</v>
      </c>
      <c r="F59" s="14">
        <f>F75+50-10</f>
        <v>536.81999999999994</v>
      </c>
      <c r="G59" s="14">
        <f t="shared" si="27"/>
        <v>537</v>
      </c>
      <c r="H59" s="15">
        <f t="shared" si="28"/>
        <v>6.4708500000000004</v>
      </c>
      <c r="I59" s="15">
        <f t="shared" si="29"/>
        <v>5.543451000000001</v>
      </c>
      <c r="J59" s="15">
        <f t="shared" si="30"/>
        <v>7.3982490000000007</v>
      </c>
      <c r="K59" s="27">
        <v>1</v>
      </c>
      <c r="L59" s="29">
        <f t="shared" si="4"/>
        <v>404.42812500000002</v>
      </c>
      <c r="M59" s="31">
        <f t="shared" si="5"/>
        <v>0.40442812500000003</v>
      </c>
    </row>
    <row r="60" spans="1:13" ht="15.75" x14ac:dyDescent="0.25">
      <c r="A60" s="11" t="s">
        <v>135</v>
      </c>
      <c r="B60" s="11">
        <v>300</v>
      </c>
      <c r="C60" s="12">
        <v>75</v>
      </c>
      <c r="D60" s="12">
        <v>25</v>
      </c>
      <c r="E60" s="13">
        <v>3</v>
      </c>
      <c r="F60" s="14">
        <f>F72+50-50-10</f>
        <v>477.93000000000006</v>
      </c>
      <c r="G60" s="14">
        <f>G72+50-50-10</f>
        <v>478</v>
      </c>
      <c r="H60" s="15">
        <f>G60*(E60)/1000000*7850*1+G60/1000*0.275</f>
        <v>11.388349999999999</v>
      </c>
      <c r="I60" s="15">
        <f>G60*(E60-0.22)/1000000*7850*1+G60/1000*0.275</f>
        <v>10.562843999999998</v>
      </c>
      <c r="J60" s="15">
        <f>G60*(E60+0.22)/1000000*7850*1+G60/1000*0.275</f>
        <v>12.213856</v>
      </c>
      <c r="K60" s="27">
        <v>1</v>
      </c>
      <c r="L60" s="29">
        <f t="shared" si="4"/>
        <v>711.77187499999991</v>
      </c>
      <c r="M60" s="31">
        <f t="shared" si="5"/>
        <v>0.71177187499999994</v>
      </c>
    </row>
    <row r="61" spans="1:13" ht="15.75" x14ac:dyDescent="0.25">
      <c r="A61" s="11" t="s">
        <v>136</v>
      </c>
      <c r="B61" s="11">
        <v>300</v>
      </c>
      <c r="C61" s="12">
        <v>75</v>
      </c>
      <c r="D61" s="12">
        <v>25</v>
      </c>
      <c r="E61" s="13">
        <v>2.5</v>
      </c>
      <c r="F61" s="14">
        <f t="shared" ref="F61:G63" si="31">F73+50-50-10</f>
        <v>480.89</v>
      </c>
      <c r="G61" s="14">
        <f t="shared" si="31"/>
        <v>481</v>
      </c>
      <c r="H61" s="15">
        <f>G61*(E61)/1000000*7850*1+G61/1000*0.275</f>
        <v>9.5718999999999994</v>
      </c>
      <c r="I61" s="15">
        <f>G61*(E61-0.22)/1000000*7850*1+G61/1000*0.275</f>
        <v>8.7412129999999983</v>
      </c>
      <c r="J61" s="15">
        <f>G61*(E61+0.22)/1000000*7850*1+G61/1000*0.275</f>
        <v>10.402587000000002</v>
      </c>
      <c r="K61" s="27">
        <v>1</v>
      </c>
      <c r="L61" s="29">
        <f t="shared" si="4"/>
        <v>598.24374999999998</v>
      </c>
      <c r="M61" s="31">
        <f t="shared" si="5"/>
        <v>0.59824374999999996</v>
      </c>
    </row>
    <row r="62" spans="1:13" ht="15.75" x14ac:dyDescent="0.25">
      <c r="A62" s="11" t="s">
        <v>137</v>
      </c>
      <c r="B62" s="11">
        <v>300</v>
      </c>
      <c r="C62" s="12">
        <v>75</v>
      </c>
      <c r="D62" s="12">
        <v>25</v>
      </c>
      <c r="E62" s="13">
        <v>2</v>
      </c>
      <c r="F62" s="14">
        <f t="shared" si="31"/>
        <v>483.85</v>
      </c>
      <c r="G62" s="14">
        <f t="shared" si="31"/>
        <v>484</v>
      </c>
      <c r="H62" s="15">
        <f t="shared" ref="H62:H70" si="32">G62*(E62)/1000000*7850*1+G62/1000*0.275</f>
        <v>7.7318999999999996</v>
      </c>
      <c r="I62" s="15">
        <f t="shared" ref="I62:I70" si="33">G62*(E62-0.22)/1000000*7850*1+G62/1000*0.275</f>
        <v>6.8960319999999991</v>
      </c>
      <c r="J62" s="15">
        <f t="shared" ref="J62:J70" si="34">G62*(E62+0.22)/1000000*7850*1+G62/1000*0.275</f>
        <v>8.5677680000000009</v>
      </c>
      <c r="K62" s="27">
        <v>1</v>
      </c>
      <c r="L62" s="29">
        <f t="shared" si="4"/>
        <v>483.24374999999998</v>
      </c>
      <c r="M62" s="31">
        <f t="shared" si="5"/>
        <v>0.48324374999999997</v>
      </c>
    </row>
    <row r="63" spans="1:13" ht="15.75" x14ac:dyDescent="0.25">
      <c r="A63" s="11" t="s">
        <v>138</v>
      </c>
      <c r="B63" s="11">
        <v>300</v>
      </c>
      <c r="C63" s="12">
        <v>75</v>
      </c>
      <c r="D63" s="12">
        <v>25</v>
      </c>
      <c r="E63" s="13">
        <v>1.5</v>
      </c>
      <c r="F63" s="14">
        <f t="shared" si="31"/>
        <v>486.81999999999994</v>
      </c>
      <c r="G63" s="14">
        <f t="shared" si="31"/>
        <v>487</v>
      </c>
      <c r="H63" s="15">
        <f t="shared" si="32"/>
        <v>5.8683499999999995</v>
      </c>
      <c r="I63" s="15">
        <f t="shared" si="33"/>
        <v>5.0273009999999996</v>
      </c>
      <c r="J63" s="15">
        <f t="shared" si="34"/>
        <v>6.7093989999999994</v>
      </c>
      <c r="K63" s="27">
        <v>1</v>
      </c>
      <c r="L63" s="29">
        <f t="shared" si="4"/>
        <v>366.77187499999997</v>
      </c>
      <c r="M63" s="31">
        <f t="shared" si="5"/>
        <v>0.36677187499999997</v>
      </c>
    </row>
    <row r="64" spans="1:13" ht="15.75" x14ac:dyDescent="0.25">
      <c r="A64" s="11" t="s">
        <v>139</v>
      </c>
      <c r="B64" s="11">
        <v>280</v>
      </c>
      <c r="C64" s="12">
        <v>100</v>
      </c>
      <c r="D64" s="12">
        <v>25</v>
      </c>
      <c r="E64" s="13">
        <v>3</v>
      </c>
      <c r="F64" s="14">
        <f>F72+30-10</f>
        <v>507.93000000000006</v>
      </c>
      <c r="G64" s="14">
        <f>G72+30-10</f>
        <v>508</v>
      </c>
      <c r="H64" s="15">
        <f t="shared" si="32"/>
        <v>12.1031</v>
      </c>
      <c r="I64" s="15">
        <f t="shared" si="33"/>
        <v>11.225783999999999</v>
      </c>
      <c r="J64" s="15">
        <f t="shared" si="34"/>
        <v>12.980416</v>
      </c>
      <c r="K64" s="27">
        <v>1</v>
      </c>
      <c r="L64" s="29">
        <f t="shared" si="4"/>
        <v>756.44375000000002</v>
      </c>
      <c r="M64" s="31">
        <f t="shared" si="5"/>
        <v>0.75644374999999997</v>
      </c>
    </row>
    <row r="65" spans="1:13" ht="15.75" x14ac:dyDescent="0.25">
      <c r="A65" s="11" t="s">
        <v>140</v>
      </c>
      <c r="B65" s="11">
        <v>280</v>
      </c>
      <c r="C65" s="12">
        <v>100</v>
      </c>
      <c r="D65" s="12">
        <v>25</v>
      </c>
      <c r="E65" s="13">
        <v>2.5</v>
      </c>
      <c r="F65" s="14">
        <f t="shared" ref="F65:G67" si="35">F73+30-10</f>
        <v>510.89</v>
      </c>
      <c r="G65" s="14">
        <f t="shared" si="35"/>
        <v>511</v>
      </c>
      <c r="H65" s="15">
        <f t="shared" si="32"/>
        <v>10.168900000000001</v>
      </c>
      <c r="I65" s="15">
        <f t="shared" si="33"/>
        <v>9.286403</v>
      </c>
      <c r="J65" s="15">
        <f t="shared" si="34"/>
        <v>11.051397</v>
      </c>
      <c r="K65" s="27">
        <v>1</v>
      </c>
      <c r="L65" s="29">
        <f t="shared" si="4"/>
        <v>635.55625000000009</v>
      </c>
      <c r="M65" s="31">
        <f t="shared" si="5"/>
        <v>0.63555625000000004</v>
      </c>
    </row>
    <row r="66" spans="1:13" ht="15.75" x14ac:dyDescent="0.25">
      <c r="A66" s="11" t="s">
        <v>141</v>
      </c>
      <c r="B66" s="11">
        <v>280</v>
      </c>
      <c r="C66" s="12">
        <v>100</v>
      </c>
      <c r="D66" s="12">
        <v>25</v>
      </c>
      <c r="E66" s="13">
        <v>2</v>
      </c>
      <c r="F66" s="14">
        <f t="shared" si="35"/>
        <v>513.85</v>
      </c>
      <c r="G66" s="14">
        <f t="shared" si="35"/>
        <v>514</v>
      </c>
      <c r="H66" s="15">
        <f t="shared" si="32"/>
        <v>8.2111499999999999</v>
      </c>
      <c r="I66" s="15">
        <f t="shared" si="33"/>
        <v>7.3234719999999998</v>
      </c>
      <c r="J66" s="15">
        <f t="shared" si="34"/>
        <v>9.098828000000001</v>
      </c>
      <c r="K66" s="27">
        <v>1</v>
      </c>
      <c r="L66" s="29">
        <f t="shared" si="4"/>
        <v>513.19687499999998</v>
      </c>
      <c r="M66" s="31">
        <f t="shared" si="5"/>
        <v>0.513196875</v>
      </c>
    </row>
    <row r="67" spans="1:13" ht="15.75" x14ac:dyDescent="0.25">
      <c r="A67" s="11" t="s">
        <v>142</v>
      </c>
      <c r="B67" s="11">
        <v>280</v>
      </c>
      <c r="C67" s="12">
        <v>100</v>
      </c>
      <c r="D67" s="12">
        <v>25</v>
      </c>
      <c r="E67" s="13">
        <v>1.5</v>
      </c>
      <c r="F67" s="14">
        <f t="shared" si="35"/>
        <v>516.81999999999994</v>
      </c>
      <c r="G67" s="14">
        <f t="shared" si="35"/>
        <v>517</v>
      </c>
      <c r="H67" s="15">
        <f>G67*(E67)/1000000*7850*1+G67/1000*0.275</f>
        <v>6.2298499999999999</v>
      </c>
      <c r="I67" s="15">
        <f>G67*(E67-0.22)/1000000*7850*1+G67/1000*0.275</f>
        <v>5.3369909999999994</v>
      </c>
      <c r="J67" s="15">
        <f>G67*(E67+0.22)/1000000*7850*1+G67/1000*0.275</f>
        <v>7.1227090000000004</v>
      </c>
      <c r="K67" s="27">
        <v>1</v>
      </c>
      <c r="L67" s="29">
        <f t="shared" si="4"/>
        <v>389.36562499999997</v>
      </c>
      <c r="M67" s="31">
        <f t="shared" si="5"/>
        <v>0.38936562499999999</v>
      </c>
    </row>
    <row r="68" spans="1:13" ht="15.75" x14ac:dyDescent="0.25">
      <c r="A68" s="11" t="s">
        <v>143</v>
      </c>
      <c r="B68" s="11">
        <v>280</v>
      </c>
      <c r="C68" s="12">
        <v>75</v>
      </c>
      <c r="D68" s="12">
        <v>25</v>
      </c>
      <c r="E68" s="13">
        <v>3</v>
      </c>
      <c r="F68" s="14">
        <f>F72+30-50-10</f>
        <v>457.93000000000006</v>
      </c>
      <c r="G68" s="14">
        <f>G72+30-50-10</f>
        <v>458</v>
      </c>
      <c r="H68" s="15">
        <f t="shared" si="32"/>
        <v>10.911849999999999</v>
      </c>
      <c r="I68" s="15">
        <f t="shared" si="33"/>
        <v>10.120883999999998</v>
      </c>
      <c r="J68" s="15">
        <f t="shared" si="34"/>
        <v>11.702816</v>
      </c>
      <c r="K68" s="27">
        <v>1</v>
      </c>
      <c r="L68" s="29">
        <f t="shared" si="4"/>
        <v>681.99062499999991</v>
      </c>
      <c r="M68" s="31">
        <f t="shared" si="5"/>
        <v>0.68199062499999996</v>
      </c>
    </row>
    <row r="69" spans="1:13" ht="15.75" x14ac:dyDescent="0.25">
      <c r="A69" s="11" t="s">
        <v>144</v>
      </c>
      <c r="B69" s="11">
        <v>280</v>
      </c>
      <c r="C69" s="12">
        <v>75</v>
      </c>
      <c r="D69" s="12">
        <v>25</v>
      </c>
      <c r="E69" s="13">
        <v>2.5</v>
      </c>
      <c r="F69" s="14">
        <f t="shared" ref="F69:G71" si="36">F73+30-50-10</f>
        <v>460.89</v>
      </c>
      <c r="G69" s="14">
        <f t="shared" si="36"/>
        <v>461</v>
      </c>
      <c r="H69" s="15">
        <f t="shared" si="32"/>
        <v>9.1739000000000015</v>
      </c>
      <c r="I69" s="15">
        <f t="shared" si="33"/>
        <v>8.3777530000000002</v>
      </c>
      <c r="J69" s="15">
        <f t="shared" si="34"/>
        <v>9.970047000000001</v>
      </c>
      <c r="K69" s="27">
        <v>1</v>
      </c>
      <c r="L69" s="29">
        <f t="shared" si="4"/>
        <v>573.36875000000009</v>
      </c>
      <c r="M69" s="31">
        <f t="shared" si="5"/>
        <v>0.57336875000000009</v>
      </c>
    </row>
    <row r="70" spans="1:13" ht="15.75" x14ac:dyDescent="0.25">
      <c r="A70" s="11" t="s">
        <v>145</v>
      </c>
      <c r="B70" s="11">
        <v>280</v>
      </c>
      <c r="C70" s="12">
        <v>75</v>
      </c>
      <c r="D70" s="12">
        <v>25</v>
      </c>
      <c r="E70" s="13">
        <v>2</v>
      </c>
      <c r="F70" s="14">
        <f t="shared" si="36"/>
        <v>463.85</v>
      </c>
      <c r="G70" s="14">
        <f t="shared" si="36"/>
        <v>464</v>
      </c>
      <c r="H70" s="15">
        <f t="shared" si="32"/>
        <v>7.4123999999999999</v>
      </c>
      <c r="I70" s="15">
        <f t="shared" si="33"/>
        <v>6.6110720000000001</v>
      </c>
      <c r="J70" s="15">
        <f t="shared" si="34"/>
        <v>8.2137279999999997</v>
      </c>
      <c r="K70" s="27">
        <v>1</v>
      </c>
      <c r="L70" s="29">
        <f t="shared" si="4"/>
        <v>463.27499999999998</v>
      </c>
      <c r="M70" s="31">
        <f t="shared" si="5"/>
        <v>0.46327499999999999</v>
      </c>
    </row>
    <row r="71" spans="1:13" ht="15.75" x14ac:dyDescent="0.25">
      <c r="A71" s="11" t="s">
        <v>146</v>
      </c>
      <c r="B71" s="11">
        <v>280</v>
      </c>
      <c r="C71" s="12">
        <v>75</v>
      </c>
      <c r="D71" s="12">
        <v>25</v>
      </c>
      <c r="E71" s="13">
        <v>1.5</v>
      </c>
      <c r="F71" s="14">
        <f t="shared" si="36"/>
        <v>466.81999999999994</v>
      </c>
      <c r="G71" s="14">
        <f t="shared" si="36"/>
        <v>467</v>
      </c>
      <c r="H71" s="15">
        <f>G71*(E71)/1000000*7850*1+G71/1000*0.275</f>
        <v>5.6273499999999999</v>
      </c>
      <c r="I71" s="15">
        <f>G71*(E71-0.22)/1000000*7850*1+G71/1000*0.275</f>
        <v>4.8208410000000006</v>
      </c>
      <c r="J71" s="15">
        <f>G71*(E71+0.22)/1000000*7850*1+G71/1000*0.275</f>
        <v>6.433859</v>
      </c>
      <c r="K71" s="27">
        <v>1</v>
      </c>
      <c r="L71" s="29">
        <f t="shared" si="4"/>
        <v>351.70937499999997</v>
      </c>
      <c r="M71" s="31">
        <f t="shared" si="5"/>
        <v>0.35170937499999999</v>
      </c>
    </row>
    <row r="72" spans="1:13" ht="15.75" x14ac:dyDescent="0.25">
      <c r="A72" s="16" t="s">
        <v>147</v>
      </c>
      <c r="B72" s="16">
        <v>250</v>
      </c>
      <c r="C72" s="17">
        <v>100</v>
      </c>
      <c r="D72" s="17">
        <v>30</v>
      </c>
      <c r="E72" s="18">
        <v>3</v>
      </c>
      <c r="F72" s="19">
        <v>487.93</v>
      </c>
      <c r="G72" s="19">
        <v>488</v>
      </c>
      <c r="H72" s="20">
        <f t="shared" si="24"/>
        <v>11.6266</v>
      </c>
      <c r="I72" s="20">
        <f t="shared" si="25"/>
        <v>10.783823999999999</v>
      </c>
      <c r="J72" s="20">
        <f t="shared" si="26"/>
        <v>12.469376</v>
      </c>
      <c r="K72" s="27">
        <v>1</v>
      </c>
      <c r="L72" s="29">
        <f t="shared" si="4"/>
        <v>726.66250000000002</v>
      </c>
      <c r="M72" s="31">
        <f t="shared" si="5"/>
        <v>0.72666249999999999</v>
      </c>
    </row>
    <row r="73" spans="1:13" ht="15.75" x14ac:dyDescent="0.25">
      <c r="A73" s="16" t="s">
        <v>148</v>
      </c>
      <c r="B73" s="16">
        <v>250</v>
      </c>
      <c r="C73" s="17">
        <v>100</v>
      </c>
      <c r="D73" s="17">
        <v>30</v>
      </c>
      <c r="E73" s="18">
        <v>2.5</v>
      </c>
      <c r="F73" s="19">
        <v>490.89</v>
      </c>
      <c r="G73" s="19">
        <v>491</v>
      </c>
      <c r="H73" s="20">
        <f t="shared" si="24"/>
        <v>9.770900000000001</v>
      </c>
      <c r="I73" s="20">
        <f t="shared" si="25"/>
        <v>8.9229429999999983</v>
      </c>
      <c r="J73" s="20">
        <f t="shared" si="26"/>
        <v>10.618857000000002</v>
      </c>
      <c r="K73" s="27">
        <v>1</v>
      </c>
      <c r="L73" s="29">
        <f t="shared" ref="L73:L136" si="37">H73*$D$5</f>
        <v>610.68125000000009</v>
      </c>
      <c r="M73" s="31">
        <f t="shared" ref="M73:M136" si="38">L73/1000</f>
        <v>0.61068125000000006</v>
      </c>
    </row>
    <row r="74" spans="1:13" ht="15.75" x14ac:dyDescent="0.25">
      <c r="A74" s="16" t="s">
        <v>149</v>
      </c>
      <c r="B74" s="16">
        <v>250</v>
      </c>
      <c r="C74" s="17">
        <v>100</v>
      </c>
      <c r="D74" s="17">
        <v>30</v>
      </c>
      <c r="E74" s="18">
        <v>2</v>
      </c>
      <c r="F74" s="20">
        <v>493.85</v>
      </c>
      <c r="G74" s="20">
        <v>494</v>
      </c>
      <c r="H74" s="20">
        <f t="shared" si="24"/>
        <v>7.8916499999999994</v>
      </c>
      <c r="I74" s="20">
        <f t="shared" si="25"/>
        <v>7.0385119999999999</v>
      </c>
      <c r="J74" s="20">
        <f t="shared" si="26"/>
        <v>8.7447879999999998</v>
      </c>
      <c r="K74" s="27">
        <v>1</v>
      </c>
      <c r="L74" s="29">
        <f t="shared" si="37"/>
        <v>493.22812499999998</v>
      </c>
      <c r="M74" s="31">
        <f t="shared" si="38"/>
        <v>0.49322812499999996</v>
      </c>
    </row>
    <row r="75" spans="1:13" ht="15.75" x14ac:dyDescent="0.25">
      <c r="A75" s="16" t="s">
        <v>150</v>
      </c>
      <c r="B75" s="16">
        <v>250</v>
      </c>
      <c r="C75" s="17">
        <v>100</v>
      </c>
      <c r="D75" s="17">
        <v>30</v>
      </c>
      <c r="E75" s="18">
        <v>1.5</v>
      </c>
      <c r="F75" s="20">
        <v>496.82</v>
      </c>
      <c r="G75" s="20">
        <v>497</v>
      </c>
      <c r="H75" s="20">
        <f t="shared" si="24"/>
        <v>5.9888500000000002</v>
      </c>
      <c r="I75" s="20">
        <f t="shared" si="25"/>
        <v>5.1305310000000004</v>
      </c>
      <c r="J75" s="20">
        <f t="shared" si="26"/>
        <v>6.8471690000000009</v>
      </c>
      <c r="K75" s="27">
        <v>1</v>
      </c>
      <c r="L75" s="29">
        <f t="shared" si="37"/>
        <v>374.30312500000002</v>
      </c>
      <c r="M75" s="31">
        <f t="shared" si="38"/>
        <v>0.37430312500000001</v>
      </c>
    </row>
    <row r="76" spans="1:13" ht="15.75" x14ac:dyDescent="0.25">
      <c r="A76" s="11" t="s">
        <v>151</v>
      </c>
      <c r="B76" s="11">
        <v>250</v>
      </c>
      <c r="C76" s="12">
        <v>100</v>
      </c>
      <c r="D76" s="12">
        <v>25</v>
      </c>
      <c r="E76" s="13">
        <v>3</v>
      </c>
      <c r="F76" s="14">
        <f>F72-10</f>
        <v>477.93</v>
      </c>
      <c r="G76" s="14">
        <f>G72-10</f>
        <v>478</v>
      </c>
      <c r="H76" s="15">
        <f t="shared" si="24"/>
        <v>11.388349999999999</v>
      </c>
      <c r="I76" s="15">
        <f t="shared" si="25"/>
        <v>10.562843999999998</v>
      </c>
      <c r="J76" s="15">
        <f t="shared" si="26"/>
        <v>12.213856</v>
      </c>
      <c r="K76" s="27">
        <v>1</v>
      </c>
      <c r="L76" s="29">
        <f t="shared" si="37"/>
        <v>711.77187499999991</v>
      </c>
      <c r="M76" s="31">
        <f t="shared" si="38"/>
        <v>0.71177187499999994</v>
      </c>
    </row>
    <row r="77" spans="1:13" ht="15.75" x14ac:dyDescent="0.25">
      <c r="A77" s="11" t="s">
        <v>152</v>
      </c>
      <c r="B77" s="11">
        <v>250</v>
      </c>
      <c r="C77" s="12">
        <v>100</v>
      </c>
      <c r="D77" s="12">
        <v>25</v>
      </c>
      <c r="E77" s="13">
        <v>2.5</v>
      </c>
      <c r="F77" s="14">
        <f t="shared" ref="F77:G79" si="39">F73-10</f>
        <v>480.89</v>
      </c>
      <c r="G77" s="14">
        <f t="shared" si="39"/>
        <v>481</v>
      </c>
      <c r="H77" s="15">
        <f t="shared" si="24"/>
        <v>9.5718999999999994</v>
      </c>
      <c r="I77" s="15">
        <f t="shared" si="25"/>
        <v>8.7412129999999983</v>
      </c>
      <c r="J77" s="15">
        <f t="shared" si="26"/>
        <v>10.402587000000002</v>
      </c>
      <c r="K77" s="27">
        <v>1</v>
      </c>
      <c r="L77" s="29">
        <f t="shared" si="37"/>
        <v>598.24374999999998</v>
      </c>
      <c r="M77" s="31">
        <f t="shared" si="38"/>
        <v>0.59824374999999996</v>
      </c>
    </row>
    <row r="78" spans="1:13" ht="15.75" x14ac:dyDescent="0.25">
      <c r="A78" s="11" t="s">
        <v>153</v>
      </c>
      <c r="B78" s="11">
        <v>250</v>
      </c>
      <c r="C78" s="12">
        <v>100</v>
      </c>
      <c r="D78" s="12">
        <v>25</v>
      </c>
      <c r="E78" s="13">
        <v>2</v>
      </c>
      <c r="F78" s="14">
        <f t="shared" si="39"/>
        <v>483.85</v>
      </c>
      <c r="G78" s="14">
        <f t="shared" si="39"/>
        <v>484</v>
      </c>
      <c r="H78" s="15">
        <f t="shared" si="24"/>
        <v>7.7318999999999996</v>
      </c>
      <c r="I78" s="15">
        <f t="shared" si="25"/>
        <v>6.8960319999999991</v>
      </c>
      <c r="J78" s="15">
        <f t="shared" si="26"/>
        <v>8.5677680000000009</v>
      </c>
      <c r="K78" s="27">
        <v>1</v>
      </c>
      <c r="L78" s="29">
        <f t="shared" si="37"/>
        <v>483.24374999999998</v>
      </c>
      <c r="M78" s="31">
        <f t="shared" si="38"/>
        <v>0.48324374999999997</v>
      </c>
    </row>
    <row r="79" spans="1:13" ht="15.75" x14ac:dyDescent="0.25">
      <c r="A79" s="11" t="s">
        <v>154</v>
      </c>
      <c r="B79" s="11">
        <v>250</v>
      </c>
      <c r="C79" s="12">
        <v>100</v>
      </c>
      <c r="D79" s="12">
        <v>25</v>
      </c>
      <c r="E79" s="13">
        <v>1.5</v>
      </c>
      <c r="F79" s="14">
        <f t="shared" si="39"/>
        <v>486.82</v>
      </c>
      <c r="G79" s="14">
        <f t="shared" si="39"/>
        <v>487</v>
      </c>
      <c r="H79" s="15">
        <f t="shared" si="24"/>
        <v>5.8683499999999995</v>
      </c>
      <c r="I79" s="15">
        <f t="shared" si="25"/>
        <v>5.0273009999999996</v>
      </c>
      <c r="J79" s="15">
        <f t="shared" si="26"/>
        <v>6.7093989999999994</v>
      </c>
      <c r="K79" s="27">
        <v>1</v>
      </c>
      <c r="L79" s="29">
        <f t="shared" si="37"/>
        <v>366.77187499999997</v>
      </c>
      <c r="M79" s="31">
        <f t="shared" si="38"/>
        <v>0.36677187499999997</v>
      </c>
    </row>
    <row r="80" spans="1:13" ht="15.75" x14ac:dyDescent="0.25">
      <c r="A80" s="11" t="s">
        <v>155</v>
      </c>
      <c r="B80" s="11">
        <v>250</v>
      </c>
      <c r="C80" s="12">
        <v>75</v>
      </c>
      <c r="D80" s="12">
        <v>25</v>
      </c>
      <c r="E80" s="13">
        <v>3</v>
      </c>
      <c r="F80" s="14">
        <f>F72-50-10</f>
        <v>427.93</v>
      </c>
      <c r="G80" s="14">
        <f>G72-50-10</f>
        <v>428</v>
      </c>
      <c r="H80" s="15">
        <f t="shared" si="24"/>
        <v>10.197099999999999</v>
      </c>
      <c r="I80" s="15">
        <f t="shared" si="25"/>
        <v>9.4579439999999995</v>
      </c>
      <c r="J80" s="15">
        <f t="shared" si="26"/>
        <v>10.936256</v>
      </c>
      <c r="K80" s="27">
        <v>1</v>
      </c>
      <c r="L80" s="29">
        <f t="shared" si="37"/>
        <v>637.31874999999991</v>
      </c>
      <c r="M80" s="31">
        <f t="shared" si="38"/>
        <v>0.63731874999999993</v>
      </c>
    </row>
    <row r="81" spans="1:13" ht="15.75" x14ac:dyDescent="0.25">
      <c r="A81" s="11" t="s">
        <v>156</v>
      </c>
      <c r="B81" s="11">
        <v>250</v>
      </c>
      <c r="C81" s="12">
        <v>75</v>
      </c>
      <c r="D81" s="12">
        <v>25</v>
      </c>
      <c r="E81" s="13">
        <v>2.5</v>
      </c>
      <c r="F81" s="14">
        <f t="shared" ref="F81:G83" si="40">F73-50-10</f>
        <v>430.89</v>
      </c>
      <c r="G81" s="14">
        <f t="shared" si="40"/>
        <v>431</v>
      </c>
      <c r="H81" s="15">
        <f t="shared" si="24"/>
        <v>8.5768999999999984</v>
      </c>
      <c r="I81" s="15">
        <f t="shared" si="25"/>
        <v>7.8325629999999995</v>
      </c>
      <c r="J81" s="15">
        <f t="shared" si="26"/>
        <v>9.3212370000000018</v>
      </c>
      <c r="K81" s="27">
        <v>1</v>
      </c>
      <c r="L81" s="29">
        <f t="shared" si="37"/>
        <v>536.05624999999986</v>
      </c>
      <c r="M81" s="31">
        <f t="shared" si="38"/>
        <v>0.5360562499999999</v>
      </c>
    </row>
    <row r="82" spans="1:13" ht="15.75" x14ac:dyDescent="0.25">
      <c r="A82" s="11" t="s">
        <v>157</v>
      </c>
      <c r="B82" s="11">
        <v>250</v>
      </c>
      <c r="C82" s="12">
        <v>75</v>
      </c>
      <c r="D82" s="12">
        <v>25</v>
      </c>
      <c r="E82" s="13">
        <v>2</v>
      </c>
      <c r="F82" s="14">
        <f t="shared" si="40"/>
        <v>433.85</v>
      </c>
      <c r="G82" s="14">
        <f t="shared" si="40"/>
        <v>434</v>
      </c>
      <c r="H82" s="15">
        <f t="shared" si="24"/>
        <v>6.9331499999999995</v>
      </c>
      <c r="I82" s="15">
        <f t="shared" si="25"/>
        <v>6.1836319999999994</v>
      </c>
      <c r="J82" s="15">
        <f t="shared" si="26"/>
        <v>7.6826680000000014</v>
      </c>
      <c r="K82" s="27">
        <v>1</v>
      </c>
      <c r="L82" s="29">
        <f t="shared" si="37"/>
        <v>433.32187499999998</v>
      </c>
      <c r="M82" s="31">
        <f t="shared" si="38"/>
        <v>0.43332187499999997</v>
      </c>
    </row>
    <row r="83" spans="1:13" ht="15.75" x14ac:dyDescent="0.25">
      <c r="A83" s="11" t="s">
        <v>158</v>
      </c>
      <c r="B83" s="11">
        <v>250</v>
      </c>
      <c r="C83" s="12">
        <v>75</v>
      </c>
      <c r="D83" s="12">
        <v>25</v>
      </c>
      <c r="E83" s="13">
        <v>1.5</v>
      </c>
      <c r="F83" s="14">
        <f t="shared" si="40"/>
        <v>436.82</v>
      </c>
      <c r="G83" s="14">
        <f t="shared" si="40"/>
        <v>437</v>
      </c>
      <c r="H83" s="15">
        <f t="shared" si="24"/>
        <v>5.2658500000000004</v>
      </c>
      <c r="I83" s="15">
        <f t="shared" si="25"/>
        <v>4.5111509999999999</v>
      </c>
      <c r="J83" s="15">
        <f t="shared" si="26"/>
        <v>6.0205489999999999</v>
      </c>
      <c r="K83" s="27">
        <v>1</v>
      </c>
      <c r="L83" s="29">
        <f t="shared" si="37"/>
        <v>329.11562500000002</v>
      </c>
      <c r="M83" s="31">
        <f t="shared" si="38"/>
        <v>0.32911562500000002</v>
      </c>
    </row>
    <row r="84" spans="1:13" ht="15.75" x14ac:dyDescent="0.25">
      <c r="A84" s="11" t="s">
        <v>159</v>
      </c>
      <c r="B84" s="11">
        <v>200</v>
      </c>
      <c r="C84" s="12">
        <v>75</v>
      </c>
      <c r="D84" s="12">
        <v>25</v>
      </c>
      <c r="E84" s="13">
        <v>2.5</v>
      </c>
      <c r="F84" s="15">
        <f>F73-50-50-10</f>
        <v>380.89</v>
      </c>
      <c r="G84" s="15">
        <f>G73-50-50-10</f>
        <v>381</v>
      </c>
      <c r="H84" s="15">
        <f t="shared" si="24"/>
        <v>7.5819000000000001</v>
      </c>
      <c r="I84" s="15">
        <f t="shared" si="25"/>
        <v>6.9239129999999998</v>
      </c>
      <c r="J84" s="15">
        <f t="shared" si="26"/>
        <v>8.2398870000000013</v>
      </c>
      <c r="K84" s="27">
        <v>1</v>
      </c>
      <c r="L84" s="29">
        <f t="shared" si="37"/>
        <v>473.86874999999998</v>
      </c>
      <c r="M84" s="31">
        <f t="shared" si="38"/>
        <v>0.47386874999999995</v>
      </c>
    </row>
    <row r="85" spans="1:13" ht="15.75" x14ac:dyDescent="0.25">
      <c r="A85" s="11" t="s">
        <v>160</v>
      </c>
      <c r="B85" s="11">
        <v>200</v>
      </c>
      <c r="C85" s="12">
        <v>75</v>
      </c>
      <c r="D85" s="12">
        <v>25</v>
      </c>
      <c r="E85" s="13">
        <v>2</v>
      </c>
      <c r="F85" s="15">
        <f t="shared" ref="F85:G86" si="41">F74-50-50-10</f>
        <v>383.85</v>
      </c>
      <c r="G85" s="15">
        <f t="shared" si="41"/>
        <v>384</v>
      </c>
      <c r="H85" s="15">
        <f t="shared" si="24"/>
        <v>6.1344000000000003</v>
      </c>
      <c r="I85" s="15">
        <f t="shared" si="25"/>
        <v>5.4712319999999997</v>
      </c>
      <c r="J85" s="15">
        <f t="shared" si="26"/>
        <v>6.7975680000000001</v>
      </c>
      <c r="K85" s="27">
        <v>1</v>
      </c>
      <c r="L85" s="29">
        <f t="shared" si="37"/>
        <v>383.40000000000003</v>
      </c>
      <c r="M85" s="31">
        <f t="shared" si="38"/>
        <v>0.38340000000000002</v>
      </c>
    </row>
    <row r="86" spans="1:13" ht="15.75" x14ac:dyDescent="0.25">
      <c r="A86" s="11" t="s">
        <v>161</v>
      </c>
      <c r="B86" s="11">
        <v>200</v>
      </c>
      <c r="C86" s="12">
        <v>75</v>
      </c>
      <c r="D86" s="12">
        <v>25</v>
      </c>
      <c r="E86" s="13">
        <v>1.5</v>
      </c>
      <c r="F86" s="15">
        <f t="shared" si="41"/>
        <v>386.82</v>
      </c>
      <c r="G86" s="15">
        <f t="shared" si="41"/>
        <v>387</v>
      </c>
      <c r="H86" s="15">
        <f t="shared" si="24"/>
        <v>4.6633499999999994</v>
      </c>
      <c r="I86" s="15">
        <f t="shared" si="25"/>
        <v>3.9950010000000002</v>
      </c>
      <c r="J86" s="15">
        <f t="shared" si="26"/>
        <v>5.3316989999999995</v>
      </c>
      <c r="K86" s="27">
        <v>1</v>
      </c>
      <c r="L86" s="29">
        <f t="shared" si="37"/>
        <v>291.45937499999997</v>
      </c>
      <c r="M86" s="31">
        <f t="shared" si="38"/>
        <v>0.29145937499999997</v>
      </c>
    </row>
    <row r="87" spans="1:13" ht="15.75" x14ac:dyDescent="0.25">
      <c r="A87" s="11" t="s">
        <v>162</v>
      </c>
      <c r="B87" s="11">
        <v>150</v>
      </c>
      <c r="C87" s="12">
        <v>55</v>
      </c>
      <c r="D87" s="12">
        <v>15</v>
      </c>
      <c r="E87" s="13">
        <v>2.5</v>
      </c>
      <c r="F87" s="15">
        <f>F73-100-90-30</f>
        <v>270.89</v>
      </c>
      <c r="G87" s="15">
        <f>G73-100-90-30</f>
        <v>271</v>
      </c>
      <c r="H87" s="15">
        <f t="shared" si="24"/>
        <v>5.3929000000000009</v>
      </c>
      <c r="I87" s="15">
        <f t="shared" si="25"/>
        <v>4.9248830000000003</v>
      </c>
      <c r="J87" s="15">
        <f t="shared" si="26"/>
        <v>5.8609169999999997</v>
      </c>
      <c r="K87" s="27">
        <v>1</v>
      </c>
      <c r="L87" s="29">
        <f t="shared" si="37"/>
        <v>337.05625000000003</v>
      </c>
      <c r="M87" s="31">
        <f t="shared" si="38"/>
        <v>0.33705625000000006</v>
      </c>
    </row>
    <row r="88" spans="1:13" ht="15.75" x14ac:dyDescent="0.25">
      <c r="A88" s="11" t="s">
        <v>163</v>
      </c>
      <c r="B88" s="11">
        <v>150</v>
      </c>
      <c r="C88" s="12">
        <v>55</v>
      </c>
      <c r="D88" s="12">
        <v>15</v>
      </c>
      <c r="E88" s="13">
        <v>2</v>
      </c>
      <c r="F88" s="15">
        <f t="shared" ref="F88:G89" si="42">F74-100-90-30</f>
        <v>273.85000000000002</v>
      </c>
      <c r="G88" s="15">
        <f t="shared" si="42"/>
        <v>274</v>
      </c>
      <c r="H88" s="15">
        <f t="shared" si="24"/>
        <v>4.3771500000000003</v>
      </c>
      <c r="I88" s="15">
        <f t="shared" si="25"/>
        <v>3.9039519999999999</v>
      </c>
      <c r="J88" s="15">
        <f t="shared" si="26"/>
        <v>4.8503480000000012</v>
      </c>
      <c r="K88" s="27">
        <v>1</v>
      </c>
      <c r="L88" s="29">
        <f t="shared" si="37"/>
        <v>273.57187500000003</v>
      </c>
      <c r="M88" s="31">
        <f t="shared" si="38"/>
        <v>0.27357187500000002</v>
      </c>
    </row>
    <row r="89" spans="1:13" ht="15.75" x14ac:dyDescent="0.25">
      <c r="A89" s="11" t="s">
        <v>164</v>
      </c>
      <c r="B89" s="11">
        <v>150</v>
      </c>
      <c r="C89" s="12">
        <v>55</v>
      </c>
      <c r="D89" s="12">
        <v>15</v>
      </c>
      <c r="E89" s="13">
        <v>1.5</v>
      </c>
      <c r="F89" s="15">
        <f t="shared" si="42"/>
        <v>276.82</v>
      </c>
      <c r="G89" s="15">
        <f t="shared" si="42"/>
        <v>277</v>
      </c>
      <c r="H89" s="15">
        <f t="shared" si="24"/>
        <v>3.3378500000000004</v>
      </c>
      <c r="I89" s="15">
        <f t="shared" si="25"/>
        <v>2.8594710000000001</v>
      </c>
      <c r="J89" s="15">
        <f t="shared" si="26"/>
        <v>3.8162290000000003</v>
      </c>
      <c r="K89" s="27">
        <v>1</v>
      </c>
      <c r="L89" s="29">
        <f t="shared" si="37"/>
        <v>208.61562500000002</v>
      </c>
      <c r="M89" s="31">
        <f t="shared" si="38"/>
        <v>0.20861562500000003</v>
      </c>
    </row>
    <row r="90" spans="1:13" ht="15.75" x14ac:dyDescent="0.25">
      <c r="A90" s="11" t="s">
        <v>165</v>
      </c>
      <c r="B90" s="11">
        <v>100</v>
      </c>
      <c r="C90" s="12">
        <v>55</v>
      </c>
      <c r="D90" s="12">
        <v>15</v>
      </c>
      <c r="E90" s="13">
        <v>2</v>
      </c>
      <c r="F90" s="15">
        <f>F74-150-90-30</f>
        <v>223.85000000000002</v>
      </c>
      <c r="G90" s="15">
        <f>G74-150-90-30</f>
        <v>224</v>
      </c>
      <c r="H90" s="15">
        <f t="shared" si="24"/>
        <v>3.5783999999999998</v>
      </c>
      <c r="I90" s="15">
        <f t="shared" si="25"/>
        <v>3.1915520000000002</v>
      </c>
      <c r="J90" s="15">
        <f t="shared" si="26"/>
        <v>3.9652479999999999</v>
      </c>
      <c r="K90" s="27">
        <v>1</v>
      </c>
      <c r="L90" s="29">
        <f t="shared" si="37"/>
        <v>223.64999999999998</v>
      </c>
      <c r="M90" s="31">
        <f t="shared" si="38"/>
        <v>0.22364999999999999</v>
      </c>
    </row>
    <row r="91" spans="1:13" ht="15.75" x14ac:dyDescent="0.25">
      <c r="A91" s="11" t="s">
        <v>166</v>
      </c>
      <c r="B91" s="11">
        <v>100</v>
      </c>
      <c r="C91" s="12">
        <v>55</v>
      </c>
      <c r="D91" s="12">
        <v>15</v>
      </c>
      <c r="E91" s="13">
        <v>1.5</v>
      </c>
      <c r="F91" s="15">
        <f>F75-150-90-30</f>
        <v>226.82</v>
      </c>
      <c r="G91" s="15">
        <f>G75-150-90-30</f>
        <v>227</v>
      </c>
      <c r="H91" s="15">
        <f t="shared" si="24"/>
        <v>2.7353499999999999</v>
      </c>
      <c r="I91" s="15">
        <f t="shared" si="25"/>
        <v>2.343321</v>
      </c>
      <c r="J91" s="15">
        <f t="shared" si="26"/>
        <v>3.1273789999999999</v>
      </c>
      <c r="K91" s="27">
        <v>1</v>
      </c>
      <c r="L91" s="29">
        <f t="shared" si="37"/>
        <v>170.95937499999999</v>
      </c>
      <c r="M91" s="31">
        <f t="shared" si="38"/>
        <v>0.170959375</v>
      </c>
    </row>
    <row r="92" spans="1:13" ht="15.75" x14ac:dyDescent="0.25">
      <c r="A92" s="11" t="s">
        <v>167</v>
      </c>
      <c r="B92" s="11">
        <v>300</v>
      </c>
      <c r="C92" s="21" t="s">
        <v>82</v>
      </c>
      <c r="D92" s="11">
        <v>20</v>
      </c>
      <c r="E92" s="13">
        <v>3</v>
      </c>
      <c r="F92" s="16">
        <v>487.93</v>
      </c>
      <c r="G92" s="14">
        <v>488</v>
      </c>
      <c r="H92" s="15">
        <f t="shared" si="24"/>
        <v>11.6266</v>
      </c>
      <c r="I92" s="15">
        <f t="shared" si="25"/>
        <v>10.783823999999999</v>
      </c>
      <c r="J92" s="15">
        <f t="shared" si="26"/>
        <v>12.469376</v>
      </c>
      <c r="K92" s="27">
        <v>2</v>
      </c>
      <c r="L92" s="29">
        <f t="shared" si="37"/>
        <v>726.66250000000002</v>
      </c>
      <c r="M92" s="31">
        <f t="shared" si="38"/>
        <v>0.72666249999999999</v>
      </c>
    </row>
    <row r="93" spans="1:13" ht="15.75" x14ac:dyDescent="0.25">
      <c r="A93" s="11" t="s">
        <v>168</v>
      </c>
      <c r="B93" s="11">
        <v>300</v>
      </c>
      <c r="C93" s="21" t="s">
        <v>82</v>
      </c>
      <c r="D93" s="11">
        <v>20</v>
      </c>
      <c r="E93" s="13">
        <v>2.5</v>
      </c>
      <c r="F93" s="11">
        <v>490.89</v>
      </c>
      <c r="G93" s="14">
        <v>491</v>
      </c>
      <c r="H93" s="15">
        <f t="shared" si="24"/>
        <v>9.770900000000001</v>
      </c>
      <c r="I93" s="15">
        <f t="shared" si="25"/>
        <v>8.9229429999999983</v>
      </c>
      <c r="J93" s="15">
        <f t="shared" si="26"/>
        <v>10.618857000000002</v>
      </c>
      <c r="K93" s="27">
        <v>2</v>
      </c>
      <c r="L93" s="29">
        <f t="shared" si="37"/>
        <v>610.68125000000009</v>
      </c>
      <c r="M93" s="31">
        <f t="shared" si="38"/>
        <v>0.61068125000000006</v>
      </c>
    </row>
    <row r="94" spans="1:13" ht="15.75" x14ac:dyDescent="0.25">
      <c r="A94" s="11" t="s">
        <v>169</v>
      </c>
      <c r="B94" s="11">
        <v>300</v>
      </c>
      <c r="C94" s="21" t="s">
        <v>82</v>
      </c>
      <c r="D94" s="11">
        <v>20</v>
      </c>
      <c r="E94" s="13">
        <v>2</v>
      </c>
      <c r="F94" s="11">
        <v>493.85</v>
      </c>
      <c r="G94" s="14">
        <v>494</v>
      </c>
      <c r="H94" s="15">
        <f t="shared" si="24"/>
        <v>7.8916499999999994</v>
      </c>
      <c r="I94" s="15">
        <f t="shared" si="25"/>
        <v>7.0385119999999999</v>
      </c>
      <c r="J94" s="15">
        <f t="shared" si="26"/>
        <v>8.7447879999999998</v>
      </c>
      <c r="K94" s="27">
        <v>2</v>
      </c>
      <c r="L94" s="29">
        <f t="shared" si="37"/>
        <v>493.22812499999998</v>
      </c>
      <c r="M94" s="31">
        <f t="shared" si="38"/>
        <v>0.49322812499999996</v>
      </c>
    </row>
    <row r="95" spans="1:13" ht="15.75" x14ac:dyDescent="0.25">
      <c r="A95" s="11" t="s">
        <v>170</v>
      </c>
      <c r="B95" s="11">
        <v>300</v>
      </c>
      <c r="C95" s="21" t="s">
        <v>82</v>
      </c>
      <c r="D95" s="11">
        <v>20</v>
      </c>
      <c r="E95" s="13">
        <v>1.5</v>
      </c>
      <c r="F95" s="11">
        <v>496.82</v>
      </c>
      <c r="G95" s="14">
        <v>497</v>
      </c>
      <c r="H95" s="15">
        <f t="shared" si="24"/>
        <v>5.9888500000000002</v>
      </c>
      <c r="I95" s="15">
        <f t="shared" si="25"/>
        <v>5.1305310000000004</v>
      </c>
      <c r="J95" s="15">
        <f t="shared" si="26"/>
        <v>6.8471690000000009</v>
      </c>
      <c r="K95" s="27">
        <v>2</v>
      </c>
      <c r="L95" s="29">
        <f t="shared" si="37"/>
        <v>374.30312500000002</v>
      </c>
      <c r="M95" s="31">
        <f t="shared" si="38"/>
        <v>0.37430312500000001</v>
      </c>
    </row>
    <row r="96" spans="1:13" ht="15.75" x14ac:dyDescent="0.25">
      <c r="A96" s="11" t="s">
        <v>171</v>
      </c>
      <c r="B96" s="11">
        <v>280</v>
      </c>
      <c r="C96" s="21" t="s">
        <v>83</v>
      </c>
      <c r="D96" s="11">
        <v>20</v>
      </c>
      <c r="E96" s="13">
        <v>3</v>
      </c>
      <c r="F96" s="16">
        <v>457.93</v>
      </c>
      <c r="G96" s="14">
        <v>458</v>
      </c>
      <c r="H96" s="15">
        <f t="shared" si="24"/>
        <v>10.911849999999999</v>
      </c>
      <c r="I96" s="15">
        <f t="shared" si="25"/>
        <v>10.120883999999998</v>
      </c>
      <c r="J96" s="15">
        <f t="shared" si="26"/>
        <v>11.702816</v>
      </c>
      <c r="K96" s="27">
        <v>2</v>
      </c>
      <c r="L96" s="29">
        <f t="shared" si="37"/>
        <v>681.99062499999991</v>
      </c>
      <c r="M96" s="31">
        <f t="shared" si="38"/>
        <v>0.68199062499999996</v>
      </c>
    </row>
    <row r="97" spans="1:13" ht="15.75" x14ac:dyDescent="0.25">
      <c r="A97" s="11" t="s">
        <v>172</v>
      </c>
      <c r="B97" s="11">
        <v>280</v>
      </c>
      <c r="C97" s="21" t="s">
        <v>83</v>
      </c>
      <c r="D97" s="11">
        <v>20</v>
      </c>
      <c r="E97" s="13">
        <v>2.5</v>
      </c>
      <c r="F97" s="11">
        <v>460.89</v>
      </c>
      <c r="G97" s="14">
        <v>461</v>
      </c>
      <c r="H97" s="15">
        <f t="shared" si="24"/>
        <v>9.1739000000000015</v>
      </c>
      <c r="I97" s="15">
        <f t="shared" si="25"/>
        <v>8.3777530000000002</v>
      </c>
      <c r="J97" s="15">
        <f t="shared" si="26"/>
        <v>9.970047000000001</v>
      </c>
      <c r="K97" s="27">
        <v>2</v>
      </c>
      <c r="L97" s="29">
        <f t="shared" si="37"/>
        <v>573.36875000000009</v>
      </c>
      <c r="M97" s="31">
        <f t="shared" si="38"/>
        <v>0.57336875000000009</v>
      </c>
    </row>
    <row r="98" spans="1:13" ht="15.75" x14ac:dyDescent="0.25">
      <c r="A98" s="11" t="s">
        <v>173</v>
      </c>
      <c r="B98" s="11">
        <v>280</v>
      </c>
      <c r="C98" s="21" t="s">
        <v>83</v>
      </c>
      <c r="D98" s="11">
        <v>20</v>
      </c>
      <c r="E98" s="13">
        <v>2</v>
      </c>
      <c r="F98" s="11">
        <v>463.85</v>
      </c>
      <c r="G98" s="14">
        <v>464</v>
      </c>
      <c r="H98" s="15">
        <f t="shared" si="24"/>
        <v>7.4123999999999999</v>
      </c>
      <c r="I98" s="15">
        <f t="shared" si="25"/>
        <v>6.6110720000000001</v>
      </c>
      <c r="J98" s="15">
        <f t="shared" si="26"/>
        <v>8.2137279999999997</v>
      </c>
      <c r="K98" s="27">
        <v>2</v>
      </c>
      <c r="L98" s="29">
        <f t="shared" si="37"/>
        <v>463.27499999999998</v>
      </c>
      <c r="M98" s="31">
        <f t="shared" si="38"/>
        <v>0.46327499999999999</v>
      </c>
    </row>
    <row r="99" spans="1:13" ht="15.75" x14ac:dyDescent="0.25">
      <c r="A99" s="11" t="s">
        <v>174</v>
      </c>
      <c r="B99" s="11">
        <v>280</v>
      </c>
      <c r="C99" s="21" t="s">
        <v>83</v>
      </c>
      <c r="D99" s="11">
        <v>20</v>
      </c>
      <c r="E99" s="13">
        <v>1.5</v>
      </c>
      <c r="F99" s="11">
        <v>466.82</v>
      </c>
      <c r="G99" s="14">
        <v>467</v>
      </c>
      <c r="H99" s="15">
        <f t="shared" si="24"/>
        <v>5.6273499999999999</v>
      </c>
      <c r="I99" s="15">
        <f t="shared" si="25"/>
        <v>4.8208410000000006</v>
      </c>
      <c r="J99" s="15">
        <f t="shared" si="26"/>
        <v>6.433859</v>
      </c>
      <c r="K99" s="27">
        <v>2</v>
      </c>
      <c r="L99" s="29">
        <f t="shared" si="37"/>
        <v>351.70937499999997</v>
      </c>
      <c r="M99" s="31">
        <f t="shared" si="38"/>
        <v>0.35170937499999999</v>
      </c>
    </row>
    <row r="100" spans="1:13" ht="15.75" x14ac:dyDescent="0.25">
      <c r="A100" s="11" t="s">
        <v>175</v>
      </c>
      <c r="B100" s="11">
        <v>250</v>
      </c>
      <c r="C100" s="21" t="s">
        <v>84</v>
      </c>
      <c r="D100" s="11">
        <v>20</v>
      </c>
      <c r="E100" s="13">
        <v>3</v>
      </c>
      <c r="F100" s="11">
        <v>392.93</v>
      </c>
      <c r="G100" s="14">
        <v>393</v>
      </c>
      <c r="H100" s="15">
        <f t="shared" si="24"/>
        <v>9.3632249999999981</v>
      </c>
      <c r="I100" s="15">
        <f t="shared" si="25"/>
        <v>8.6845139999999983</v>
      </c>
      <c r="J100" s="15">
        <f t="shared" si="26"/>
        <v>10.041936</v>
      </c>
      <c r="K100" s="27">
        <v>2</v>
      </c>
      <c r="L100" s="29">
        <f t="shared" si="37"/>
        <v>585.20156249999991</v>
      </c>
      <c r="M100" s="31">
        <f t="shared" si="38"/>
        <v>0.58520156249999988</v>
      </c>
    </row>
    <row r="101" spans="1:13" ht="15.75" x14ac:dyDescent="0.25">
      <c r="A101" s="11" t="s">
        <v>176</v>
      </c>
      <c r="B101" s="11">
        <v>250</v>
      </c>
      <c r="C101" s="21" t="s">
        <v>84</v>
      </c>
      <c r="D101" s="11">
        <v>20</v>
      </c>
      <c r="E101" s="13">
        <v>2.5</v>
      </c>
      <c r="F101" s="11">
        <v>395.89</v>
      </c>
      <c r="G101" s="14">
        <v>396</v>
      </c>
      <c r="H101" s="15">
        <f t="shared" si="24"/>
        <v>7.8803999999999998</v>
      </c>
      <c r="I101" s="15">
        <f t="shared" si="25"/>
        <v>7.1965079999999997</v>
      </c>
      <c r="J101" s="15">
        <f t="shared" si="26"/>
        <v>8.5642920000000018</v>
      </c>
      <c r="K101" s="27">
        <v>2</v>
      </c>
      <c r="L101" s="29">
        <f t="shared" si="37"/>
        <v>492.52499999999998</v>
      </c>
      <c r="M101" s="31">
        <f t="shared" si="38"/>
        <v>0.49252499999999999</v>
      </c>
    </row>
    <row r="102" spans="1:13" ht="15.75" x14ac:dyDescent="0.25">
      <c r="A102" s="11" t="s">
        <v>177</v>
      </c>
      <c r="B102" s="11">
        <v>250</v>
      </c>
      <c r="C102" s="21" t="s">
        <v>84</v>
      </c>
      <c r="D102" s="11">
        <v>20</v>
      </c>
      <c r="E102" s="13">
        <v>2</v>
      </c>
      <c r="F102" s="11">
        <v>398.86</v>
      </c>
      <c r="G102" s="14">
        <v>399</v>
      </c>
      <c r="H102" s="15">
        <f t="shared" si="24"/>
        <v>6.3740249999999996</v>
      </c>
      <c r="I102" s="15">
        <f t="shared" si="25"/>
        <v>5.684952</v>
      </c>
      <c r="J102" s="15">
        <f t="shared" si="26"/>
        <v>7.063098000000001</v>
      </c>
      <c r="K102" s="27">
        <v>2</v>
      </c>
      <c r="L102" s="29">
        <f t="shared" si="37"/>
        <v>398.37656249999998</v>
      </c>
      <c r="M102" s="31">
        <f t="shared" si="38"/>
        <v>0.39837656249999998</v>
      </c>
    </row>
    <row r="103" spans="1:13" ht="15.75" x14ac:dyDescent="0.25">
      <c r="A103" s="11" t="s">
        <v>178</v>
      </c>
      <c r="B103" s="11">
        <v>250</v>
      </c>
      <c r="C103" s="21" t="s">
        <v>84</v>
      </c>
      <c r="D103" s="11">
        <v>20</v>
      </c>
      <c r="E103" s="13">
        <v>1.5</v>
      </c>
      <c r="F103" s="11">
        <v>401.82</v>
      </c>
      <c r="G103" s="14">
        <v>402</v>
      </c>
      <c r="H103" s="15">
        <f t="shared" si="24"/>
        <v>4.8441000000000001</v>
      </c>
      <c r="I103" s="15">
        <f t="shared" si="25"/>
        <v>4.1498460000000001</v>
      </c>
      <c r="J103" s="15">
        <f t="shared" si="26"/>
        <v>5.538354</v>
      </c>
      <c r="K103" s="27">
        <v>2</v>
      </c>
      <c r="L103" s="29">
        <f t="shared" si="37"/>
        <v>302.75625000000002</v>
      </c>
      <c r="M103" s="31">
        <f t="shared" si="38"/>
        <v>0.30275625</v>
      </c>
    </row>
    <row r="104" spans="1:13" ht="15.75" x14ac:dyDescent="0.25">
      <c r="A104" s="11" t="s">
        <v>179</v>
      </c>
      <c r="B104" s="11">
        <v>200</v>
      </c>
      <c r="C104" s="21" t="s">
        <v>84</v>
      </c>
      <c r="D104" s="11">
        <v>20</v>
      </c>
      <c r="E104" s="13">
        <v>2.5</v>
      </c>
      <c r="F104" s="11">
        <v>345.89</v>
      </c>
      <c r="G104" s="14">
        <v>346</v>
      </c>
      <c r="H104" s="15">
        <f t="shared" si="24"/>
        <v>6.8854000000000006</v>
      </c>
      <c r="I104" s="15">
        <f t="shared" si="25"/>
        <v>6.2878579999999991</v>
      </c>
      <c r="J104" s="15">
        <f t="shared" si="26"/>
        <v>7.4829420000000013</v>
      </c>
      <c r="K104" s="27">
        <v>2</v>
      </c>
      <c r="L104" s="29">
        <f t="shared" si="37"/>
        <v>430.33750000000003</v>
      </c>
      <c r="M104" s="31">
        <f t="shared" si="38"/>
        <v>0.43033750000000004</v>
      </c>
    </row>
    <row r="105" spans="1:13" ht="15.75" x14ac:dyDescent="0.25">
      <c r="A105" s="11" t="s">
        <v>180</v>
      </c>
      <c r="B105" s="11">
        <v>200</v>
      </c>
      <c r="C105" s="21" t="s">
        <v>84</v>
      </c>
      <c r="D105" s="11">
        <v>20</v>
      </c>
      <c r="E105" s="13">
        <v>2</v>
      </c>
      <c r="F105" s="11">
        <v>348.85</v>
      </c>
      <c r="G105" s="14">
        <v>349</v>
      </c>
      <c r="H105" s="15">
        <f t="shared" si="24"/>
        <v>5.5752750000000004</v>
      </c>
      <c r="I105" s="15">
        <f t="shared" si="25"/>
        <v>4.9725520000000003</v>
      </c>
      <c r="J105" s="15">
        <f t="shared" si="26"/>
        <v>6.1779980000000005</v>
      </c>
      <c r="K105" s="27">
        <v>2</v>
      </c>
      <c r="L105" s="29">
        <f t="shared" si="37"/>
        <v>348.45468750000003</v>
      </c>
      <c r="M105" s="31">
        <f t="shared" si="38"/>
        <v>0.34845468750000003</v>
      </c>
    </row>
    <row r="106" spans="1:13" ht="15.75" x14ac:dyDescent="0.25">
      <c r="A106" s="11" t="s">
        <v>181</v>
      </c>
      <c r="B106" s="11">
        <v>200</v>
      </c>
      <c r="C106" s="21" t="s">
        <v>84</v>
      </c>
      <c r="D106" s="11">
        <v>20</v>
      </c>
      <c r="E106" s="13">
        <v>1.5</v>
      </c>
      <c r="F106" s="11">
        <v>351.82</v>
      </c>
      <c r="G106" s="14">
        <v>352</v>
      </c>
      <c r="H106" s="15">
        <f t="shared" si="24"/>
        <v>4.2416</v>
      </c>
      <c r="I106" s="15">
        <f t="shared" si="25"/>
        <v>3.633696</v>
      </c>
      <c r="J106" s="15">
        <f t="shared" si="26"/>
        <v>4.8495039999999996</v>
      </c>
      <c r="K106" s="27">
        <v>2</v>
      </c>
      <c r="L106" s="29">
        <f t="shared" si="37"/>
        <v>265.10000000000002</v>
      </c>
      <c r="M106" s="31">
        <f t="shared" si="38"/>
        <v>0.2651</v>
      </c>
    </row>
    <row r="107" spans="1:13" ht="15.75" x14ac:dyDescent="0.25">
      <c r="A107" s="11" t="s">
        <v>182</v>
      </c>
      <c r="B107" s="11">
        <v>175</v>
      </c>
      <c r="C107" s="21" t="s">
        <v>84</v>
      </c>
      <c r="D107" s="11">
        <v>20</v>
      </c>
      <c r="E107" s="13">
        <v>2.5</v>
      </c>
      <c r="F107" s="11">
        <v>320.89</v>
      </c>
      <c r="G107" s="14">
        <v>321</v>
      </c>
      <c r="H107" s="15">
        <f t="shared" si="24"/>
        <v>6.387900000000001</v>
      </c>
      <c r="I107" s="15">
        <f t="shared" si="25"/>
        <v>5.8335329999999992</v>
      </c>
      <c r="J107" s="15">
        <f t="shared" si="26"/>
        <v>6.9422670000000011</v>
      </c>
      <c r="K107" s="27">
        <v>2</v>
      </c>
      <c r="L107" s="29">
        <f t="shared" si="37"/>
        <v>399.24375000000009</v>
      </c>
      <c r="M107" s="31">
        <f t="shared" si="38"/>
        <v>0.39924375000000006</v>
      </c>
    </row>
    <row r="108" spans="1:13" ht="15.75" x14ac:dyDescent="0.25">
      <c r="A108" s="11" t="s">
        <v>183</v>
      </c>
      <c r="B108" s="11">
        <v>175</v>
      </c>
      <c r="C108" s="21" t="s">
        <v>84</v>
      </c>
      <c r="D108" s="11">
        <v>20</v>
      </c>
      <c r="E108" s="13">
        <v>2</v>
      </c>
      <c r="F108" s="11">
        <v>323.85000000000002</v>
      </c>
      <c r="G108" s="14">
        <v>324</v>
      </c>
      <c r="H108" s="15">
        <f t="shared" si="24"/>
        <v>5.1759000000000004</v>
      </c>
      <c r="I108" s="15">
        <f t="shared" si="25"/>
        <v>4.6163520000000009</v>
      </c>
      <c r="J108" s="15">
        <f t="shared" si="26"/>
        <v>5.7354480000000008</v>
      </c>
      <c r="K108" s="27">
        <v>2</v>
      </c>
      <c r="L108" s="29">
        <f t="shared" si="37"/>
        <v>323.49375000000003</v>
      </c>
      <c r="M108" s="31">
        <f t="shared" si="38"/>
        <v>0.32349375000000002</v>
      </c>
    </row>
    <row r="109" spans="1:13" ht="15.75" x14ac:dyDescent="0.25">
      <c r="A109" s="11" t="s">
        <v>184</v>
      </c>
      <c r="B109" s="11">
        <v>175</v>
      </c>
      <c r="C109" s="21" t="s">
        <v>84</v>
      </c>
      <c r="D109" s="11">
        <v>20</v>
      </c>
      <c r="E109" s="13">
        <v>1.5</v>
      </c>
      <c r="F109" s="11">
        <v>326.35000000000002</v>
      </c>
      <c r="G109" s="14">
        <v>327</v>
      </c>
      <c r="H109" s="15">
        <f t="shared" si="24"/>
        <v>3.9403500000000005</v>
      </c>
      <c r="I109" s="15">
        <f t="shared" si="25"/>
        <v>3.3756210000000002</v>
      </c>
      <c r="J109" s="15">
        <f t="shared" si="26"/>
        <v>4.5050790000000003</v>
      </c>
      <c r="K109" s="27">
        <v>2</v>
      </c>
      <c r="L109" s="29">
        <f t="shared" si="37"/>
        <v>246.27187500000002</v>
      </c>
      <c r="M109" s="31">
        <f t="shared" si="38"/>
        <v>0.24627187500000003</v>
      </c>
    </row>
    <row r="110" spans="1:13" ht="15.75" x14ac:dyDescent="0.25">
      <c r="A110" s="11" t="s">
        <v>185</v>
      </c>
      <c r="B110" s="11">
        <v>150</v>
      </c>
      <c r="C110" s="21" t="s">
        <v>84</v>
      </c>
      <c r="D110" s="11">
        <v>20</v>
      </c>
      <c r="E110" s="13">
        <v>2</v>
      </c>
      <c r="F110" s="11">
        <v>298.85000000000002</v>
      </c>
      <c r="G110" s="14">
        <v>299</v>
      </c>
      <c r="H110" s="15">
        <f t="shared" si="24"/>
        <v>4.7765250000000004</v>
      </c>
      <c r="I110" s="15">
        <f t="shared" si="25"/>
        <v>4.2601520000000006</v>
      </c>
      <c r="J110" s="15">
        <f t="shared" si="26"/>
        <v>5.292898000000001</v>
      </c>
      <c r="K110" s="27">
        <v>2</v>
      </c>
      <c r="L110" s="29">
        <f t="shared" si="37"/>
        <v>298.53281250000003</v>
      </c>
      <c r="M110" s="31">
        <f t="shared" si="38"/>
        <v>0.29853281250000002</v>
      </c>
    </row>
    <row r="111" spans="1:13" ht="15.75" x14ac:dyDescent="0.25">
      <c r="A111" s="11" t="s">
        <v>186</v>
      </c>
      <c r="B111" s="11">
        <v>150</v>
      </c>
      <c r="C111" s="21" t="s">
        <v>84</v>
      </c>
      <c r="D111" s="11">
        <v>20</v>
      </c>
      <c r="E111" s="13">
        <v>1.5</v>
      </c>
      <c r="F111" s="11">
        <v>301.82</v>
      </c>
      <c r="G111" s="14">
        <v>302</v>
      </c>
      <c r="H111" s="15">
        <f t="shared" si="24"/>
        <v>3.6391</v>
      </c>
      <c r="I111" s="15">
        <f t="shared" si="25"/>
        <v>3.1175459999999999</v>
      </c>
      <c r="J111" s="15">
        <f t="shared" si="26"/>
        <v>4.1606539999999992</v>
      </c>
      <c r="K111" s="27">
        <v>2</v>
      </c>
      <c r="L111" s="29">
        <f t="shared" si="37"/>
        <v>227.44374999999999</v>
      </c>
      <c r="M111" s="31">
        <f t="shared" si="38"/>
        <v>0.22744375</v>
      </c>
    </row>
    <row r="112" spans="1:13" ht="15.75" x14ac:dyDescent="0.25">
      <c r="A112" s="11" t="s">
        <v>187</v>
      </c>
      <c r="B112" s="11">
        <v>150</v>
      </c>
      <c r="C112" s="21" t="s">
        <v>84</v>
      </c>
      <c r="D112" s="11">
        <v>20</v>
      </c>
      <c r="E112" s="13">
        <v>1</v>
      </c>
      <c r="F112" s="11">
        <v>304.77999999999997</v>
      </c>
      <c r="G112" s="14">
        <v>305</v>
      </c>
      <c r="H112" s="15">
        <f t="shared" si="24"/>
        <v>2.4781249999999999</v>
      </c>
      <c r="I112" s="15">
        <f t="shared" si="25"/>
        <v>1.95139</v>
      </c>
      <c r="J112" s="15">
        <f t="shared" si="26"/>
        <v>3.0048599999999999</v>
      </c>
      <c r="K112" s="27">
        <v>2</v>
      </c>
      <c r="L112" s="29">
        <f t="shared" si="37"/>
        <v>154.8828125</v>
      </c>
      <c r="M112" s="31">
        <f t="shared" si="38"/>
        <v>0.15488281249999999</v>
      </c>
    </row>
    <row r="113" spans="1:13" ht="15.75" x14ac:dyDescent="0.25">
      <c r="A113" s="11" t="s">
        <v>188</v>
      </c>
      <c r="B113" s="11">
        <v>250</v>
      </c>
      <c r="C113" s="21" t="s">
        <v>85</v>
      </c>
      <c r="D113" s="11">
        <v>15</v>
      </c>
      <c r="E113" s="13">
        <v>2</v>
      </c>
      <c r="F113" s="11">
        <v>357.87</v>
      </c>
      <c r="G113" s="14">
        <v>358</v>
      </c>
      <c r="H113" s="15">
        <f t="shared" si="24"/>
        <v>5.7190499999999993</v>
      </c>
      <c r="I113" s="15">
        <f t="shared" si="25"/>
        <v>5.1007839999999991</v>
      </c>
      <c r="J113" s="15">
        <f t="shared" si="26"/>
        <v>6.3373160000000013</v>
      </c>
      <c r="K113" s="27">
        <v>3</v>
      </c>
      <c r="L113" s="29">
        <f t="shared" si="37"/>
        <v>357.44062499999995</v>
      </c>
      <c r="M113" s="31">
        <f t="shared" si="38"/>
        <v>0.35744062499999996</v>
      </c>
    </row>
    <row r="114" spans="1:13" ht="15.75" x14ac:dyDescent="0.25">
      <c r="A114" s="11" t="s">
        <v>189</v>
      </c>
      <c r="B114" s="11">
        <v>250</v>
      </c>
      <c r="C114" s="21" t="s">
        <v>85</v>
      </c>
      <c r="D114" s="11">
        <v>15</v>
      </c>
      <c r="E114" s="13">
        <v>1.5</v>
      </c>
      <c r="F114" s="11">
        <v>361.29</v>
      </c>
      <c r="G114" s="14">
        <v>358</v>
      </c>
      <c r="H114" s="15">
        <f t="shared" si="24"/>
        <v>4.3139000000000003</v>
      </c>
      <c r="I114" s="15">
        <f t="shared" si="25"/>
        <v>3.6956340000000001</v>
      </c>
      <c r="J114" s="15">
        <f t="shared" si="26"/>
        <v>4.9321659999999996</v>
      </c>
      <c r="K114" s="27">
        <v>3</v>
      </c>
      <c r="L114" s="29">
        <f t="shared" si="37"/>
        <v>269.61875000000003</v>
      </c>
      <c r="M114" s="31">
        <f t="shared" si="38"/>
        <v>0.26961875000000002</v>
      </c>
    </row>
    <row r="115" spans="1:13" ht="15.75" x14ac:dyDescent="0.25">
      <c r="A115" s="11" t="s">
        <v>190</v>
      </c>
      <c r="B115" s="11">
        <v>200</v>
      </c>
      <c r="C115" s="21" t="s">
        <v>85</v>
      </c>
      <c r="D115" s="11">
        <v>15</v>
      </c>
      <c r="E115" s="13">
        <v>2</v>
      </c>
      <c r="F115" s="11">
        <v>307.87</v>
      </c>
      <c r="G115" s="14">
        <v>308</v>
      </c>
      <c r="H115" s="15">
        <f t="shared" si="24"/>
        <v>4.9203000000000001</v>
      </c>
      <c r="I115" s="15">
        <f t="shared" si="25"/>
        <v>4.3883839999999994</v>
      </c>
      <c r="J115" s="15">
        <f t="shared" si="26"/>
        <v>5.452216</v>
      </c>
      <c r="K115" s="27">
        <v>3</v>
      </c>
      <c r="L115" s="29">
        <f t="shared" si="37"/>
        <v>307.51875000000001</v>
      </c>
      <c r="M115" s="31">
        <f t="shared" si="38"/>
        <v>0.30751875000000001</v>
      </c>
    </row>
    <row r="116" spans="1:13" ht="15.75" x14ac:dyDescent="0.25">
      <c r="A116" s="11" t="s">
        <v>191</v>
      </c>
      <c r="B116" s="11">
        <v>200</v>
      </c>
      <c r="C116" s="21" t="s">
        <v>85</v>
      </c>
      <c r="D116" s="11">
        <v>15</v>
      </c>
      <c r="E116" s="13">
        <v>1.5</v>
      </c>
      <c r="F116" s="11">
        <v>311.29000000000002</v>
      </c>
      <c r="G116" s="14">
        <v>308</v>
      </c>
      <c r="H116" s="15">
        <f t="shared" si="24"/>
        <v>3.7114000000000003</v>
      </c>
      <c r="I116" s="15">
        <f t="shared" si="25"/>
        <v>3.1794840000000004</v>
      </c>
      <c r="J116" s="15">
        <f t="shared" si="26"/>
        <v>4.2433160000000001</v>
      </c>
      <c r="K116" s="27">
        <v>3</v>
      </c>
      <c r="L116" s="29">
        <f t="shared" si="37"/>
        <v>231.96250000000001</v>
      </c>
      <c r="M116" s="31">
        <f t="shared" si="38"/>
        <v>0.23196250000000002</v>
      </c>
    </row>
    <row r="117" spans="1:13" ht="15.75" x14ac:dyDescent="0.25">
      <c r="A117" s="11" t="s">
        <v>192</v>
      </c>
      <c r="B117" s="11">
        <v>150</v>
      </c>
      <c r="C117" s="21" t="s">
        <v>85</v>
      </c>
      <c r="D117" s="11">
        <v>15</v>
      </c>
      <c r="E117" s="13">
        <v>2</v>
      </c>
      <c r="F117" s="11">
        <v>257.87</v>
      </c>
      <c r="G117" s="14">
        <v>258</v>
      </c>
      <c r="H117" s="15">
        <f t="shared" ref="H117:H130" si="43">G117*(E117)/1000000*7850*1+G117/1000*0.275</f>
        <v>4.1215499999999992</v>
      </c>
      <c r="I117" s="15">
        <f t="shared" ref="I117:I130" si="44">G117*(E117-0.22)/1000000*7850*1+G117/1000*0.275</f>
        <v>3.6759840000000001</v>
      </c>
      <c r="J117" s="15">
        <f t="shared" ref="J117:J130" si="45">G117*(E117+0.22)/1000000*7850*1+G117/1000*0.275</f>
        <v>4.5671160000000004</v>
      </c>
      <c r="K117" s="27">
        <v>3</v>
      </c>
      <c r="L117" s="29">
        <f t="shared" si="37"/>
        <v>257.59687499999995</v>
      </c>
      <c r="M117" s="31">
        <f t="shared" si="38"/>
        <v>0.25759687499999995</v>
      </c>
    </row>
    <row r="118" spans="1:13" ht="15.75" x14ac:dyDescent="0.25">
      <c r="A118" s="11" t="s">
        <v>193</v>
      </c>
      <c r="B118" s="11">
        <v>150</v>
      </c>
      <c r="C118" s="21" t="s">
        <v>85</v>
      </c>
      <c r="D118" s="11">
        <v>15</v>
      </c>
      <c r="E118" s="13">
        <v>1.5</v>
      </c>
      <c r="F118" s="11">
        <v>261.29000000000002</v>
      </c>
      <c r="G118" s="14">
        <v>258</v>
      </c>
      <c r="H118" s="15">
        <f t="shared" si="43"/>
        <v>3.1088999999999998</v>
      </c>
      <c r="I118" s="15">
        <f t="shared" si="44"/>
        <v>2.6633339999999999</v>
      </c>
      <c r="J118" s="15">
        <f t="shared" si="45"/>
        <v>3.5544659999999997</v>
      </c>
      <c r="K118" s="27">
        <v>3</v>
      </c>
      <c r="L118" s="29">
        <f t="shared" si="37"/>
        <v>194.30624999999998</v>
      </c>
      <c r="M118" s="31">
        <f t="shared" si="38"/>
        <v>0.19430624999999999</v>
      </c>
    </row>
    <row r="119" spans="1:13" ht="15.75" x14ac:dyDescent="0.25">
      <c r="A119" s="11" t="s">
        <v>194</v>
      </c>
      <c r="B119" s="11">
        <v>120</v>
      </c>
      <c r="C119" s="21" t="s">
        <v>85</v>
      </c>
      <c r="D119" s="11">
        <v>15</v>
      </c>
      <c r="E119" s="13">
        <v>2</v>
      </c>
      <c r="F119" s="11">
        <v>222.73</v>
      </c>
      <c r="G119" s="14">
        <v>223</v>
      </c>
      <c r="H119" s="15">
        <f t="shared" si="43"/>
        <v>3.5624250000000002</v>
      </c>
      <c r="I119" s="15">
        <f t="shared" si="44"/>
        <v>3.1773039999999999</v>
      </c>
      <c r="J119" s="15">
        <f t="shared" si="45"/>
        <v>3.9475460000000004</v>
      </c>
      <c r="K119" s="27">
        <v>3</v>
      </c>
      <c r="L119" s="29">
        <f t="shared" si="37"/>
        <v>222.65156250000001</v>
      </c>
      <c r="M119" s="31">
        <f t="shared" si="38"/>
        <v>0.22265156250000001</v>
      </c>
    </row>
    <row r="120" spans="1:13" ht="15.75" x14ac:dyDescent="0.25">
      <c r="A120" s="11" t="s">
        <v>195</v>
      </c>
      <c r="B120" s="11">
        <v>120</v>
      </c>
      <c r="C120" s="21" t="s">
        <v>85</v>
      </c>
      <c r="D120" s="11">
        <v>15</v>
      </c>
      <c r="E120" s="13">
        <v>1.5</v>
      </c>
      <c r="F120" s="11">
        <v>225.48</v>
      </c>
      <c r="G120" s="14">
        <v>223</v>
      </c>
      <c r="H120" s="15">
        <f t="shared" si="43"/>
        <v>2.6871499999999999</v>
      </c>
      <c r="I120" s="15">
        <f t="shared" si="44"/>
        <v>2.3020290000000001</v>
      </c>
      <c r="J120" s="15">
        <f t="shared" si="45"/>
        <v>3.0722710000000002</v>
      </c>
      <c r="K120" s="27">
        <v>3</v>
      </c>
      <c r="L120" s="29">
        <f t="shared" si="37"/>
        <v>167.94687500000001</v>
      </c>
      <c r="M120" s="31">
        <f t="shared" si="38"/>
        <v>0.167946875</v>
      </c>
    </row>
    <row r="121" spans="1:13" ht="15.75" x14ac:dyDescent="0.25">
      <c r="A121" s="11" t="s">
        <v>196</v>
      </c>
      <c r="B121" s="11">
        <v>250</v>
      </c>
      <c r="C121" s="21" t="s">
        <v>85</v>
      </c>
      <c r="D121" s="11">
        <v>15</v>
      </c>
      <c r="E121" s="13">
        <v>2</v>
      </c>
      <c r="F121" s="11">
        <v>352.73</v>
      </c>
      <c r="G121" s="14">
        <v>353</v>
      </c>
      <c r="H121" s="15">
        <f t="shared" si="43"/>
        <v>5.6391750000000007</v>
      </c>
      <c r="I121" s="15">
        <f t="shared" si="44"/>
        <v>5.0295440000000005</v>
      </c>
      <c r="J121" s="15">
        <f t="shared" si="45"/>
        <v>6.248806000000001</v>
      </c>
      <c r="K121" s="27">
        <v>3</v>
      </c>
      <c r="L121" s="29">
        <f t="shared" si="37"/>
        <v>352.44843750000007</v>
      </c>
      <c r="M121" s="31">
        <f t="shared" si="38"/>
        <v>0.35244843750000004</v>
      </c>
    </row>
    <row r="122" spans="1:13" ht="15.75" x14ac:dyDescent="0.25">
      <c r="A122" s="11" t="s">
        <v>197</v>
      </c>
      <c r="B122" s="11">
        <v>250</v>
      </c>
      <c r="C122" s="21" t="s">
        <v>85</v>
      </c>
      <c r="D122" s="11">
        <v>15</v>
      </c>
      <c r="E122" s="13">
        <v>1.5</v>
      </c>
      <c r="F122" s="11">
        <v>355.73</v>
      </c>
      <c r="G122" s="14">
        <v>353</v>
      </c>
      <c r="H122" s="15">
        <f t="shared" si="43"/>
        <v>4.2536500000000004</v>
      </c>
      <c r="I122" s="15">
        <f t="shared" si="44"/>
        <v>3.6440189999999997</v>
      </c>
      <c r="J122" s="15">
        <f t="shared" si="45"/>
        <v>4.8632809999999997</v>
      </c>
      <c r="K122" s="27">
        <v>3</v>
      </c>
      <c r="L122" s="29">
        <f t="shared" si="37"/>
        <v>265.85312500000003</v>
      </c>
      <c r="M122" s="31">
        <f t="shared" si="38"/>
        <v>0.26585312500000002</v>
      </c>
    </row>
    <row r="123" spans="1:13" ht="15.75" x14ac:dyDescent="0.25">
      <c r="A123" s="11" t="s">
        <v>198</v>
      </c>
      <c r="B123" s="11">
        <v>200</v>
      </c>
      <c r="C123" s="21" t="s">
        <v>85</v>
      </c>
      <c r="D123" s="11">
        <v>15</v>
      </c>
      <c r="E123" s="13">
        <v>2</v>
      </c>
      <c r="F123" s="11">
        <v>302.73</v>
      </c>
      <c r="G123" s="14">
        <v>303</v>
      </c>
      <c r="H123" s="15">
        <f t="shared" si="43"/>
        <v>4.8404249999999998</v>
      </c>
      <c r="I123" s="15">
        <f t="shared" si="44"/>
        <v>4.3171440000000008</v>
      </c>
      <c r="J123" s="15">
        <f t="shared" si="45"/>
        <v>5.3637060000000005</v>
      </c>
      <c r="K123" s="27">
        <v>3</v>
      </c>
      <c r="L123" s="29">
        <f t="shared" si="37"/>
        <v>302.52656250000001</v>
      </c>
      <c r="M123" s="31">
        <f t="shared" si="38"/>
        <v>0.30252656249999998</v>
      </c>
    </row>
    <row r="124" spans="1:13" ht="15.75" x14ac:dyDescent="0.25">
      <c r="A124" s="11" t="s">
        <v>199</v>
      </c>
      <c r="B124" s="11">
        <v>200</v>
      </c>
      <c r="C124" s="21" t="s">
        <v>85</v>
      </c>
      <c r="D124" s="11">
        <v>15</v>
      </c>
      <c r="E124" s="13">
        <v>1.5</v>
      </c>
      <c r="F124" s="11">
        <v>305.48</v>
      </c>
      <c r="G124" s="14">
        <v>303</v>
      </c>
      <c r="H124" s="15">
        <f t="shared" si="43"/>
        <v>3.6511499999999999</v>
      </c>
      <c r="I124" s="15">
        <f t="shared" si="44"/>
        <v>3.127869</v>
      </c>
      <c r="J124" s="15">
        <f t="shared" si="45"/>
        <v>4.1744310000000002</v>
      </c>
      <c r="K124" s="27">
        <v>3</v>
      </c>
      <c r="L124" s="29">
        <f t="shared" si="37"/>
        <v>228.19687500000001</v>
      </c>
      <c r="M124" s="31">
        <f t="shared" si="38"/>
        <v>0.22819687499999999</v>
      </c>
    </row>
    <row r="125" spans="1:13" ht="15.75" x14ac:dyDescent="0.25">
      <c r="A125" s="11" t="s">
        <v>200</v>
      </c>
      <c r="B125" s="11">
        <v>150</v>
      </c>
      <c r="C125" s="21" t="s">
        <v>85</v>
      </c>
      <c r="D125" s="11">
        <v>15</v>
      </c>
      <c r="E125" s="13">
        <v>2</v>
      </c>
      <c r="F125" s="11">
        <v>252.73</v>
      </c>
      <c r="G125" s="14">
        <v>253</v>
      </c>
      <c r="H125" s="15">
        <f t="shared" si="43"/>
        <v>4.0416750000000006</v>
      </c>
      <c r="I125" s="15">
        <f t="shared" si="44"/>
        <v>3.6047440000000002</v>
      </c>
      <c r="J125" s="15">
        <f t="shared" si="45"/>
        <v>4.478606000000001</v>
      </c>
      <c r="K125" s="27">
        <v>3</v>
      </c>
      <c r="L125" s="29">
        <f t="shared" si="37"/>
        <v>252.60468750000004</v>
      </c>
      <c r="M125" s="31">
        <f t="shared" si="38"/>
        <v>0.25260468750000004</v>
      </c>
    </row>
    <row r="126" spans="1:13" ht="15.75" x14ac:dyDescent="0.25">
      <c r="A126" s="11" t="s">
        <v>201</v>
      </c>
      <c r="B126" s="11">
        <v>150</v>
      </c>
      <c r="C126" s="21" t="s">
        <v>85</v>
      </c>
      <c r="D126" s="11">
        <v>15</v>
      </c>
      <c r="E126" s="13">
        <v>1.5</v>
      </c>
      <c r="F126" s="11">
        <v>255.48</v>
      </c>
      <c r="G126" s="14">
        <v>253</v>
      </c>
      <c r="H126" s="15">
        <f t="shared" si="43"/>
        <v>3.0486499999999999</v>
      </c>
      <c r="I126" s="15">
        <f t="shared" si="44"/>
        <v>2.6117190000000003</v>
      </c>
      <c r="J126" s="15">
        <f t="shared" si="45"/>
        <v>3.4855809999999998</v>
      </c>
      <c r="K126" s="27">
        <v>3</v>
      </c>
      <c r="L126" s="29">
        <f t="shared" si="37"/>
        <v>190.54062499999998</v>
      </c>
      <c r="M126" s="31">
        <f t="shared" si="38"/>
        <v>0.19054062499999996</v>
      </c>
    </row>
    <row r="127" spans="1:13" ht="15.75" x14ac:dyDescent="0.25">
      <c r="A127" s="11" t="s">
        <v>202</v>
      </c>
      <c r="B127" s="11">
        <v>120</v>
      </c>
      <c r="C127" s="21" t="s">
        <v>85</v>
      </c>
      <c r="D127" s="11">
        <v>15</v>
      </c>
      <c r="E127" s="13">
        <v>2</v>
      </c>
      <c r="F127" s="11">
        <v>222.73</v>
      </c>
      <c r="G127" s="14">
        <v>223</v>
      </c>
      <c r="H127" s="15">
        <f t="shared" si="43"/>
        <v>3.5624250000000002</v>
      </c>
      <c r="I127" s="15">
        <f t="shared" si="44"/>
        <v>3.1773039999999999</v>
      </c>
      <c r="J127" s="15">
        <f t="shared" si="45"/>
        <v>3.9475460000000004</v>
      </c>
      <c r="K127" s="27">
        <v>3</v>
      </c>
      <c r="L127" s="29">
        <f t="shared" si="37"/>
        <v>222.65156250000001</v>
      </c>
      <c r="M127" s="31">
        <f t="shared" si="38"/>
        <v>0.22265156250000001</v>
      </c>
    </row>
    <row r="128" spans="1:13" ht="15.75" x14ac:dyDescent="0.25">
      <c r="A128" s="11" t="s">
        <v>203</v>
      </c>
      <c r="B128" s="11">
        <v>120</v>
      </c>
      <c r="C128" s="21" t="s">
        <v>85</v>
      </c>
      <c r="D128" s="11">
        <v>15</v>
      </c>
      <c r="E128" s="13">
        <v>1.5</v>
      </c>
      <c r="F128" s="11">
        <v>225.48</v>
      </c>
      <c r="G128" s="14">
        <v>223</v>
      </c>
      <c r="H128" s="15">
        <f t="shared" si="43"/>
        <v>2.6871499999999999</v>
      </c>
      <c r="I128" s="15">
        <f t="shared" si="44"/>
        <v>2.3020290000000001</v>
      </c>
      <c r="J128" s="15">
        <f t="shared" si="45"/>
        <v>3.0722710000000002</v>
      </c>
      <c r="K128" s="27">
        <v>3</v>
      </c>
      <c r="L128" s="29">
        <f t="shared" si="37"/>
        <v>167.94687500000001</v>
      </c>
      <c r="M128" s="31">
        <f t="shared" si="38"/>
        <v>0.167946875</v>
      </c>
    </row>
    <row r="129" spans="1:13" ht="15.75" x14ac:dyDescent="0.25">
      <c r="A129" s="11" t="s">
        <v>204</v>
      </c>
      <c r="B129" s="11">
        <v>100</v>
      </c>
      <c r="C129" s="21" t="s">
        <v>85</v>
      </c>
      <c r="D129" s="11">
        <v>15</v>
      </c>
      <c r="E129" s="13">
        <v>2</v>
      </c>
      <c r="F129" s="11">
        <v>202.73</v>
      </c>
      <c r="G129" s="14">
        <v>203</v>
      </c>
      <c r="H129" s="15">
        <f t="shared" si="43"/>
        <v>3.2429250000000001</v>
      </c>
      <c r="I129" s="15">
        <f t="shared" si="44"/>
        <v>2.8923440000000005</v>
      </c>
      <c r="J129" s="15">
        <f t="shared" si="45"/>
        <v>3.5935060000000001</v>
      </c>
      <c r="K129" s="27">
        <v>3</v>
      </c>
      <c r="L129" s="29">
        <f t="shared" si="37"/>
        <v>202.68281250000001</v>
      </c>
      <c r="M129" s="31">
        <f t="shared" si="38"/>
        <v>0.2026828125</v>
      </c>
    </row>
    <row r="130" spans="1:13" ht="15.75" x14ac:dyDescent="0.25">
      <c r="A130" s="11" t="s">
        <v>205</v>
      </c>
      <c r="B130" s="21">
        <v>100</v>
      </c>
      <c r="C130" s="21" t="s">
        <v>85</v>
      </c>
      <c r="D130" s="11">
        <v>15</v>
      </c>
      <c r="E130" s="13">
        <v>1.5</v>
      </c>
      <c r="F130" s="11">
        <v>205.48</v>
      </c>
      <c r="G130" s="14">
        <v>203</v>
      </c>
      <c r="H130" s="15">
        <f t="shared" si="43"/>
        <v>2.4461499999999998</v>
      </c>
      <c r="I130" s="15">
        <f t="shared" si="44"/>
        <v>2.0955690000000002</v>
      </c>
      <c r="J130" s="15">
        <f t="shared" si="45"/>
        <v>2.7967309999999994</v>
      </c>
      <c r="K130" s="27">
        <v>3</v>
      </c>
      <c r="L130" s="29">
        <f t="shared" si="37"/>
        <v>152.88437499999998</v>
      </c>
      <c r="M130" s="31">
        <f t="shared" si="38"/>
        <v>0.15288437499999999</v>
      </c>
    </row>
    <row r="131" spans="1:13" ht="15.75" x14ac:dyDescent="0.25">
      <c r="A131" s="15" t="s">
        <v>206</v>
      </c>
      <c r="B131" s="25" t="s">
        <v>86</v>
      </c>
      <c r="C131" s="12">
        <v>50</v>
      </c>
      <c r="D131" s="12">
        <v>0</v>
      </c>
      <c r="E131" s="15">
        <v>2</v>
      </c>
      <c r="F131" s="15">
        <v>346.37</v>
      </c>
      <c r="G131" s="15">
        <v>347</v>
      </c>
      <c r="H131" s="15">
        <f>G131*(E131)/1000000*7850*1+G131/1000*0.275</f>
        <v>5.5433249999999994</v>
      </c>
      <c r="I131" s="15">
        <f>G131*(E131-0.22)/1000000*7850*1+G131/1000*0.275</f>
        <v>4.9440559999999998</v>
      </c>
      <c r="J131" s="15">
        <f>G131*(E131+0.22)/1000000*7850*1+G131/1000*0.275</f>
        <v>6.1425939999999999</v>
      </c>
      <c r="K131" s="27">
        <v>3</v>
      </c>
      <c r="L131" s="29">
        <f t="shared" si="37"/>
        <v>346.45781249999999</v>
      </c>
      <c r="M131" s="31">
        <f t="shared" si="38"/>
        <v>0.34645781249999996</v>
      </c>
    </row>
    <row r="132" spans="1:13" ht="15.75" x14ac:dyDescent="0.25">
      <c r="A132" s="15" t="s">
        <v>207</v>
      </c>
      <c r="B132" s="25" t="s">
        <v>87</v>
      </c>
      <c r="C132" s="12">
        <v>50</v>
      </c>
      <c r="D132" s="12">
        <v>0</v>
      </c>
      <c r="E132" s="15">
        <v>1.5</v>
      </c>
      <c r="F132" s="15">
        <v>346.74</v>
      </c>
      <c r="G132" s="15">
        <v>347</v>
      </c>
      <c r="H132" s="15">
        <f t="shared" ref="H132" si="46">G132*(E132)/1000000*7850*1+G132/1000*0.275</f>
        <v>4.1813500000000001</v>
      </c>
      <c r="I132" s="15">
        <f t="shared" ref="I132" si="47">G132*(E132-0.22)/1000000*7850*1+G132/1000*0.275</f>
        <v>3.5820810000000005</v>
      </c>
      <c r="J132" s="15">
        <f t="shared" ref="J132" si="48">G132*(E132+0.22)/1000000*7850*1+G132/1000*0.275</f>
        <v>4.7806189999999997</v>
      </c>
      <c r="K132" s="27">
        <v>3</v>
      </c>
      <c r="L132" s="29">
        <f t="shared" si="37"/>
        <v>261.33437500000002</v>
      </c>
      <c r="M132" s="31">
        <f t="shared" si="38"/>
        <v>0.26133437500000001</v>
      </c>
    </row>
    <row r="133" spans="1:13" ht="15.75" x14ac:dyDescent="0.25">
      <c r="A133" s="15" t="s">
        <v>208</v>
      </c>
      <c r="B133" s="25" t="s">
        <v>88</v>
      </c>
      <c r="C133" s="12">
        <v>50</v>
      </c>
      <c r="D133" s="12">
        <v>0</v>
      </c>
      <c r="E133" s="15">
        <v>2</v>
      </c>
      <c r="F133" s="15">
        <v>296.37</v>
      </c>
      <c r="G133" s="15">
        <v>297</v>
      </c>
      <c r="H133" s="15">
        <f>G133*(E133)/1000000*7850*1+G133/1000*0.275</f>
        <v>4.7445750000000002</v>
      </c>
      <c r="I133" s="15">
        <f>G133*(E133-0.22)/1000000*7850*1+G133/1000*0.275</f>
        <v>4.2316559999999992</v>
      </c>
      <c r="J133" s="15">
        <f>G133*(E133+0.22)/1000000*7850*1+G133/1000*0.275</f>
        <v>5.2574939999999994</v>
      </c>
      <c r="K133" s="27">
        <v>3</v>
      </c>
      <c r="L133" s="29">
        <f t="shared" si="37"/>
        <v>296.53593749999999</v>
      </c>
      <c r="M133" s="31">
        <f t="shared" si="38"/>
        <v>0.29653593750000001</v>
      </c>
    </row>
    <row r="134" spans="1:13" ht="15.75" x14ac:dyDescent="0.25">
      <c r="A134" s="15" t="s">
        <v>209</v>
      </c>
      <c r="B134" s="25" t="s">
        <v>89</v>
      </c>
      <c r="C134" s="12">
        <v>50</v>
      </c>
      <c r="D134" s="12">
        <v>0</v>
      </c>
      <c r="E134" s="15">
        <v>1.5</v>
      </c>
      <c r="F134" s="15">
        <v>296.74</v>
      </c>
      <c r="G134" s="15">
        <v>297</v>
      </c>
      <c r="H134" s="15">
        <f t="shared" ref="H134" si="49">G134*(E134)/1000000*7850*1+G134/1000*0.275</f>
        <v>3.5788500000000001</v>
      </c>
      <c r="I134" s="15">
        <f t="shared" ref="I134" si="50">G134*(E134-0.22)/1000000*7850*1+G134/1000*0.275</f>
        <v>3.0659310000000004</v>
      </c>
      <c r="J134" s="15">
        <f t="shared" ref="J134" si="51">G134*(E134+0.22)/1000000*7850*1+G134/1000*0.275</f>
        <v>4.0917689999999993</v>
      </c>
      <c r="K134" s="27">
        <v>3</v>
      </c>
      <c r="L134" s="29">
        <f t="shared" si="37"/>
        <v>223.67812499999999</v>
      </c>
      <c r="M134" s="31">
        <f t="shared" si="38"/>
        <v>0.22367812500000001</v>
      </c>
    </row>
    <row r="135" spans="1:13" ht="15.75" x14ac:dyDescent="0.25">
      <c r="A135" s="15" t="s">
        <v>210</v>
      </c>
      <c r="B135" s="25" t="s">
        <v>90</v>
      </c>
      <c r="C135" s="12">
        <v>50</v>
      </c>
      <c r="D135" s="12">
        <v>0</v>
      </c>
      <c r="E135" s="15">
        <v>2</v>
      </c>
      <c r="F135" s="15">
        <v>246.37</v>
      </c>
      <c r="G135" s="15">
        <v>247</v>
      </c>
      <c r="H135" s="15">
        <f>G135*(E135)/1000000*7850*1+G135/1000*0.275</f>
        <v>3.9458249999999997</v>
      </c>
      <c r="I135" s="15">
        <f>G135*(E135-0.22)/1000000*7850*1+G135/1000*0.275</f>
        <v>3.5192559999999999</v>
      </c>
      <c r="J135" s="15">
        <f>G135*(E135+0.22)/1000000*7850*1+G135/1000*0.275</f>
        <v>4.3723939999999999</v>
      </c>
      <c r="K135" s="27">
        <v>3</v>
      </c>
      <c r="L135" s="29">
        <f t="shared" si="37"/>
        <v>246.61406249999999</v>
      </c>
      <c r="M135" s="31">
        <f t="shared" si="38"/>
        <v>0.24661406249999998</v>
      </c>
    </row>
    <row r="136" spans="1:13" ht="15.75" x14ac:dyDescent="0.25">
      <c r="A136" s="15" t="s">
        <v>211</v>
      </c>
      <c r="B136" s="25" t="s">
        <v>91</v>
      </c>
      <c r="C136" s="12">
        <v>50</v>
      </c>
      <c r="D136" s="12">
        <v>0</v>
      </c>
      <c r="E136" s="15">
        <v>1.5</v>
      </c>
      <c r="F136" s="15">
        <v>246.74</v>
      </c>
      <c r="G136" s="15">
        <v>247</v>
      </c>
      <c r="H136" s="15">
        <f t="shared" ref="H136" si="52">G136*(E136)/1000000*7850*1+G136/1000*0.275</f>
        <v>2.9763500000000001</v>
      </c>
      <c r="I136" s="15">
        <f t="shared" ref="I136" si="53">G136*(E136-0.22)/1000000*7850*1+G136/1000*0.275</f>
        <v>2.5497809999999999</v>
      </c>
      <c r="J136" s="15">
        <f t="shared" ref="J136" si="54">G136*(E136+0.22)/1000000*7850*1+G136/1000*0.275</f>
        <v>3.4029189999999994</v>
      </c>
      <c r="K136" s="27">
        <v>3</v>
      </c>
      <c r="L136" s="29">
        <f t="shared" si="37"/>
        <v>186.02187499999999</v>
      </c>
      <c r="M136" s="31">
        <f t="shared" si="38"/>
        <v>0.186021875</v>
      </c>
    </row>
    <row r="137" spans="1:13" ht="15.75" x14ac:dyDescent="0.25">
      <c r="A137" s="15" t="s">
        <v>212</v>
      </c>
      <c r="B137" s="25" t="s">
        <v>92</v>
      </c>
      <c r="C137" s="12">
        <v>50</v>
      </c>
      <c r="D137" s="12">
        <v>0</v>
      </c>
      <c r="E137" s="15">
        <v>2</v>
      </c>
      <c r="F137" s="15">
        <v>216.37</v>
      </c>
      <c r="G137" s="15">
        <v>217</v>
      </c>
      <c r="H137" s="15">
        <f>G137*(E137)/1000000*7850*1+G137/1000*0.275</f>
        <v>3.4665749999999997</v>
      </c>
      <c r="I137" s="15">
        <f>G137*(E137-0.22)/1000000*7850*1+G137/1000*0.275</f>
        <v>3.0918159999999997</v>
      </c>
      <c r="J137" s="15">
        <f>G137*(E137+0.22)/1000000*7850*1+G137/1000*0.275</f>
        <v>3.8413340000000007</v>
      </c>
      <c r="K137" s="27">
        <v>3</v>
      </c>
      <c r="L137" s="29">
        <f t="shared" ref="L137:L143" si="55">H137*$D$5</f>
        <v>216.66093749999999</v>
      </c>
      <c r="M137" s="31">
        <f t="shared" ref="M137:M143" si="56">L137/1000</f>
        <v>0.21666093749999998</v>
      </c>
    </row>
    <row r="138" spans="1:13" ht="15.75" x14ac:dyDescent="0.25">
      <c r="A138" s="15" t="s">
        <v>213</v>
      </c>
      <c r="B138" s="25" t="s">
        <v>93</v>
      </c>
      <c r="C138" s="12">
        <v>50</v>
      </c>
      <c r="D138" s="12">
        <v>0</v>
      </c>
      <c r="E138" s="15">
        <v>1.5</v>
      </c>
      <c r="F138" s="15">
        <v>216.74</v>
      </c>
      <c r="G138" s="15">
        <v>217</v>
      </c>
      <c r="H138" s="15">
        <f t="shared" ref="H138:H143" si="57">G138*(E138)/1000000*7850*1+G138/1000*0.275</f>
        <v>2.6148500000000001</v>
      </c>
      <c r="I138" s="15">
        <f t="shared" ref="I138:I143" si="58">G138*(E138-0.22)/1000000*7850*1+G138/1000*0.275</f>
        <v>2.2400910000000001</v>
      </c>
      <c r="J138" s="15">
        <f t="shared" ref="J138:J143" si="59">G138*(E138+0.22)/1000000*7850*1+G138/1000*0.275</f>
        <v>2.9896089999999997</v>
      </c>
      <c r="K138" s="27">
        <v>3</v>
      </c>
      <c r="L138" s="29">
        <f t="shared" si="55"/>
        <v>163.42812499999999</v>
      </c>
      <c r="M138" s="31">
        <f t="shared" si="56"/>
        <v>0.16342812500000001</v>
      </c>
    </row>
    <row r="139" spans="1:13" ht="15.75" x14ac:dyDescent="0.25">
      <c r="A139" s="15" t="s">
        <v>214</v>
      </c>
      <c r="B139" s="25" t="s">
        <v>94</v>
      </c>
      <c r="C139" s="12">
        <v>50</v>
      </c>
      <c r="D139" s="12">
        <v>0</v>
      </c>
      <c r="E139" s="15">
        <v>2</v>
      </c>
      <c r="F139" s="15">
        <v>196.37</v>
      </c>
      <c r="G139" s="15">
        <v>197</v>
      </c>
      <c r="H139" s="15">
        <f t="shared" si="57"/>
        <v>3.1470749999999996</v>
      </c>
      <c r="I139" s="15">
        <f t="shared" si="58"/>
        <v>2.8068560000000002</v>
      </c>
      <c r="J139" s="15">
        <f t="shared" si="59"/>
        <v>3.4872940000000003</v>
      </c>
      <c r="K139" s="27">
        <v>3</v>
      </c>
      <c r="L139" s="29">
        <f t="shared" si="55"/>
        <v>196.69218749999999</v>
      </c>
      <c r="M139" s="31">
        <f t="shared" si="56"/>
        <v>0.19669218749999998</v>
      </c>
    </row>
    <row r="140" spans="1:13" ht="15.75" x14ac:dyDescent="0.25">
      <c r="A140" s="15" t="s">
        <v>215</v>
      </c>
      <c r="B140" s="25" t="s">
        <v>95</v>
      </c>
      <c r="C140" s="12">
        <v>50</v>
      </c>
      <c r="D140" s="12">
        <v>0</v>
      </c>
      <c r="E140" s="15">
        <v>1.5</v>
      </c>
      <c r="F140" s="15">
        <v>196.74</v>
      </c>
      <c r="G140" s="15">
        <v>197</v>
      </c>
      <c r="H140" s="15">
        <f t="shared" si="57"/>
        <v>2.37385</v>
      </c>
      <c r="I140" s="15">
        <f t="shared" si="58"/>
        <v>2.0336309999999997</v>
      </c>
      <c r="J140" s="15">
        <f t="shared" si="59"/>
        <v>2.7140689999999998</v>
      </c>
      <c r="K140" s="27">
        <v>3</v>
      </c>
      <c r="L140" s="29">
        <f t="shared" si="55"/>
        <v>148.36562499999999</v>
      </c>
      <c r="M140" s="31">
        <f t="shared" si="56"/>
        <v>0.148365625</v>
      </c>
    </row>
    <row r="141" spans="1:13" ht="15.75" x14ac:dyDescent="0.25">
      <c r="A141" s="15" t="s">
        <v>216</v>
      </c>
      <c r="B141" s="25" t="s">
        <v>96</v>
      </c>
      <c r="C141" s="12">
        <v>50</v>
      </c>
      <c r="D141" s="12">
        <v>0</v>
      </c>
      <c r="E141" s="15">
        <v>2</v>
      </c>
      <c r="F141" s="15">
        <v>156.37</v>
      </c>
      <c r="G141" s="15">
        <v>157</v>
      </c>
      <c r="H141" s="15">
        <f t="shared" si="57"/>
        <v>2.5080750000000003</v>
      </c>
      <c r="I141" s="15">
        <f t="shared" si="58"/>
        <v>2.236936</v>
      </c>
      <c r="J141" s="15">
        <f t="shared" si="59"/>
        <v>2.7792140000000001</v>
      </c>
      <c r="K141" s="27">
        <v>3</v>
      </c>
      <c r="L141" s="29">
        <f t="shared" si="55"/>
        <v>156.75468750000002</v>
      </c>
      <c r="M141" s="31">
        <f t="shared" si="56"/>
        <v>0.15675468750000002</v>
      </c>
    </row>
    <row r="142" spans="1:13" ht="15.75" x14ac:dyDescent="0.25">
      <c r="A142" s="15" t="s">
        <v>217</v>
      </c>
      <c r="B142" s="25" t="s">
        <v>97</v>
      </c>
      <c r="C142" s="12">
        <v>50</v>
      </c>
      <c r="D142" s="12">
        <v>0</v>
      </c>
      <c r="E142" s="15">
        <v>1.5</v>
      </c>
      <c r="F142" s="15">
        <v>156.74</v>
      </c>
      <c r="G142" s="15">
        <v>157</v>
      </c>
      <c r="H142" s="15">
        <f t="shared" si="57"/>
        <v>1.89185</v>
      </c>
      <c r="I142" s="15">
        <f t="shared" si="58"/>
        <v>1.620711</v>
      </c>
      <c r="J142" s="15">
        <f t="shared" si="59"/>
        <v>2.1629890000000005</v>
      </c>
      <c r="K142" s="27">
        <v>3</v>
      </c>
      <c r="L142" s="29">
        <f t="shared" si="55"/>
        <v>118.24062500000001</v>
      </c>
      <c r="M142" s="31">
        <f t="shared" si="56"/>
        <v>0.118240625</v>
      </c>
    </row>
    <row r="143" spans="1:13" ht="15.75" x14ac:dyDescent="0.25">
      <c r="A143" s="15" t="s">
        <v>218</v>
      </c>
      <c r="B143" s="15">
        <v>45</v>
      </c>
      <c r="C143" s="15">
        <v>93</v>
      </c>
      <c r="D143" s="15">
        <v>4</v>
      </c>
      <c r="E143" s="15">
        <v>0.7</v>
      </c>
      <c r="F143" s="15">
        <v>166.81</v>
      </c>
      <c r="G143" s="15">
        <v>167</v>
      </c>
      <c r="H143" s="15">
        <f t="shared" si="57"/>
        <v>0.96358999999999995</v>
      </c>
      <c r="I143" s="15">
        <f t="shared" si="58"/>
        <v>0.67518099999999992</v>
      </c>
      <c r="J143" s="15">
        <f t="shared" si="59"/>
        <v>1.2519990000000001</v>
      </c>
      <c r="K143" s="27">
        <v>3</v>
      </c>
      <c r="L143" s="29">
        <f t="shared" si="55"/>
        <v>60.224374999999995</v>
      </c>
      <c r="M143" s="31">
        <f t="shared" si="56"/>
        <v>6.0224374999999997E-2</v>
      </c>
    </row>
  </sheetData>
  <pageMargins left="0.11811023622047245" right="0.11811023622047245" top="0.11811023622047245" bottom="0.11811023622047245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16" sqref="D16"/>
    </sheetView>
  </sheetViews>
  <sheetFormatPr defaultRowHeight="15" x14ac:dyDescent="0.25"/>
  <cols>
    <col min="1" max="1" width="9.140625" style="1"/>
    <col min="2" max="2" width="10.42578125" style="1" customWidth="1"/>
    <col min="3" max="3" width="12.28515625" style="1" customWidth="1"/>
    <col min="4" max="16384" width="9.140625" style="1"/>
  </cols>
  <sheetData>
    <row r="2" spans="1:7" s="36" customFormat="1" x14ac:dyDescent="0.25">
      <c r="A2" s="36" t="s">
        <v>231</v>
      </c>
      <c r="D2" s="36" t="s">
        <v>232</v>
      </c>
      <c r="E2" s="38">
        <f>1200/8/G15</f>
        <v>136.36363636363635</v>
      </c>
    </row>
    <row r="3" spans="1:7" s="36" customFormat="1" x14ac:dyDescent="0.25">
      <c r="E3" s="37"/>
    </row>
    <row r="4" spans="1:7" s="36" customFormat="1" x14ac:dyDescent="0.25">
      <c r="A4" s="36" t="s">
        <v>231</v>
      </c>
      <c r="D4" s="36" t="s">
        <v>3</v>
      </c>
      <c r="E4" s="38">
        <f>E2*F15</f>
        <v>33.327272727272721</v>
      </c>
    </row>
    <row r="6" spans="1:7" ht="46.5" customHeight="1" x14ac:dyDescent="0.25">
      <c r="B6" s="32" t="s">
        <v>235</v>
      </c>
      <c r="C6" s="32" t="s">
        <v>236</v>
      </c>
      <c r="D6" s="32" t="s">
        <v>228</v>
      </c>
      <c r="E6" s="32" t="s">
        <v>229</v>
      </c>
      <c r="F6" s="32" t="s">
        <v>230</v>
      </c>
      <c r="G6" s="42" t="s">
        <v>240</v>
      </c>
    </row>
    <row r="7" spans="1:7" ht="30" x14ac:dyDescent="0.25">
      <c r="B7" s="67">
        <v>250</v>
      </c>
      <c r="C7" s="32" t="s">
        <v>226</v>
      </c>
      <c r="D7" s="32">
        <v>375</v>
      </c>
      <c r="E7" s="32">
        <f>D7/10</f>
        <v>37.5</v>
      </c>
      <c r="F7" s="32">
        <f>E7/100</f>
        <v>0.375</v>
      </c>
      <c r="G7" s="42">
        <v>2</v>
      </c>
    </row>
    <row r="8" spans="1:7" x14ac:dyDescent="0.25">
      <c r="B8" s="67"/>
      <c r="C8" s="32" t="s">
        <v>227</v>
      </c>
      <c r="D8" s="32">
        <v>303</v>
      </c>
      <c r="E8" s="32">
        <f>D8/10</f>
        <v>30.3</v>
      </c>
      <c r="F8" s="32">
        <f t="shared" ref="F8:F11" si="0">E8/100</f>
        <v>0.30299999999999999</v>
      </c>
      <c r="G8" s="42">
        <v>1.5</v>
      </c>
    </row>
    <row r="9" spans="1:7" x14ac:dyDescent="0.25">
      <c r="B9" s="32">
        <v>200</v>
      </c>
      <c r="C9" s="32"/>
      <c r="D9" s="32">
        <v>250</v>
      </c>
      <c r="E9" s="32">
        <f t="shared" ref="E9:E11" si="1">D9/10</f>
        <v>25</v>
      </c>
      <c r="F9" s="32">
        <f t="shared" si="0"/>
        <v>0.25</v>
      </c>
      <c r="G9" s="42">
        <v>1</v>
      </c>
    </row>
    <row r="10" spans="1:7" ht="30" x14ac:dyDescent="0.25">
      <c r="B10" s="67">
        <v>150</v>
      </c>
      <c r="C10" s="32" t="s">
        <v>226</v>
      </c>
      <c r="D10" s="32">
        <v>168</v>
      </c>
      <c r="E10" s="32">
        <f t="shared" si="1"/>
        <v>16.8</v>
      </c>
      <c r="F10" s="32">
        <f t="shared" si="0"/>
        <v>0.16800000000000001</v>
      </c>
      <c r="G10" s="42">
        <v>0.6</v>
      </c>
    </row>
    <row r="11" spans="1:7" x14ac:dyDescent="0.25">
      <c r="B11" s="67"/>
      <c r="C11" s="32" t="s">
        <v>227</v>
      </c>
      <c r="D11" s="32">
        <v>126</v>
      </c>
      <c r="E11" s="32">
        <f t="shared" si="1"/>
        <v>12.6</v>
      </c>
      <c r="F11" s="32">
        <f t="shared" si="0"/>
        <v>0.126</v>
      </c>
      <c r="G11" s="42">
        <v>0.4</v>
      </c>
    </row>
    <row r="13" spans="1:7" x14ac:dyDescent="0.25">
      <c r="B13" s="39" t="s">
        <v>233</v>
      </c>
      <c r="C13" s="40"/>
      <c r="D13" s="40"/>
      <c r="E13" s="41"/>
      <c r="F13" s="32">
        <f>SUM(F7:F12)</f>
        <v>1.222</v>
      </c>
      <c r="G13" s="42">
        <f>SUM(G7:G12)</f>
        <v>5.5</v>
      </c>
    </row>
    <row r="15" spans="1:7" ht="30" x14ac:dyDescent="0.25">
      <c r="B15" s="39" t="s">
        <v>234</v>
      </c>
      <c r="C15" s="40"/>
      <c r="D15" s="40"/>
      <c r="E15" s="41"/>
      <c r="F15" s="32">
        <f>F13/5</f>
        <v>0.24440000000000001</v>
      </c>
      <c r="G15" s="42">
        <f>G13/5</f>
        <v>1.1000000000000001</v>
      </c>
    </row>
  </sheetData>
  <mergeCells count="2">
    <mergeCell ref="B7:B8"/>
    <mergeCell ref="B10:B11"/>
  </mergeCells>
  <pageMargins left="3.937007874015748E-2" right="3.937007874015748E-2" top="3.937007874015748E-2" bottom="3.937007874015748E-2" header="0.31496062992125984" footer="0.31496062992125984"/>
  <pageSetup paperSize="9" scale="10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справочник</vt:lpstr>
      <vt:lpstr>профили</vt:lpstr>
      <vt:lpstr>Уг.Кроншт.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2019-04-21T13:03:23Z</dcterms:modified>
</cp:coreProperties>
</file>