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haw\Desktop\"/>
    </mc:Choice>
  </mc:AlternateContent>
  <bookViews>
    <workbookView xWindow="2100" yWindow="105" windowWidth="16605" windowHeight="8445" activeTab="2"/>
  </bookViews>
  <sheets>
    <sheet name="Bank Letter" sheetId="2" r:id="rId1"/>
    <sheet name="Transfer Sheet" sheetId="3" r:id="rId2"/>
    <sheet name="Salary" sheetId="1" r:id="rId3"/>
  </sheets>
  <definedNames>
    <definedName name="_xlnm.Print_Area" localSheetId="2">Salary!$A$1:$AW$20</definedName>
  </definedNames>
  <calcPr calcId="162913"/>
</workbook>
</file>

<file path=xl/calcChain.xml><?xml version="1.0" encoding="utf-8"?>
<calcChain xmlns="http://schemas.openxmlformats.org/spreadsheetml/2006/main">
  <c r="U14" i="1" l="1"/>
  <c r="U8" i="1"/>
  <c r="Q8" i="1" l="1"/>
  <c r="G9" i="1" l="1"/>
  <c r="H9" i="1"/>
  <c r="E14" i="3" l="1"/>
  <c r="N9" i="1"/>
  <c r="T9" i="1"/>
  <c r="Q9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V15" i="1"/>
  <c r="T15" i="1"/>
  <c r="M15" i="1"/>
  <c r="O15" i="1"/>
  <c r="P15" i="1"/>
  <c r="R15" i="1"/>
  <c r="S15" i="1"/>
  <c r="AB9" i="1"/>
  <c r="AC9" i="1"/>
  <c r="Y9" i="1"/>
  <c r="Z9" i="1"/>
  <c r="AA9" i="1"/>
  <c r="L9" i="1"/>
  <c r="K9" i="1"/>
  <c r="J9" i="1"/>
  <c r="AW13" i="1"/>
  <c r="V13" i="1" s="1"/>
  <c r="I9" i="1" l="1"/>
  <c r="U13" i="1"/>
  <c r="AU9" i="1" l="1"/>
  <c r="U9" i="1"/>
  <c r="AC8" i="1"/>
  <c r="AB8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G11" i="1"/>
  <c r="L11" i="1" s="1"/>
  <c r="G10" i="1"/>
  <c r="G12" i="1"/>
  <c r="Q12" i="1" s="1"/>
  <c r="W13" i="1"/>
  <c r="L10" i="1" l="1"/>
  <c r="H11" i="1"/>
  <c r="AW8" i="1"/>
  <c r="V8" i="1" s="1"/>
  <c r="W8" i="1" s="1"/>
  <c r="AU15" i="1"/>
  <c r="AW9" i="1"/>
  <c r="AB10" i="1"/>
  <c r="AW10" i="1" s="1"/>
  <c r="V10" i="1" s="1"/>
  <c r="AC10" i="1"/>
  <c r="J12" i="1"/>
  <c r="J10" i="1"/>
  <c r="K12" i="1"/>
  <c r="Q10" i="1"/>
  <c r="L12" i="1"/>
  <c r="H10" i="1"/>
  <c r="U10" i="1" s="1"/>
  <c r="W10" i="1" s="1"/>
  <c r="N10" i="1"/>
  <c r="AC12" i="1"/>
  <c r="Q11" i="1"/>
  <c r="AB11" i="1"/>
  <c r="I10" i="1"/>
  <c r="AB12" i="1"/>
  <c r="AW12" i="1" s="1"/>
  <c r="V12" i="1" s="1"/>
  <c r="AC11" i="1"/>
  <c r="K11" i="1"/>
  <c r="K10" i="1"/>
  <c r="I11" i="1"/>
  <c r="N11" i="1"/>
  <c r="J11" i="1"/>
  <c r="H12" i="1"/>
  <c r="U12" i="1" s="1"/>
  <c r="I12" i="1"/>
  <c r="AW11" i="1" l="1"/>
  <c r="V9" i="1"/>
  <c r="W9" i="1" s="1"/>
  <c r="U11" i="1"/>
  <c r="W12" i="1"/>
  <c r="Y8" i="1"/>
  <c r="V11" i="1" l="1"/>
  <c r="L8" i="1"/>
  <c r="N8" i="1"/>
  <c r="N15" i="1" s="1"/>
  <c r="W11" i="1" l="1"/>
  <c r="Z8" i="1"/>
  <c r="J8" i="1" l="1"/>
  <c r="K8" i="1"/>
  <c r="I8" i="1"/>
  <c r="H8" i="1" l="1"/>
  <c r="G14" i="1" l="1"/>
  <c r="G15" i="1" s="1"/>
  <c r="Z3" i="1"/>
  <c r="AA8" i="1"/>
  <c r="Z4" i="1"/>
  <c r="Z1" i="1"/>
  <c r="AC14" i="1" l="1"/>
  <c r="AC15" i="1" s="1"/>
  <c r="AB14" i="1"/>
  <c r="AB15" i="1" s="1"/>
  <c r="Q14" i="1"/>
  <c r="Q15" i="1" s="1"/>
  <c r="L14" i="1"/>
  <c r="L15" i="1" s="1"/>
  <c r="J14" i="1"/>
  <c r="J15" i="1" s="1"/>
  <c r="I14" i="1"/>
  <c r="I15" i="1" s="1"/>
  <c r="H14" i="1"/>
  <c r="H15" i="1" s="1"/>
  <c r="K14" i="1"/>
  <c r="K15" i="1" s="1"/>
  <c r="AW14" i="1" l="1"/>
  <c r="AW15" i="1" s="1"/>
  <c r="U15" i="1"/>
  <c r="Z15" i="1"/>
  <c r="V14" i="1" l="1"/>
  <c r="V15" i="1" s="1"/>
  <c r="W14" i="1" l="1"/>
  <c r="W15" i="1" s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<sst xmlns="http://schemas.openxmlformats.org/spreadsheetml/2006/main" count="174" uniqueCount="143">
  <si>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</si>
  <si>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</si>
  <si>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</si>
  <si>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</si>
  <si>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</si>
  <si>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</si>
  <si>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</si>
  <si>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</si>
  <si>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</si>
  <si>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</si>
  <si>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</si>
  <si>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</si>
  <si>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</si>
  <si>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</si>
  <si>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</si>
  <si>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</si>
  <si>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</si>
  <si>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</si>
  <si>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</si>
  <si>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</si>
  <si>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</si>
  <si>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</si>
  <si>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</si>
  <si>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</si>
  <si>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</si>
  <si>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</si>
  <si>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</si>
  <si>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</si>
  <si>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</si>
  <si>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</si>
  <si>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</si>
  <si>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</si>
  <si>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</si>
  <si>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</si>
  <si>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</si>
  <si>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</si>
  <si>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</si>
  <si>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</si>
  <si>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</si>
  <si>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</si>
  <si>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</si>
  <si>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</si>
  <si>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</si>
  <si>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</si>
  <si>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</si>
  <si>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</si>
  <si>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</si>
  <si>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</si>
  <si>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</si>
  <si>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</si>
  <si>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</si>
  <si>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</si>
  <si>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</si>
  <si>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</si>
  <si>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</si>
  <si>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</si>
  <si>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</si>
  <si>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</si>
  <si>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</si>
  <si>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</si>
  <si>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</si>
  <si>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</si>
  <si>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</si>
  <si>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</si>
  <si>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</si>
  <si>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</si>
  <si>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Masuma Khatun</t>
  </si>
  <si>
    <t>4369</t>
  </si>
  <si>
    <t>AFS</t>
  </si>
  <si>
    <t>19/05/2005</t>
  </si>
  <si>
    <t>Tushar Kanti Roy</t>
  </si>
  <si>
    <t>CB</t>
  </si>
  <si>
    <t>SS(Driver)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</si>
  <si>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</si>
  <si>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</si>
  <si>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</si>
  <si>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</si>
  <si>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</si>
  <si>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</si>
  <si>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</si>
  <si>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>Manager</t>
  </si>
  <si>
    <t>Dutch- Bangla Bank Ltd.</t>
  </si>
  <si>
    <t>Mirpur Circle-10 Branch</t>
  </si>
  <si>
    <t>Dhaka-1216</t>
  </si>
  <si>
    <t>Sir,</t>
  </si>
  <si>
    <t>It would be highly appreciated if you kindly transfer the salary to the said employee's account and oblige thereby.</t>
  </si>
  <si>
    <t>With Thanks,</t>
  </si>
  <si>
    <t>Enclosed:  Salary Transfer Sheet 1 (One) page.</t>
  </si>
  <si>
    <t>ICT-HQ Department</t>
  </si>
  <si>
    <t>Salary Transfer Sheet</t>
  </si>
  <si>
    <t>SL No</t>
  </si>
  <si>
    <t>ID No.</t>
  </si>
  <si>
    <t>Account No.</t>
  </si>
  <si>
    <t>Amount Tk.</t>
  </si>
  <si>
    <t>Comment</t>
  </si>
  <si>
    <t>Nigar Sultana</t>
  </si>
  <si>
    <t>164.103.47820</t>
  </si>
  <si>
    <t>164.103.31422</t>
  </si>
  <si>
    <t xml:space="preserve">                                                      Total=</t>
  </si>
  <si>
    <t>Md. Monirul Islam</t>
  </si>
  <si>
    <t>15558</t>
  </si>
  <si>
    <t>23/10/12</t>
  </si>
  <si>
    <t>-</t>
  </si>
  <si>
    <t xml:space="preserve">                                                                               Salary Sheet for the month of December-2015</t>
  </si>
  <si>
    <t>Masud Rana</t>
  </si>
  <si>
    <t>A/O(CO)</t>
  </si>
  <si>
    <t>** mKj Kg©KZ©v/Kg©Pvixi gvwmK Kg© cÖwZ‡e`b mswkøó jxW g¨v‡bRv‡ii wbKU Rgv Av‡Q|</t>
  </si>
  <si>
    <t>DPS</t>
  </si>
  <si>
    <t>Loan</t>
  </si>
  <si>
    <t>TECSL</t>
  </si>
  <si>
    <t>Md. Nur Alam</t>
  </si>
  <si>
    <t>Md. Aminul Islam</t>
  </si>
  <si>
    <t>SAD</t>
  </si>
  <si>
    <t xml:space="preserve">Deduction Sheet </t>
  </si>
  <si>
    <t>Dep.Allow 5%</t>
  </si>
  <si>
    <t>Bi-Cycle</t>
  </si>
  <si>
    <t>Motor Cycle</t>
  </si>
  <si>
    <t>Memo No- TMSS/ICT/HQ/2016 -</t>
  </si>
  <si>
    <t>Saving</t>
  </si>
  <si>
    <t>Bima Pre:</t>
  </si>
  <si>
    <t xml:space="preserve">* `vex we‡j D‡jøwLZ Kg©KZ©v/Kg©PvixMb nvwRiv LvZvf~³ ms¯’vi wbqwgZ Kgx© wnmv‡e Zviv `vex gv‡m Kg©iZ wQj Ges Awc©Z `vwqZ¡ cvjb K‡i‡Qb| GB `vex we‡j †Kvb AwbqwgZ cvIbv †bB| 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</si>
  <si>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</si>
  <si>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>125.103.28362</t>
  </si>
  <si>
    <t>164.103.64323</t>
  </si>
  <si>
    <t>164.103.47696</t>
  </si>
  <si>
    <t>125.103.7753</t>
  </si>
  <si>
    <t>125.103.3088</t>
  </si>
  <si>
    <t xml:space="preserve">Salary  Sheet </t>
  </si>
  <si>
    <t>ZM</t>
  </si>
  <si>
    <t>DAM</t>
  </si>
  <si>
    <t>27/05/2000</t>
  </si>
  <si>
    <t xml:space="preserve"> For The Month Of December- 2016</t>
  </si>
  <si>
    <t>Md. Atiqur Rahman</t>
  </si>
  <si>
    <t>SZM</t>
  </si>
  <si>
    <t>22890</t>
  </si>
  <si>
    <t>12.12.16</t>
  </si>
  <si>
    <t>164.103.50170</t>
  </si>
  <si>
    <r>
      <t>Amount in Words :Two lac fifty seven thousand eight hundred six</t>
    </r>
    <r>
      <rPr>
        <b/>
        <sz val="12"/>
        <rFont val="Arial"/>
        <family val="2"/>
      </rPr>
      <t xml:space="preserve"> taka only.</t>
    </r>
  </si>
  <si>
    <t>Name of the Month :December-2016</t>
  </si>
  <si>
    <t xml:space="preserve">                  Date: 29.12.2016</t>
  </si>
  <si>
    <t>Subject: Money (Salary for December-2016) Transfer from A/C No. STD-164.120.2850 to Respective Employee's A/C.</t>
  </si>
  <si>
    <t>You are requested to transfer the said amount from the A/C ''TMSS (ICT)'' No. STD-164.120.2850 to respective employees salary account according to attached Salary sheet for the month of December-2016  "Salary for December 2016" Amounting BDT  =257,806/- (Two lac fifty seven thousand eight hundred six taka ) Only.</t>
  </si>
  <si>
    <r>
      <t xml:space="preserve">**‡gvt AvwZKzi ingvm  </t>
    </r>
    <r>
      <rPr>
        <sz val="11"/>
        <rFont val="Arial"/>
        <family val="2"/>
      </rPr>
      <t>SZM(ICT</t>
    </r>
    <r>
      <rPr>
        <sz val="12"/>
        <rFont val="Arial"/>
        <family val="2"/>
      </rPr>
      <t xml:space="preserve">) </t>
    </r>
    <r>
      <rPr>
        <sz val="12"/>
        <rFont val="SutonnyMJ"/>
      </rPr>
      <t xml:space="preserve">Gi 11 w`‡bi †eZb (1000/- ‰`wbK gRywi) wnmv‡e 11,000/- Ges †UªKwbKvj fvZv gvwmK 4240 wnmv‡e 20w`‡bi fvZv 2735 UvKv Gwiqv wnmv‡e †`Lv‡bv n‡jv|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</si>
</sst>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General_)"/>
    <numFmt numFmtId="165" formatCode="0_)"/>
    <numFmt numFmtId="166" formatCode="_(* #,##0_);_(* \(#,##0\);_(* &quot;-&quot;??_);_(@_)"/>
    <numFmt numFmtId="167" formatCode="0.00_)"/>
    <numFmt numFmtId="168" formatCode="mm/dd/yy;@"/>
    <numFmt numFmtId="169" formatCode="#,##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4"/>
      <name val="Times New Roman"/>
      <family val="1"/>
    </font>
    <font>
      <sz val="14"/>
      <name val="Arial"/>
      <family val="2"/>
    </font>
    <font>
      <sz val="14"/>
      <name val="SutonnyMJ"/>
    </font>
    <font>
      <b/>
      <sz val="14"/>
      <name val="SutonnyMJ"/>
    </font>
    <font>
      <sz val="14"/>
      <name val="Times New Roman"/>
      <family val="1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b/>
      <sz val="14"/>
      <name val="Arial"/>
      <family val="2"/>
    </font>
    <font>
      <sz val="2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b/>
      <sz val="11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SutonnyMJ"/>
    </font>
    <font>
      <b/>
      <sz val="2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2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165" fontId="2" fillId="0" borderId="1" xfId="0" applyNumberFormat="1" applyFont="1" applyBorder="1" applyAlignment="1" applyProtection="1">
      <alignment horizontal="center"/>
    </xf>
    <xf numFmtId="165" fontId="2" fillId="0" borderId="2" xfId="0" applyNumberFormat="1" applyFont="1" applyBorder="1" applyAlignment="1" applyProtection="1">
      <alignment horizontal="center"/>
    </xf>
    <xf numFmtId="165" fontId="2" fillId="0" borderId="3" xfId="0" applyNumberFormat="1" applyFont="1" applyBorder="1" applyAlignment="1" applyProtection="1">
      <alignment horizontal="center"/>
    </xf>
    <xf numFmtId="165" fontId="2" fillId="0" borderId="4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center"/>
    </xf>
    <xf numFmtId="165" fontId="2" fillId="0" borderId="8" xfId="0" applyNumberFormat="1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center"/>
    </xf>
    <xf numFmtId="165" fontId="5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165" fontId="2" fillId="0" borderId="16" xfId="0" applyNumberFormat="1" applyFont="1" applyBorder="1" applyAlignment="1" applyProtection="1">
      <alignment horizontal="center"/>
    </xf>
    <xf numFmtId="0" fontId="2" fillId="0" borderId="15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9" fontId="2" fillId="0" borderId="15" xfId="0" applyNumberFormat="1" applyFont="1" applyBorder="1" applyAlignment="1" applyProtection="1">
      <alignment horizontal="center"/>
    </xf>
    <xf numFmtId="165" fontId="2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 vertical="center"/>
    </xf>
    <xf numFmtId="0" fontId="2" fillId="0" borderId="12" xfId="0" applyFont="1" applyBorder="1" applyAlignment="1">
      <alignment horizontal="center"/>
    </xf>
    <xf numFmtId="165" fontId="2" fillId="0" borderId="17" xfId="0" applyNumberFormat="1" applyFont="1" applyBorder="1" applyAlignment="1" applyProtection="1">
      <alignment horizontal="center"/>
    </xf>
    <xf numFmtId="9" fontId="2" fillId="0" borderId="17" xfId="0" applyNumberFormat="1" applyFont="1" applyBorder="1" applyAlignment="1" applyProtection="1">
      <alignment horizontal="center"/>
    </xf>
    <xf numFmtId="165" fontId="2" fillId="0" borderId="18" xfId="0" applyNumberFormat="1" applyFont="1" applyBorder="1" applyAlignment="1" applyProtection="1">
      <alignment horizontal="center"/>
    </xf>
    <xf numFmtId="165" fontId="2" fillId="0" borderId="19" xfId="0" applyNumberFormat="1" applyFont="1" applyBorder="1" applyAlignment="1" applyProtection="1">
      <alignment horizontal="center"/>
    </xf>
    <xf numFmtId="0" fontId="6" fillId="0" borderId="0" xfId="0" applyFont="1" applyBorder="1"/>
    <xf numFmtId="0" fontId="2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7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2" fillId="0" borderId="0" xfId="0" applyFont="1" applyAlignment="1">
      <alignment vertical="center"/>
    </xf>
    <xf numFmtId="168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4" fillId="0" borderId="0" xfId="0" applyFont="1"/>
    <xf numFmtId="0" fontId="18" fillId="0" borderId="0" xfId="0" applyFont="1"/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20" fillId="0" borderId="4" xfId="0" applyFont="1" applyBorder="1" applyAlignment="1">
      <alignment horizontal="center" vertical="center" wrapText="1"/>
    </xf>
    <xf numFmtId="169" fontId="9" fillId="0" borderId="4" xfId="0" applyNumberFormat="1" applyFont="1" applyBorder="1" applyAlignment="1">
      <alignment vertical="center"/>
    </xf>
    <xf numFmtId="0" fontId="22" fillId="0" borderId="4" xfId="0" applyFont="1" applyBorder="1"/>
    <xf numFmtId="0" fontId="26" fillId="0" borderId="0" xfId="0" applyFont="1"/>
    <xf numFmtId="0" fontId="25" fillId="0" borderId="0" xfId="0" applyFont="1"/>
    <xf numFmtId="0" fontId="17" fillId="0" borderId="4" xfId="0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165" fontId="2" fillId="0" borderId="1" xfId="0" applyNumberFormat="1" applyFont="1" applyFill="1" applyBorder="1" applyAlignment="1" applyProtection="1">
      <alignment horizontal="center"/>
    </xf>
    <xf numFmtId="165" fontId="2" fillId="0" borderId="11" xfId="0" applyNumberFormat="1" applyFont="1" applyFill="1" applyBorder="1" applyAlignment="1" applyProtection="1">
      <alignment horizontal="center"/>
    </xf>
    <xf numFmtId="0" fontId="2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65" fontId="28" fillId="0" borderId="4" xfId="0" applyNumberFormat="1" applyFont="1" applyBorder="1" applyAlignment="1" applyProtection="1">
      <alignment horizontal="left" vertical="center" wrapText="1"/>
    </xf>
    <xf numFmtId="165" fontId="28" fillId="0" borderId="4" xfId="0" applyNumberFormat="1" applyFont="1" applyBorder="1" applyAlignment="1" applyProtection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8" fillId="0" borderId="4" xfId="0" applyFont="1" applyBorder="1" applyAlignment="1" applyProtection="1">
      <alignment horizontal="left" vertical="center"/>
    </xf>
    <xf numFmtId="49" fontId="28" fillId="0" borderId="4" xfId="0" applyNumberFormat="1" applyFont="1" applyBorder="1" applyAlignment="1" applyProtection="1">
      <alignment horizontal="center" vertical="center"/>
    </xf>
    <xf numFmtId="165" fontId="28" fillId="0" borderId="15" xfId="0" applyNumberFormat="1" applyFont="1" applyBorder="1" applyAlignment="1" applyProtection="1">
      <alignment horizontal="left" vertical="center"/>
    </xf>
    <xf numFmtId="164" fontId="28" fillId="0" borderId="4" xfId="0" applyNumberFormat="1" applyFont="1" applyBorder="1" applyAlignment="1" applyProtection="1">
      <alignment horizontal="left" vertical="center"/>
    </xf>
    <xf numFmtId="0" fontId="7" fillId="0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1" fontId="28" fillId="0" borderId="4" xfId="0" applyNumberFormat="1" applyFont="1" applyBorder="1" applyAlignment="1">
      <alignment horizontal="right" vertical="center" wrapText="1"/>
    </xf>
    <xf numFmtId="0" fontId="18" fillId="2" borderId="0" xfId="0" applyFont="1" applyFill="1"/>
    <xf numFmtId="0" fontId="0" fillId="2" borderId="0" xfId="0" applyFill="1"/>
    <xf numFmtId="166" fontId="0" fillId="0" borderId="0" xfId="0" applyNumberFormat="1"/>
    <xf numFmtId="1" fontId="13" fillId="0" borderId="0" xfId="0" applyNumberFormat="1" applyFont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164" fontId="12" fillId="0" borderId="21" xfId="0" applyNumberFormat="1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6" fontId="21" fillId="0" borderId="4" xfId="0" applyNumberFormat="1" applyFont="1" applyBorder="1"/>
    <xf numFmtId="165" fontId="2" fillId="0" borderId="15" xfId="0" applyNumberFormat="1" applyFont="1" applyBorder="1" applyAlignment="1" applyProtection="1">
      <alignment horizontal="center" vertical="center" wrapText="1"/>
    </xf>
    <xf numFmtId="165" fontId="6" fillId="0" borderId="15" xfId="0" applyNumberFormat="1" applyFont="1" applyFill="1" applyBorder="1" applyAlignment="1" applyProtection="1">
      <alignment horizontal="left" vertical="center"/>
    </xf>
    <xf numFmtId="0" fontId="6" fillId="0" borderId="15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 applyProtection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 applyProtection="1">
      <alignment horizontal="center" vertical="center"/>
    </xf>
    <xf numFmtId="165" fontId="2" fillId="0" borderId="4" xfId="0" applyNumberFormat="1" applyFont="1" applyFill="1" applyBorder="1" applyAlignment="1" applyProtection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 applyProtection="1">
      <alignment horizontal="center" vertical="center"/>
    </xf>
    <xf numFmtId="165" fontId="2" fillId="0" borderId="17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 applyProtection="1">
      <alignment horizontal="center" vertical="center"/>
    </xf>
    <xf numFmtId="1" fontId="6" fillId="0" borderId="4" xfId="1" applyNumberFormat="1" applyFont="1" applyBorder="1" applyAlignment="1" applyProtection="1">
      <alignment horizontal="center" vertical="center"/>
    </xf>
    <xf numFmtId="1" fontId="6" fillId="0" borderId="4" xfId="1" applyNumberFormat="1" applyFont="1" applyFill="1" applyBorder="1" applyAlignment="1" applyProtection="1">
      <alignment horizontal="center" vertical="center"/>
    </xf>
    <xf numFmtId="165" fontId="6" fillId="0" borderId="4" xfId="0" applyNumberFormat="1" applyFont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left" vertical="center"/>
    </xf>
    <xf numFmtId="49" fontId="6" fillId="0" borderId="4" xfId="0" applyNumberFormat="1" applyFont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14" fontId="6" fillId="0" borderId="4" xfId="0" applyNumberFormat="1" applyFont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horizontal="center" vertical="center"/>
    </xf>
    <xf numFmtId="1" fontId="6" fillId="0" borderId="4" xfId="0" applyNumberFormat="1" applyFont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</xf>
    <xf numFmtId="164" fontId="2" fillId="0" borderId="4" xfId="0" applyNumberFormat="1" applyFont="1" applyBorder="1" applyAlignment="1" applyProtection="1">
      <alignment vertical="center"/>
    </xf>
    <xf numFmtId="164" fontId="2" fillId="0" borderId="4" xfId="0" applyNumberFormat="1" applyFont="1" applyBorder="1" applyAlignment="1" applyProtection="1">
      <alignment horizontal="center" vertical="center"/>
    </xf>
    <xf numFmtId="0" fontId="28" fillId="0" borderId="4" xfId="0" applyFont="1" applyFill="1" applyBorder="1" applyAlignment="1">
      <alignment horizontal="right" vertical="center" wrapText="1"/>
    </xf>
    <xf numFmtId="165" fontId="6" fillId="0" borderId="4" xfId="0" applyNumberFormat="1" applyFont="1" applyFill="1" applyBorder="1" applyAlignment="1" applyProtection="1">
      <alignment horizontal="left" vertical="center" wrapText="1"/>
    </xf>
    <xf numFmtId="0" fontId="2" fillId="0" borderId="4" xfId="0" applyFont="1" applyBorder="1" applyAlignment="1">
      <alignment horizontal="center"/>
    </xf>
    <xf numFmtId="165" fontId="6" fillId="0" borderId="4" xfId="0" applyNumberFormat="1" applyFont="1" applyFill="1" applyBorder="1" applyAlignment="1" applyProtection="1">
      <alignment horizontal="left" vertical="center"/>
    </xf>
    <xf numFmtId="165" fontId="6" fillId="0" borderId="4" xfId="0" applyNumberFormat="1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2" fillId="0" borderId="15" xfId="0" applyNumberFormat="1" applyFont="1" applyBorder="1" applyAlignment="1" applyProtection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/>
    </xf>
    <xf numFmtId="164" fontId="32" fillId="0" borderId="0" xfId="0" applyNumberFormat="1" applyFont="1" applyAlignment="1" applyProtection="1">
      <alignment horizontal="center" vertical="center"/>
    </xf>
    <xf numFmtId="0" fontId="32" fillId="0" borderId="0" xfId="0" applyFont="1" applyAlignment="1">
      <alignment horizontal="centerContinuous" vertical="center"/>
    </xf>
    <xf numFmtId="2" fontId="32" fillId="0" borderId="0" xfId="0" applyNumberFormat="1" applyFont="1" applyAlignment="1">
      <alignment vertical="center"/>
    </xf>
    <xf numFmtId="0" fontId="32" fillId="0" borderId="0" xfId="0" applyFont="1" applyBorder="1"/>
    <xf numFmtId="164" fontId="32" fillId="0" borderId="0" xfId="0" applyNumberFormat="1" applyFont="1" applyAlignment="1" applyProtection="1">
      <alignment vertical="center"/>
    </xf>
    <xf numFmtId="0" fontId="32" fillId="0" borderId="0" xfId="0" applyFont="1" applyBorder="1" applyAlignment="1"/>
    <xf numFmtId="164" fontId="13" fillId="0" borderId="0" xfId="0" applyNumberFormat="1" applyFont="1" applyBorder="1" applyAlignment="1" applyProtection="1">
      <alignment horizontal="center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wrapText="1"/>
    </xf>
    <xf numFmtId="0" fontId="11" fillId="2" borderId="0" xfId="0" applyFont="1" applyFill="1" applyAlignment="1">
      <alignment horizontal="justify" vertical="center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justify" wrapText="1"/>
    </xf>
    <xf numFmtId="0" fontId="27" fillId="0" borderId="21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19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164" fontId="3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2" fillId="0" borderId="4" xfId="0" applyNumberFormat="1" applyFont="1" applyBorder="1" applyAlignment="1" applyProtection="1">
      <alignment horizontal="center"/>
    </xf>
    <xf numFmtId="165" fontId="2" fillId="0" borderId="8" xfId="0" applyNumberFormat="1" applyFont="1" applyBorder="1" applyAlignment="1" applyProtection="1">
      <alignment horizontal="center" vertical="center" wrapText="1"/>
    </xf>
    <xf numFmtId="165" fontId="2" fillId="0" borderId="12" xfId="0" applyNumberFormat="1" applyFont="1" applyBorder="1" applyAlignment="1" applyProtection="1">
      <alignment horizontal="center" vertical="center" wrapText="1"/>
    </xf>
    <xf numFmtId="165" fontId="2" fillId="0" borderId="19" xfId="0" applyNumberFormat="1" applyFont="1" applyBorder="1" applyAlignment="1" applyProtection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/>
    </xf>
    <xf numFmtId="165" fontId="2" fillId="0" borderId="15" xfId="0" applyNumberFormat="1" applyFont="1" applyBorder="1" applyAlignment="1" applyProtection="1">
      <alignment horizontal="center" vertical="center"/>
    </xf>
    <xf numFmtId="165" fontId="2" fillId="0" borderId="15" xfId="0" applyNumberFormat="1" applyFont="1" applyBorder="1" applyAlignment="1" applyProtection="1">
      <alignment horizontal="center" vertical="center" wrapText="1"/>
    </xf>
    <xf numFmtId="164" fontId="2" fillId="0" borderId="4" xfId="0" applyNumberFormat="1" applyFont="1" applyBorder="1" applyAlignment="1" applyProtection="1">
      <alignment horizontal="right" vertical="center"/>
    </xf>
    <xf numFmtId="165" fontId="2" fillId="0" borderId="5" xfId="0" applyNumberFormat="1" applyFont="1" applyBorder="1" applyAlignment="1" applyProtection="1">
      <alignment horizontal="center" vertical="center" wrapText="1"/>
    </xf>
    <xf numFmtId="165" fontId="2" fillId="0" borderId="10" xfId="0" applyNumberFormat="1" applyFont="1" applyBorder="1" applyAlignment="1" applyProtection="1">
      <alignment horizontal="center" vertical="center" wrapText="1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" fillId="0" borderId="23" xfId="0" applyNumberFormat="1" applyFont="1" applyBorder="1" applyAlignment="1" applyProtection="1">
      <alignment horizontal="left" vertical="center"/>
    </xf>
    <xf numFmtId="164" fontId="31" fillId="0" borderId="0" xfId="0" applyNumberFormat="1" applyFont="1" applyBorder="1" applyAlignment="1" applyProtection="1">
      <alignment horizontal="left" vertical="center" wrapText="1"/>
    </xf>
    <xf numFmtId="0" fontId="32" fillId="0" borderId="0" xfId="0" applyFont="1" applyAlignment="1">
      <alignment horizontal="center" vertical="center"/>
    </xf>
    <xf numFmtId="164" fontId="2" fillId="0" borderId="0" xfId="0" applyNumberFormat="1" applyFont="1" applyAlignment="1" applyProtection="1">
      <alignment horizontal="left" vertical="center"/>
    </xf>
    <xf numFmtId="165" fontId="2" fillId="0" borderId="4" xfId="0" applyNumberFormat="1" applyFont="1" applyBorder="1" applyAlignment="1" applyProtection="1">
      <alignment horizontal="center" wrapText="1"/>
    </xf>
    <xf numFmtId="165" fontId="2" fillId="0" borderId="24" xfId="0" applyNumberFormat="1" applyFont="1" applyBorder="1" applyAlignment="1" applyProtection="1">
      <alignment horizontal="center" vertical="center" wrapText="1"/>
    </xf>
    <xf numFmtId="165" fontId="2" fillId="0" borderId="25" xfId="0" applyNumberFormat="1" applyFont="1" applyBorder="1" applyAlignment="1" applyProtection="1">
      <alignment horizontal="center" vertical="center" wrapText="1"/>
    </xf>
    <xf numFmtId="165" fontId="2" fillId="0" borderId="4" xfId="0" applyNumberFormat="1" applyFont="1" applyBorder="1" applyAlignment="1" applyProtection="1">
      <alignment horizontal="center" vertical="center" wrapText="1"/>
    </xf>
    <xf numFmtId="165" fontId="27" fillId="0" borderId="1" xfId="0" applyNumberFormat="1" applyFont="1" applyBorder="1" applyAlignment="1" applyProtection="1">
      <alignment horizontal="center" vertical="center" wrapText="1"/>
    </xf>
    <xf numFmtId="165" fontId="27" fillId="0" borderId="11" xfId="0" applyNumberFormat="1" applyFont="1" applyBorder="1" applyAlignment="1" applyProtection="1">
      <alignment horizontal="center" vertical="center" wrapText="1"/>
    </xf>
    <xf numFmtId="165" fontId="27" fillId="0" borderId="15" xfId="0" applyNumberFormat="1" applyFont="1" applyBorder="1" applyAlignment="1" applyProtection="1">
      <alignment horizontal="center" vertical="center" wrapText="1"/>
    </xf>
    <xf numFmtId="165" fontId="2" fillId="0" borderId="11" xfId="0" applyNumberFormat="1" applyFont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</xf>
    <xf numFmtId="165" fontId="2" fillId="0" borderId="11" xfId="0" applyNumberFormat="1" applyFont="1" applyFill="1" applyBorder="1" applyAlignment="1" applyProtection="1">
      <alignment horizontal="center" vertical="center"/>
    </xf>
    <xf numFmtId="165" fontId="2" fillId="0" borderId="15" xfId="0" applyNumberFormat="1" applyFont="1" applyFill="1" applyBorder="1" applyAlignment="1" applyProtection="1">
      <alignment horizontal="center" vertical="center"/>
    </xf>
    <xf numFmtId="165" fontId="2" fillId="0" borderId="2" xfId="0" applyNumberFormat="1" applyFont="1" applyBorder="1" applyAlignment="1" applyProtection="1">
      <alignment horizontal="center" vertical="center"/>
    </xf>
    <xf numFmtId="165" fontId="2" fillId="0" borderId="12" xfId="0" applyNumberFormat="1" applyFont="1" applyBorder="1" applyAlignment="1" applyProtection="1">
      <alignment horizontal="center" vertical="center"/>
    </xf>
    <xf numFmtId="165" fontId="2" fillId="0" borderId="11" xfId="0" applyNumberFormat="1" applyFont="1" applyBorder="1" applyAlignment="1" applyProtection="1">
      <alignment horizontal="center" vertical="center" wrapText="1"/>
    </xf>
    <xf numFmtId="165" fontId="2" fillId="0" borderId="9" xfId="0" applyNumberFormat="1" applyFont="1" applyBorder="1" applyAlignment="1" applyProtection="1">
      <alignment horizontal="center" vertical="center" wrapText="1"/>
    </xf>
    <xf numFmtId="165" fontId="2" fillId="0" borderId="14" xfId="0" applyNumberFormat="1" applyFont="1" applyBorder="1" applyAlignment="1" applyProtection="1">
      <alignment horizontal="center" vertical="center" wrapText="1"/>
    </xf>
    <xf numFmtId="165" fontId="2" fillId="0" borderId="20" xfId="0" applyNumberFormat="1" applyFont="1" applyBorder="1" applyAlignment="1" applyProtection="1">
      <alignment horizontal="center" vertical="center" wrapText="1"/>
    </xf>
    <xf numFmtId="165" fontId="2" fillId="0" borderId="6" xfId="0" applyNumberFormat="1" applyFont="1" applyBorder="1" applyAlignment="1" applyProtection="1">
      <alignment horizontal="center"/>
    </xf>
    <xf numFmtId="165" fontId="2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topLeftCell="A7" zoomScaleSheetLayoutView="100" workbookViewId="0">
      <selection activeCell="A11" sqref="A11:H11"/>
    </sheetView>
  </sheetViews>
  <sheetFormatPr defaultRowHeight="15" x14ac:dyDescent="0.25"/>
  <cols>
    <col min="6" max="6" width="10" customWidth="1"/>
    <col min="7" max="7" width="12.28515625" customWidth="1"/>
    <col min="8" max="8" width="22.28515625" customWidth="1"/>
    <col min="9" max="9" width="0.5703125" hidden="1" customWidth="1"/>
  </cols>
  <sheetData>
    <row r="1" spans="1:9" s="50" customFormat="1" ht="57.75" customHeight="1" x14ac:dyDescent="0.25">
      <c r="A1" s="135" t="s">
        <v>117</v>
      </c>
      <c r="B1" s="135"/>
      <c r="C1" s="135"/>
      <c r="D1" s="135"/>
      <c r="E1" s="135"/>
      <c r="F1" s="52"/>
      <c r="G1" s="136" t="s">
        <v>139</v>
      </c>
      <c r="H1" s="136"/>
      <c r="I1" s="49"/>
    </row>
    <row r="2" spans="1:9" ht="16.5" x14ac:dyDescent="0.25">
      <c r="A2" s="135"/>
      <c r="B2" s="135"/>
      <c r="C2" s="135"/>
      <c r="D2" s="135"/>
      <c r="E2" s="135"/>
      <c r="F2" s="135"/>
      <c r="G2" s="135"/>
      <c r="H2" s="135"/>
      <c r="I2" s="42"/>
    </row>
    <row r="3" spans="1:9" ht="16.5" x14ac:dyDescent="0.25">
      <c r="A3" s="135" t="s">
        <v>80</v>
      </c>
      <c r="B3" s="135"/>
      <c r="C3" s="135"/>
      <c r="D3" s="135"/>
      <c r="E3" s="135"/>
      <c r="F3" s="135"/>
      <c r="G3" s="135"/>
      <c r="H3" s="135"/>
      <c r="I3" s="42"/>
    </row>
    <row r="4" spans="1:9" ht="16.5" x14ac:dyDescent="0.25">
      <c r="A4" s="134" t="s">
        <v>81</v>
      </c>
      <c r="B4" s="134"/>
      <c r="C4" s="134"/>
      <c r="D4" s="134"/>
      <c r="E4" s="134"/>
      <c r="F4" s="134"/>
      <c r="G4" s="134"/>
      <c r="H4" s="134"/>
      <c r="I4" s="134"/>
    </row>
    <row r="5" spans="1:9" ht="16.5" x14ac:dyDescent="0.25">
      <c r="A5" s="134" t="s">
        <v>82</v>
      </c>
      <c r="B5" s="134"/>
      <c r="C5" s="134"/>
      <c r="D5" s="134"/>
      <c r="E5" s="134"/>
      <c r="F5" s="134"/>
      <c r="G5" s="134"/>
      <c r="H5" s="134"/>
      <c r="I5" s="42"/>
    </row>
    <row r="6" spans="1:9" ht="16.5" x14ac:dyDescent="0.25">
      <c r="A6" s="134" t="s">
        <v>83</v>
      </c>
      <c r="B6" s="134"/>
      <c r="C6" s="134"/>
      <c r="D6" s="134"/>
      <c r="E6" s="134"/>
      <c r="F6" s="134"/>
      <c r="G6" s="134"/>
      <c r="H6" s="134"/>
      <c r="I6" s="42"/>
    </row>
    <row r="7" spans="1:9" ht="16.5" x14ac:dyDescent="0.25">
      <c r="A7" s="134"/>
      <c r="B7" s="134"/>
      <c r="C7" s="134"/>
      <c r="D7" s="134"/>
      <c r="E7" s="134"/>
      <c r="F7" s="134"/>
      <c r="G7" s="134"/>
      <c r="H7" s="134"/>
      <c r="I7" s="42"/>
    </row>
    <row r="8" spans="1:9" ht="31.5" customHeight="1" x14ac:dyDescent="0.25">
      <c r="A8" s="137" t="s">
        <v>140</v>
      </c>
      <c r="B8" s="137"/>
      <c r="C8" s="137"/>
      <c r="D8" s="137"/>
      <c r="E8" s="137"/>
      <c r="F8" s="137"/>
      <c r="G8" s="137"/>
      <c r="H8" s="137"/>
      <c r="I8" s="42"/>
    </row>
    <row r="9" spans="1:9" ht="16.5" x14ac:dyDescent="0.25">
      <c r="A9" s="135" t="s">
        <v>84</v>
      </c>
      <c r="B9" s="135"/>
      <c r="C9" s="135"/>
      <c r="D9" s="135"/>
      <c r="E9" s="135"/>
      <c r="F9" s="135"/>
      <c r="G9" s="135"/>
      <c r="H9" s="135"/>
      <c r="I9" s="42"/>
    </row>
    <row r="10" spans="1:9" ht="16.5" x14ac:dyDescent="0.25">
      <c r="A10" s="135"/>
      <c r="B10" s="135"/>
      <c r="C10" s="135"/>
      <c r="D10" s="135"/>
      <c r="E10" s="135"/>
      <c r="F10" s="135"/>
      <c r="G10" s="135"/>
      <c r="H10" s="135"/>
      <c r="I10" s="42"/>
    </row>
    <row r="11" spans="1:9" s="75" customFormat="1" ht="96" customHeight="1" x14ac:dyDescent="0.25">
      <c r="A11" s="138" t="s">
        <v>141</v>
      </c>
      <c r="B11" s="138"/>
      <c r="C11" s="138"/>
      <c r="D11" s="138"/>
      <c r="E11" s="138"/>
      <c r="F11" s="138"/>
      <c r="G11" s="138"/>
      <c r="H11" s="138"/>
      <c r="I11" s="74"/>
    </row>
    <row r="12" spans="1:9" ht="9" customHeight="1" x14ac:dyDescent="0.25">
      <c r="A12" s="139"/>
      <c r="B12" s="139"/>
      <c r="C12" s="139"/>
      <c r="D12" s="139"/>
      <c r="E12" s="139"/>
      <c r="F12" s="139"/>
      <c r="G12" s="139"/>
      <c r="H12" s="139"/>
      <c r="I12" s="42"/>
    </row>
    <row r="13" spans="1:9" ht="0.75" hidden="1" customHeight="1" x14ac:dyDescent="0.25">
      <c r="A13" s="139"/>
      <c r="B13" s="139"/>
      <c r="C13" s="139"/>
      <c r="D13" s="139"/>
      <c r="E13" s="139"/>
      <c r="F13" s="139"/>
      <c r="G13" s="139"/>
      <c r="H13" s="139"/>
      <c r="I13" s="42"/>
    </row>
    <row r="14" spans="1:9" ht="16.5" hidden="1" x14ac:dyDescent="0.25">
      <c r="A14" s="140" t="s">
        <v>85</v>
      </c>
      <c r="B14" s="140"/>
      <c r="C14" s="140"/>
      <c r="D14" s="140"/>
      <c r="E14" s="140"/>
      <c r="F14" s="140"/>
      <c r="G14" s="140"/>
      <c r="H14" s="140"/>
      <c r="I14" s="42"/>
    </row>
    <row r="15" spans="1:9" ht="16.5" hidden="1" x14ac:dyDescent="0.25">
      <c r="A15" s="140"/>
      <c r="B15" s="140"/>
      <c r="C15" s="140"/>
      <c r="D15" s="140"/>
      <c r="E15" s="140"/>
      <c r="F15" s="140"/>
      <c r="G15" s="140"/>
      <c r="H15" s="140"/>
      <c r="I15" s="42"/>
    </row>
    <row r="16" spans="1:9" ht="16.5" hidden="1" x14ac:dyDescent="0.25">
      <c r="A16" s="140"/>
      <c r="B16" s="140"/>
      <c r="C16" s="140"/>
      <c r="D16" s="140"/>
      <c r="E16" s="140"/>
      <c r="F16" s="140"/>
      <c r="G16" s="140"/>
      <c r="H16" s="140"/>
      <c r="I16" s="42"/>
    </row>
    <row r="17" spans="1:9" ht="37.5" customHeight="1" x14ac:dyDescent="0.25">
      <c r="A17" s="140"/>
      <c r="B17" s="140"/>
      <c r="C17" s="140"/>
      <c r="D17" s="140"/>
      <c r="E17" s="140"/>
      <c r="F17" s="140"/>
      <c r="G17" s="140"/>
      <c r="H17" s="140"/>
      <c r="I17" s="42"/>
    </row>
    <row r="18" spans="1:9" ht="16.5" x14ac:dyDescent="0.25">
      <c r="A18" s="134" t="s">
        <v>86</v>
      </c>
      <c r="B18" s="134"/>
      <c r="C18" s="134"/>
      <c r="D18" s="134"/>
      <c r="E18" s="134"/>
      <c r="F18" s="134"/>
      <c r="G18" s="134"/>
      <c r="H18" s="134"/>
      <c r="I18" s="42"/>
    </row>
    <row r="19" spans="1:9" ht="20.25" customHeight="1" x14ac:dyDescent="0.25">
      <c r="A19" s="134"/>
      <c r="B19" s="134"/>
      <c r="C19" s="134"/>
      <c r="D19" s="134"/>
      <c r="E19" s="134"/>
      <c r="F19" s="134"/>
      <c r="G19" s="134"/>
      <c r="H19" s="134"/>
      <c r="I19" s="42"/>
    </row>
    <row r="20" spans="1:9" ht="185.25" customHeight="1" x14ac:dyDescent="0.25">
      <c r="A20" s="134" t="s">
        <v>87</v>
      </c>
      <c r="B20" s="134"/>
      <c r="C20" s="134"/>
      <c r="D20" s="134"/>
      <c r="E20" s="134"/>
      <c r="F20" s="134"/>
      <c r="G20" s="134"/>
      <c r="H20" s="134"/>
      <c r="I20" s="42"/>
    </row>
  </sheetData>
  <mergeCells count="15">
    <mergeCell ref="A18:H19"/>
    <mergeCell ref="A20:H20"/>
    <mergeCell ref="A8:H8"/>
    <mergeCell ref="A9:H10"/>
    <mergeCell ref="A11:H11"/>
    <mergeCell ref="A12:H12"/>
    <mergeCell ref="A13:H13"/>
    <mergeCell ref="A14:H17"/>
    <mergeCell ref="A6:H7"/>
    <mergeCell ref="A1:E1"/>
    <mergeCell ref="A2:H2"/>
    <mergeCell ref="A3:H3"/>
    <mergeCell ref="A4:I4"/>
    <mergeCell ref="A5:H5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view="pageBreakPreview" topLeftCell="A8" zoomScaleSheetLayoutView="100" workbookViewId="0">
      <selection activeCell="A6" sqref="A6:A13"/>
    </sheetView>
  </sheetViews>
  <sheetFormatPr defaultRowHeight="15" x14ac:dyDescent="0.25"/>
  <cols>
    <col min="1" max="1" width="7.42578125" customWidth="1"/>
    <col min="2" max="2" width="31.42578125" customWidth="1"/>
    <col min="3" max="3" width="17" customWidth="1"/>
    <col min="4" max="4" width="20.7109375" style="58" customWidth="1"/>
    <col min="5" max="5" width="15" customWidth="1"/>
    <col min="6" max="6" width="17.7109375" customWidth="1"/>
  </cols>
  <sheetData>
    <row r="1" spans="1:9" ht="30" x14ac:dyDescent="0.4">
      <c r="A1" s="145" t="s">
        <v>11</v>
      </c>
      <c r="B1" s="145"/>
      <c r="C1" s="145"/>
      <c r="D1" s="145"/>
      <c r="E1" s="145"/>
      <c r="F1" s="145"/>
    </row>
    <row r="2" spans="1:9" ht="18.75" x14ac:dyDescent="0.25">
      <c r="A2" s="146" t="s">
        <v>88</v>
      </c>
      <c r="B2" s="146"/>
      <c r="C2" s="146"/>
      <c r="D2" s="146"/>
      <c r="E2" s="146"/>
      <c r="F2" s="146"/>
    </row>
    <row r="3" spans="1:9" ht="18.75" x14ac:dyDescent="0.25">
      <c r="A3" s="146" t="s">
        <v>89</v>
      </c>
      <c r="B3" s="146"/>
      <c r="C3" s="146"/>
      <c r="D3" s="146"/>
      <c r="E3" s="146"/>
      <c r="F3" s="146"/>
    </row>
    <row r="4" spans="1:9" ht="18.75" x14ac:dyDescent="0.25">
      <c r="A4" s="146" t="s">
        <v>138</v>
      </c>
      <c r="B4" s="146"/>
      <c r="C4" s="146"/>
      <c r="D4" s="146"/>
      <c r="E4" s="146"/>
      <c r="F4" s="146"/>
    </row>
    <row r="5" spans="1:9" ht="23.25" customHeight="1" x14ac:dyDescent="0.25">
      <c r="A5" s="51" t="s">
        <v>90</v>
      </c>
      <c r="B5" s="44" t="s">
        <v>2</v>
      </c>
      <c r="C5" s="43" t="s">
        <v>91</v>
      </c>
      <c r="D5" s="66" t="s">
        <v>92</v>
      </c>
      <c r="E5" s="45" t="s">
        <v>93</v>
      </c>
      <c r="F5" s="67" t="s">
        <v>94</v>
      </c>
    </row>
    <row r="6" spans="1:9" ht="31.5" customHeight="1" x14ac:dyDescent="0.25">
      <c r="A6" s="46">
        <v>1</v>
      </c>
      <c r="B6" s="68" t="s">
        <v>95</v>
      </c>
      <c r="C6" s="69">
        <v>16863</v>
      </c>
      <c r="D6" s="70" t="s">
        <v>96</v>
      </c>
      <c r="E6" s="119">
        <v>100797</v>
      </c>
      <c r="F6" s="46"/>
    </row>
    <row r="7" spans="1:9" ht="31.5" customHeight="1" x14ac:dyDescent="0.25">
      <c r="A7" s="46">
        <v>2</v>
      </c>
      <c r="B7" s="64" t="s">
        <v>111</v>
      </c>
      <c r="C7" s="61">
        <v>21133</v>
      </c>
      <c r="D7" s="70" t="s">
        <v>126</v>
      </c>
      <c r="E7" s="73">
        <v>45698</v>
      </c>
      <c r="F7" s="46"/>
    </row>
    <row r="8" spans="1:9" ht="31.5" customHeight="1" x14ac:dyDescent="0.25">
      <c r="A8" s="46">
        <v>3</v>
      </c>
      <c r="B8" s="114" t="s">
        <v>132</v>
      </c>
      <c r="C8" s="108" t="s">
        <v>134</v>
      </c>
      <c r="D8" s="70" t="s">
        <v>136</v>
      </c>
      <c r="E8" s="73">
        <v>29456</v>
      </c>
      <c r="F8" s="46"/>
    </row>
    <row r="9" spans="1:9" ht="31.5" customHeight="1" x14ac:dyDescent="0.25">
      <c r="A9" s="46">
        <v>4</v>
      </c>
      <c r="B9" s="59" t="s">
        <v>104</v>
      </c>
      <c r="C9" s="61">
        <v>606</v>
      </c>
      <c r="D9" s="70" t="s">
        <v>125</v>
      </c>
      <c r="E9" s="73">
        <v>27486</v>
      </c>
      <c r="F9" s="46"/>
    </row>
    <row r="10" spans="1:9" ht="31.5" customHeight="1" x14ac:dyDescent="0.25">
      <c r="A10" s="46">
        <v>5</v>
      </c>
      <c r="B10" s="60" t="s">
        <v>110</v>
      </c>
      <c r="C10" s="61">
        <v>1385</v>
      </c>
      <c r="D10" s="72" t="s">
        <v>122</v>
      </c>
      <c r="E10" s="73">
        <v>19313</v>
      </c>
      <c r="F10" s="47"/>
    </row>
    <row r="11" spans="1:9" ht="31.5" customHeight="1" x14ac:dyDescent="0.25">
      <c r="A11" s="46">
        <v>6</v>
      </c>
      <c r="B11" s="62" t="s">
        <v>66</v>
      </c>
      <c r="C11" s="63" t="s">
        <v>67</v>
      </c>
      <c r="D11" s="71" t="s">
        <v>97</v>
      </c>
      <c r="E11" s="73">
        <v>10009</v>
      </c>
      <c r="F11" s="47"/>
    </row>
    <row r="12" spans="1:9" ht="31.5" customHeight="1" x14ac:dyDescent="0.25">
      <c r="A12" s="46">
        <v>7</v>
      </c>
      <c r="B12" s="62" t="s">
        <v>70</v>
      </c>
      <c r="C12" s="63" t="s">
        <v>71</v>
      </c>
      <c r="D12" s="71" t="s">
        <v>123</v>
      </c>
      <c r="E12" s="73">
        <v>14075</v>
      </c>
      <c r="F12" s="47"/>
    </row>
    <row r="13" spans="1:9" ht="31.5" customHeight="1" x14ac:dyDescent="0.25">
      <c r="A13" s="46">
        <v>8</v>
      </c>
      <c r="B13" s="65" t="s">
        <v>99</v>
      </c>
      <c r="C13" s="63" t="s">
        <v>100</v>
      </c>
      <c r="D13" s="71" t="s">
        <v>124</v>
      </c>
      <c r="E13" s="73">
        <v>10972</v>
      </c>
      <c r="F13" s="47"/>
    </row>
    <row r="14" spans="1:9" ht="21.75" customHeight="1" x14ac:dyDescent="0.35">
      <c r="A14" s="142" t="s">
        <v>98</v>
      </c>
      <c r="B14" s="143"/>
      <c r="C14" s="143"/>
      <c r="D14" s="144"/>
      <c r="E14" s="85">
        <f>SUM(E6:E13)</f>
        <v>257806</v>
      </c>
      <c r="F14" s="48"/>
    </row>
    <row r="15" spans="1:9" s="53" customFormat="1" ht="23.25" customHeight="1" x14ac:dyDescent="0.25">
      <c r="A15" s="141" t="s">
        <v>137</v>
      </c>
      <c r="B15" s="141"/>
      <c r="C15" s="141"/>
      <c r="D15" s="141"/>
      <c r="E15" s="141"/>
      <c r="F15" s="141"/>
    </row>
    <row r="16" spans="1:9" x14ac:dyDescent="0.25">
      <c r="I16" s="76"/>
    </row>
  </sheetData>
  <mergeCells count="6">
    <mergeCell ref="A15:F15"/>
    <mergeCell ref="A14:D14"/>
    <mergeCell ref="A1:F1"/>
    <mergeCell ref="A2:F2"/>
    <mergeCell ref="A3:F3"/>
    <mergeCell ref="A4:F4"/>
  </mergeCells>
  <printOptions horizontalCentered="1"/>
  <pageMargins left="0.7" right="0.7" top="0.75" bottom="0.75" header="0.3" footer="0.3"/>
  <pageSetup scale="8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5"/>
  <sheetViews>
    <sheetView tabSelected="1" view="pageBreakPreview" topLeftCell="A11" zoomScaleNormal="90" zoomScaleSheetLayoutView="100" workbookViewId="0">
      <selection activeCell="U14" sqref="U14"/>
    </sheetView>
  </sheetViews>
  <sheetFormatPr defaultRowHeight="15" x14ac:dyDescent="0.25"/>
  <cols>
    <col min="1" max="1" width="5.42578125" customWidth="1"/>
    <col min="2" max="2" width="19.85546875" customWidth="1"/>
    <col min="3" max="3" width="6.7109375" customWidth="1"/>
    <col min="4" max="4" width="9.5703125" customWidth="1"/>
    <col min="5" max="5" width="10.7109375" customWidth="1"/>
    <col min="6" max="6" width="8.28515625" customWidth="1"/>
    <col min="7" max="7" width="8.140625" customWidth="1"/>
    <col min="8" max="8" width="7.28515625" customWidth="1"/>
    <col min="9" max="9" width="7.42578125" customWidth="1"/>
    <col min="10" max="12" width="7.7109375" customWidth="1"/>
    <col min="13" max="13" width="6.28515625" customWidth="1"/>
    <col min="14" max="15" width="7.140625" customWidth="1"/>
    <col min="16" max="16" width="6.28515625" customWidth="1"/>
    <col min="17" max="17" width="7.140625" customWidth="1"/>
    <col min="18" max="18" width="5.85546875" customWidth="1"/>
    <col min="19" max="19" width="7.140625" customWidth="1"/>
    <col min="20" max="20" width="8.85546875" customWidth="1"/>
    <col min="21" max="21" width="8.140625" customWidth="1"/>
    <col min="22" max="22" width="7.7109375" customWidth="1"/>
    <col min="23" max="23" width="10.28515625" style="58" customWidth="1"/>
    <col min="24" max="24" width="16.28515625" customWidth="1"/>
    <col min="25" max="25" width="5" customWidth="1"/>
    <col min="26" max="26" width="22.85546875" customWidth="1"/>
    <col min="27" max="27" width="6.85546875" customWidth="1"/>
    <col min="28" max="28" width="9.5703125" customWidth="1"/>
    <col min="29" max="29" width="8.28515625" customWidth="1"/>
    <col min="30" max="30" width="6.42578125" customWidth="1"/>
    <col min="31" max="34" width="8.5703125" customWidth="1"/>
    <col min="35" max="35" width="7" customWidth="1"/>
    <col min="36" max="36" width="7.28515625" customWidth="1"/>
    <col min="37" max="37" width="7.7109375" customWidth="1"/>
    <col min="38" max="46" width="7.140625" customWidth="1"/>
    <col min="47" max="48" width="7.5703125" customWidth="1"/>
    <col min="49" max="49" width="10" customWidth="1"/>
  </cols>
  <sheetData>
    <row r="1" spans="1:49" s="130" customFormat="1" ht="24" customHeight="1" x14ac:dyDescent="0.4">
      <c r="A1" s="127"/>
      <c r="B1" s="161" t="s">
        <v>11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28"/>
      <c r="Y1" s="129"/>
      <c r="Z1" s="147" t="str">
        <f>B1</f>
        <v>TMSS</v>
      </c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</row>
    <row r="2" spans="1:49" s="132" customFormat="1" ht="24" customHeight="1" x14ac:dyDescent="0.4">
      <c r="A2" s="131" t="s">
        <v>103</v>
      </c>
      <c r="B2" s="165" t="s">
        <v>127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31" t="s">
        <v>0</v>
      </c>
      <c r="Y2" s="131"/>
      <c r="Z2" s="165" t="s">
        <v>113</v>
      </c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</row>
    <row r="3" spans="1:49" s="132" customFormat="1" ht="24" customHeight="1" x14ac:dyDescent="0.4">
      <c r="A3" s="131"/>
      <c r="B3" s="165" t="s">
        <v>131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31"/>
      <c r="Y3" s="131"/>
      <c r="Z3" s="165" t="str">
        <f>B3</f>
        <v xml:space="preserve"> For The Month Of December- 2016</v>
      </c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</row>
    <row r="4" spans="1:49" s="2" customFormat="1" ht="18" x14ac:dyDescent="0.25">
      <c r="A4" s="163" t="s">
        <v>121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"/>
      <c r="Z4" s="166" t="str">
        <f>A4</f>
        <v>Name of the Department : ICT-Domain</v>
      </c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</row>
    <row r="5" spans="1:49" s="9" customFormat="1" ht="15.75" customHeight="1" x14ac:dyDescent="0.25">
      <c r="A5" s="153" t="s">
        <v>1</v>
      </c>
      <c r="B5" s="155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155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54" t="s">
        <v>21</v>
      </c>
      <c r="V5" s="3" t="s">
        <v>21</v>
      </c>
      <c r="W5" s="175" t="s">
        <v>22</v>
      </c>
      <c r="X5" s="3" t="s">
        <v>23</v>
      </c>
      <c r="Y5" s="4" t="s">
        <v>24</v>
      </c>
      <c r="Z5" s="178" t="s">
        <v>2</v>
      </c>
      <c r="AA5" s="5" t="s">
        <v>3</v>
      </c>
      <c r="AB5" s="6" t="s">
        <v>25</v>
      </c>
      <c r="AC5" s="7" t="s">
        <v>26</v>
      </c>
      <c r="AD5" s="171" t="s">
        <v>114</v>
      </c>
      <c r="AE5" s="184" t="s">
        <v>109</v>
      </c>
      <c r="AF5" s="184"/>
      <c r="AG5" s="185"/>
      <c r="AH5" s="8" t="s">
        <v>27</v>
      </c>
      <c r="AI5" s="150" t="s">
        <v>28</v>
      </c>
      <c r="AJ5" s="150" t="s">
        <v>119</v>
      </c>
      <c r="AK5" s="181" t="s">
        <v>29</v>
      </c>
      <c r="AL5" s="159" t="s">
        <v>30</v>
      </c>
      <c r="AM5" s="160"/>
      <c r="AN5" s="159" t="s">
        <v>31</v>
      </c>
      <c r="AO5" s="160"/>
      <c r="AP5" s="149" t="s">
        <v>32</v>
      </c>
      <c r="AQ5" s="149"/>
      <c r="AR5" s="149"/>
      <c r="AS5" s="149"/>
      <c r="AT5" s="149"/>
      <c r="AU5" s="3" t="s">
        <v>33</v>
      </c>
      <c r="AV5" s="167" t="s">
        <v>34</v>
      </c>
      <c r="AW5" s="3" t="s">
        <v>21</v>
      </c>
    </row>
    <row r="6" spans="1:49" s="9" customFormat="1" ht="16.5" customHeight="1" x14ac:dyDescent="0.3">
      <c r="A6" s="180"/>
      <c r="B6" s="174"/>
      <c r="C6" s="10" t="s">
        <v>35</v>
      </c>
      <c r="D6" s="11" t="s">
        <v>36</v>
      </c>
      <c r="E6" s="11" t="s">
        <v>37</v>
      </c>
      <c r="F6" s="11" t="s">
        <v>38</v>
      </c>
      <c r="G6" s="10"/>
      <c r="H6" s="11" t="s">
        <v>39</v>
      </c>
      <c r="I6" s="11" t="s">
        <v>40</v>
      </c>
      <c r="J6" s="11" t="s">
        <v>41</v>
      </c>
      <c r="K6" s="11" t="s">
        <v>42</v>
      </c>
      <c r="L6" s="10" t="s">
        <v>43</v>
      </c>
      <c r="M6" s="174"/>
      <c r="N6" s="11" t="s">
        <v>40</v>
      </c>
      <c r="O6" s="11" t="s">
        <v>40</v>
      </c>
      <c r="P6" s="11" t="s">
        <v>40</v>
      </c>
      <c r="Q6" s="11" t="s">
        <v>44</v>
      </c>
      <c r="R6" s="11" t="s">
        <v>40</v>
      </c>
      <c r="S6" s="11" t="s">
        <v>45</v>
      </c>
      <c r="T6" s="11" t="s">
        <v>46</v>
      </c>
      <c r="U6" s="55" t="s">
        <v>47</v>
      </c>
      <c r="V6" s="12" t="s">
        <v>48</v>
      </c>
      <c r="W6" s="176"/>
      <c r="X6" s="11" t="s">
        <v>49</v>
      </c>
      <c r="Y6" s="13" t="s">
        <v>35</v>
      </c>
      <c r="Z6" s="179"/>
      <c r="AA6" s="9" t="s">
        <v>38</v>
      </c>
      <c r="AB6" s="14" t="s">
        <v>50</v>
      </c>
      <c r="AC6" s="15" t="s">
        <v>51</v>
      </c>
      <c r="AD6" s="172"/>
      <c r="AE6" s="168" t="s">
        <v>118</v>
      </c>
      <c r="AF6" s="16" t="s">
        <v>107</v>
      </c>
      <c r="AG6" s="16" t="s">
        <v>108</v>
      </c>
      <c r="AH6" s="13" t="s">
        <v>52</v>
      </c>
      <c r="AI6" s="151"/>
      <c r="AJ6" s="151"/>
      <c r="AK6" s="182"/>
      <c r="AL6" s="153" t="s">
        <v>53</v>
      </c>
      <c r="AM6" s="153" t="s">
        <v>54</v>
      </c>
      <c r="AN6" s="153" t="s">
        <v>55</v>
      </c>
      <c r="AO6" s="153" t="s">
        <v>56</v>
      </c>
      <c r="AP6" s="170" t="s">
        <v>57</v>
      </c>
      <c r="AQ6" s="153" t="s">
        <v>116</v>
      </c>
      <c r="AR6" s="153" t="s">
        <v>115</v>
      </c>
      <c r="AS6" s="155" t="s">
        <v>58</v>
      </c>
      <c r="AT6" s="155" t="s">
        <v>46</v>
      </c>
      <c r="AU6" s="11" t="s">
        <v>59</v>
      </c>
      <c r="AV6" s="167"/>
      <c r="AW6" s="10" t="s">
        <v>48</v>
      </c>
    </row>
    <row r="7" spans="1:49" s="9" customFormat="1" ht="13.5" customHeight="1" x14ac:dyDescent="0.25">
      <c r="A7" s="157"/>
      <c r="B7" s="156"/>
      <c r="C7" s="17"/>
      <c r="D7" s="17"/>
      <c r="E7" s="17"/>
      <c r="F7" s="17"/>
      <c r="G7" s="17"/>
      <c r="H7" s="17"/>
      <c r="I7" s="18">
        <v>0.2</v>
      </c>
      <c r="J7" s="18">
        <v>0.1</v>
      </c>
      <c r="K7" s="19">
        <v>0.1</v>
      </c>
      <c r="L7" s="19" t="s">
        <v>60</v>
      </c>
      <c r="M7" s="156"/>
      <c r="N7" s="18">
        <v>0.1</v>
      </c>
      <c r="O7" s="20"/>
      <c r="P7" s="20"/>
      <c r="Q7" s="21" t="s">
        <v>40</v>
      </c>
      <c r="R7" s="20"/>
      <c r="S7" s="20" t="s">
        <v>40</v>
      </c>
      <c r="T7" s="20" t="s">
        <v>40</v>
      </c>
      <c r="U7" s="56"/>
      <c r="V7" s="20"/>
      <c r="W7" s="177"/>
      <c r="X7" s="17"/>
      <c r="Y7" s="22"/>
      <c r="Z7" s="179"/>
      <c r="AA7" s="9" t="s">
        <v>61</v>
      </c>
      <c r="AB7" s="23" t="s">
        <v>62</v>
      </c>
      <c r="AC7" s="24" t="s">
        <v>63</v>
      </c>
      <c r="AD7" s="173"/>
      <c r="AE7" s="169"/>
      <c r="AF7" s="25"/>
      <c r="AG7" s="25" t="s">
        <v>64</v>
      </c>
      <c r="AH7" s="26" t="s">
        <v>64</v>
      </c>
      <c r="AI7" s="152"/>
      <c r="AJ7" s="152"/>
      <c r="AK7" s="183"/>
      <c r="AL7" s="157"/>
      <c r="AM7" s="157"/>
      <c r="AN7" s="157"/>
      <c r="AO7" s="157"/>
      <c r="AP7" s="170"/>
      <c r="AQ7" s="154"/>
      <c r="AR7" s="154"/>
      <c r="AS7" s="156"/>
      <c r="AT7" s="156"/>
      <c r="AU7" s="20" t="s">
        <v>65</v>
      </c>
      <c r="AV7" s="167"/>
      <c r="AW7" s="17"/>
    </row>
    <row r="8" spans="1:49" s="9" customFormat="1" ht="69" customHeight="1" x14ac:dyDescent="0.25">
      <c r="A8" s="86">
        <v>1</v>
      </c>
      <c r="B8" s="87" t="s">
        <v>111</v>
      </c>
      <c r="C8" s="88">
        <v>21133</v>
      </c>
      <c r="D8" s="88" t="s">
        <v>112</v>
      </c>
      <c r="E8" s="89">
        <v>42645</v>
      </c>
      <c r="F8" s="88">
        <v>6</v>
      </c>
      <c r="G8" s="88">
        <v>18500</v>
      </c>
      <c r="H8" s="90">
        <f>G8*80%-0.01</f>
        <v>14799.99</v>
      </c>
      <c r="I8" s="90">
        <f>G8*20%</f>
        <v>3700</v>
      </c>
      <c r="J8" s="90">
        <f>G8*10%</f>
        <v>1850</v>
      </c>
      <c r="K8" s="90">
        <f>G8*10%</f>
        <v>1850</v>
      </c>
      <c r="L8" s="90">
        <f>G8*2%</f>
        <v>370</v>
      </c>
      <c r="M8" s="91"/>
      <c r="N8" s="91">
        <f>G8*10%</f>
        <v>1850</v>
      </c>
      <c r="O8" s="91"/>
      <c r="P8" s="91"/>
      <c r="Q8" s="91">
        <f>G8*40%</f>
        <v>7400</v>
      </c>
      <c r="R8" s="91"/>
      <c r="S8" s="91"/>
      <c r="T8" s="91"/>
      <c r="U8" s="92">
        <f>SUM(G8:T8)</f>
        <v>50319.99</v>
      </c>
      <c r="V8" s="93">
        <f>AW8</f>
        <v>4329.99</v>
      </c>
      <c r="W8" s="94">
        <f>U8-V8</f>
        <v>45990</v>
      </c>
      <c r="X8" s="17"/>
      <c r="Y8" s="95">
        <f>A8</f>
        <v>1</v>
      </c>
      <c r="Z8" s="96" t="str">
        <f>B8</f>
        <v>Md. Aminul Islam</v>
      </c>
      <c r="AA8" s="97">
        <f t="shared" ref="AA8" si="0">C8</f>
        <v>21133</v>
      </c>
      <c r="AB8" s="98">
        <f>G8*15%</f>
        <v>2775</v>
      </c>
      <c r="AC8" s="98">
        <f>G8*3%-0.01</f>
        <v>554.99</v>
      </c>
      <c r="AD8" s="99"/>
      <c r="AE8" s="99"/>
      <c r="AF8" s="99"/>
      <c r="AG8" s="99"/>
      <c r="AH8" s="99"/>
      <c r="AI8" s="98">
        <v>417</v>
      </c>
      <c r="AJ8" s="98">
        <v>583</v>
      </c>
      <c r="AK8" s="99"/>
      <c r="AL8" s="99"/>
      <c r="AM8" s="99"/>
      <c r="AN8" s="99"/>
      <c r="AO8" s="99"/>
      <c r="AP8" s="100"/>
      <c r="AQ8" s="100"/>
      <c r="AR8" s="100"/>
      <c r="AS8" s="100"/>
      <c r="AT8" s="100"/>
      <c r="AU8" s="100"/>
      <c r="AV8" s="100"/>
      <c r="AW8" s="95">
        <f>SUM(AB8:AV8)</f>
        <v>4329.99</v>
      </c>
    </row>
    <row r="9" spans="1:49" s="27" customFormat="1" ht="69" customHeight="1" x14ac:dyDescent="0.25">
      <c r="A9" s="125">
        <v>2</v>
      </c>
      <c r="B9" s="114" t="s">
        <v>132</v>
      </c>
      <c r="C9" s="108" t="s">
        <v>134</v>
      </c>
      <c r="D9" s="109" t="s">
        <v>133</v>
      </c>
      <c r="E9" s="113" t="s">
        <v>135</v>
      </c>
      <c r="F9" s="111">
        <v>8</v>
      </c>
      <c r="G9" s="103">
        <f>11500/31*20</f>
        <v>7419.3548387096771</v>
      </c>
      <c r="H9" s="102">
        <f>G9*50%</f>
        <v>3709.6774193548385</v>
      </c>
      <c r="I9" s="102">
        <f>G9*20%</f>
        <v>1483.8709677419356</v>
      </c>
      <c r="J9" s="102">
        <f>G9*10%</f>
        <v>741.9354838709678</v>
      </c>
      <c r="K9" s="102">
        <f>G9*10%</f>
        <v>741.9354838709678</v>
      </c>
      <c r="L9" s="102">
        <f>G9*2%</f>
        <v>148.38709677419354</v>
      </c>
      <c r="M9" s="91"/>
      <c r="N9" s="103">
        <f>G9*10%</f>
        <v>741.9354838709678</v>
      </c>
      <c r="O9" s="103"/>
      <c r="P9" s="103"/>
      <c r="Q9" s="102">
        <f>G9*40%</f>
        <v>2967.7419354838712</v>
      </c>
      <c r="R9" s="104"/>
      <c r="S9" s="104"/>
      <c r="T9" s="105">
        <f>11000+2735</f>
        <v>13735</v>
      </c>
      <c r="U9" s="92">
        <f t="shared" ref="U9:U10" si="1">SUM(G9:T9)</f>
        <v>31689.838709677417</v>
      </c>
      <c r="V9" s="93">
        <f t="shared" ref="V9" si="2">AW9</f>
        <v>2233.9952029136311</v>
      </c>
      <c r="W9" s="94">
        <f t="shared" ref="W9:W10" si="3">U9-V9</f>
        <v>29455.843506763784</v>
      </c>
      <c r="X9" s="112"/>
      <c r="Y9" s="95">
        <f>A9</f>
        <v>2</v>
      </c>
      <c r="Z9" s="96" t="str">
        <f>B9</f>
        <v>Md. Atiqur Rahman</v>
      </c>
      <c r="AA9" s="97" t="str">
        <f t="shared" ref="AA9" si="4">C9</f>
        <v>22890</v>
      </c>
      <c r="AB9" s="98">
        <f>G9*15%</f>
        <v>1112.9032258064515</v>
      </c>
      <c r="AC9" s="98">
        <f>G9*3%-0.01</f>
        <v>222.57064516129032</v>
      </c>
      <c r="AD9" s="106"/>
      <c r="AE9" s="97"/>
      <c r="AF9" s="97"/>
      <c r="AG9" s="97"/>
      <c r="AH9" s="97"/>
      <c r="AI9" s="97">
        <v>0</v>
      </c>
      <c r="AJ9" s="97">
        <v>438</v>
      </c>
      <c r="AK9" s="97"/>
      <c r="AL9" s="97"/>
      <c r="AM9" s="97"/>
      <c r="AN9" s="97"/>
      <c r="AO9" s="97"/>
      <c r="AP9" s="100"/>
      <c r="AQ9" s="100"/>
      <c r="AR9" s="100"/>
      <c r="AS9" s="100"/>
      <c r="AT9" s="100"/>
      <c r="AU9" s="92">
        <f>SUM(G9:L9)/31</f>
        <v>459.52133194588964</v>
      </c>
      <c r="AV9" s="100"/>
      <c r="AW9" s="95">
        <f>SUM(AB9:AV9)+1</f>
        <v>2233.9952029136311</v>
      </c>
    </row>
    <row r="10" spans="1:49" s="9" customFormat="1" ht="69" customHeight="1" x14ac:dyDescent="0.25">
      <c r="A10" s="125">
        <v>3</v>
      </c>
      <c r="B10" s="120" t="s">
        <v>104</v>
      </c>
      <c r="C10" s="101">
        <v>606</v>
      </c>
      <c r="D10" s="101" t="s">
        <v>128</v>
      </c>
      <c r="E10" s="113">
        <v>35717</v>
      </c>
      <c r="F10" s="101">
        <v>9</v>
      </c>
      <c r="G10" s="101">
        <f>12075+525</f>
        <v>12600</v>
      </c>
      <c r="H10" s="102">
        <f>G10*50%</f>
        <v>6300</v>
      </c>
      <c r="I10" s="102">
        <f>G10*20%</f>
        <v>2520</v>
      </c>
      <c r="J10" s="102">
        <f>G10*10%</f>
        <v>1260</v>
      </c>
      <c r="K10" s="102">
        <f>G10*10%</f>
        <v>1260</v>
      </c>
      <c r="L10" s="102">
        <f>G10*2%</f>
        <v>252</v>
      </c>
      <c r="M10" s="106"/>
      <c r="N10" s="102">
        <f>G10*10%</f>
        <v>1260</v>
      </c>
      <c r="O10" s="103"/>
      <c r="P10" s="103"/>
      <c r="Q10" s="101">
        <f>G10*40%</f>
        <v>5040</v>
      </c>
      <c r="R10" s="104"/>
      <c r="S10" s="104"/>
      <c r="T10" s="105">
        <v>0</v>
      </c>
      <c r="U10" s="92">
        <f t="shared" si="1"/>
        <v>30492</v>
      </c>
      <c r="V10" s="93">
        <f>AW10</f>
        <v>3005.99</v>
      </c>
      <c r="W10" s="94">
        <f t="shared" si="3"/>
        <v>27486.010000000002</v>
      </c>
      <c r="X10" s="121"/>
      <c r="Y10" s="95">
        <f t="shared" ref="Y10:Y14" si="5">A10</f>
        <v>3</v>
      </c>
      <c r="Z10" s="96" t="str">
        <f t="shared" ref="Z10:Z14" si="6">B10</f>
        <v>Masud Rana</v>
      </c>
      <c r="AA10" s="97">
        <f t="shared" ref="AA10:AA14" si="7">C10</f>
        <v>606</v>
      </c>
      <c r="AB10" s="98">
        <f>G10*15%</f>
        <v>1890</v>
      </c>
      <c r="AC10" s="124">
        <f>G10*3%-0.01</f>
        <v>377.99</v>
      </c>
      <c r="AD10" s="106">
        <v>0</v>
      </c>
      <c r="AE10" s="106">
        <v>200</v>
      </c>
      <c r="AF10" s="97">
        <v>100</v>
      </c>
      <c r="AG10" s="97">
        <v>0</v>
      </c>
      <c r="AH10" s="97"/>
      <c r="AI10" s="97"/>
      <c r="AJ10" s="123">
        <v>438</v>
      </c>
      <c r="AK10" s="97">
        <v>0</v>
      </c>
      <c r="AL10" s="97"/>
      <c r="AM10" s="97"/>
      <c r="AN10" s="97"/>
      <c r="AO10" s="97"/>
      <c r="AP10" s="97"/>
      <c r="AQ10" s="100"/>
      <c r="AR10" s="100"/>
      <c r="AS10" s="100"/>
      <c r="AT10" s="100"/>
      <c r="AU10" s="100"/>
      <c r="AV10" s="100"/>
      <c r="AW10" s="126">
        <f t="shared" ref="AW10:AW13" si="8">SUM(AB10:AV10)</f>
        <v>3005.99</v>
      </c>
    </row>
    <row r="11" spans="1:49" s="9" customFormat="1" ht="69" customHeight="1" x14ac:dyDescent="0.25">
      <c r="A11" s="125">
        <v>4</v>
      </c>
      <c r="B11" s="122" t="s">
        <v>110</v>
      </c>
      <c r="C11" s="101">
        <v>1385</v>
      </c>
      <c r="D11" s="101" t="s">
        <v>129</v>
      </c>
      <c r="E11" s="113" t="s">
        <v>130</v>
      </c>
      <c r="F11" s="101">
        <v>13</v>
      </c>
      <c r="G11" s="101">
        <f>9085+395</f>
        <v>9480</v>
      </c>
      <c r="H11" s="102">
        <f>G11*50%-0.01</f>
        <v>4739.99</v>
      </c>
      <c r="I11" s="102">
        <f>G11*20%</f>
        <v>1896</v>
      </c>
      <c r="J11" s="102">
        <f>G11*10%-0.01</f>
        <v>947.99</v>
      </c>
      <c r="K11" s="102">
        <f>G11*10%-0.01</f>
        <v>947.99</v>
      </c>
      <c r="L11" s="102">
        <f>G11*2%</f>
        <v>189.6</v>
      </c>
      <c r="M11" s="106"/>
      <c r="N11" s="102">
        <f>G11*10%</f>
        <v>948</v>
      </c>
      <c r="O11" s="103"/>
      <c r="P11" s="103"/>
      <c r="Q11" s="101">
        <f>G11*40%</f>
        <v>3792</v>
      </c>
      <c r="R11" s="104"/>
      <c r="S11" s="104"/>
      <c r="T11" s="105">
        <v>0</v>
      </c>
      <c r="U11" s="92">
        <f t="shared" ref="U11:U14" si="9">SUM(G11:T11)</f>
        <v>22941.57</v>
      </c>
      <c r="V11" s="93">
        <f t="shared" ref="V11:V14" si="10">AW11</f>
        <v>3629.39</v>
      </c>
      <c r="W11" s="94">
        <f>U11-V11+1</f>
        <v>19313.18</v>
      </c>
      <c r="X11" s="121"/>
      <c r="Y11" s="95">
        <f t="shared" si="5"/>
        <v>4</v>
      </c>
      <c r="Z11" s="96" t="str">
        <f t="shared" si="6"/>
        <v>Md. Nur Alam</v>
      </c>
      <c r="AA11" s="97">
        <f t="shared" si="7"/>
        <v>1385</v>
      </c>
      <c r="AB11" s="98">
        <f t="shared" ref="AB11:AB12" si="11">G11*15%</f>
        <v>1422</v>
      </c>
      <c r="AC11" s="98">
        <f t="shared" ref="AC11:AC12" si="12">G11*3%-0.01</f>
        <v>284.39</v>
      </c>
      <c r="AD11" s="106">
        <v>0</v>
      </c>
      <c r="AE11" s="106">
        <v>200</v>
      </c>
      <c r="AF11" s="106">
        <v>100</v>
      </c>
      <c r="AG11" s="97">
        <v>0</v>
      </c>
      <c r="AH11" s="97"/>
      <c r="AI11" s="97"/>
      <c r="AJ11" s="97">
        <v>438</v>
      </c>
      <c r="AK11" s="97">
        <v>0</v>
      </c>
      <c r="AL11" s="97"/>
      <c r="AM11" s="97">
        <v>1185</v>
      </c>
      <c r="AN11" s="97">
        <v>0</v>
      </c>
      <c r="AO11" s="97"/>
      <c r="AP11" s="97"/>
      <c r="AQ11" s="100"/>
      <c r="AR11" s="100"/>
      <c r="AS11" s="100"/>
      <c r="AT11" s="100"/>
      <c r="AU11" s="100"/>
      <c r="AV11" s="100"/>
      <c r="AW11" s="126">
        <f t="shared" si="8"/>
        <v>3629.39</v>
      </c>
    </row>
    <row r="12" spans="1:49" s="27" customFormat="1" ht="69" customHeight="1" x14ac:dyDescent="0.25">
      <c r="A12" s="125">
        <v>5</v>
      </c>
      <c r="B12" s="107" t="s">
        <v>66</v>
      </c>
      <c r="C12" s="108" t="s">
        <v>67</v>
      </c>
      <c r="D12" s="111" t="s">
        <v>68</v>
      </c>
      <c r="E12" s="110" t="s">
        <v>69</v>
      </c>
      <c r="F12" s="111">
        <v>22</v>
      </c>
      <c r="G12" s="103">
        <f>4600+200</f>
        <v>4800</v>
      </c>
      <c r="H12" s="101">
        <f t="shared" ref="H12" si="13">G12*50%</f>
        <v>2400</v>
      </c>
      <c r="I12" s="101">
        <f t="shared" ref="I12" si="14">G12*20%</f>
        <v>960</v>
      </c>
      <c r="J12" s="101">
        <f t="shared" ref="J12" si="15">G12*10%</f>
        <v>480</v>
      </c>
      <c r="K12" s="101">
        <f t="shared" ref="K12" si="16">G12*10%</f>
        <v>480</v>
      </c>
      <c r="L12" s="90">
        <f t="shared" ref="L12" si="17">G12*2%</f>
        <v>96</v>
      </c>
      <c r="M12" s="91"/>
      <c r="N12" s="101"/>
      <c r="O12" s="103"/>
      <c r="P12" s="103"/>
      <c r="Q12" s="101">
        <f>G12*40%</f>
        <v>1920</v>
      </c>
      <c r="R12" s="104"/>
      <c r="S12" s="104"/>
      <c r="T12" s="105"/>
      <c r="U12" s="92">
        <f t="shared" si="9"/>
        <v>11136</v>
      </c>
      <c r="V12" s="93">
        <f t="shared" si="10"/>
        <v>1126.99</v>
      </c>
      <c r="W12" s="94">
        <f t="shared" ref="W12:W14" si="18">U12-V12</f>
        <v>10009.01</v>
      </c>
      <c r="X12" s="112"/>
      <c r="Y12" s="95">
        <f t="shared" si="5"/>
        <v>5</v>
      </c>
      <c r="Z12" s="96" t="str">
        <f t="shared" si="6"/>
        <v>Masuma Khatun</v>
      </c>
      <c r="AA12" s="97" t="str">
        <f t="shared" si="7"/>
        <v>4369</v>
      </c>
      <c r="AB12" s="98">
        <f t="shared" si="11"/>
        <v>720</v>
      </c>
      <c r="AC12" s="98">
        <f t="shared" si="12"/>
        <v>143.99</v>
      </c>
      <c r="AD12" s="106"/>
      <c r="AE12" s="97"/>
      <c r="AF12" s="97"/>
      <c r="AG12" s="97"/>
      <c r="AH12" s="97"/>
      <c r="AI12" s="97"/>
      <c r="AJ12" s="97">
        <v>263</v>
      </c>
      <c r="AK12" s="97"/>
      <c r="AL12" s="97"/>
      <c r="AM12" s="97"/>
      <c r="AN12" s="97"/>
      <c r="AO12" s="97"/>
      <c r="AP12" s="100"/>
      <c r="AQ12" s="100"/>
      <c r="AR12" s="100"/>
      <c r="AS12" s="100"/>
      <c r="AT12" s="100"/>
      <c r="AU12" s="100">
        <v>0</v>
      </c>
      <c r="AV12" s="100"/>
      <c r="AW12" s="95">
        <f>SUM(AB12:AV12)</f>
        <v>1126.99</v>
      </c>
    </row>
    <row r="13" spans="1:49" s="27" customFormat="1" ht="69" customHeight="1" x14ac:dyDescent="0.25">
      <c r="A13" s="125">
        <v>6</v>
      </c>
      <c r="B13" s="107" t="s">
        <v>70</v>
      </c>
      <c r="C13" s="108" t="s">
        <v>71</v>
      </c>
      <c r="D13" s="111" t="s">
        <v>105</v>
      </c>
      <c r="E13" s="113">
        <v>41644</v>
      </c>
      <c r="F13" s="111" t="s">
        <v>102</v>
      </c>
      <c r="G13" s="103">
        <v>15000</v>
      </c>
      <c r="H13" s="101"/>
      <c r="I13" s="101"/>
      <c r="J13" s="101"/>
      <c r="K13" s="101"/>
      <c r="L13" s="101"/>
      <c r="M13" s="91">
        <v>0</v>
      </c>
      <c r="N13" s="103"/>
      <c r="O13" s="103"/>
      <c r="P13" s="103"/>
      <c r="Q13" s="101"/>
      <c r="R13" s="104"/>
      <c r="S13" s="104"/>
      <c r="T13" s="105"/>
      <c r="U13" s="92">
        <f t="shared" si="9"/>
        <v>15000</v>
      </c>
      <c r="V13" s="93">
        <f t="shared" si="10"/>
        <v>925</v>
      </c>
      <c r="W13" s="94">
        <f t="shared" si="18"/>
        <v>14075</v>
      </c>
      <c r="X13" s="112"/>
      <c r="Y13" s="95">
        <f t="shared" si="5"/>
        <v>6</v>
      </c>
      <c r="Z13" s="96" t="str">
        <f t="shared" si="6"/>
        <v>Tushar Kanti Roy</v>
      </c>
      <c r="AA13" s="97" t="str">
        <f t="shared" si="7"/>
        <v>CB</v>
      </c>
      <c r="AB13" s="106"/>
      <c r="AC13" s="106"/>
      <c r="AD13" s="106">
        <v>750</v>
      </c>
      <c r="AE13" s="97"/>
      <c r="AF13" s="97"/>
      <c r="AG13" s="97"/>
      <c r="AH13" s="97"/>
      <c r="AI13" s="97"/>
      <c r="AJ13" s="97">
        <v>175</v>
      </c>
      <c r="AK13" s="97"/>
      <c r="AL13" s="97"/>
      <c r="AM13" s="97"/>
      <c r="AN13" s="97"/>
      <c r="AO13" s="97"/>
      <c r="AP13" s="100"/>
      <c r="AQ13" s="100"/>
      <c r="AR13" s="100"/>
      <c r="AS13" s="100"/>
      <c r="AT13" s="100"/>
      <c r="AU13" s="100"/>
      <c r="AV13" s="100"/>
      <c r="AW13" s="95">
        <f t="shared" si="8"/>
        <v>925</v>
      </c>
    </row>
    <row r="14" spans="1:49" s="27" customFormat="1" ht="69" customHeight="1" x14ac:dyDescent="0.25">
      <c r="A14" s="125">
        <v>7</v>
      </c>
      <c r="B14" s="114" t="s">
        <v>99</v>
      </c>
      <c r="C14" s="108" t="s">
        <v>100</v>
      </c>
      <c r="D14" s="109" t="s">
        <v>72</v>
      </c>
      <c r="E14" s="113" t="s">
        <v>101</v>
      </c>
      <c r="F14" s="111">
        <v>19</v>
      </c>
      <c r="G14" s="103">
        <f>5145+245</f>
        <v>5390</v>
      </c>
      <c r="H14" s="102">
        <f>G14*50%</f>
        <v>2695</v>
      </c>
      <c r="I14" s="102">
        <f>G14*20%</f>
        <v>1078</v>
      </c>
      <c r="J14" s="102">
        <f>G14*10%</f>
        <v>539</v>
      </c>
      <c r="K14" s="102">
        <f>G14*10%</f>
        <v>539</v>
      </c>
      <c r="L14" s="102">
        <f>G14*2%</f>
        <v>107.8</v>
      </c>
      <c r="M14" s="91"/>
      <c r="N14" s="103"/>
      <c r="O14" s="103"/>
      <c r="P14" s="103"/>
      <c r="Q14" s="101">
        <f>G14*40%</f>
        <v>2156</v>
      </c>
      <c r="R14" s="104"/>
      <c r="S14" s="104"/>
      <c r="T14" s="105"/>
      <c r="U14" s="92">
        <f t="shared" si="9"/>
        <v>12504.8</v>
      </c>
      <c r="V14" s="93">
        <f t="shared" si="10"/>
        <v>1533.2</v>
      </c>
      <c r="W14" s="94">
        <f t="shared" si="18"/>
        <v>10971.599999999999</v>
      </c>
      <c r="X14" s="112"/>
      <c r="Y14" s="95">
        <f t="shared" si="5"/>
        <v>7</v>
      </c>
      <c r="Z14" s="96" t="str">
        <f t="shared" si="6"/>
        <v>Md. Monirul Islam</v>
      </c>
      <c r="AA14" s="97" t="str">
        <f t="shared" si="7"/>
        <v>15558</v>
      </c>
      <c r="AB14" s="106">
        <f>G14*15%</f>
        <v>808.5</v>
      </c>
      <c r="AC14" s="106">
        <f>G14*3%</f>
        <v>161.69999999999999</v>
      </c>
      <c r="AD14" s="106"/>
      <c r="AE14" s="97"/>
      <c r="AF14" s="97"/>
      <c r="AG14" s="97"/>
      <c r="AH14" s="97"/>
      <c r="AI14" s="97"/>
      <c r="AJ14" s="97">
        <v>263</v>
      </c>
      <c r="AK14" s="97"/>
      <c r="AL14" s="97"/>
      <c r="AM14" s="97">
        <v>300</v>
      </c>
      <c r="AN14" s="97"/>
      <c r="AO14" s="97"/>
      <c r="AP14" s="100"/>
      <c r="AQ14" s="100"/>
      <c r="AR14" s="100"/>
      <c r="AS14" s="100"/>
      <c r="AT14" s="100"/>
      <c r="AU14" s="115"/>
      <c r="AV14" s="100"/>
      <c r="AW14" s="95">
        <f>SUM(AB14:AV14)</f>
        <v>1533.2</v>
      </c>
    </row>
    <row r="15" spans="1:49" s="28" customFormat="1" ht="21.75" customHeight="1" x14ac:dyDescent="0.25">
      <c r="A15" s="158" t="s">
        <v>73</v>
      </c>
      <c r="B15" s="158"/>
      <c r="C15" s="158"/>
      <c r="D15" s="158"/>
      <c r="E15" s="158"/>
      <c r="F15" s="158"/>
      <c r="G15" s="116">
        <f>SUM(G8:G14)</f>
        <v>73189.354838709682</v>
      </c>
      <c r="H15" s="116">
        <f t="shared" ref="H15:S15" si="19">SUM(H8:H14)</f>
        <v>34644.657419354837</v>
      </c>
      <c r="I15" s="116">
        <f t="shared" si="19"/>
        <v>11637.870967741936</v>
      </c>
      <c r="J15" s="116">
        <f t="shared" si="19"/>
        <v>5818.9254838709676</v>
      </c>
      <c r="K15" s="116">
        <f t="shared" si="19"/>
        <v>5818.9254838709676</v>
      </c>
      <c r="L15" s="116">
        <f t="shared" si="19"/>
        <v>1163.7870967741935</v>
      </c>
      <c r="M15" s="116">
        <f t="shared" si="19"/>
        <v>0</v>
      </c>
      <c r="N15" s="116">
        <f t="shared" si="19"/>
        <v>4799.9354838709678</v>
      </c>
      <c r="O15" s="116">
        <f t="shared" si="19"/>
        <v>0</v>
      </c>
      <c r="P15" s="116">
        <f t="shared" si="19"/>
        <v>0</v>
      </c>
      <c r="Q15" s="116">
        <f t="shared" si="19"/>
        <v>23275.741935483871</v>
      </c>
      <c r="R15" s="116">
        <f t="shared" si="19"/>
        <v>0</v>
      </c>
      <c r="S15" s="116">
        <f t="shared" si="19"/>
        <v>0</v>
      </c>
      <c r="T15" s="116">
        <f>SUM(T8:T14)</f>
        <v>13735</v>
      </c>
      <c r="U15" s="116">
        <f>SUM(U8:U14)+1</f>
        <v>174085.19870967741</v>
      </c>
      <c r="V15" s="116">
        <f>SUM(V8:V14)-1</f>
        <v>16783.555202913631</v>
      </c>
      <c r="W15" s="116">
        <f>SUM(W8:W14)</f>
        <v>157300.64350676379</v>
      </c>
      <c r="X15" s="116"/>
      <c r="Y15" s="117"/>
      <c r="Z15" s="117" t="str">
        <f>A15</f>
        <v>Total=</v>
      </c>
      <c r="AA15" s="118"/>
      <c r="AB15" s="116">
        <f>SUM(AB8:AB14)+1</f>
        <v>8729.4032258064508</v>
      </c>
      <c r="AC15" s="116">
        <f t="shared" ref="AC15:AV15" si="20">SUM(AC8:AC14)</f>
        <v>1745.6306451612904</v>
      </c>
      <c r="AD15" s="116">
        <f t="shared" si="20"/>
        <v>750</v>
      </c>
      <c r="AE15" s="116">
        <f t="shared" si="20"/>
        <v>400</v>
      </c>
      <c r="AF15" s="116">
        <f t="shared" si="20"/>
        <v>200</v>
      </c>
      <c r="AG15" s="116">
        <f t="shared" si="20"/>
        <v>0</v>
      </c>
      <c r="AH15" s="116">
        <f t="shared" si="20"/>
        <v>0</v>
      </c>
      <c r="AI15" s="116">
        <f t="shared" si="20"/>
        <v>417</v>
      </c>
      <c r="AJ15" s="116">
        <f t="shared" si="20"/>
        <v>2598</v>
      </c>
      <c r="AK15" s="116">
        <f t="shared" si="20"/>
        <v>0</v>
      </c>
      <c r="AL15" s="116">
        <f t="shared" si="20"/>
        <v>0</v>
      </c>
      <c r="AM15" s="116">
        <f t="shared" si="20"/>
        <v>1485</v>
      </c>
      <c r="AN15" s="116">
        <f t="shared" si="20"/>
        <v>0</v>
      </c>
      <c r="AO15" s="116">
        <f t="shared" si="20"/>
        <v>0</v>
      </c>
      <c r="AP15" s="116">
        <f t="shared" si="20"/>
        <v>0</v>
      </c>
      <c r="AQ15" s="116">
        <f t="shared" si="20"/>
        <v>0</v>
      </c>
      <c r="AR15" s="116">
        <f t="shared" si="20"/>
        <v>0</v>
      </c>
      <c r="AS15" s="116">
        <f t="shared" si="20"/>
        <v>0</v>
      </c>
      <c r="AT15" s="116">
        <f t="shared" si="20"/>
        <v>0</v>
      </c>
      <c r="AU15" s="116">
        <f t="shared" si="20"/>
        <v>459.52133194588964</v>
      </c>
      <c r="AV15" s="116">
        <f t="shared" si="20"/>
        <v>0</v>
      </c>
      <c r="AW15" s="116">
        <f>SUM(AW8:AW14)-1</f>
        <v>16783.555202913631</v>
      </c>
    </row>
    <row r="16" spans="1:49" s="32" customFormat="1" ht="19.5" x14ac:dyDescent="0.35">
      <c r="A16" s="80"/>
      <c r="B16" s="35" t="s">
        <v>120</v>
      </c>
      <c r="C16" s="35"/>
      <c r="D16" s="82"/>
      <c r="E16" s="82"/>
      <c r="F16" s="82"/>
      <c r="G16" s="83"/>
      <c r="H16" s="33"/>
      <c r="I16" s="31"/>
      <c r="J16" s="31"/>
      <c r="K16" s="84"/>
      <c r="L16" s="84"/>
      <c r="M16" s="84"/>
      <c r="N16" s="84"/>
      <c r="O16" s="84"/>
      <c r="P16" s="84"/>
      <c r="Q16" s="31"/>
      <c r="R16" s="31"/>
      <c r="S16" s="31"/>
      <c r="T16" s="31"/>
      <c r="U16" s="33"/>
      <c r="V16" s="80"/>
      <c r="W16" s="57"/>
      <c r="X16" s="30"/>
      <c r="Y16" s="30"/>
      <c r="Z16" s="33"/>
      <c r="AA16" s="33"/>
      <c r="AB16" s="33"/>
      <c r="AC16" s="33"/>
      <c r="AD16" s="33"/>
      <c r="AE16" s="33"/>
      <c r="AF16" s="33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6" s="36" customFormat="1" ht="19.5" x14ac:dyDescent="0.35">
      <c r="A17" s="81"/>
      <c r="B17" s="148" t="s">
        <v>106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84"/>
      <c r="O17" s="84"/>
      <c r="P17" s="84"/>
      <c r="Q17" s="31"/>
      <c r="R17" s="31"/>
      <c r="S17" s="31"/>
      <c r="T17" s="31"/>
      <c r="U17" s="33"/>
      <c r="V17" s="81"/>
      <c r="W17" s="81"/>
      <c r="X17" s="34"/>
      <c r="Y17" s="29"/>
      <c r="Z17" s="35"/>
      <c r="AA17" s="33"/>
      <c r="AB17" s="33"/>
      <c r="AC17" s="33"/>
      <c r="AD17" s="33"/>
      <c r="AE17" s="33"/>
      <c r="AF17" s="33"/>
      <c r="AG17" s="33"/>
      <c r="AH17" s="31"/>
      <c r="AI17" s="31"/>
      <c r="AJ17" s="31"/>
      <c r="AK17" s="31"/>
      <c r="AL17" s="31"/>
      <c r="AM17" s="31"/>
      <c r="AN17" s="31"/>
      <c r="AO17" s="31"/>
    </row>
    <row r="18" spans="1:46" s="36" customFormat="1" ht="18.600000000000001" customHeight="1" x14ac:dyDescent="0.35">
      <c r="A18" s="37"/>
      <c r="B18" s="164" t="s">
        <v>142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37"/>
      <c r="W18" s="37"/>
      <c r="X18" s="34"/>
      <c r="Y18" s="29"/>
      <c r="Z18" s="35"/>
      <c r="AA18" s="33"/>
      <c r="AB18" s="33"/>
      <c r="AC18" s="31"/>
      <c r="AD18" s="33"/>
      <c r="AE18" s="33"/>
      <c r="AF18" s="33"/>
      <c r="AG18" s="33"/>
      <c r="AH18" s="31"/>
      <c r="AI18" s="31"/>
      <c r="AJ18" s="31"/>
      <c r="AK18" s="31"/>
      <c r="AL18" s="31"/>
      <c r="AM18" s="31"/>
      <c r="AN18" s="31"/>
      <c r="AO18" s="31"/>
    </row>
    <row r="19" spans="1:46" s="41" customFormat="1" ht="100.9" customHeight="1" x14ac:dyDescent="0.2">
      <c r="A19" s="38" t="s">
        <v>74</v>
      </c>
      <c r="B19" s="133" t="s">
        <v>75</v>
      </c>
      <c r="C19" s="38"/>
      <c r="D19" s="38"/>
      <c r="E19" s="39"/>
      <c r="F19" s="38"/>
      <c r="G19" s="38"/>
      <c r="H19" s="38"/>
      <c r="I19" s="38"/>
      <c r="J19" s="38"/>
      <c r="K19" s="38"/>
      <c r="L19" s="78" t="s">
        <v>76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79" t="s">
        <v>77</v>
      </c>
      <c r="X19" s="38"/>
      <c r="Y19" s="40"/>
      <c r="Z19" s="78" t="s">
        <v>78</v>
      </c>
      <c r="AA19" s="38"/>
      <c r="AB19" s="38"/>
      <c r="AC19" s="38"/>
      <c r="AD19" s="38"/>
      <c r="AE19" s="38"/>
      <c r="AF19" s="38"/>
      <c r="AG19" s="38"/>
      <c r="AH19" s="38"/>
      <c r="AI19" s="38" t="s">
        <v>79</v>
      </c>
      <c r="AJ19" s="78"/>
      <c r="AK19" s="38"/>
      <c r="AL19" s="38"/>
      <c r="AM19" s="38"/>
      <c r="AN19" s="38"/>
      <c r="AO19" s="38"/>
      <c r="AT19" s="79" t="s">
        <v>77</v>
      </c>
    </row>
    <row r="25" spans="1:46" ht="15.75" x14ac:dyDescent="0.25">
      <c r="T25" s="77"/>
      <c r="U25" s="77"/>
      <c r="V25" s="77"/>
      <c r="W25" s="77"/>
    </row>
  </sheetData>
  <mergeCells count="35">
    <mergeCell ref="A5:A7"/>
    <mergeCell ref="AL5:AM5"/>
    <mergeCell ref="AI5:AI7"/>
    <mergeCell ref="AK5:AK7"/>
    <mergeCell ref="AE5:AG5"/>
    <mergeCell ref="B18:U18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7:M17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5:F15"/>
    <mergeCell ref="AN5:AO5"/>
    <mergeCell ref="B1:W1"/>
    <mergeCell ref="A4:X4"/>
  </mergeCells>
  <printOptions horizontalCentered="1"/>
  <pageMargins left="0" right="0" top="0.2" bottom="0.15" header="0.3" footer="0.3"/>
  <pageSetup paperSize="9" scale="70" pageOrder="overThenDown" orientation="landscape" r:id="rId1"/>
  <rowBreaks count="2" manualBreakCount="2">
    <brk id="24" max="48" man="1"/>
    <brk id="28" max="16383" man="1"/>
  </rowBreaks>
  <colBreaks count="1" manualBreakCount="1">
    <brk id="24" max="1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Bank Letter</vt:lpstr>
      <vt:lpstr>Transfer Sheet</vt:lpstr>
      <vt:lpstr>Salary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2016-12-28T09:12:46Z</cp:lastPrinted>
  <dcterms:created xsi:type="dcterms:W3CDTF">2015-07-30T06:48:00Z</dcterms:created>
  <dcterms:modified xsi:type="dcterms:W3CDTF">2017-02-27T05:31:14Z</dcterms:modified>
</cp:coreProperties>
</file>