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/>
  </bookViews>
  <sheets>
    <sheet name="Nhóm(3)" sheetId="3" r:id="rId1"/>
    <sheet name="Nhóm(2)" sheetId="2" r:id="rId2"/>
    <sheet name="Nhóm(1)" sheetId="1" r:id="rId3"/>
  </sheets>
  <definedNames>
    <definedName name="_xlnm._FilterDatabase" localSheetId="2" hidden="1">'Nhóm(1)'!$A$7:$AI$58</definedName>
    <definedName name="_xlnm._FilterDatabase" localSheetId="1" hidden="1">'Nhóm(2)'!$A$7:$AI$55</definedName>
    <definedName name="_xlnm._FilterDatabase" localSheetId="0" hidden="1">'Nhóm(3)'!$A$7:$AI$55</definedName>
    <definedName name="_xlnm.Print_Titles" localSheetId="2">'Nhóm(1)'!$3:$8</definedName>
    <definedName name="_xlnm.Print_Titles" localSheetId="1">'Nhóm(2)'!$3:$8</definedName>
    <definedName name="_xlnm.Print_Titles" localSheetId="0">'Nhóm(3)'!$3:$8</definedName>
  </definedNames>
  <calcPr calcId="162913"/>
</workbook>
</file>

<file path=xl/calcChain.xml><?xml version="1.0" encoding="utf-8"?>
<calcChain xmlns="http://schemas.openxmlformats.org/spreadsheetml/2006/main">
  <c r="L8" i="3" l="1"/>
  <c r="V7" i="3"/>
  <c r="U7" i="3"/>
  <c r="L8" i="2"/>
  <c r="M42" i="2" s="1"/>
  <c r="V7" i="2"/>
  <c r="U7" i="2"/>
  <c r="M30" i="2" l="1"/>
  <c r="O30" i="2" s="1"/>
  <c r="M11" i="2"/>
  <c r="O11" i="2" s="1"/>
  <c r="M18" i="2"/>
  <c r="O18" i="2" s="1"/>
  <c r="M34" i="2"/>
  <c r="P34" i="2" s="1"/>
  <c r="M10" i="2"/>
  <c r="N10" i="2" s="1"/>
  <c r="M15" i="2"/>
  <c r="M26" i="2"/>
  <c r="N26" i="2" s="1"/>
  <c r="M50" i="2"/>
  <c r="N50" i="2" s="1"/>
  <c r="M14" i="2"/>
  <c r="N14" i="2" s="1"/>
  <c r="M22" i="2"/>
  <c r="N22" i="2" s="1"/>
  <c r="M53" i="3"/>
  <c r="M49" i="3"/>
  <c r="M45" i="3"/>
  <c r="M41" i="3"/>
  <c r="M37" i="3"/>
  <c r="M52" i="3"/>
  <c r="M48" i="3"/>
  <c r="M44" i="3"/>
  <c r="M40" i="3"/>
  <c r="M36" i="3"/>
  <c r="M55" i="3"/>
  <c r="M51" i="3"/>
  <c r="M47" i="3"/>
  <c r="M43" i="3"/>
  <c r="M39" i="3"/>
  <c r="M35" i="3"/>
  <c r="M42" i="3"/>
  <c r="M32" i="3"/>
  <c r="M28" i="3"/>
  <c r="M24" i="3"/>
  <c r="M20" i="3"/>
  <c r="M16" i="3"/>
  <c r="M12" i="3"/>
  <c r="M50" i="3"/>
  <c r="M34" i="3"/>
  <c r="M30" i="3"/>
  <c r="M26" i="3"/>
  <c r="M22" i="3"/>
  <c r="M18" i="3"/>
  <c r="M14" i="3"/>
  <c r="M10" i="3"/>
  <c r="M46" i="3"/>
  <c r="M29" i="3"/>
  <c r="M25" i="3"/>
  <c r="M11" i="3"/>
  <c r="M17" i="3"/>
  <c r="M54" i="3"/>
  <c r="M9" i="3"/>
  <c r="M19" i="3"/>
  <c r="M33" i="3"/>
  <c r="M13" i="3"/>
  <c r="M21" i="3"/>
  <c r="M27" i="3"/>
  <c r="M15" i="3"/>
  <c r="M23" i="3"/>
  <c r="M31" i="3"/>
  <c r="M38" i="3"/>
  <c r="P42" i="2"/>
  <c r="N42" i="2"/>
  <c r="M53" i="2"/>
  <c r="M49" i="2"/>
  <c r="M45" i="2"/>
  <c r="M41" i="2"/>
  <c r="M37" i="2"/>
  <c r="M33" i="2"/>
  <c r="M55" i="2"/>
  <c r="M51" i="2"/>
  <c r="M47" i="2"/>
  <c r="M43" i="2"/>
  <c r="M39" i="2"/>
  <c r="M35" i="2"/>
  <c r="M12" i="2"/>
  <c r="M16" i="2"/>
  <c r="M20" i="2"/>
  <c r="M24" i="2"/>
  <c r="M28" i="2"/>
  <c r="M32" i="2"/>
  <c r="M38" i="2"/>
  <c r="M46" i="2"/>
  <c r="M54" i="2"/>
  <c r="M9" i="2"/>
  <c r="M13" i="2"/>
  <c r="M17" i="2"/>
  <c r="M21" i="2"/>
  <c r="M25" i="2"/>
  <c r="M29" i="2"/>
  <c r="M40" i="2"/>
  <c r="M48" i="2"/>
  <c r="M19" i="2"/>
  <c r="M23" i="2"/>
  <c r="M27" i="2"/>
  <c r="M31" i="2"/>
  <c r="M36" i="2"/>
  <c r="O42" i="2"/>
  <c r="M44" i="2"/>
  <c r="M52" i="2"/>
  <c r="L8" i="1"/>
  <c r="O34" i="2" l="1"/>
  <c r="N30" i="2"/>
  <c r="N34" i="2"/>
  <c r="O50" i="2"/>
  <c r="P50" i="2"/>
  <c r="O10" i="2"/>
  <c r="P30" i="2"/>
  <c r="N11" i="2"/>
  <c r="P22" i="2"/>
  <c r="O26" i="2"/>
  <c r="P10" i="2"/>
  <c r="N18" i="2"/>
  <c r="P26" i="2"/>
  <c r="O22" i="2"/>
  <c r="P18" i="2"/>
  <c r="P11" i="2"/>
  <c r="P14" i="2"/>
  <c r="O15" i="2"/>
  <c r="P15" i="2"/>
  <c r="N15" i="2"/>
  <c r="O14" i="2"/>
  <c r="N31" i="3"/>
  <c r="P31" i="3"/>
  <c r="O31" i="3"/>
  <c r="P11" i="3"/>
  <c r="O11" i="3"/>
  <c r="N11" i="3"/>
  <c r="O14" i="3"/>
  <c r="P14" i="3"/>
  <c r="N14" i="3"/>
  <c r="O16" i="3"/>
  <c r="P16" i="3"/>
  <c r="N16" i="3"/>
  <c r="N23" i="3"/>
  <c r="P23" i="3"/>
  <c r="O23" i="3"/>
  <c r="N9" i="3"/>
  <c r="P9" i="3"/>
  <c r="O9" i="3"/>
  <c r="P34" i="3"/>
  <c r="O34" i="3"/>
  <c r="N34" i="3"/>
  <c r="O20" i="3"/>
  <c r="P20" i="3"/>
  <c r="N20" i="3"/>
  <c r="O35" i="3"/>
  <c r="N35" i="3"/>
  <c r="P35" i="3"/>
  <c r="N36" i="3"/>
  <c r="P36" i="3"/>
  <c r="O36" i="3"/>
  <c r="N52" i="3"/>
  <c r="P52" i="3"/>
  <c r="O52" i="3"/>
  <c r="P37" i="3"/>
  <c r="O37" i="3"/>
  <c r="N37" i="3"/>
  <c r="P53" i="3"/>
  <c r="O53" i="3"/>
  <c r="N53" i="3"/>
  <c r="N15" i="3"/>
  <c r="P15" i="3"/>
  <c r="O15" i="3"/>
  <c r="P54" i="3"/>
  <c r="O54" i="3"/>
  <c r="N54" i="3"/>
  <c r="P29" i="3"/>
  <c r="T14" i="3" s="1"/>
  <c r="N29" i="3"/>
  <c r="O29" i="3"/>
  <c r="O22" i="3"/>
  <c r="P22" i="3"/>
  <c r="N22" i="3"/>
  <c r="P50" i="3"/>
  <c r="O50" i="3"/>
  <c r="N50" i="3"/>
  <c r="O24" i="3"/>
  <c r="P24" i="3"/>
  <c r="N24" i="3"/>
  <c r="O39" i="3"/>
  <c r="N39" i="3"/>
  <c r="P39" i="3"/>
  <c r="T39" i="3" s="1"/>
  <c r="O55" i="3"/>
  <c r="N55" i="3"/>
  <c r="P55" i="3"/>
  <c r="N40" i="3"/>
  <c r="P40" i="3"/>
  <c r="O40" i="3"/>
  <c r="P41" i="3"/>
  <c r="T35" i="3" s="1"/>
  <c r="O41" i="3"/>
  <c r="N41" i="3"/>
  <c r="N19" i="3"/>
  <c r="P19" i="3"/>
  <c r="O19" i="3"/>
  <c r="O30" i="3"/>
  <c r="P30" i="3"/>
  <c r="N30" i="3"/>
  <c r="P32" i="3"/>
  <c r="O32" i="3"/>
  <c r="N32" i="3"/>
  <c r="P13" i="3"/>
  <c r="N13" i="3"/>
  <c r="O13" i="3"/>
  <c r="P25" i="3"/>
  <c r="N25" i="3"/>
  <c r="O25" i="3"/>
  <c r="O18" i="3"/>
  <c r="N18" i="3"/>
  <c r="P18" i="3"/>
  <c r="T19" i="3" s="1"/>
  <c r="P42" i="3"/>
  <c r="O42" i="3"/>
  <c r="N42" i="3"/>
  <c r="O51" i="3"/>
  <c r="N51" i="3"/>
  <c r="P51" i="3"/>
  <c r="T52" i="3" s="1"/>
  <c r="P38" i="3"/>
  <c r="O38" i="3"/>
  <c r="N38" i="3"/>
  <c r="N27" i="3"/>
  <c r="P27" i="3"/>
  <c r="O27" i="3"/>
  <c r="T33" i="3"/>
  <c r="O33" i="3"/>
  <c r="N33" i="3"/>
  <c r="P17" i="3"/>
  <c r="N17" i="3"/>
  <c r="O17" i="3"/>
  <c r="P46" i="3"/>
  <c r="O46" i="3"/>
  <c r="N46" i="3"/>
  <c r="P10" i="3"/>
  <c r="T32" i="3" s="1"/>
  <c r="O10" i="3"/>
  <c r="N10" i="3"/>
  <c r="O26" i="3"/>
  <c r="P26" i="3"/>
  <c r="T11" i="3" s="1"/>
  <c r="N26" i="3"/>
  <c r="O12" i="3"/>
  <c r="P12" i="3"/>
  <c r="N12" i="3"/>
  <c r="O28" i="3"/>
  <c r="N28" i="3"/>
  <c r="P28" i="3"/>
  <c r="O43" i="3"/>
  <c r="N43" i="3"/>
  <c r="P43" i="3"/>
  <c r="N44" i="3"/>
  <c r="P44" i="3"/>
  <c r="O44" i="3"/>
  <c r="P45" i="3"/>
  <c r="O45" i="3"/>
  <c r="N45" i="3"/>
  <c r="P21" i="3"/>
  <c r="T24" i="3" s="1"/>
  <c r="N21" i="3"/>
  <c r="O21" i="3"/>
  <c r="O47" i="3"/>
  <c r="N47" i="3"/>
  <c r="P47" i="3"/>
  <c r="T55" i="3" s="1"/>
  <c r="N48" i="3"/>
  <c r="P48" i="3"/>
  <c r="T53" i="3" s="1"/>
  <c r="O48" i="3"/>
  <c r="P49" i="3"/>
  <c r="T40" i="3" s="1"/>
  <c r="O49" i="3"/>
  <c r="N49" i="3"/>
  <c r="O31" i="2"/>
  <c r="N31" i="2"/>
  <c r="P31" i="2"/>
  <c r="O21" i="2"/>
  <c r="P21" i="2"/>
  <c r="T21" i="2" s="1"/>
  <c r="N21" i="2"/>
  <c r="P16" i="2"/>
  <c r="N16" i="2"/>
  <c r="O16" i="2"/>
  <c r="O51" i="2"/>
  <c r="N51" i="2"/>
  <c r="P51" i="2"/>
  <c r="N40" i="2"/>
  <c r="P40" i="2"/>
  <c r="O40" i="2"/>
  <c r="P54" i="2"/>
  <c r="N54" i="2"/>
  <c r="O54" i="2"/>
  <c r="P28" i="2"/>
  <c r="N28" i="2"/>
  <c r="O28" i="2"/>
  <c r="O39" i="2"/>
  <c r="N39" i="2"/>
  <c r="P39" i="2"/>
  <c r="O37" i="2"/>
  <c r="P37" i="2"/>
  <c r="N37" i="2"/>
  <c r="O23" i="2"/>
  <c r="N23" i="2"/>
  <c r="P23" i="2"/>
  <c r="O29" i="2"/>
  <c r="P29" i="2"/>
  <c r="N29" i="2"/>
  <c r="O13" i="2"/>
  <c r="P13" i="2"/>
  <c r="N13" i="2"/>
  <c r="P46" i="2"/>
  <c r="T15" i="2" s="1"/>
  <c r="N46" i="2"/>
  <c r="O46" i="2"/>
  <c r="P24" i="2"/>
  <c r="N24" i="2"/>
  <c r="O24" i="2"/>
  <c r="P12" i="2"/>
  <c r="T36" i="2" s="1"/>
  <c r="N12" i="2"/>
  <c r="O12" i="2"/>
  <c r="O43" i="2"/>
  <c r="N43" i="2"/>
  <c r="P43" i="2"/>
  <c r="O41" i="2"/>
  <c r="P41" i="2"/>
  <c r="N41" i="2"/>
  <c r="N48" i="2"/>
  <c r="P48" i="2"/>
  <c r="O48" i="2"/>
  <c r="P32" i="2"/>
  <c r="N32" i="2"/>
  <c r="O32" i="2"/>
  <c r="O35" i="2"/>
  <c r="N35" i="2"/>
  <c r="P35" i="2"/>
  <c r="O33" i="2"/>
  <c r="P33" i="2"/>
  <c r="N33" i="2"/>
  <c r="O49" i="2"/>
  <c r="P49" i="2"/>
  <c r="T25" i="2" s="1"/>
  <c r="N49" i="2"/>
  <c r="N44" i="2"/>
  <c r="P44" i="2"/>
  <c r="O44" i="2"/>
  <c r="O27" i="2"/>
  <c r="N27" i="2"/>
  <c r="P27" i="2"/>
  <c r="T35" i="2" s="1"/>
  <c r="O17" i="2"/>
  <c r="P17" i="2"/>
  <c r="T34" i="2" s="1"/>
  <c r="N17" i="2"/>
  <c r="O55" i="2"/>
  <c r="N55" i="2"/>
  <c r="P55" i="2"/>
  <c r="O53" i="2"/>
  <c r="P53" i="2"/>
  <c r="T29" i="2" s="1"/>
  <c r="N53" i="2"/>
  <c r="N52" i="2"/>
  <c r="P52" i="2"/>
  <c r="O52" i="2"/>
  <c r="N36" i="2"/>
  <c r="T55" i="2"/>
  <c r="O36" i="2"/>
  <c r="O19" i="2"/>
  <c r="N19" i="2"/>
  <c r="P19" i="2"/>
  <c r="T42" i="2" s="1"/>
  <c r="O25" i="2"/>
  <c r="T54" i="2"/>
  <c r="N25" i="2"/>
  <c r="O9" i="2"/>
  <c r="P9" i="2"/>
  <c r="N9" i="2"/>
  <c r="P38" i="2"/>
  <c r="N38" i="2"/>
  <c r="O38" i="2"/>
  <c r="P20" i="2"/>
  <c r="T53" i="2" s="1"/>
  <c r="N20" i="2"/>
  <c r="O20" i="2"/>
  <c r="O47" i="2"/>
  <c r="N47" i="2"/>
  <c r="P47" i="2"/>
  <c r="O45" i="2"/>
  <c r="P45" i="2"/>
  <c r="T22" i="2" s="1"/>
  <c r="N45" i="2"/>
  <c r="M12" i="1"/>
  <c r="P12" i="1" s="1"/>
  <c r="M14" i="1"/>
  <c r="P14" i="1" s="1"/>
  <c r="M16" i="1"/>
  <c r="P16" i="1" s="1"/>
  <c r="M18" i="1"/>
  <c r="P18" i="1" s="1"/>
  <c r="M20" i="1"/>
  <c r="P20" i="1" s="1"/>
  <c r="M22" i="1"/>
  <c r="P22" i="1" s="1"/>
  <c r="M24" i="1"/>
  <c r="P24" i="1" s="1"/>
  <c r="M26" i="1"/>
  <c r="P26" i="1" s="1"/>
  <c r="M28" i="1"/>
  <c r="P28" i="1" s="1"/>
  <c r="M30" i="1"/>
  <c r="P30" i="1" s="1"/>
  <c r="M32" i="1"/>
  <c r="P32" i="1" s="1"/>
  <c r="M34" i="1"/>
  <c r="P34" i="1" s="1"/>
  <c r="M36" i="1"/>
  <c r="P36" i="1" s="1"/>
  <c r="M38" i="1"/>
  <c r="P38" i="1" s="1"/>
  <c r="T26" i="1" s="1"/>
  <c r="M40" i="1"/>
  <c r="P40" i="1" s="1"/>
  <c r="M42" i="1"/>
  <c r="P42" i="1" s="1"/>
  <c r="T24" i="1" s="1"/>
  <c r="M44" i="1"/>
  <c r="P44" i="1" s="1"/>
  <c r="T28" i="1" s="1"/>
  <c r="M46" i="1"/>
  <c r="P46" i="1" s="1"/>
  <c r="T30" i="1" s="1"/>
  <c r="M48" i="1"/>
  <c r="P48" i="1" s="1"/>
  <c r="M50" i="1"/>
  <c r="P50" i="1" s="1"/>
  <c r="M52" i="1"/>
  <c r="P52" i="1" s="1"/>
  <c r="M54" i="1"/>
  <c r="P54" i="1" s="1"/>
  <c r="T15" i="1" s="1"/>
  <c r="M56" i="1"/>
  <c r="P56" i="1" s="1"/>
  <c r="M58" i="1"/>
  <c r="P58" i="1" s="1"/>
  <c r="M9" i="1"/>
  <c r="P9" i="1" s="1"/>
  <c r="T40" i="1" s="1"/>
  <c r="M11" i="1"/>
  <c r="P11" i="1" s="1"/>
  <c r="T34" i="1" s="1"/>
  <c r="M13" i="1"/>
  <c r="P13" i="1" s="1"/>
  <c r="M15" i="1"/>
  <c r="P15" i="1" s="1"/>
  <c r="M17" i="1"/>
  <c r="P17" i="1" s="1"/>
  <c r="T37" i="1" s="1"/>
  <c r="M19" i="1"/>
  <c r="P19" i="1" s="1"/>
  <c r="T56" i="1" s="1"/>
  <c r="M21" i="1"/>
  <c r="P21" i="1" s="1"/>
  <c r="M23" i="1"/>
  <c r="P23" i="1" s="1"/>
  <c r="T45" i="1" s="1"/>
  <c r="M25" i="1"/>
  <c r="P25" i="1" s="1"/>
  <c r="T36" i="1" s="1"/>
  <c r="M27" i="1"/>
  <c r="P27" i="1" s="1"/>
  <c r="T54" i="1" s="1"/>
  <c r="M29" i="1"/>
  <c r="P29" i="1" s="1"/>
  <c r="M31" i="1"/>
  <c r="P31" i="1" s="1"/>
  <c r="M33" i="1"/>
  <c r="P33" i="1" s="1"/>
  <c r="M35" i="1"/>
  <c r="P35" i="1" s="1"/>
  <c r="T20" i="1" s="1"/>
  <c r="M37" i="1"/>
  <c r="P37" i="1" s="1"/>
  <c r="M39" i="1"/>
  <c r="P39" i="1" s="1"/>
  <c r="T16" i="1" s="1"/>
  <c r="M41" i="1"/>
  <c r="P41" i="1" s="1"/>
  <c r="T32" i="1" s="1"/>
  <c r="M43" i="1"/>
  <c r="P43" i="1" s="1"/>
  <c r="T18" i="1" s="1"/>
  <c r="M45" i="1"/>
  <c r="P45" i="1" s="1"/>
  <c r="M47" i="1"/>
  <c r="P47" i="1" s="1"/>
  <c r="M49" i="1"/>
  <c r="P49" i="1" s="1"/>
  <c r="M51" i="1"/>
  <c r="P51" i="1" s="1"/>
  <c r="T11" i="1" s="1"/>
  <c r="M53" i="1"/>
  <c r="P53" i="1" s="1"/>
  <c r="T13" i="1" s="1"/>
  <c r="M55" i="1"/>
  <c r="P55" i="1" s="1"/>
  <c r="T29" i="1" s="1"/>
  <c r="M57" i="1"/>
  <c r="P57" i="1" s="1"/>
  <c r="M10" i="1"/>
  <c r="P10" i="1" s="1"/>
  <c r="T48" i="1" s="1"/>
  <c r="V7" i="1"/>
  <c r="U7" i="1"/>
  <c r="T46" i="3" l="1"/>
  <c r="T48" i="3"/>
  <c r="T22" i="3"/>
  <c r="T10" i="3"/>
  <c r="T30" i="3"/>
  <c r="T50" i="3"/>
  <c r="T42" i="3"/>
  <c r="T29" i="3"/>
  <c r="T36" i="3"/>
  <c r="T9" i="3"/>
  <c r="T37" i="3"/>
  <c r="T31" i="3"/>
  <c r="T24" i="2"/>
  <c r="T30" i="2"/>
  <c r="T58" i="1"/>
  <c r="T53" i="1"/>
  <c r="T42" i="1"/>
  <c r="T31" i="1"/>
  <c r="T21" i="1"/>
  <c r="T55" i="1"/>
  <c r="T11" i="2"/>
  <c r="T51" i="2"/>
  <c r="T48" i="2"/>
  <c r="T37" i="2"/>
  <c r="T40" i="2"/>
  <c r="T44" i="2"/>
  <c r="T15" i="3"/>
  <c r="T49" i="2"/>
  <c r="T46" i="2"/>
  <c r="T27" i="2"/>
  <c r="T43" i="3"/>
  <c r="T16" i="3"/>
  <c r="T41" i="3"/>
  <c r="T21" i="3"/>
  <c r="T17" i="3"/>
  <c r="T28" i="3"/>
  <c r="T44" i="3"/>
  <c r="T12" i="3"/>
  <c r="T26" i="3"/>
  <c r="T49" i="3"/>
  <c r="T47" i="3"/>
  <c r="T38" i="3"/>
  <c r="T45" i="3"/>
  <c r="T18" i="3"/>
  <c r="T34" i="3"/>
  <c r="T13" i="3"/>
  <c r="T27" i="3"/>
  <c r="T54" i="3"/>
  <c r="T51" i="3"/>
  <c r="T20" i="3"/>
  <c r="T25" i="3"/>
  <c r="T32" i="2"/>
  <c r="T16" i="2"/>
  <c r="T23" i="2"/>
  <c r="T19" i="2"/>
  <c r="T45" i="2"/>
  <c r="T52" i="2"/>
  <c r="T10" i="2"/>
  <c r="T26" i="2"/>
  <c r="T18" i="2"/>
  <c r="T9" i="2"/>
  <c r="T17" i="2"/>
  <c r="T13" i="2"/>
  <c r="T38" i="2"/>
  <c r="T14" i="2"/>
  <c r="T41" i="2"/>
  <c r="T12" i="2"/>
  <c r="T28" i="2"/>
  <c r="T31" i="2"/>
  <c r="T50" i="2"/>
  <c r="T43" i="2"/>
  <c r="T47" i="2"/>
  <c r="T33" i="2"/>
  <c r="T20" i="2"/>
  <c r="T19" i="1"/>
  <c r="T57" i="1"/>
  <c r="T27" i="1"/>
  <c r="T44" i="1"/>
  <c r="T51" i="1"/>
  <c r="T22" i="1"/>
  <c r="T46" i="1"/>
  <c r="T38" i="1"/>
  <c r="T17" i="1"/>
  <c r="T9" i="1"/>
  <c r="T10" i="1"/>
  <c r="T39" i="1"/>
  <c r="T47" i="1"/>
  <c r="T23" i="1"/>
  <c r="T33" i="1"/>
  <c r="T52" i="1"/>
  <c r="T43" i="1"/>
  <c r="T41" i="1"/>
  <c r="T25" i="1"/>
  <c r="T12" i="1"/>
  <c r="T14" i="1"/>
  <c r="T50" i="1"/>
  <c r="T35" i="1"/>
  <c r="T49" i="1"/>
  <c r="L60" i="3"/>
  <c r="L59" i="3"/>
  <c r="Z7" i="3"/>
  <c r="X7" i="3"/>
  <c r="AB7" i="3"/>
  <c r="T23" i="3"/>
  <c r="Y7" i="3"/>
  <c r="L60" i="2"/>
  <c r="L59" i="2"/>
  <c r="T39" i="2"/>
  <c r="Y7" i="2"/>
  <c r="AB7" i="2"/>
  <c r="X7" i="2"/>
  <c r="Z7" i="2"/>
  <c r="O57" i="1"/>
  <c r="N57" i="1"/>
  <c r="O53" i="1"/>
  <c r="N53" i="1"/>
  <c r="O49" i="1"/>
  <c r="N49" i="1"/>
  <c r="O45" i="1"/>
  <c r="N45" i="1"/>
  <c r="O41" i="1"/>
  <c r="N41" i="1"/>
  <c r="O37" i="1"/>
  <c r="N37" i="1"/>
  <c r="O33" i="1"/>
  <c r="N33" i="1"/>
  <c r="O29" i="1"/>
  <c r="N29" i="1"/>
  <c r="O25" i="1"/>
  <c r="N25" i="1"/>
  <c r="O21" i="1"/>
  <c r="N21" i="1"/>
  <c r="O17" i="1"/>
  <c r="N17" i="1"/>
  <c r="O13" i="1"/>
  <c r="N13" i="1"/>
  <c r="N9" i="1"/>
  <c r="O9" i="1"/>
  <c r="O56" i="1"/>
  <c r="N56" i="1"/>
  <c r="O52" i="1"/>
  <c r="N52" i="1"/>
  <c r="O48" i="1"/>
  <c r="N48" i="1"/>
  <c r="O44" i="1"/>
  <c r="N44" i="1"/>
  <c r="O40" i="1"/>
  <c r="N40" i="1"/>
  <c r="O36" i="1"/>
  <c r="N36" i="1"/>
  <c r="O32" i="1"/>
  <c r="N32" i="1"/>
  <c r="O28" i="1"/>
  <c r="N28" i="1"/>
  <c r="O24" i="1"/>
  <c r="N24" i="1"/>
  <c r="O20" i="1"/>
  <c r="N20" i="1"/>
  <c r="O16" i="1"/>
  <c r="N16" i="1"/>
  <c r="O12" i="1"/>
  <c r="N12" i="1"/>
  <c r="N10" i="1"/>
  <c r="O10" i="1"/>
  <c r="O55" i="1"/>
  <c r="N55" i="1"/>
  <c r="O51" i="1"/>
  <c r="N51" i="1"/>
  <c r="O47" i="1"/>
  <c r="N47" i="1"/>
  <c r="O43" i="1"/>
  <c r="N43" i="1"/>
  <c r="O39" i="1"/>
  <c r="N39" i="1"/>
  <c r="O35" i="1"/>
  <c r="N35" i="1"/>
  <c r="O31" i="1"/>
  <c r="N31" i="1"/>
  <c r="O27" i="1"/>
  <c r="N27" i="1"/>
  <c r="O23" i="1"/>
  <c r="N23" i="1"/>
  <c r="O19" i="1"/>
  <c r="N19" i="1"/>
  <c r="O15" i="1"/>
  <c r="N15" i="1"/>
  <c r="O11" i="1"/>
  <c r="N11" i="1"/>
  <c r="O58" i="1"/>
  <c r="N58" i="1"/>
  <c r="O54" i="1"/>
  <c r="N54" i="1"/>
  <c r="O50" i="1"/>
  <c r="N50" i="1"/>
  <c r="O46" i="1"/>
  <c r="N46" i="1"/>
  <c r="O42" i="1"/>
  <c r="N42" i="1"/>
  <c r="O38" i="1"/>
  <c r="N38" i="1"/>
  <c r="O34" i="1"/>
  <c r="N34" i="1"/>
  <c r="O30" i="1"/>
  <c r="N30" i="1"/>
  <c r="O26" i="1"/>
  <c r="N26" i="1"/>
  <c r="O22" i="1"/>
  <c r="N22" i="1"/>
  <c r="O18" i="1"/>
  <c r="N18" i="1"/>
  <c r="O14" i="1"/>
  <c r="N14" i="1"/>
  <c r="D62" i="3" l="1"/>
  <c r="D60" i="3"/>
  <c r="AH7" i="3"/>
  <c r="AD7" i="3"/>
  <c r="AF7" i="3"/>
  <c r="D62" i="2"/>
  <c r="D60" i="2"/>
  <c r="AF7" i="2"/>
  <c r="AH7" i="2"/>
  <c r="AD7" i="2"/>
  <c r="Y7" i="1"/>
  <c r="Z7" i="1"/>
  <c r="X7" i="1"/>
  <c r="L63" i="1"/>
  <c r="AB7" i="1"/>
  <c r="L62" i="1"/>
  <c r="AH7" i="1"/>
  <c r="D62" i="1" s="1"/>
  <c r="D65" i="1"/>
  <c r="D63" i="1"/>
  <c r="AF7" i="1"/>
  <c r="AD7" i="1"/>
  <c r="W7" i="3" l="1"/>
  <c r="D59" i="3"/>
  <c r="D59" i="2"/>
  <c r="W7" i="2"/>
  <c r="AE7" i="2" s="1"/>
  <c r="W7" i="1"/>
  <c r="AG7" i="2" l="1"/>
  <c r="AI7" i="2"/>
  <c r="L58" i="3"/>
  <c r="D58" i="3"/>
  <c r="AA7" i="3"/>
  <c r="AC7" i="3"/>
  <c r="AI7" i="3"/>
  <c r="AG7" i="3"/>
  <c r="AE7" i="3"/>
  <c r="D58" i="2"/>
  <c r="L58" i="2"/>
  <c r="AA7" i="2"/>
  <c r="AC7" i="2"/>
  <c r="AG7" i="1"/>
  <c r="L61" i="1"/>
  <c r="D61" i="1"/>
  <c r="AC7" i="1"/>
  <c r="AI7" i="1"/>
  <c r="AA7" i="1"/>
  <c r="AE7" i="1"/>
</calcChain>
</file>

<file path=xl/sharedStrings.xml><?xml version="1.0" encoding="utf-8"?>
<sst xmlns="http://schemas.openxmlformats.org/spreadsheetml/2006/main" count="1197" uniqueCount="535">
  <si>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</si>
  <si>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</si>
  <si>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</si>
  <si>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</si>
  <si>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</si>
  <si>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</si>
  <si>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</si>
  <si>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</si>
  <si>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</si>
  <si>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</si>
  <si>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</si>
  <si>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</si>
  <si>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</si>
  <si>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</si>
  <si>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</si>
  <si>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</si>
  <si>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</si>
  <si>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</si>
  <si>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</si>
  <si>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</si>
  <si>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</si>
  <si>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</si>
  <si>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</si>
  <si>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</si>
  <si>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</si>
  <si>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</si>
  <si>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</si>
  <si>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</si>
  <si>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</si>
  <si>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</si>
  <si>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</si>
  <si>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</si>
  <si>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</si>
  <si>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</si>
  <si>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</si>
  <si>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</si>
  <si>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</si>
  <si>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</si>
  <si>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</si>
  <si>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</si>
  <si>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</si>
  <si>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</si>
  <si>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</si>
  <si>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An toàn mạng nâng cao</t>
  </si>
  <si>
    <t>Ngày thi: 17/6/2018</t>
  </si>
  <si>
    <t>Giờ thi: 15:00</t>
  </si>
  <si>
    <t>B14DCAT102</t>
  </si>
  <si>
    <t>Phan Đức</t>
  </si>
  <si>
    <t>Anh</t>
  </si>
  <si>
    <t>16/04/1996</t>
  </si>
  <si>
    <t>D14CQAT02-B</t>
  </si>
  <si>
    <t>B14DCAT071</t>
  </si>
  <si>
    <t>Phạm Ngọc</t>
  </si>
  <si>
    <t>11/10/1996</t>
  </si>
  <si>
    <t>D14CQAT01-B</t>
  </si>
  <si>
    <t>B14DCAT153</t>
  </si>
  <si>
    <t>Nguyễn Văn</t>
  </si>
  <si>
    <t>Bảo</t>
  </si>
  <si>
    <t>01/10/1996</t>
  </si>
  <si>
    <t>D14CQAT03-B</t>
  </si>
  <si>
    <t>B14DCAT042</t>
  </si>
  <si>
    <t>Lê Tiến</t>
  </si>
  <si>
    <t>Công</t>
  </si>
  <si>
    <t>23/04/1996</t>
  </si>
  <si>
    <t>B14DCAT149</t>
  </si>
  <si>
    <t>Trần Mạnh</t>
  </si>
  <si>
    <t>Cường</t>
  </si>
  <si>
    <t>08/10/1996</t>
  </si>
  <si>
    <t>B14DCAT058</t>
  </si>
  <si>
    <t>Nguyễn Thị</t>
  </si>
  <si>
    <t>Diệp</t>
  </si>
  <si>
    <t>19/07/1996</t>
  </si>
  <si>
    <t>B14DCAT006</t>
  </si>
  <si>
    <t>Nguyễn Thị Thanh</t>
  </si>
  <si>
    <t>Dịu</t>
  </si>
  <si>
    <t>07/11/1996</t>
  </si>
  <si>
    <t>B14DCAT050</t>
  </si>
  <si>
    <t>Mai Tiến</t>
  </si>
  <si>
    <t>Dũng</t>
  </si>
  <si>
    <t>14/07/1995</t>
  </si>
  <si>
    <t>B14DCAT046</t>
  </si>
  <si>
    <t>Lê Thị</t>
  </si>
  <si>
    <t>Đính</t>
  </si>
  <si>
    <t>29/02/1996</t>
  </si>
  <si>
    <t>B14DCAT043</t>
  </si>
  <si>
    <t>Đào Mạnh</t>
  </si>
  <si>
    <t>Đức</t>
  </si>
  <si>
    <t>07/05/1996</t>
  </si>
  <si>
    <t>B14DCAT150</t>
  </si>
  <si>
    <t>Bùi Thị Thu</t>
  </si>
  <si>
    <t>Giang</t>
  </si>
  <si>
    <t>13/04/1995</t>
  </si>
  <si>
    <t>B14DCAT132</t>
  </si>
  <si>
    <t>Phạm Thị Thu</t>
  </si>
  <si>
    <t>Hiền</t>
  </si>
  <si>
    <t>24/09/1996</t>
  </si>
  <si>
    <t>B14DCAT160</t>
  </si>
  <si>
    <t>Phạm Quang</t>
  </si>
  <si>
    <t>Huy</t>
  </si>
  <si>
    <t>06/08/1996</t>
  </si>
  <si>
    <t>B14DCAT162</t>
  </si>
  <si>
    <t>Nguyễn Quốc</t>
  </si>
  <si>
    <t>Khánh</t>
  </si>
  <si>
    <t>26/03/1996</t>
  </si>
  <si>
    <t>B14DCAT146</t>
  </si>
  <si>
    <t>Nga</t>
  </si>
  <si>
    <t>10/02/1996</t>
  </si>
  <si>
    <t>B14DCAT020</t>
  </si>
  <si>
    <t>Trần Thị</t>
  </si>
  <si>
    <t>Nguyên</t>
  </si>
  <si>
    <t>13/07/1996</t>
  </si>
  <si>
    <t>B14DCAT055</t>
  </si>
  <si>
    <t>Nguyễn Thị Vân</t>
  </si>
  <si>
    <t>Oanh</t>
  </si>
  <si>
    <t>17/08/1996</t>
  </si>
  <si>
    <t>B14DCAT065</t>
  </si>
  <si>
    <t>Trần Quốc</t>
  </si>
  <si>
    <t>Phong</t>
  </si>
  <si>
    <t>16/03/1995</t>
  </si>
  <si>
    <t>B14DCAT127</t>
  </si>
  <si>
    <t>Đào Việt</t>
  </si>
  <si>
    <t>Phương</t>
  </si>
  <si>
    <t>08/11/1996</t>
  </si>
  <si>
    <t>B14DCAT059</t>
  </si>
  <si>
    <t>Nguyễn Đức</t>
  </si>
  <si>
    <t>Tài</t>
  </si>
  <si>
    <t>09/08/1996</t>
  </si>
  <si>
    <t>B14DCAT161</t>
  </si>
  <si>
    <t>Nguyễn Đình</t>
  </si>
  <si>
    <t>Thái</t>
  </si>
  <si>
    <t>30/04/1996</t>
  </si>
  <si>
    <t>B14DCAT028</t>
  </si>
  <si>
    <t>Thành</t>
  </si>
  <si>
    <t>09/12/1996</t>
  </si>
  <si>
    <t>B14DCAT143</t>
  </si>
  <si>
    <t>Phạm Văn</t>
  </si>
  <si>
    <t>Trình</t>
  </si>
  <si>
    <t>05/11/1996</t>
  </si>
  <si>
    <t>B14DCAT112</t>
  </si>
  <si>
    <t>Nguyễn Thế</t>
  </si>
  <si>
    <t>Tuấn</t>
  </si>
  <si>
    <t>21/04/1996</t>
  </si>
  <si>
    <t>B14DCAT157</t>
  </si>
  <si>
    <t>Phạm Mạnh</t>
  </si>
  <si>
    <t>05/12/1996</t>
  </si>
  <si>
    <t>B14DCAT211</t>
  </si>
  <si>
    <t>Lê Phan</t>
  </si>
  <si>
    <t>B14DCAT252</t>
  </si>
  <si>
    <t>20/07/1995</t>
  </si>
  <si>
    <t>B14DCAT185</t>
  </si>
  <si>
    <t>Lê Anh</t>
  </si>
  <si>
    <t>20/07/1996</t>
  </si>
  <si>
    <t>B14DCAT174</t>
  </si>
  <si>
    <t>Đạt</t>
  </si>
  <si>
    <t>B14DCAT229</t>
  </si>
  <si>
    <t>Tạ Hoàng</t>
  </si>
  <si>
    <t>18/05/1996</t>
  </si>
  <si>
    <t>B14DCAT192</t>
  </si>
  <si>
    <t>Hằng</t>
  </si>
  <si>
    <t>09/11/1995</t>
  </si>
  <si>
    <t>B14DCAT253</t>
  </si>
  <si>
    <t>Trịnh Thị</t>
  </si>
  <si>
    <t>02/09/1996</t>
  </si>
  <si>
    <t>B14DCAT208</t>
  </si>
  <si>
    <t>Đào Quang</t>
  </si>
  <si>
    <t>07/08/1996</t>
  </si>
  <si>
    <t>B14DCAT241</t>
  </si>
  <si>
    <t>Trần Văn</t>
  </si>
  <si>
    <t>Khải</t>
  </si>
  <si>
    <t>09/11/1996</t>
  </si>
  <si>
    <t>B14DCAT230</t>
  </si>
  <si>
    <t>Long</t>
  </si>
  <si>
    <t>18/04/1996</t>
  </si>
  <si>
    <t>B14DCAT240</t>
  </si>
  <si>
    <t>Nguyễn Anh</t>
  </si>
  <si>
    <t>Minh</t>
  </si>
  <si>
    <t>B14DCAT228</t>
  </si>
  <si>
    <t>Nguyễn Bình</t>
  </si>
  <si>
    <t>19/02/1995</t>
  </si>
  <si>
    <t>B14DCAT199</t>
  </si>
  <si>
    <t>Lê Văn</t>
  </si>
  <si>
    <t>Nam</t>
  </si>
  <si>
    <t>14/03/1996</t>
  </si>
  <si>
    <t>B14DCAT269</t>
  </si>
  <si>
    <t>Ngọc</t>
  </si>
  <si>
    <t>03/05/1996</t>
  </si>
  <si>
    <t>B14DCAT207</t>
  </si>
  <si>
    <t>Trần Thị Bích</t>
  </si>
  <si>
    <t>B14DCAT234</t>
  </si>
  <si>
    <t>Nguyễn Tiến</t>
  </si>
  <si>
    <t>Quân</t>
  </si>
  <si>
    <t>19/08/1995</t>
  </si>
  <si>
    <t>B14DCAT263</t>
  </si>
  <si>
    <t>Quế</t>
  </si>
  <si>
    <t>B14DCAT248</t>
  </si>
  <si>
    <t>Đặng Ngọc</t>
  </si>
  <si>
    <t>Sơn</t>
  </si>
  <si>
    <t>05/04/1996</t>
  </si>
  <si>
    <t>B14DCAT193</t>
  </si>
  <si>
    <t>Cù Văn</t>
  </si>
  <si>
    <t>Thắng</t>
  </si>
  <si>
    <t>10/03/1995</t>
  </si>
  <si>
    <t>B14DCAT173</t>
  </si>
  <si>
    <t>Thiện</t>
  </si>
  <si>
    <t>27/08/1996</t>
  </si>
  <si>
    <t>B14DCAT220</t>
  </si>
  <si>
    <t>Nguyễn Khắc</t>
  </si>
  <si>
    <t>Tiến</t>
  </si>
  <si>
    <t>04/11/1995</t>
  </si>
  <si>
    <t>B14DCAT221</t>
  </si>
  <si>
    <t>Nguyễn Ngọc</t>
  </si>
  <si>
    <t>Trung</t>
  </si>
  <si>
    <t>21/09/1996</t>
  </si>
  <si>
    <t>B14DCAT268</t>
  </si>
  <si>
    <t>Trần Viết</t>
  </si>
  <si>
    <t>28/02/1996</t>
  </si>
  <si>
    <t>B14DCAT261</t>
  </si>
  <si>
    <t>Trần Thanh</t>
  </si>
  <si>
    <t>Tùng</t>
  </si>
  <si>
    <t>11/09/1995</t>
  </si>
  <si>
    <t>B14DCAT262</t>
  </si>
  <si>
    <t>Lưu Tuấn</t>
  </si>
  <si>
    <t>Vũ</t>
  </si>
  <si>
    <t>21/02/1995</t>
  </si>
  <si>
    <t>501-A2</t>
  </si>
  <si>
    <t>505-A2</t>
  </si>
  <si>
    <t>Nhóm: D14-132_01</t>
  </si>
  <si>
    <t>B14DCAT014</t>
  </si>
  <si>
    <t>Nguyễn Thị Minh</t>
  </si>
  <si>
    <t>Châu</t>
  </si>
  <si>
    <t>08/11/1995</t>
  </si>
  <si>
    <t>B14DCAT103</t>
  </si>
  <si>
    <t>Chung</t>
  </si>
  <si>
    <t>05/03/1995</t>
  </si>
  <si>
    <t>B14DCAT029</t>
  </si>
  <si>
    <t>Nguyễn Thái</t>
  </si>
  <si>
    <t>B14DCAT107</t>
  </si>
  <si>
    <t>08/06/1996</t>
  </si>
  <si>
    <t>B14DCAT105</t>
  </si>
  <si>
    <t>Nguyễn Viết</t>
  </si>
  <si>
    <t>Đạo</t>
  </si>
  <si>
    <t>08/08/1996</t>
  </si>
  <si>
    <t>B14DCAT101</t>
  </si>
  <si>
    <t>Đông</t>
  </si>
  <si>
    <t>26/09/1996</t>
  </si>
  <si>
    <t>B14DCAT026</t>
  </si>
  <si>
    <t>Phan Minh</t>
  </si>
  <si>
    <t>15/01/1996</t>
  </si>
  <si>
    <t>B14DCAT011</t>
  </si>
  <si>
    <t>Lương Sơn</t>
  </si>
  <si>
    <t>Hải</t>
  </si>
  <si>
    <t>02/02/1996</t>
  </si>
  <si>
    <t>B14DCAT013</t>
  </si>
  <si>
    <t>Trần Đức</t>
  </si>
  <si>
    <t>09/10/1996</t>
  </si>
  <si>
    <t>B14DCAT009</t>
  </si>
  <si>
    <t>Lê Khắc</t>
  </si>
  <si>
    <t>Hưng</t>
  </si>
  <si>
    <t>15/08/1996</t>
  </si>
  <si>
    <t>B14DCAT062</t>
  </si>
  <si>
    <t>Đào Đức</t>
  </si>
  <si>
    <t>Mạnh</t>
  </si>
  <si>
    <t>18/01/1996</t>
  </si>
  <si>
    <t>B14DCAT066</t>
  </si>
  <si>
    <t>Đỗ Hoài</t>
  </si>
  <si>
    <t>09/09/1995</t>
  </si>
  <si>
    <t>B14DCAT068</t>
  </si>
  <si>
    <t>Đỗ Thị Hương</t>
  </si>
  <si>
    <t>Quỳnh</t>
  </si>
  <si>
    <t>03/12/1996</t>
  </si>
  <si>
    <t>B14DCAT054</t>
  </si>
  <si>
    <t>Trương Thúy</t>
  </si>
  <si>
    <t>05/09/1996</t>
  </si>
  <si>
    <t>B14DCAT061</t>
  </si>
  <si>
    <t>Trần Minh</t>
  </si>
  <si>
    <t>Sáng</t>
  </si>
  <si>
    <t>B14DCAT047</t>
  </si>
  <si>
    <t>Nguyễn Hồng</t>
  </si>
  <si>
    <t>17/11/1996</t>
  </si>
  <si>
    <t>B13DCAT121</t>
  </si>
  <si>
    <t>Đỗ Quang</t>
  </si>
  <si>
    <t>26/05/1995</t>
  </si>
  <si>
    <t>D13CQAT03-B</t>
  </si>
  <si>
    <t>B14DCAT008</t>
  </si>
  <si>
    <t>27/09/1996</t>
  </si>
  <si>
    <t>B14DCAT036</t>
  </si>
  <si>
    <t>Thủy</t>
  </si>
  <si>
    <t>18/02/1996</t>
  </si>
  <si>
    <t>B14DCAT073</t>
  </si>
  <si>
    <t>Thương</t>
  </si>
  <si>
    <t>25/03/1996</t>
  </si>
  <si>
    <t>B14DCAT119</t>
  </si>
  <si>
    <t>Tú</t>
  </si>
  <si>
    <t>03/03/1996</t>
  </si>
  <si>
    <t>B14DCAT075</t>
  </si>
  <si>
    <t>Nguyễn Đăng</t>
  </si>
  <si>
    <t>Văn</t>
  </si>
  <si>
    <t>27/06/1994</t>
  </si>
  <si>
    <t>B14DCAT018</t>
  </si>
  <si>
    <t>Mai Văn</t>
  </si>
  <si>
    <t>Việt</t>
  </si>
  <si>
    <t>B14DCAT079</t>
  </si>
  <si>
    <t>Mai Thị</t>
  </si>
  <si>
    <t>Xuyên</t>
  </si>
  <si>
    <t>13/08/1996</t>
  </si>
  <si>
    <t>B14DCAT213</t>
  </si>
  <si>
    <t>Nguyễn Minh</t>
  </si>
  <si>
    <t>16/08/1995</t>
  </si>
  <si>
    <t>B14DCAT225</t>
  </si>
  <si>
    <t>Bạch Văn</t>
  </si>
  <si>
    <t>Duy</t>
  </si>
  <si>
    <t>22/07/1996</t>
  </si>
  <si>
    <t>B14DCAT183</t>
  </si>
  <si>
    <t>Đam</t>
  </si>
  <si>
    <t>B14DCAT217</t>
  </si>
  <si>
    <t>Đinh Duy</t>
  </si>
  <si>
    <t>16/08/1996</t>
  </si>
  <si>
    <t>B14DCAT218</t>
  </si>
  <si>
    <t>Lê Hoàng</t>
  </si>
  <si>
    <t>26/01/1996</t>
  </si>
  <si>
    <t>B14DCAT227</t>
  </si>
  <si>
    <t>10/06/1996</t>
  </si>
  <si>
    <t>B14DCAT216</t>
  </si>
  <si>
    <t>Nguyễn Hương</t>
  </si>
  <si>
    <t>03/04/1996</t>
  </si>
  <si>
    <t>B14DCAT202</t>
  </si>
  <si>
    <t>Kiên</t>
  </si>
  <si>
    <t>06/03/1994</t>
  </si>
  <si>
    <t>B14DCAT222</t>
  </si>
  <si>
    <t>Nguyễn Công</t>
  </si>
  <si>
    <t>Lâm</t>
  </si>
  <si>
    <t>25/09/1996</t>
  </si>
  <si>
    <t>B14DCAT243</t>
  </si>
  <si>
    <t>Đặng Phạm Thế</t>
  </si>
  <si>
    <t>16/02/1996</t>
  </si>
  <si>
    <t>B14DCAT136</t>
  </si>
  <si>
    <t>Trần Hoàng</t>
  </si>
  <si>
    <t>12/11/1996</t>
  </si>
  <si>
    <t>B14DCAT203</t>
  </si>
  <si>
    <t>Nguyễn Phan Quang</t>
  </si>
  <si>
    <t>Ninh</t>
  </si>
  <si>
    <t>15/12/1995</t>
  </si>
  <si>
    <t>B14DCAT244</t>
  </si>
  <si>
    <t>Nguyễn Thị Thu</t>
  </si>
  <si>
    <t>03/07/1996</t>
  </si>
  <si>
    <t>B14DCAT260</t>
  </si>
  <si>
    <t>Quang</t>
  </si>
  <si>
    <t>23/12/1996</t>
  </si>
  <si>
    <t>B14DCAT233</t>
  </si>
  <si>
    <t>Trịnh Đức</t>
  </si>
  <si>
    <t>B14DCAT273</t>
  </si>
  <si>
    <t>Quyên</t>
  </si>
  <si>
    <t>27/05/1996</t>
  </si>
  <si>
    <t>B14DCAT246</t>
  </si>
  <si>
    <t>Nguyễn Phúc</t>
  </si>
  <si>
    <t>Sang</t>
  </si>
  <si>
    <t>12/07/1996</t>
  </si>
  <si>
    <t>B14DCAT170</t>
  </si>
  <si>
    <t>Lưu Bá</t>
  </si>
  <si>
    <t>01/01/1996</t>
  </si>
  <si>
    <t>B14DCAT163</t>
  </si>
  <si>
    <t>Đỗ Anh</t>
  </si>
  <si>
    <t>21/10/1996</t>
  </si>
  <si>
    <t>B14DCAT238</t>
  </si>
  <si>
    <t>Bùi Đức</t>
  </si>
  <si>
    <t>14/01/1996</t>
  </si>
  <si>
    <t>B14DCAT165</t>
  </si>
  <si>
    <t>Lại Kim</t>
  </si>
  <si>
    <t>20/11/1996</t>
  </si>
  <si>
    <t>B14DCAT271</t>
  </si>
  <si>
    <t>Nguyễn Thị Huyền</t>
  </si>
  <si>
    <t>Trang</t>
  </si>
  <si>
    <t>18/11/1995</t>
  </si>
  <si>
    <t>B14DCAT141</t>
  </si>
  <si>
    <t>Đồng Thanh</t>
  </si>
  <si>
    <t>10/12/1996</t>
  </si>
  <si>
    <t>101-A2</t>
  </si>
  <si>
    <t>304-A2</t>
  </si>
  <si>
    <t>Nhóm: D14-133_02</t>
  </si>
  <si>
    <t>B14DCAT017</t>
  </si>
  <si>
    <t>Nguyễn Hoàng</t>
  </si>
  <si>
    <t>23/08/1996</t>
  </si>
  <si>
    <t>B14DCAT034</t>
  </si>
  <si>
    <t>19/11/1996</t>
  </si>
  <si>
    <t>B14DCAT024</t>
  </si>
  <si>
    <t>Đỗ Văn</t>
  </si>
  <si>
    <t>14/11/1996</t>
  </si>
  <si>
    <t>B14DCAT007</t>
  </si>
  <si>
    <t>Bùi Văn</t>
  </si>
  <si>
    <t>Dương</t>
  </si>
  <si>
    <t>07/04/1996</t>
  </si>
  <si>
    <t>B14DCAT037</t>
  </si>
  <si>
    <t>Vũ Hải</t>
  </si>
  <si>
    <t>Hà</t>
  </si>
  <si>
    <t>11/08/1996</t>
  </si>
  <si>
    <t>B14DCAT030</t>
  </si>
  <si>
    <t>Hoàng Tiến</t>
  </si>
  <si>
    <t>Hảo</t>
  </si>
  <si>
    <t>22/12/1996</t>
  </si>
  <si>
    <t>B14DCAT039</t>
  </si>
  <si>
    <t>Hoàng Huy</t>
  </si>
  <si>
    <t>Hoàng</t>
  </si>
  <si>
    <t>B14DCAT032</t>
  </si>
  <si>
    <t>Hùng</t>
  </si>
  <si>
    <t>16/12/1996</t>
  </si>
  <si>
    <t>B14DCAT051</t>
  </si>
  <si>
    <t>Phạm Duy</t>
  </si>
  <si>
    <t>30/07/1995</t>
  </si>
  <si>
    <t>B14DCAT022</t>
  </si>
  <si>
    <t>17/06/1996</t>
  </si>
  <si>
    <t>B14DCAT025</t>
  </si>
  <si>
    <t>12/09/1996</t>
  </si>
  <si>
    <t>B14DCAT015</t>
  </si>
  <si>
    <t>Lê Hữu Quang</t>
  </si>
  <si>
    <t>Linh</t>
  </si>
  <si>
    <t>13/11/1996</t>
  </si>
  <si>
    <t>B14DCAT044</t>
  </si>
  <si>
    <t>Bùi Thế</t>
  </si>
  <si>
    <t>Luân</t>
  </si>
  <si>
    <t>11/09/1996</t>
  </si>
  <si>
    <t>B14DCAT002</t>
  </si>
  <si>
    <t>Đỗ Hồng</t>
  </si>
  <si>
    <t>02/05/1996</t>
  </si>
  <si>
    <t>B14DCAT040</t>
  </si>
  <si>
    <t>15/09/1996</t>
  </si>
  <si>
    <t>B14DCAT027</t>
  </si>
  <si>
    <t>04/01/1996</t>
  </si>
  <si>
    <t>B14DCAT004</t>
  </si>
  <si>
    <t>Vũ Bảo</t>
  </si>
  <si>
    <t>10/09/1996</t>
  </si>
  <si>
    <t>B14DCAT048</t>
  </si>
  <si>
    <t>Phạm Công</t>
  </si>
  <si>
    <t>08/04/1996</t>
  </si>
  <si>
    <t>B14DCAT019</t>
  </si>
  <si>
    <t>Phạm Thị Bích</t>
  </si>
  <si>
    <t>Thảo</t>
  </si>
  <si>
    <t>12/12/1996</t>
  </si>
  <si>
    <t>B14DCAT033</t>
  </si>
  <si>
    <t>Nguyễn Phú</t>
  </si>
  <si>
    <t>Thịnh</t>
  </si>
  <si>
    <t>20/08/1996</t>
  </si>
  <si>
    <t>B14DCAT023</t>
  </si>
  <si>
    <t>Dương Thị Hoài</t>
  </si>
  <si>
    <t>B14DCAT005</t>
  </si>
  <si>
    <t>Hoàng Văn</t>
  </si>
  <si>
    <t>Trường</t>
  </si>
  <si>
    <t>13/01/1996</t>
  </si>
  <si>
    <t>B14DCAT035</t>
  </si>
  <si>
    <t>Ngô Trọng</t>
  </si>
  <si>
    <t>Tuyên</t>
  </si>
  <si>
    <t>11/01/1996</t>
  </si>
  <si>
    <t>B14DCAT016</t>
  </si>
  <si>
    <t>Nguyễn Huy</t>
  </si>
  <si>
    <t>Vinh</t>
  </si>
  <si>
    <t>30/08/1996</t>
  </si>
  <si>
    <t>B14DCAT212</t>
  </si>
  <si>
    <t>Trần Trọng</t>
  </si>
  <si>
    <t>25/11/1996</t>
  </si>
  <si>
    <t>B14DCAT091</t>
  </si>
  <si>
    <t>Lê Đức</t>
  </si>
  <si>
    <t>01/02/1996</t>
  </si>
  <si>
    <t>B14DCAT104</t>
  </si>
  <si>
    <t>Kiều Đức</t>
  </si>
  <si>
    <t>Bình</t>
  </si>
  <si>
    <t>23/01/1996</t>
  </si>
  <si>
    <t>B14DCAT074</t>
  </si>
  <si>
    <t>Phạm Đăng</t>
  </si>
  <si>
    <t>18/12/1996</t>
  </si>
  <si>
    <t>B14DCAT078</t>
  </si>
  <si>
    <t>Tô Quang</t>
  </si>
  <si>
    <t>25/07/1996</t>
  </si>
  <si>
    <t>B14DCAT064</t>
  </si>
  <si>
    <t>Nguyễn Thành</t>
  </si>
  <si>
    <t>B14DCAT069</t>
  </si>
  <si>
    <t>Phạm Tiến</t>
  </si>
  <si>
    <t>01/08/1996</t>
  </si>
  <si>
    <t>B14DCAT194</t>
  </si>
  <si>
    <t>Vũ Thành</t>
  </si>
  <si>
    <t>Đô</t>
  </si>
  <si>
    <t>26/12/1996</t>
  </si>
  <si>
    <t>B14DCAT072</t>
  </si>
  <si>
    <t>Nguyễn Thu</t>
  </si>
  <si>
    <t>10/10/1996</t>
  </si>
  <si>
    <t>B14DCAT077</t>
  </si>
  <si>
    <t>08/12/1996</t>
  </si>
  <si>
    <t>B14DCAT067</t>
  </si>
  <si>
    <t>Dương Quốc</t>
  </si>
  <si>
    <t>23/05/1996</t>
  </si>
  <si>
    <t>B14DCAT272</t>
  </si>
  <si>
    <t>Đinh Tuấn</t>
  </si>
  <si>
    <t>Khôi</t>
  </si>
  <si>
    <t>29/07/1996</t>
  </si>
  <si>
    <t>B14DCAT265</t>
  </si>
  <si>
    <t>Tô Duy</t>
  </si>
  <si>
    <t>Nghĩa</t>
  </si>
  <si>
    <t>27/07/1996</t>
  </si>
  <si>
    <t>B14DCAT142</t>
  </si>
  <si>
    <t>Đỗ Minh</t>
  </si>
  <si>
    <t>Quyền</t>
  </si>
  <si>
    <t>14/06/1996</t>
  </si>
  <si>
    <t>B14DCAT060</t>
  </si>
  <si>
    <t>Đậu Đức</t>
  </si>
  <si>
    <t>Siêu</t>
  </si>
  <si>
    <t>20/02/1996</t>
  </si>
  <si>
    <t>B14DCAT056</t>
  </si>
  <si>
    <t>Lê Ngọc Minh</t>
  </si>
  <si>
    <t>09/04/1996</t>
  </si>
  <si>
    <t>B14DCAT057</t>
  </si>
  <si>
    <t>Trần Vĩnh</t>
  </si>
  <si>
    <t>10/03/1996</t>
  </si>
  <si>
    <t>B14DCAT134</t>
  </si>
  <si>
    <t>Phạm Như</t>
  </si>
  <si>
    <t>Thao</t>
  </si>
  <si>
    <t>01/05/1996</t>
  </si>
  <si>
    <t>B14DCAT053</t>
  </si>
  <si>
    <t>21/12/1996</t>
  </si>
  <si>
    <t>N14DCAT127</t>
  </si>
  <si>
    <t>Hồ Tuấn</t>
  </si>
  <si>
    <t>Thông</t>
  </si>
  <si>
    <t>09/09/1996</t>
  </si>
  <si>
    <t>B14DCAT063</t>
  </si>
  <si>
    <t>Nguyễn Thị Linh</t>
  </si>
  <si>
    <t>12/02/1996</t>
  </si>
  <si>
    <t>B14DCAT257</t>
  </si>
  <si>
    <t>Đỗ Nguyễn</t>
  </si>
  <si>
    <t>29/08/1996</t>
  </si>
  <si>
    <t>B14DCAT200</t>
  </si>
  <si>
    <t>Hoàng Anh</t>
  </si>
  <si>
    <t>21/03/1996</t>
  </si>
  <si>
    <t>203-A2</t>
  </si>
  <si>
    <t>402-A2</t>
  </si>
  <si>
    <t>Nhóm: D14-134_03</t>
  </si>
  <si>
    <t>BẢNG ĐIỂM HỌC PHẦN</t>
  </si>
  <si>
    <t>Vắng</t>
  </si>
  <si>
    <t>Hà Nội, ngày 12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</si>
</sst>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4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164" fontId="3" fillId="0" borderId="12" xfId="4" quotePrefix="1" applyNumberFormat="1" applyFont="1" applyBorder="1" applyAlignment="1" applyProtection="1">
      <alignment horizontal="center" vertical="center"/>
      <protection locked="0"/>
    </xf>
    <xf numFmtId="164" fontId="3" fillId="0" borderId="15" xfId="4" quotePrefix="1" applyNumberFormat="1" applyFont="1" applyBorder="1" applyAlignment="1" applyProtection="1">
      <alignment horizontal="center" vertical="center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abSelected="1" workbookViewId="0">
      <pane ySplit="2" topLeftCell="A3" activePane="bottomLeft" state="frozen"/>
      <selection activeCell="L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25" style="1" customWidth="1"/>
    <col min="5" max="5" width="10.5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6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532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531</v>
      </c>
      <c r="M3" s="103"/>
      <c r="N3" s="103"/>
      <c r="O3" s="103"/>
      <c r="P3" s="103"/>
      <c r="Q3" s="103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3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95" t="s">
        <v>9</v>
      </c>
      <c r="I6" s="95" t="s">
        <v>10</v>
      </c>
      <c r="J6" s="95" t="s">
        <v>11</v>
      </c>
      <c r="K6" s="95" t="s">
        <v>12</v>
      </c>
      <c r="L6" s="79" t="s">
        <v>13</v>
      </c>
      <c r="M6" s="87" t="s">
        <v>14</v>
      </c>
      <c r="N6" s="79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95"/>
      <c r="I7" s="95"/>
      <c r="J7" s="95"/>
      <c r="K7" s="95"/>
      <c r="L7" s="79"/>
      <c r="M7" s="96"/>
      <c r="N7" s="79"/>
      <c r="O7" s="88"/>
      <c r="P7" s="96"/>
      <c r="Q7" s="96"/>
      <c r="S7" s="8"/>
      <c r="T7" s="51"/>
      <c r="U7" s="56" t="str">
        <f>+D3</f>
        <v>An toàn mạng nâng cao</v>
      </c>
      <c r="V7" s="57" t="str">
        <f>+L3</f>
        <v>Nhóm: D14-134_03</v>
      </c>
      <c r="W7" s="58">
        <f>+$AF$7+$AH$7+$AD$7</f>
        <v>47</v>
      </c>
      <c r="X7" s="52">
        <f>COUNTIF($P$8:$P$85,"Khiển trách")</f>
        <v>0</v>
      </c>
      <c r="Y7" s="52">
        <f>COUNTIF($P$8:$P$85,"Cảnh cáo")</f>
        <v>0</v>
      </c>
      <c r="Z7" s="52">
        <f>COUNTIF($P$8:$P$85,"Đình chỉ thi")</f>
        <v>0</v>
      </c>
      <c r="AA7" s="59">
        <f>+($X$7+$Y$7+$Z$7)/$W$7*100%</f>
        <v>0</v>
      </c>
      <c r="AB7" s="52">
        <f>SUM(COUNTIF($P$8:$P$83,"Vắng"),COUNTIF($P$8:$P$83,"Vắng có phép"))</f>
        <v>1</v>
      </c>
      <c r="AC7" s="60">
        <f>+$AB$7/$W$7</f>
        <v>2.1276595744680851E-2</v>
      </c>
      <c r="AD7" s="61">
        <f>COUNTIF($T$8:$T$83,"Thi lại")</f>
        <v>0</v>
      </c>
      <c r="AE7" s="60">
        <f>+$AD$7/$W$7</f>
        <v>0</v>
      </c>
      <c r="AF7" s="61">
        <f>COUNTIF($T$8:$T$84,"Học lại")</f>
        <v>4</v>
      </c>
      <c r="AG7" s="60">
        <f>+$AF$7/$W$7</f>
        <v>8.5106382978723402E-2</v>
      </c>
      <c r="AH7" s="52">
        <f>COUNTIF($T$9:$T$84,"Đạt")</f>
        <v>43</v>
      </c>
      <c r="AI7" s="59">
        <f>+$AH$7/$W$7</f>
        <v>0.91489361702127658</v>
      </c>
    </row>
    <row r="8" spans="2:35" ht="14.25" customHeight="1" x14ac:dyDescent="0.25">
      <c r="B8" s="80" t="s">
        <v>24</v>
      </c>
      <c r="C8" s="81"/>
      <c r="D8" s="81"/>
      <c r="E8" s="81"/>
      <c r="F8" s="81"/>
      <c r="G8" s="8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379</v>
      </c>
      <c r="D9" s="13" t="s">
        <v>380</v>
      </c>
      <c r="E9" s="14" t="s">
        <v>48</v>
      </c>
      <c r="F9" s="15" t="s">
        <v>381</v>
      </c>
      <c r="G9" s="12" t="s">
        <v>54</v>
      </c>
      <c r="H9" s="74">
        <v>9</v>
      </c>
      <c r="I9" s="16">
        <v>8</v>
      </c>
      <c r="J9" s="16" t="s">
        <v>25</v>
      </c>
      <c r="K9" s="16">
        <v>7</v>
      </c>
      <c r="L9" s="17">
        <v>3</v>
      </c>
      <c r="M9" s="18">
        <f>ROUND(SUMPRODUCT(H9:L9,$H$8:$L$8)/100,1)</f>
        <v>4.9000000000000004</v>
      </c>
      <c r="N9" s="19" t="str">
        <f t="shared" ref="N9:N55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19" t="str">
        <f t="shared" ref="O9:O55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32" si="2">+IF(OR($H9=0,$I9=0,$J9=0,$K9=0),"Không đủ ĐKDT",IF(AND(L9=0,M9&gt;=4),"Không đạt",""))</f>
        <v/>
      </c>
      <c r="Q9" s="20" t="s">
        <v>529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382</v>
      </c>
      <c r="D10" s="24" t="s">
        <v>47</v>
      </c>
      <c r="E10" s="25" t="s">
        <v>57</v>
      </c>
      <c r="F10" s="26" t="s">
        <v>383</v>
      </c>
      <c r="G10" s="23" t="s">
        <v>54</v>
      </c>
      <c r="H10" s="75">
        <v>9</v>
      </c>
      <c r="I10" s="27">
        <v>8</v>
      </c>
      <c r="J10" s="27" t="s">
        <v>25</v>
      </c>
      <c r="K10" s="27">
        <v>7</v>
      </c>
      <c r="L10" s="71">
        <v>8</v>
      </c>
      <c r="M10" s="28">
        <f>ROUND(SUMPRODUCT(H10:L10,$H$8:$L$8)/100,1)</f>
        <v>7.9</v>
      </c>
      <c r="N10" s="29" t="str">
        <f t="shared" si="0"/>
        <v>B</v>
      </c>
      <c r="O10" s="30" t="str">
        <f t="shared" si="1"/>
        <v>Khá</v>
      </c>
      <c r="P10" s="31" t="str">
        <f t="shared" si="2"/>
        <v/>
      </c>
      <c r="Q10" s="32" t="s">
        <v>529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384</v>
      </c>
      <c r="D11" s="24" t="s">
        <v>385</v>
      </c>
      <c r="E11" s="25" t="s">
        <v>310</v>
      </c>
      <c r="F11" s="26" t="s">
        <v>386</v>
      </c>
      <c r="G11" s="23" t="s">
        <v>54</v>
      </c>
      <c r="H11" s="75">
        <v>8</v>
      </c>
      <c r="I11" s="27">
        <v>6</v>
      </c>
      <c r="J11" s="27" t="s">
        <v>25</v>
      </c>
      <c r="K11" s="27">
        <v>8</v>
      </c>
      <c r="L11" s="71">
        <v>2</v>
      </c>
      <c r="M11" s="28">
        <f>ROUND(SUMPRODUCT(H11:L11,$H$8:$L$8)/100,1)</f>
        <v>4.2</v>
      </c>
      <c r="N11" s="29" t="str">
        <f t="shared" si="0"/>
        <v>D</v>
      </c>
      <c r="O11" s="30" t="str">
        <f t="shared" si="1"/>
        <v>Trung bình yếu</v>
      </c>
      <c r="P11" s="31" t="str">
        <f t="shared" si="2"/>
        <v/>
      </c>
      <c r="Q11" s="32" t="s">
        <v>529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387</v>
      </c>
      <c r="D12" s="24" t="s">
        <v>388</v>
      </c>
      <c r="E12" s="25" t="s">
        <v>389</v>
      </c>
      <c r="F12" s="26" t="s">
        <v>390</v>
      </c>
      <c r="G12" s="23" t="s">
        <v>54</v>
      </c>
      <c r="H12" s="75">
        <v>10</v>
      </c>
      <c r="I12" s="27">
        <v>10</v>
      </c>
      <c r="J12" s="27" t="s">
        <v>25</v>
      </c>
      <c r="K12" s="27">
        <v>10</v>
      </c>
      <c r="L12" s="71">
        <v>4</v>
      </c>
      <c r="M12" s="28">
        <f>ROUND(SUMPRODUCT(H12:L12,$H$8:$L$8)/100,1)</f>
        <v>6.4</v>
      </c>
      <c r="N12" s="29" t="str">
        <f t="shared" si="0"/>
        <v>C</v>
      </c>
      <c r="O12" s="30" t="str">
        <f t="shared" si="1"/>
        <v>Trung bình</v>
      </c>
      <c r="P12" s="31" t="str">
        <f t="shared" si="2"/>
        <v/>
      </c>
      <c r="Q12" s="32" t="s">
        <v>529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391</v>
      </c>
      <c r="D13" s="24" t="s">
        <v>392</v>
      </c>
      <c r="E13" s="25" t="s">
        <v>393</v>
      </c>
      <c r="F13" s="26" t="s">
        <v>394</v>
      </c>
      <c r="G13" s="23" t="s">
        <v>54</v>
      </c>
      <c r="H13" s="75">
        <v>8</v>
      </c>
      <c r="I13" s="27">
        <v>7</v>
      </c>
      <c r="J13" s="27" t="s">
        <v>25</v>
      </c>
      <c r="K13" s="27">
        <v>8</v>
      </c>
      <c r="L13" s="71">
        <v>3</v>
      </c>
      <c r="M13" s="28">
        <f>ROUND(SUMPRODUCT(H13:L13,$H$8:$L$8)/100,1)</f>
        <v>4.9000000000000004</v>
      </c>
      <c r="N13" s="29" t="str">
        <f t="shared" si="0"/>
        <v>D</v>
      </c>
      <c r="O13" s="30" t="str">
        <f t="shared" si="1"/>
        <v>Trung bình yếu</v>
      </c>
      <c r="P13" s="31" t="str">
        <f t="shared" si="2"/>
        <v/>
      </c>
      <c r="Q13" s="32" t="s">
        <v>529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395</v>
      </c>
      <c r="D14" s="24" t="s">
        <v>396</v>
      </c>
      <c r="E14" s="25" t="s">
        <v>397</v>
      </c>
      <c r="F14" s="26" t="s">
        <v>398</v>
      </c>
      <c r="G14" s="23" t="s">
        <v>54</v>
      </c>
      <c r="H14" s="75">
        <v>7</v>
      </c>
      <c r="I14" s="27">
        <v>2</v>
      </c>
      <c r="J14" s="27" t="s">
        <v>25</v>
      </c>
      <c r="K14" s="27">
        <v>9</v>
      </c>
      <c r="L14" s="71">
        <v>2</v>
      </c>
      <c r="M14" s="28">
        <f>ROUND(SUMPRODUCT(H14:L14,$H$8:$L$8)/100,1)</f>
        <v>3.9</v>
      </c>
      <c r="N14" s="29" t="str">
        <f t="shared" si="0"/>
        <v>F</v>
      </c>
      <c r="O14" s="30" t="str">
        <f t="shared" si="1"/>
        <v>Kém</v>
      </c>
      <c r="P14" s="31" t="str">
        <f t="shared" si="2"/>
        <v/>
      </c>
      <c r="Q14" s="32" t="s">
        <v>529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399</v>
      </c>
      <c r="D15" s="24" t="s">
        <v>400</v>
      </c>
      <c r="E15" s="25" t="s">
        <v>401</v>
      </c>
      <c r="F15" s="26" t="s">
        <v>110</v>
      </c>
      <c r="G15" s="23" t="s">
        <v>54</v>
      </c>
      <c r="H15" s="75">
        <v>8</v>
      </c>
      <c r="I15" s="27">
        <v>5</v>
      </c>
      <c r="J15" s="27" t="s">
        <v>25</v>
      </c>
      <c r="K15" s="27">
        <v>8</v>
      </c>
      <c r="L15" s="71">
        <v>3</v>
      </c>
      <c r="M15" s="28">
        <f>ROUND(SUMPRODUCT(H15:L15,$H$8:$L$8)/100,1)</f>
        <v>4.7</v>
      </c>
      <c r="N15" s="29" t="str">
        <f t="shared" si="0"/>
        <v>D</v>
      </c>
      <c r="O15" s="30" t="str">
        <f t="shared" si="1"/>
        <v>Trung bình yếu</v>
      </c>
      <c r="P15" s="31" t="str">
        <f t="shared" si="2"/>
        <v/>
      </c>
      <c r="Q15" s="32" t="s">
        <v>529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402</v>
      </c>
      <c r="D16" s="24" t="s">
        <v>56</v>
      </c>
      <c r="E16" s="25" t="s">
        <v>403</v>
      </c>
      <c r="F16" s="26" t="s">
        <v>404</v>
      </c>
      <c r="G16" s="23" t="s">
        <v>54</v>
      </c>
      <c r="H16" s="75">
        <v>10</v>
      </c>
      <c r="I16" s="27">
        <v>8</v>
      </c>
      <c r="J16" s="27" t="s">
        <v>25</v>
      </c>
      <c r="K16" s="27">
        <v>7</v>
      </c>
      <c r="L16" s="71">
        <v>5</v>
      </c>
      <c r="M16" s="28">
        <f>ROUND(SUMPRODUCT(H16:L16,$H$8:$L$8)/100,1)</f>
        <v>6.2</v>
      </c>
      <c r="N16" s="29" t="str">
        <f t="shared" si="0"/>
        <v>C</v>
      </c>
      <c r="O16" s="30" t="str">
        <f t="shared" si="1"/>
        <v>Trung bình</v>
      </c>
      <c r="P16" s="31" t="str">
        <f t="shared" si="2"/>
        <v/>
      </c>
      <c r="Q16" s="32" t="s">
        <v>529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405</v>
      </c>
      <c r="D17" s="24" t="s">
        <v>406</v>
      </c>
      <c r="E17" s="25" t="s">
        <v>403</v>
      </c>
      <c r="F17" s="26" t="s">
        <v>407</v>
      </c>
      <c r="G17" s="23" t="s">
        <v>54</v>
      </c>
      <c r="H17" s="75">
        <v>7</v>
      </c>
      <c r="I17" s="27">
        <v>5</v>
      </c>
      <c r="J17" s="27" t="s">
        <v>25</v>
      </c>
      <c r="K17" s="27">
        <v>9</v>
      </c>
      <c r="L17" s="71">
        <v>5</v>
      </c>
      <c r="M17" s="28">
        <f>ROUND(SUMPRODUCT(H17:L17,$H$8:$L$8)/100,1)</f>
        <v>6</v>
      </c>
      <c r="N17" s="29" t="str">
        <f t="shared" si="0"/>
        <v>C</v>
      </c>
      <c r="O17" s="30" t="str">
        <f t="shared" si="1"/>
        <v>Trung bình</v>
      </c>
      <c r="P17" s="31" t="str">
        <f t="shared" si="2"/>
        <v/>
      </c>
      <c r="Q17" s="32" t="s">
        <v>529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408</v>
      </c>
      <c r="D18" s="24" t="s">
        <v>135</v>
      </c>
      <c r="E18" s="25" t="s">
        <v>403</v>
      </c>
      <c r="F18" s="26" t="s">
        <v>409</v>
      </c>
      <c r="G18" s="23" t="s">
        <v>54</v>
      </c>
      <c r="H18" s="75">
        <v>8</v>
      </c>
      <c r="I18" s="27">
        <v>9</v>
      </c>
      <c r="J18" s="27" t="s">
        <v>25</v>
      </c>
      <c r="K18" s="27">
        <v>8</v>
      </c>
      <c r="L18" s="71">
        <v>5</v>
      </c>
      <c r="M18" s="28">
        <f>ROUND(SUMPRODUCT(H18:L18,$H$8:$L$8)/100,1)</f>
        <v>6.3</v>
      </c>
      <c r="N18" s="29" t="str">
        <f t="shared" si="0"/>
        <v>C</v>
      </c>
      <c r="O18" s="30" t="str">
        <f t="shared" si="1"/>
        <v>Trung bình</v>
      </c>
      <c r="P18" s="31" t="str">
        <f t="shared" si="2"/>
        <v/>
      </c>
      <c r="Q18" s="32" t="s">
        <v>529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410</v>
      </c>
      <c r="D19" s="24" t="s">
        <v>253</v>
      </c>
      <c r="E19" s="25" t="s">
        <v>98</v>
      </c>
      <c r="F19" s="26" t="s">
        <v>411</v>
      </c>
      <c r="G19" s="23" t="s">
        <v>54</v>
      </c>
      <c r="H19" s="75">
        <v>7</v>
      </c>
      <c r="I19" s="27">
        <v>2</v>
      </c>
      <c r="J19" s="27" t="s">
        <v>25</v>
      </c>
      <c r="K19" s="27">
        <v>9</v>
      </c>
      <c r="L19" s="71">
        <v>5</v>
      </c>
      <c r="M19" s="28">
        <f>ROUND(SUMPRODUCT(H19:L19,$H$8:$L$8)/100,1)</f>
        <v>5.7</v>
      </c>
      <c r="N19" s="29" t="str">
        <f t="shared" si="0"/>
        <v>C</v>
      </c>
      <c r="O19" s="30" t="str">
        <f t="shared" si="1"/>
        <v>Trung bình</v>
      </c>
      <c r="P19" s="31" t="str">
        <f t="shared" si="2"/>
        <v/>
      </c>
      <c r="Q19" s="32" t="s">
        <v>529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412</v>
      </c>
      <c r="D20" s="24" t="s">
        <v>413</v>
      </c>
      <c r="E20" s="25" t="s">
        <v>414</v>
      </c>
      <c r="F20" s="26" t="s">
        <v>415</v>
      </c>
      <c r="G20" s="23" t="s">
        <v>54</v>
      </c>
      <c r="H20" s="75">
        <v>10</v>
      </c>
      <c r="I20" s="27">
        <v>10</v>
      </c>
      <c r="J20" s="27" t="s">
        <v>25</v>
      </c>
      <c r="K20" s="27">
        <v>10</v>
      </c>
      <c r="L20" s="71">
        <v>8</v>
      </c>
      <c r="M20" s="28">
        <f>ROUND(SUMPRODUCT(H20:L20,$H$8:$L$8)/100,1)</f>
        <v>8.8000000000000007</v>
      </c>
      <c r="N20" s="29" t="str">
        <f t="shared" si="0"/>
        <v>A</v>
      </c>
      <c r="O20" s="30" t="str">
        <f t="shared" si="1"/>
        <v>Giỏi</v>
      </c>
      <c r="P20" s="31" t="str">
        <f t="shared" si="2"/>
        <v/>
      </c>
      <c r="Q20" s="32" t="s">
        <v>529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416</v>
      </c>
      <c r="D21" s="24" t="s">
        <v>417</v>
      </c>
      <c r="E21" s="25" t="s">
        <v>418</v>
      </c>
      <c r="F21" s="26" t="s">
        <v>419</v>
      </c>
      <c r="G21" s="23" t="s">
        <v>54</v>
      </c>
      <c r="H21" s="75">
        <v>8</v>
      </c>
      <c r="I21" s="27">
        <v>6</v>
      </c>
      <c r="J21" s="27" t="s">
        <v>25</v>
      </c>
      <c r="K21" s="27">
        <v>8</v>
      </c>
      <c r="L21" s="71">
        <v>3</v>
      </c>
      <c r="M21" s="28">
        <f>ROUND(SUMPRODUCT(H21:L21,$H$8:$L$8)/100,1)</f>
        <v>4.8</v>
      </c>
      <c r="N21" s="29" t="str">
        <f t="shared" si="0"/>
        <v>D</v>
      </c>
      <c r="O21" s="30" t="str">
        <f t="shared" si="1"/>
        <v>Trung bình yếu</v>
      </c>
      <c r="P21" s="31" t="str">
        <f t="shared" si="2"/>
        <v/>
      </c>
      <c r="Q21" s="32" t="s">
        <v>529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420</v>
      </c>
      <c r="D22" s="24" t="s">
        <v>421</v>
      </c>
      <c r="E22" s="25" t="s">
        <v>175</v>
      </c>
      <c r="F22" s="26" t="s">
        <v>422</v>
      </c>
      <c r="G22" s="23" t="s">
        <v>54</v>
      </c>
      <c r="H22" s="75">
        <v>7</v>
      </c>
      <c r="I22" s="27">
        <v>5</v>
      </c>
      <c r="J22" s="27" t="s">
        <v>25</v>
      </c>
      <c r="K22" s="27">
        <v>8</v>
      </c>
      <c r="L22" s="71">
        <v>6</v>
      </c>
      <c r="M22" s="28">
        <f>ROUND(SUMPRODUCT(H22:L22,$H$8:$L$8)/100,1)</f>
        <v>6.4</v>
      </c>
      <c r="N22" s="29" t="str">
        <f t="shared" si="0"/>
        <v>C</v>
      </c>
      <c r="O22" s="30" t="str">
        <f t="shared" si="1"/>
        <v>Trung bình</v>
      </c>
      <c r="P22" s="31" t="str">
        <f t="shared" si="2"/>
        <v/>
      </c>
      <c r="Q22" s="32" t="s">
        <v>529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423</v>
      </c>
      <c r="D23" s="24" t="s">
        <v>124</v>
      </c>
      <c r="E23" s="25" t="s">
        <v>190</v>
      </c>
      <c r="F23" s="26" t="s">
        <v>424</v>
      </c>
      <c r="G23" s="23" t="s">
        <v>54</v>
      </c>
      <c r="H23" s="75">
        <v>9</v>
      </c>
      <c r="I23" s="27">
        <v>7</v>
      </c>
      <c r="J23" s="27" t="s">
        <v>25</v>
      </c>
      <c r="K23" s="27">
        <v>8</v>
      </c>
      <c r="L23" s="71">
        <v>6</v>
      </c>
      <c r="M23" s="28">
        <f>ROUND(SUMPRODUCT(H23:L23,$H$8:$L$8)/100,1)</f>
        <v>6.8</v>
      </c>
      <c r="N23" s="29" t="str">
        <f t="shared" si="0"/>
        <v>C+</v>
      </c>
      <c r="O23" s="30" t="str">
        <f t="shared" si="1"/>
        <v>Trung bình</v>
      </c>
      <c r="P23" s="31" t="str">
        <f t="shared" si="2"/>
        <v/>
      </c>
      <c r="Q23" s="32" t="s">
        <v>529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2:35" ht="18.75" customHeight="1" x14ac:dyDescent="0.25">
      <c r="B24" s="22">
        <v>16</v>
      </c>
      <c r="C24" s="23" t="s">
        <v>425</v>
      </c>
      <c r="D24" s="24" t="s">
        <v>235</v>
      </c>
      <c r="E24" s="25" t="s">
        <v>196</v>
      </c>
      <c r="F24" s="26" t="s">
        <v>426</v>
      </c>
      <c r="G24" s="23" t="s">
        <v>54</v>
      </c>
      <c r="H24" s="75">
        <v>10</v>
      </c>
      <c r="I24" s="27">
        <v>10</v>
      </c>
      <c r="J24" s="27" t="s">
        <v>25</v>
      </c>
      <c r="K24" s="27">
        <v>10</v>
      </c>
      <c r="L24" s="71">
        <v>7</v>
      </c>
      <c r="M24" s="28">
        <f>ROUND(SUMPRODUCT(H24:L24,$H$8:$L$8)/100,1)</f>
        <v>8.1999999999999993</v>
      </c>
      <c r="N24" s="29" t="str">
        <f t="shared" si="0"/>
        <v>B+</v>
      </c>
      <c r="O24" s="30" t="str">
        <f t="shared" si="1"/>
        <v>Khá</v>
      </c>
      <c r="P24" s="31" t="str">
        <f t="shared" si="2"/>
        <v/>
      </c>
      <c r="Q24" s="32" t="s">
        <v>529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427</v>
      </c>
      <c r="D25" s="24" t="s">
        <v>428</v>
      </c>
      <c r="E25" s="25" t="s">
        <v>196</v>
      </c>
      <c r="F25" s="26" t="s">
        <v>429</v>
      </c>
      <c r="G25" s="23" t="s">
        <v>54</v>
      </c>
      <c r="H25" s="75">
        <v>9</v>
      </c>
      <c r="I25" s="27">
        <v>8</v>
      </c>
      <c r="J25" s="27" t="s">
        <v>25</v>
      </c>
      <c r="K25" s="27">
        <v>8</v>
      </c>
      <c r="L25" s="71">
        <v>5</v>
      </c>
      <c r="M25" s="28">
        <f>ROUND(SUMPRODUCT(H25:L25,$H$8:$L$8)/100,1)</f>
        <v>6.3</v>
      </c>
      <c r="N25" s="29" t="str">
        <f t="shared" si="0"/>
        <v>C</v>
      </c>
      <c r="O25" s="30" t="str">
        <f t="shared" si="1"/>
        <v>Trung bình</v>
      </c>
      <c r="P25" s="31" t="str">
        <f t="shared" si="2"/>
        <v/>
      </c>
      <c r="Q25" s="32" t="s">
        <v>529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63"/>
      <c r="V25" s="63"/>
      <c r="W25" s="76"/>
      <c r="X25" s="53"/>
      <c r="Y25" s="53"/>
      <c r="Z25" s="53"/>
      <c r="AA25" s="64"/>
      <c r="AB25" s="53"/>
      <c r="AC25" s="65"/>
      <c r="AD25" s="66"/>
      <c r="AE25" s="65"/>
      <c r="AF25" s="66"/>
      <c r="AG25" s="65"/>
      <c r="AH25" s="53"/>
      <c r="AI25" s="64"/>
    </row>
    <row r="26" spans="2:35" ht="18.75" customHeight="1" x14ac:dyDescent="0.25">
      <c r="B26" s="22">
        <v>18</v>
      </c>
      <c r="C26" s="23" t="s">
        <v>430</v>
      </c>
      <c r="D26" s="24" t="s">
        <v>431</v>
      </c>
      <c r="E26" s="25" t="s">
        <v>132</v>
      </c>
      <c r="F26" s="26" t="s">
        <v>432</v>
      </c>
      <c r="G26" s="23" t="s">
        <v>54</v>
      </c>
      <c r="H26" s="75">
        <v>8</v>
      </c>
      <c r="I26" s="27">
        <v>7</v>
      </c>
      <c r="J26" s="27" t="s">
        <v>25</v>
      </c>
      <c r="K26" s="27">
        <v>8</v>
      </c>
      <c r="L26" s="71">
        <v>5</v>
      </c>
      <c r="M26" s="28">
        <f>ROUND(SUMPRODUCT(H26:L26,$H$8:$L$8)/100,1)</f>
        <v>6.1</v>
      </c>
      <c r="N26" s="29" t="str">
        <f t="shared" si="0"/>
        <v>C</v>
      </c>
      <c r="O26" s="30" t="str">
        <f t="shared" si="1"/>
        <v>Trung bình</v>
      </c>
      <c r="P26" s="31" t="str">
        <f t="shared" si="2"/>
        <v/>
      </c>
      <c r="Q26" s="32" t="s">
        <v>529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433</v>
      </c>
      <c r="D27" s="24" t="s">
        <v>434</v>
      </c>
      <c r="E27" s="25" t="s">
        <v>435</v>
      </c>
      <c r="F27" s="26" t="s">
        <v>436</v>
      </c>
      <c r="G27" s="23" t="s">
        <v>54</v>
      </c>
      <c r="H27" s="75">
        <v>10</v>
      </c>
      <c r="I27" s="27">
        <v>8</v>
      </c>
      <c r="J27" s="27" t="s">
        <v>25</v>
      </c>
      <c r="K27" s="27">
        <v>10</v>
      </c>
      <c r="L27" s="71">
        <v>7</v>
      </c>
      <c r="M27" s="28">
        <f>ROUND(SUMPRODUCT(H27:L27,$H$8:$L$8)/100,1)</f>
        <v>8</v>
      </c>
      <c r="N27" s="29" t="str">
        <f t="shared" si="0"/>
        <v>B+</v>
      </c>
      <c r="O27" s="30" t="str">
        <f t="shared" si="1"/>
        <v>Khá</v>
      </c>
      <c r="P27" s="31" t="str">
        <f t="shared" si="2"/>
        <v/>
      </c>
      <c r="Q27" s="32" t="s">
        <v>529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437</v>
      </c>
      <c r="D28" s="24" t="s">
        <v>438</v>
      </c>
      <c r="E28" s="25" t="s">
        <v>439</v>
      </c>
      <c r="F28" s="26" t="s">
        <v>440</v>
      </c>
      <c r="G28" s="23" t="s">
        <v>54</v>
      </c>
      <c r="H28" s="75">
        <v>9</v>
      </c>
      <c r="I28" s="27">
        <v>6</v>
      </c>
      <c r="J28" s="27" t="s">
        <v>25</v>
      </c>
      <c r="K28" s="27">
        <v>8</v>
      </c>
      <c r="L28" s="71">
        <v>7</v>
      </c>
      <c r="M28" s="28">
        <f>ROUND(SUMPRODUCT(H28:L28,$H$8:$L$8)/100,1)</f>
        <v>7.3</v>
      </c>
      <c r="N28" s="29" t="str">
        <f t="shared" si="0"/>
        <v>B</v>
      </c>
      <c r="O28" s="30" t="str">
        <f t="shared" si="1"/>
        <v>Khá</v>
      </c>
      <c r="P28" s="31" t="str">
        <f t="shared" si="2"/>
        <v/>
      </c>
      <c r="Q28" s="32" t="s">
        <v>529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441</v>
      </c>
      <c r="D29" s="24" t="s">
        <v>442</v>
      </c>
      <c r="E29" s="25" t="s">
        <v>289</v>
      </c>
      <c r="F29" s="26" t="s">
        <v>347</v>
      </c>
      <c r="G29" s="23" t="s">
        <v>54</v>
      </c>
      <c r="H29" s="75">
        <v>9</v>
      </c>
      <c r="I29" s="27">
        <v>9</v>
      </c>
      <c r="J29" s="27" t="s">
        <v>25</v>
      </c>
      <c r="K29" s="27">
        <v>10</v>
      </c>
      <c r="L29" s="71">
        <v>9</v>
      </c>
      <c r="M29" s="28">
        <f>ROUND(SUMPRODUCT(H29:L29,$H$8:$L$8)/100,1)</f>
        <v>9.1999999999999993</v>
      </c>
      <c r="N29" s="29" t="str">
        <f t="shared" si="0"/>
        <v>A+</v>
      </c>
      <c r="O29" s="30" t="str">
        <f t="shared" si="1"/>
        <v>Giỏi</v>
      </c>
      <c r="P29" s="31" t="str">
        <f t="shared" si="2"/>
        <v/>
      </c>
      <c r="Q29" s="32" t="s">
        <v>529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443</v>
      </c>
      <c r="D30" s="24" t="s">
        <v>444</v>
      </c>
      <c r="E30" s="25" t="s">
        <v>445</v>
      </c>
      <c r="F30" s="26" t="s">
        <v>446</v>
      </c>
      <c r="G30" s="23" t="s">
        <v>54</v>
      </c>
      <c r="H30" s="75">
        <v>9</v>
      </c>
      <c r="I30" s="27">
        <v>7</v>
      </c>
      <c r="J30" s="27" t="s">
        <v>25</v>
      </c>
      <c r="K30" s="27">
        <v>8</v>
      </c>
      <c r="L30" s="71">
        <v>6</v>
      </c>
      <c r="M30" s="28">
        <f>ROUND(SUMPRODUCT(H30:L30,$H$8:$L$8)/100,1)</f>
        <v>6.8</v>
      </c>
      <c r="N30" s="29" t="str">
        <f t="shared" si="0"/>
        <v>C+</v>
      </c>
      <c r="O30" s="30" t="str">
        <f t="shared" si="1"/>
        <v>Trung bình</v>
      </c>
      <c r="P30" s="31" t="str">
        <f t="shared" si="2"/>
        <v/>
      </c>
      <c r="Q30" s="32" t="s">
        <v>529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447</v>
      </c>
      <c r="D31" s="24" t="s">
        <v>448</v>
      </c>
      <c r="E31" s="25" t="s">
        <v>449</v>
      </c>
      <c r="F31" s="26" t="s">
        <v>450</v>
      </c>
      <c r="G31" s="23" t="s">
        <v>54</v>
      </c>
      <c r="H31" s="75">
        <v>8</v>
      </c>
      <c r="I31" s="27">
        <v>7</v>
      </c>
      <c r="J31" s="27" t="s">
        <v>25</v>
      </c>
      <c r="K31" s="27">
        <v>8</v>
      </c>
      <c r="L31" s="71">
        <v>5</v>
      </c>
      <c r="M31" s="28">
        <f>ROUND(SUMPRODUCT(H31:L31,$H$8:$L$8)/100,1)</f>
        <v>6.1</v>
      </c>
      <c r="N31" s="29" t="str">
        <f t="shared" si="0"/>
        <v>C</v>
      </c>
      <c r="O31" s="30" t="str">
        <f t="shared" si="1"/>
        <v>Trung bình</v>
      </c>
      <c r="P31" s="31" t="str">
        <f t="shared" si="2"/>
        <v/>
      </c>
      <c r="Q31" s="32" t="s">
        <v>529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451</v>
      </c>
      <c r="D32" s="24" t="s">
        <v>452</v>
      </c>
      <c r="E32" s="25" t="s">
        <v>453</v>
      </c>
      <c r="F32" s="26" t="s">
        <v>454</v>
      </c>
      <c r="G32" s="23" t="s">
        <v>54</v>
      </c>
      <c r="H32" s="75">
        <v>10</v>
      </c>
      <c r="I32" s="27">
        <v>10</v>
      </c>
      <c r="J32" s="27" t="s">
        <v>25</v>
      </c>
      <c r="K32" s="27">
        <v>10</v>
      </c>
      <c r="L32" s="71">
        <v>7</v>
      </c>
      <c r="M32" s="28">
        <f>ROUND(SUMPRODUCT(H32:L32,$H$8:$L$8)/100,1)</f>
        <v>8.1999999999999993</v>
      </c>
      <c r="N32" s="29" t="str">
        <f t="shared" si="0"/>
        <v>B+</v>
      </c>
      <c r="O32" s="30" t="str">
        <f t="shared" si="1"/>
        <v>Khá</v>
      </c>
      <c r="P32" s="31" t="str">
        <f t="shared" si="2"/>
        <v/>
      </c>
      <c r="Q32" s="32" t="s">
        <v>529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62"/>
      <c r="V32" s="62"/>
      <c r="W32" s="62"/>
      <c r="X32" s="54"/>
      <c r="Y32" s="54"/>
      <c r="Z32" s="54"/>
      <c r="AA32" s="54"/>
      <c r="AB32" s="53"/>
      <c r="AC32" s="54"/>
      <c r="AD32" s="54"/>
      <c r="AE32" s="54"/>
      <c r="AF32" s="54"/>
      <c r="AG32" s="54"/>
      <c r="AH32" s="54"/>
      <c r="AI32" s="55"/>
    </row>
    <row r="33" spans="2:35" ht="18.75" customHeight="1" x14ac:dyDescent="0.25">
      <c r="B33" s="22">
        <v>25</v>
      </c>
      <c r="C33" s="23" t="s">
        <v>455</v>
      </c>
      <c r="D33" s="24" t="s">
        <v>456</v>
      </c>
      <c r="E33" s="25" t="s">
        <v>48</v>
      </c>
      <c r="F33" s="26" t="s">
        <v>457</v>
      </c>
      <c r="G33" s="23" t="s">
        <v>50</v>
      </c>
      <c r="H33" s="75">
        <v>7</v>
      </c>
      <c r="I33" s="27">
        <v>7</v>
      </c>
      <c r="J33" s="27" t="s">
        <v>25</v>
      </c>
      <c r="K33" s="27">
        <v>8</v>
      </c>
      <c r="L33" s="71">
        <v>0</v>
      </c>
      <c r="M33" s="28">
        <f>ROUND(SUMPRODUCT(H33:L33,$H$8:$L$8)/100,1)</f>
        <v>3</v>
      </c>
      <c r="N33" s="29" t="str">
        <f t="shared" si="0"/>
        <v>F</v>
      </c>
      <c r="O33" s="30" t="str">
        <f t="shared" si="1"/>
        <v>Kém</v>
      </c>
      <c r="P33" s="31" t="s">
        <v>533</v>
      </c>
      <c r="Q33" s="32" t="s">
        <v>530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458</v>
      </c>
      <c r="D34" s="24" t="s">
        <v>459</v>
      </c>
      <c r="E34" s="25" t="s">
        <v>48</v>
      </c>
      <c r="F34" s="26" t="s">
        <v>460</v>
      </c>
      <c r="G34" s="23" t="s">
        <v>59</v>
      </c>
      <c r="H34" s="75">
        <v>8</v>
      </c>
      <c r="I34" s="27">
        <v>7</v>
      </c>
      <c r="J34" s="27" t="s">
        <v>25</v>
      </c>
      <c r="K34" s="27">
        <v>8</v>
      </c>
      <c r="L34" s="71">
        <v>4</v>
      </c>
      <c r="M34" s="28">
        <f>ROUND(SUMPRODUCT(H34:L34,$H$8:$L$8)/100,1)</f>
        <v>5.5</v>
      </c>
      <c r="N34" s="29" t="str">
        <f t="shared" si="0"/>
        <v>C</v>
      </c>
      <c r="O34" s="30" t="str">
        <f t="shared" si="1"/>
        <v>Trung bình</v>
      </c>
      <c r="P34" s="31" t="str">
        <f t="shared" ref="P34:P55" si="3">+IF(OR($H34=0,$I34=0,$J34=0,$K34=0),"Không đủ ĐKDT",IF(AND(L34=0,M34&gt;=4),"Không đạt",""))</f>
        <v/>
      </c>
      <c r="Q34" s="32" t="s">
        <v>530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461</v>
      </c>
      <c r="D35" s="24" t="s">
        <v>462</v>
      </c>
      <c r="E35" s="25" t="s">
        <v>463</v>
      </c>
      <c r="F35" s="26" t="s">
        <v>464</v>
      </c>
      <c r="G35" s="23" t="s">
        <v>50</v>
      </c>
      <c r="H35" s="75">
        <v>8</v>
      </c>
      <c r="I35" s="27">
        <v>6</v>
      </c>
      <c r="J35" s="27" t="s">
        <v>25</v>
      </c>
      <c r="K35" s="27">
        <v>8</v>
      </c>
      <c r="L35" s="71">
        <v>3</v>
      </c>
      <c r="M35" s="28">
        <f>ROUND(SUMPRODUCT(H35:L35,$H$8:$L$8)/100,1)</f>
        <v>4.8</v>
      </c>
      <c r="N35" s="29" t="str">
        <f t="shared" si="0"/>
        <v>D</v>
      </c>
      <c r="O35" s="30" t="str">
        <f t="shared" si="1"/>
        <v>Trung bình yếu</v>
      </c>
      <c r="P35" s="31" t="str">
        <f t="shared" si="3"/>
        <v/>
      </c>
      <c r="Q35" s="32" t="s">
        <v>530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465</v>
      </c>
      <c r="D36" s="24" t="s">
        <v>466</v>
      </c>
      <c r="E36" s="25" t="s">
        <v>389</v>
      </c>
      <c r="F36" s="26" t="s">
        <v>467</v>
      </c>
      <c r="G36" s="23" t="s">
        <v>54</v>
      </c>
      <c r="H36" s="75">
        <v>9</v>
      </c>
      <c r="I36" s="27">
        <v>6</v>
      </c>
      <c r="J36" s="27" t="s">
        <v>25</v>
      </c>
      <c r="K36" s="27">
        <v>10</v>
      </c>
      <c r="L36" s="71">
        <v>5</v>
      </c>
      <c r="M36" s="28">
        <f>ROUND(SUMPRODUCT(H36:L36,$H$8:$L$8)/100,1)</f>
        <v>6.5</v>
      </c>
      <c r="N36" s="29" t="str">
        <f t="shared" si="0"/>
        <v>C+</v>
      </c>
      <c r="O36" s="30" t="str">
        <f t="shared" si="1"/>
        <v>Trung bình</v>
      </c>
      <c r="P36" s="31" t="str">
        <f t="shared" si="3"/>
        <v/>
      </c>
      <c r="Q36" s="32" t="s">
        <v>530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468</v>
      </c>
      <c r="D37" s="24" t="s">
        <v>469</v>
      </c>
      <c r="E37" s="25" t="s">
        <v>389</v>
      </c>
      <c r="F37" s="26" t="s">
        <v>470</v>
      </c>
      <c r="G37" s="23" t="s">
        <v>54</v>
      </c>
      <c r="H37" s="75">
        <v>10</v>
      </c>
      <c r="I37" s="27">
        <v>6</v>
      </c>
      <c r="J37" s="27" t="s">
        <v>25</v>
      </c>
      <c r="K37" s="27">
        <v>8</v>
      </c>
      <c r="L37" s="71">
        <v>5</v>
      </c>
      <c r="M37" s="28">
        <f>ROUND(SUMPRODUCT(H37:L37,$H$8:$L$8)/100,1)</f>
        <v>6.2</v>
      </c>
      <c r="N37" s="29" t="str">
        <f t="shared" si="0"/>
        <v>C</v>
      </c>
      <c r="O37" s="30" t="str">
        <f t="shared" si="1"/>
        <v>Trung bình</v>
      </c>
      <c r="P37" s="31" t="str">
        <f t="shared" si="3"/>
        <v/>
      </c>
      <c r="Q37" s="32" t="s">
        <v>530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471</v>
      </c>
      <c r="D38" s="24" t="s">
        <v>472</v>
      </c>
      <c r="E38" s="25" t="s">
        <v>153</v>
      </c>
      <c r="F38" s="26" t="s">
        <v>53</v>
      </c>
      <c r="G38" s="23" t="s">
        <v>54</v>
      </c>
      <c r="H38" s="75">
        <v>8</v>
      </c>
      <c r="I38" s="27">
        <v>8</v>
      </c>
      <c r="J38" s="27" t="s">
        <v>25</v>
      </c>
      <c r="K38" s="27">
        <v>8</v>
      </c>
      <c r="L38" s="71">
        <v>5</v>
      </c>
      <c r="M38" s="28">
        <f>ROUND(SUMPRODUCT(H38:L38,$H$8:$L$8)/100,1)</f>
        <v>6.2</v>
      </c>
      <c r="N38" s="29" t="str">
        <f t="shared" si="0"/>
        <v>C</v>
      </c>
      <c r="O38" s="30" t="str">
        <f t="shared" si="1"/>
        <v>Trung bình</v>
      </c>
      <c r="P38" s="31" t="str">
        <f t="shared" si="3"/>
        <v/>
      </c>
      <c r="Q38" s="32" t="s">
        <v>530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473</v>
      </c>
      <c r="D39" s="24" t="s">
        <v>474</v>
      </c>
      <c r="E39" s="25" t="s">
        <v>153</v>
      </c>
      <c r="F39" s="26" t="s">
        <v>475</v>
      </c>
      <c r="G39" s="23" t="s">
        <v>54</v>
      </c>
      <c r="H39" s="75">
        <v>9</v>
      </c>
      <c r="I39" s="27">
        <v>5</v>
      </c>
      <c r="J39" s="27" t="s">
        <v>25</v>
      </c>
      <c r="K39" s="27">
        <v>7</v>
      </c>
      <c r="L39" s="71">
        <v>4</v>
      </c>
      <c r="M39" s="28">
        <f>ROUND(SUMPRODUCT(H39:L39,$H$8:$L$8)/100,1)</f>
        <v>5.2</v>
      </c>
      <c r="N39" s="29" t="str">
        <f t="shared" si="0"/>
        <v>D+</v>
      </c>
      <c r="O39" s="30" t="str">
        <f t="shared" si="1"/>
        <v>Trung bình yếu</v>
      </c>
      <c r="P39" s="31" t="str">
        <f t="shared" si="3"/>
        <v/>
      </c>
      <c r="Q39" s="32" t="s">
        <v>530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476</v>
      </c>
      <c r="D40" s="24" t="s">
        <v>477</v>
      </c>
      <c r="E40" s="25" t="s">
        <v>478</v>
      </c>
      <c r="F40" s="26" t="s">
        <v>479</v>
      </c>
      <c r="G40" s="23" t="s">
        <v>50</v>
      </c>
      <c r="H40" s="75">
        <v>8</v>
      </c>
      <c r="I40" s="27">
        <v>7</v>
      </c>
      <c r="J40" s="27" t="s">
        <v>25</v>
      </c>
      <c r="K40" s="27">
        <v>8</v>
      </c>
      <c r="L40" s="71">
        <v>8</v>
      </c>
      <c r="M40" s="28">
        <f>ROUND(SUMPRODUCT(H40:L40,$H$8:$L$8)/100,1)</f>
        <v>7.9</v>
      </c>
      <c r="N40" s="29" t="str">
        <f t="shared" si="0"/>
        <v>B</v>
      </c>
      <c r="O40" s="30" t="str">
        <f t="shared" si="1"/>
        <v>Khá</v>
      </c>
      <c r="P40" s="31" t="str">
        <f t="shared" si="3"/>
        <v/>
      </c>
      <c r="Q40" s="32" t="s">
        <v>530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480</v>
      </c>
      <c r="D41" s="24" t="s">
        <v>481</v>
      </c>
      <c r="E41" s="25" t="s">
        <v>393</v>
      </c>
      <c r="F41" s="26" t="s">
        <v>482</v>
      </c>
      <c r="G41" s="23" t="s">
        <v>54</v>
      </c>
      <c r="H41" s="75">
        <v>9</v>
      </c>
      <c r="I41" s="27">
        <v>8</v>
      </c>
      <c r="J41" s="27" t="s">
        <v>25</v>
      </c>
      <c r="K41" s="27">
        <v>10</v>
      </c>
      <c r="L41" s="71">
        <v>4</v>
      </c>
      <c r="M41" s="28">
        <f>ROUND(SUMPRODUCT(H41:L41,$H$8:$L$8)/100,1)</f>
        <v>6.1</v>
      </c>
      <c r="N41" s="29" t="str">
        <f t="shared" si="0"/>
        <v>C</v>
      </c>
      <c r="O41" s="30" t="str">
        <f t="shared" si="1"/>
        <v>Trung bình</v>
      </c>
      <c r="P41" s="31" t="str">
        <f t="shared" si="3"/>
        <v/>
      </c>
      <c r="Q41" s="32" t="s">
        <v>530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483</v>
      </c>
      <c r="D42" s="24" t="s">
        <v>56</v>
      </c>
      <c r="E42" s="25" t="s">
        <v>257</v>
      </c>
      <c r="F42" s="26" t="s">
        <v>484</v>
      </c>
      <c r="G42" s="23" t="s">
        <v>54</v>
      </c>
      <c r="H42" s="75">
        <v>9</v>
      </c>
      <c r="I42" s="27">
        <v>8</v>
      </c>
      <c r="J42" s="27" t="s">
        <v>25</v>
      </c>
      <c r="K42" s="27">
        <v>7</v>
      </c>
      <c r="L42" s="71">
        <v>8</v>
      </c>
      <c r="M42" s="28">
        <f>ROUND(SUMPRODUCT(H42:L42,$H$8:$L$8)/100,1)</f>
        <v>7.9</v>
      </c>
      <c r="N42" s="29" t="str">
        <f t="shared" si="0"/>
        <v>B</v>
      </c>
      <c r="O42" s="30" t="str">
        <f t="shared" si="1"/>
        <v>Khá</v>
      </c>
      <c r="P42" s="31" t="str">
        <f t="shared" si="3"/>
        <v/>
      </c>
      <c r="Q42" s="32" t="s">
        <v>530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485</v>
      </c>
      <c r="D43" s="24" t="s">
        <v>486</v>
      </c>
      <c r="E43" s="25" t="s">
        <v>102</v>
      </c>
      <c r="F43" s="26" t="s">
        <v>487</v>
      </c>
      <c r="G43" s="23" t="s">
        <v>54</v>
      </c>
      <c r="H43" s="75">
        <v>8</v>
      </c>
      <c r="I43" s="27">
        <v>9</v>
      </c>
      <c r="J43" s="27" t="s">
        <v>25</v>
      </c>
      <c r="K43" s="27">
        <v>8</v>
      </c>
      <c r="L43" s="71">
        <v>2</v>
      </c>
      <c r="M43" s="28">
        <f>ROUND(SUMPRODUCT(H43:L43,$H$8:$L$8)/100,1)</f>
        <v>4.5</v>
      </c>
      <c r="N43" s="29" t="str">
        <f t="shared" si="0"/>
        <v>D</v>
      </c>
      <c r="O43" s="30" t="str">
        <f t="shared" si="1"/>
        <v>Trung bình yếu</v>
      </c>
      <c r="P43" s="31" t="str">
        <f t="shared" si="3"/>
        <v/>
      </c>
      <c r="Q43" s="32" t="s">
        <v>530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488</v>
      </c>
      <c r="D44" s="24" t="s">
        <v>489</v>
      </c>
      <c r="E44" s="25" t="s">
        <v>490</v>
      </c>
      <c r="F44" s="26" t="s">
        <v>491</v>
      </c>
      <c r="G44" s="23" t="s">
        <v>50</v>
      </c>
      <c r="H44" s="75">
        <v>8</v>
      </c>
      <c r="I44" s="27">
        <v>2</v>
      </c>
      <c r="J44" s="27" t="s">
        <v>25</v>
      </c>
      <c r="K44" s="27">
        <v>8</v>
      </c>
      <c r="L44" s="71">
        <v>2</v>
      </c>
      <c r="M44" s="28">
        <f>ROUND(SUMPRODUCT(H44:L44,$H$8:$L$8)/100,1)</f>
        <v>3.8</v>
      </c>
      <c r="N44" s="29" t="str">
        <f t="shared" si="0"/>
        <v>F</v>
      </c>
      <c r="O44" s="30" t="str">
        <f t="shared" si="1"/>
        <v>Kém</v>
      </c>
      <c r="P44" s="31" t="str">
        <f t="shared" si="3"/>
        <v/>
      </c>
      <c r="Q44" s="32" t="s">
        <v>530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492</v>
      </c>
      <c r="D45" s="24" t="s">
        <v>493</v>
      </c>
      <c r="E45" s="25" t="s">
        <v>494</v>
      </c>
      <c r="F45" s="26" t="s">
        <v>495</v>
      </c>
      <c r="G45" s="23" t="s">
        <v>59</v>
      </c>
      <c r="H45" s="75">
        <v>8</v>
      </c>
      <c r="I45" s="27">
        <v>6</v>
      </c>
      <c r="J45" s="27" t="s">
        <v>25</v>
      </c>
      <c r="K45" s="27">
        <v>8</v>
      </c>
      <c r="L45" s="71">
        <v>5</v>
      </c>
      <c r="M45" s="28">
        <f>ROUND(SUMPRODUCT(H45:L45,$H$8:$L$8)/100,1)</f>
        <v>6</v>
      </c>
      <c r="N45" s="29" t="str">
        <f t="shared" si="0"/>
        <v>C</v>
      </c>
      <c r="O45" s="30" t="str">
        <f t="shared" si="1"/>
        <v>Trung bình</v>
      </c>
      <c r="P45" s="31" t="str">
        <f t="shared" si="3"/>
        <v/>
      </c>
      <c r="Q45" s="32" t="s">
        <v>530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496</v>
      </c>
      <c r="D46" s="24" t="s">
        <v>497</v>
      </c>
      <c r="E46" s="25" t="s">
        <v>498</v>
      </c>
      <c r="F46" s="26" t="s">
        <v>499</v>
      </c>
      <c r="G46" s="23" t="s">
        <v>50</v>
      </c>
      <c r="H46" s="75">
        <v>9</v>
      </c>
      <c r="I46" s="27">
        <v>9</v>
      </c>
      <c r="J46" s="27" t="s">
        <v>25</v>
      </c>
      <c r="K46" s="27">
        <v>8</v>
      </c>
      <c r="L46" s="71">
        <v>7</v>
      </c>
      <c r="M46" s="28">
        <f>ROUND(SUMPRODUCT(H46:L46,$H$8:$L$8)/100,1)</f>
        <v>7.6</v>
      </c>
      <c r="N46" s="29" t="str">
        <f t="shared" si="0"/>
        <v>B</v>
      </c>
      <c r="O46" s="30" t="str">
        <f t="shared" si="1"/>
        <v>Khá</v>
      </c>
      <c r="P46" s="31" t="str">
        <f t="shared" si="3"/>
        <v/>
      </c>
      <c r="Q46" s="32" t="s">
        <v>530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500</v>
      </c>
      <c r="D47" s="24" t="s">
        <v>501</v>
      </c>
      <c r="E47" s="25" t="s">
        <v>502</v>
      </c>
      <c r="F47" s="26" t="s">
        <v>503</v>
      </c>
      <c r="G47" s="23" t="s">
        <v>54</v>
      </c>
      <c r="H47" s="75">
        <v>9</v>
      </c>
      <c r="I47" s="27">
        <v>9</v>
      </c>
      <c r="J47" s="27" t="s">
        <v>25</v>
      </c>
      <c r="K47" s="27">
        <v>8</v>
      </c>
      <c r="L47" s="71">
        <v>7</v>
      </c>
      <c r="M47" s="28">
        <f>ROUND(SUMPRODUCT(H47:L47,$H$8:$L$8)/100,1)</f>
        <v>7.6</v>
      </c>
      <c r="N47" s="29" t="str">
        <f t="shared" si="0"/>
        <v>B</v>
      </c>
      <c r="O47" s="30" t="str">
        <f t="shared" si="1"/>
        <v>Khá</v>
      </c>
      <c r="P47" s="31" t="str">
        <f t="shared" si="3"/>
        <v/>
      </c>
      <c r="Q47" s="32" t="s">
        <v>530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504</v>
      </c>
      <c r="D48" s="24" t="s">
        <v>505</v>
      </c>
      <c r="E48" s="25" t="s">
        <v>196</v>
      </c>
      <c r="F48" s="26" t="s">
        <v>506</v>
      </c>
      <c r="G48" s="23" t="s">
        <v>54</v>
      </c>
      <c r="H48" s="75">
        <v>8</v>
      </c>
      <c r="I48" s="27">
        <v>6</v>
      </c>
      <c r="J48" s="27" t="s">
        <v>25</v>
      </c>
      <c r="K48" s="27">
        <v>8</v>
      </c>
      <c r="L48" s="71">
        <v>3</v>
      </c>
      <c r="M48" s="28">
        <f>ROUND(SUMPRODUCT(H48:L48,$H$8:$L$8)/100,1)</f>
        <v>4.8</v>
      </c>
      <c r="N48" s="29" t="str">
        <f t="shared" si="0"/>
        <v>D</v>
      </c>
      <c r="O48" s="30" t="str">
        <f t="shared" si="1"/>
        <v>Trung bình yếu</v>
      </c>
      <c r="P48" s="31" t="str">
        <f t="shared" si="3"/>
        <v/>
      </c>
      <c r="Q48" s="32" t="s">
        <v>530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507</v>
      </c>
      <c r="D49" s="24" t="s">
        <v>508</v>
      </c>
      <c r="E49" s="25" t="s">
        <v>196</v>
      </c>
      <c r="F49" s="26" t="s">
        <v>509</v>
      </c>
      <c r="G49" s="23" t="s">
        <v>54</v>
      </c>
      <c r="H49" s="75">
        <v>8</v>
      </c>
      <c r="I49" s="27">
        <v>5</v>
      </c>
      <c r="J49" s="27" t="s">
        <v>25</v>
      </c>
      <c r="K49" s="27">
        <v>8</v>
      </c>
      <c r="L49" s="71">
        <v>5</v>
      </c>
      <c r="M49" s="28">
        <f>ROUND(SUMPRODUCT(H49:L49,$H$8:$L$8)/100,1)</f>
        <v>5.9</v>
      </c>
      <c r="N49" s="29" t="str">
        <f t="shared" si="0"/>
        <v>C</v>
      </c>
      <c r="O49" s="30" t="str">
        <f t="shared" si="1"/>
        <v>Trung bình</v>
      </c>
      <c r="P49" s="31" t="str">
        <f t="shared" si="3"/>
        <v/>
      </c>
      <c r="Q49" s="32" t="s">
        <v>530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510</v>
      </c>
      <c r="D50" s="24" t="s">
        <v>511</v>
      </c>
      <c r="E50" s="25" t="s">
        <v>512</v>
      </c>
      <c r="F50" s="26" t="s">
        <v>513</v>
      </c>
      <c r="G50" s="23" t="s">
        <v>50</v>
      </c>
      <c r="H50" s="75">
        <v>9</v>
      </c>
      <c r="I50" s="27">
        <v>8</v>
      </c>
      <c r="J50" s="27" t="s">
        <v>25</v>
      </c>
      <c r="K50" s="27">
        <v>8</v>
      </c>
      <c r="L50" s="71">
        <v>8</v>
      </c>
      <c r="M50" s="28">
        <f>ROUND(SUMPRODUCT(H50:L50,$H$8:$L$8)/100,1)</f>
        <v>8.1</v>
      </c>
      <c r="N50" s="29" t="str">
        <f t="shared" si="0"/>
        <v>B+</v>
      </c>
      <c r="O50" s="30" t="str">
        <f t="shared" si="1"/>
        <v>Khá</v>
      </c>
      <c r="P50" s="31" t="str">
        <f t="shared" si="3"/>
        <v/>
      </c>
      <c r="Q50" s="32" t="s">
        <v>530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514</v>
      </c>
      <c r="D51" s="24" t="s">
        <v>69</v>
      </c>
      <c r="E51" s="25" t="s">
        <v>435</v>
      </c>
      <c r="F51" s="26" t="s">
        <v>515</v>
      </c>
      <c r="G51" s="23" t="s">
        <v>54</v>
      </c>
      <c r="H51" s="75">
        <v>8</v>
      </c>
      <c r="I51" s="27">
        <v>7</v>
      </c>
      <c r="J51" s="27" t="s">
        <v>25</v>
      </c>
      <c r="K51" s="27">
        <v>8</v>
      </c>
      <c r="L51" s="71">
        <v>2</v>
      </c>
      <c r="M51" s="28">
        <f>ROUND(SUMPRODUCT(H51:L51,$H$8:$L$8)/100,1)</f>
        <v>4.3</v>
      </c>
      <c r="N51" s="29" t="str">
        <f t="shared" si="0"/>
        <v>D</v>
      </c>
      <c r="O51" s="30" t="str">
        <f t="shared" si="1"/>
        <v>Trung bình yếu</v>
      </c>
      <c r="P51" s="31" t="str">
        <f t="shared" si="3"/>
        <v/>
      </c>
      <c r="Q51" s="32" t="s">
        <v>530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516</v>
      </c>
      <c r="D52" s="24" t="s">
        <v>517</v>
      </c>
      <c r="E52" s="25" t="s">
        <v>518</v>
      </c>
      <c r="F52" s="26" t="s">
        <v>519</v>
      </c>
      <c r="G52" s="23" t="s">
        <v>54</v>
      </c>
      <c r="H52" s="75">
        <v>8</v>
      </c>
      <c r="I52" s="27">
        <v>7</v>
      </c>
      <c r="J52" s="27" t="s">
        <v>25</v>
      </c>
      <c r="K52" s="27">
        <v>8</v>
      </c>
      <c r="L52" s="71">
        <v>1</v>
      </c>
      <c r="M52" s="28">
        <f>ROUND(SUMPRODUCT(H52:L52,$H$8:$L$8)/100,1)</f>
        <v>3.7</v>
      </c>
      <c r="N52" s="29" t="str">
        <f t="shared" si="0"/>
        <v>F</v>
      </c>
      <c r="O52" s="30" t="str">
        <f t="shared" si="1"/>
        <v>Kém</v>
      </c>
      <c r="P52" s="31" t="str">
        <f t="shared" si="3"/>
        <v/>
      </c>
      <c r="Q52" s="32" t="s">
        <v>530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520</v>
      </c>
      <c r="D53" s="24" t="s">
        <v>521</v>
      </c>
      <c r="E53" s="25" t="s">
        <v>371</v>
      </c>
      <c r="F53" s="26" t="s">
        <v>522</v>
      </c>
      <c r="G53" s="23" t="s">
        <v>54</v>
      </c>
      <c r="H53" s="75">
        <v>9</v>
      </c>
      <c r="I53" s="27">
        <v>7</v>
      </c>
      <c r="J53" s="27" t="s">
        <v>25</v>
      </c>
      <c r="K53" s="27">
        <v>10</v>
      </c>
      <c r="L53" s="71">
        <v>4</v>
      </c>
      <c r="M53" s="28">
        <f>ROUND(SUMPRODUCT(H53:L53,$H$8:$L$8)/100,1)</f>
        <v>6</v>
      </c>
      <c r="N53" s="29" t="str">
        <f t="shared" si="0"/>
        <v>C</v>
      </c>
      <c r="O53" s="30" t="str">
        <f t="shared" si="1"/>
        <v>Trung bình</v>
      </c>
      <c r="P53" s="31" t="str">
        <f t="shared" si="3"/>
        <v/>
      </c>
      <c r="Q53" s="32" t="s">
        <v>530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523</v>
      </c>
      <c r="D54" s="24" t="s">
        <v>524</v>
      </c>
      <c r="E54" s="25" t="s">
        <v>140</v>
      </c>
      <c r="F54" s="26" t="s">
        <v>525</v>
      </c>
      <c r="G54" s="23" t="s">
        <v>59</v>
      </c>
      <c r="H54" s="75">
        <v>9</v>
      </c>
      <c r="I54" s="27">
        <v>8</v>
      </c>
      <c r="J54" s="27" t="s">
        <v>25</v>
      </c>
      <c r="K54" s="27">
        <v>8</v>
      </c>
      <c r="L54" s="71">
        <v>4</v>
      </c>
      <c r="M54" s="28">
        <f>ROUND(SUMPRODUCT(H54:L54,$H$8:$L$8)/100,1)</f>
        <v>5.7</v>
      </c>
      <c r="N54" s="29" t="str">
        <f t="shared" si="0"/>
        <v>C</v>
      </c>
      <c r="O54" s="30" t="str">
        <f t="shared" si="1"/>
        <v>Trung bình</v>
      </c>
      <c r="P54" s="31" t="str">
        <f t="shared" si="3"/>
        <v/>
      </c>
      <c r="Q54" s="32" t="s">
        <v>530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526</v>
      </c>
      <c r="D55" s="24" t="s">
        <v>527</v>
      </c>
      <c r="E55" s="25" t="s">
        <v>296</v>
      </c>
      <c r="F55" s="26" t="s">
        <v>528</v>
      </c>
      <c r="G55" s="23" t="s">
        <v>50</v>
      </c>
      <c r="H55" s="75">
        <v>9</v>
      </c>
      <c r="I55" s="27">
        <v>7</v>
      </c>
      <c r="J55" s="27" t="s">
        <v>25</v>
      </c>
      <c r="K55" s="27">
        <v>8</v>
      </c>
      <c r="L55" s="71">
        <v>5</v>
      </c>
      <c r="M55" s="28">
        <f>ROUND(SUMPRODUCT(H55:L55,$H$8:$L$8)/100,1)</f>
        <v>6.2</v>
      </c>
      <c r="N55" s="29" t="str">
        <f t="shared" si="0"/>
        <v>C</v>
      </c>
      <c r="O55" s="30" t="str">
        <f t="shared" si="1"/>
        <v>Trung bình</v>
      </c>
      <c r="P55" s="31" t="str">
        <f t="shared" si="3"/>
        <v/>
      </c>
      <c r="Q55" s="32" t="s">
        <v>530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9" customHeight="1" x14ac:dyDescent="0.25">
      <c r="A56" s="2"/>
      <c r="B56" s="33"/>
      <c r="C56" s="34"/>
      <c r="D56" s="34"/>
      <c r="E56" s="35"/>
      <c r="F56" s="35"/>
      <c r="G56" s="35"/>
      <c r="H56" s="36"/>
      <c r="I56" s="37"/>
      <c r="J56" s="37"/>
      <c r="K56" s="38"/>
      <c r="L56" s="38"/>
      <c r="M56" s="38"/>
      <c r="N56" s="38"/>
      <c r="O56" s="38"/>
      <c r="P56" s="38"/>
      <c r="Q56" s="38"/>
      <c r="R56" s="3"/>
    </row>
    <row r="57" spans="1:35" ht="16.5" x14ac:dyDescent="0.25">
      <c r="A57" s="2"/>
      <c r="B57" s="83" t="s">
        <v>26</v>
      </c>
      <c r="C57" s="83"/>
      <c r="D57" s="34"/>
      <c r="E57" s="35"/>
      <c r="F57" s="35"/>
      <c r="G57" s="35"/>
      <c r="H57" s="36"/>
      <c r="I57" s="37"/>
      <c r="J57" s="37"/>
      <c r="K57" s="38"/>
      <c r="L57" s="38"/>
      <c r="M57" s="38"/>
      <c r="N57" s="38"/>
      <c r="O57" s="38"/>
      <c r="P57" s="38"/>
      <c r="Q57" s="38"/>
      <c r="R57" s="3"/>
    </row>
    <row r="58" spans="1:35" ht="16.5" customHeight="1" x14ac:dyDescent="0.25">
      <c r="A58" s="2"/>
      <c r="B58" s="39" t="s">
        <v>27</v>
      </c>
      <c r="C58" s="39"/>
      <c r="D58" s="40">
        <f>+$W$7</f>
        <v>47</v>
      </c>
      <c r="E58" s="41" t="s">
        <v>28</v>
      </c>
      <c r="F58" s="77" t="s">
        <v>29</v>
      </c>
      <c r="G58" s="77"/>
      <c r="H58" s="77"/>
      <c r="I58" s="77"/>
      <c r="J58" s="77"/>
      <c r="K58" s="77"/>
      <c r="L58" s="42">
        <f>$W$7 -COUNTIF($P$8:$P$215,"Vắng") -COUNTIF($P$8:$P$215,"Vắng có phép") - COUNTIF($P$8:$P$215,"Đình chỉ thi") - COUNTIF($P$8:$P$215,"Không đủ ĐKDT")</f>
        <v>46</v>
      </c>
      <c r="M58" s="42"/>
      <c r="N58" s="42"/>
      <c r="O58" s="43"/>
      <c r="P58" s="44" t="s">
        <v>28</v>
      </c>
      <c r="Q58" s="43"/>
      <c r="R58" s="3"/>
    </row>
    <row r="59" spans="1:35" ht="16.5" customHeight="1" x14ac:dyDescent="0.25">
      <c r="A59" s="2"/>
      <c r="B59" s="39" t="s">
        <v>30</v>
      </c>
      <c r="C59" s="39"/>
      <c r="D59" s="40">
        <f>+$AH$7</f>
        <v>43</v>
      </c>
      <c r="E59" s="41" t="s">
        <v>28</v>
      </c>
      <c r="F59" s="77" t="s">
        <v>31</v>
      </c>
      <c r="G59" s="77"/>
      <c r="H59" s="77"/>
      <c r="I59" s="77"/>
      <c r="J59" s="77"/>
      <c r="K59" s="77"/>
      <c r="L59" s="45">
        <f>COUNTIF($P$8:$P$91,"Vắng")</f>
        <v>1</v>
      </c>
      <c r="M59" s="45"/>
      <c r="N59" s="45"/>
      <c r="O59" s="46"/>
      <c r="P59" s="44" t="s">
        <v>28</v>
      </c>
      <c r="Q59" s="46"/>
      <c r="R59" s="3"/>
    </row>
    <row r="60" spans="1:35" ht="16.5" customHeight="1" x14ac:dyDescent="0.25">
      <c r="A60" s="2"/>
      <c r="B60" s="39" t="s">
        <v>39</v>
      </c>
      <c r="C60" s="39"/>
      <c r="D60" s="49">
        <f>COUNTIF(T9:T55,"Học lại")</f>
        <v>4</v>
      </c>
      <c r="E60" s="41" t="s">
        <v>28</v>
      </c>
      <c r="F60" s="77" t="s">
        <v>40</v>
      </c>
      <c r="G60" s="77"/>
      <c r="H60" s="77"/>
      <c r="I60" s="77"/>
      <c r="J60" s="77"/>
      <c r="K60" s="77"/>
      <c r="L60" s="42">
        <f>COUNTIF($P$8:$P$91,"Vắng có phép")</f>
        <v>0</v>
      </c>
      <c r="M60" s="42"/>
      <c r="N60" s="42"/>
      <c r="O60" s="43"/>
      <c r="P60" s="44" t="s">
        <v>28</v>
      </c>
      <c r="Q60" s="43"/>
      <c r="R60" s="3"/>
    </row>
    <row r="61" spans="1:35" ht="3" customHeight="1" x14ac:dyDescent="0.25">
      <c r="A61" s="2"/>
      <c r="B61" s="33"/>
      <c r="C61" s="34"/>
      <c r="D61" s="34"/>
      <c r="E61" s="35"/>
      <c r="F61" s="35"/>
      <c r="G61" s="35"/>
      <c r="H61" s="36"/>
      <c r="I61" s="37"/>
      <c r="J61" s="37"/>
      <c r="K61" s="38"/>
      <c r="L61" s="38"/>
      <c r="M61" s="38"/>
      <c r="N61" s="38"/>
      <c r="O61" s="38"/>
      <c r="P61" s="38"/>
      <c r="Q61" s="38"/>
      <c r="R61" s="3"/>
    </row>
    <row r="62" spans="1:35" x14ac:dyDescent="0.25">
      <c r="B62" s="68" t="s">
        <v>41</v>
      </c>
      <c r="C62" s="68"/>
      <c r="D62" s="69">
        <f>COUNTIF(T9:T55,"Thi lại")</f>
        <v>0</v>
      </c>
      <c r="E62" s="70" t="s">
        <v>28</v>
      </c>
      <c r="F62" s="3"/>
      <c r="G62" s="3"/>
      <c r="H62" s="3"/>
      <c r="I62" s="3"/>
      <c r="J62" s="78"/>
      <c r="K62" s="78"/>
      <c r="L62" s="78"/>
      <c r="M62" s="78"/>
      <c r="N62" s="78"/>
      <c r="O62" s="78"/>
      <c r="P62" s="78"/>
      <c r="Q62" s="78"/>
      <c r="R62" s="3"/>
    </row>
    <row r="63" spans="1:35" ht="24.75" customHeight="1" x14ac:dyDescent="0.25">
      <c r="B63" s="68"/>
      <c r="C63" s="68"/>
      <c r="D63" s="69"/>
      <c r="E63" s="70"/>
      <c r="F63" s="3"/>
      <c r="G63" s="3"/>
      <c r="H63" s="3"/>
      <c r="I63" s="3"/>
      <c r="J63" s="78" t="s">
        <v>534</v>
      </c>
      <c r="K63" s="78"/>
      <c r="L63" s="78"/>
      <c r="M63" s="78"/>
      <c r="N63" s="78"/>
      <c r="O63" s="78"/>
      <c r="P63" s="78"/>
      <c r="Q63" s="78"/>
      <c r="R63" s="3"/>
    </row>
  </sheetData>
  <sheetProtection formatCells="0" formatColumns="0" formatRows="0" insertColumns="0" insertRows="0" insertHyperlinks="0" deleteColumns="0" deleteRows="0" sort="0" autoFilter="0" pivotTables="0"/>
  <autoFilter ref="A7:AI55">
    <filterColumn colId="3" showButton="0"/>
  </autoFilter>
  <sortState ref="B9:U55">
    <sortCondition ref="B9:B55"/>
  </sortState>
  <mergeCells count="40">
    <mergeCell ref="B1:G1"/>
    <mergeCell ref="H1:Q1"/>
    <mergeCell ref="B2:G2"/>
    <mergeCell ref="H2:Q2"/>
    <mergeCell ref="B3:C3"/>
    <mergeCell ref="D3:K3"/>
    <mergeCell ref="L3:Q3"/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F58:K58"/>
    <mergeCell ref="L6:L7"/>
    <mergeCell ref="B8:G8"/>
    <mergeCell ref="B57:C57"/>
    <mergeCell ref="F59:K59"/>
    <mergeCell ref="F60:K60"/>
    <mergeCell ref="J62:Q62"/>
    <mergeCell ref="J63:Q63"/>
  </mergeCells>
  <conditionalFormatting sqref="H9:L55">
    <cfRule type="cellIs" dxfId="28" priority="12" operator="greaterThan">
      <formula>10</formula>
    </cfRule>
  </conditionalFormatting>
  <conditionalFormatting sqref="L9:L55">
    <cfRule type="cellIs" dxfId="27" priority="3" operator="greaterThan">
      <formula>10</formula>
    </cfRule>
    <cfRule type="cellIs" dxfId="26" priority="5" operator="greaterThan">
      <formula>10</formula>
    </cfRule>
    <cfRule type="cellIs" dxfId="25" priority="6" operator="greaterThan">
      <formula>10</formula>
    </cfRule>
    <cfRule type="cellIs" dxfId="24" priority="7" operator="greaterThan">
      <formula>10</formula>
    </cfRule>
    <cfRule type="cellIs" dxfId="23" priority="8" operator="greaterThan">
      <formula>10</formula>
    </cfRule>
    <cfRule type="cellIs" dxfId="22" priority="9" operator="greaterThan">
      <formula>10</formula>
    </cfRule>
  </conditionalFormatting>
  <conditionalFormatting sqref="H9:K55">
    <cfRule type="cellIs" dxfId="21" priority="2" operator="greaterThan">
      <formula>10</formula>
    </cfRule>
  </conditionalFormatting>
  <conditionalFormatting sqref="C1:C1048576">
    <cfRule type="duplicateValues" dxfId="20" priority="31"/>
  </conditionalFormatting>
  <dataValidations count="1">
    <dataValidation allowBlank="1" showInputMessage="1" showErrorMessage="1" errorTitle="Không xóa dữ liệu" error="Không xóa dữ liệu" prompt="Không xóa dữ liệu" sqref="D60 U2:AI7 T9:T55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workbookViewId="0">
      <pane ySplit="2" topLeftCell="A56" activePane="bottomLeft" state="frozen"/>
      <selection activeCell="L5" sqref="L1:O1048576"/>
      <selection pane="bottomLeft" activeCell="A64" sqref="A64:XFD9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25" style="1" customWidth="1"/>
    <col min="5" max="5" width="10.5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6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532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378</v>
      </c>
      <c r="M3" s="103"/>
      <c r="N3" s="103"/>
      <c r="O3" s="103"/>
      <c r="P3" s="103"/>
      <c r="Q3" s="103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3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95" t="s">
        <v>9</v>
      </c>
      <c r="I6" s="95" t="s">
        <v>10</v>
      </c>
      <c r="J6" s="95" t="s">
        <v>11</v>
      </c>
      <c r="K6" s="95" t="s">
        <v>12</v>
      </c>
      <c r="L6" s="79" t="s">
        <v>13</v>
      </c>
      <c r="M6" s="87" t="s">
        <v>14</v>
      </c>
      <c r="N6" s="79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95"/>
      <c r="I7" s="95"/>
      <c r="J7" s="95"/>
      <c r="K7" s="95"/>
      <c r="L7" s="79"/>
      <c r="M7" s="96"/>
      <c r="N7" s="79"/>
      <c r="O7" s="88"/>
      <c r="P7" s="96"/>
      <c r="Q7" s="96"/>
      <c r="S7" s="8"/>
      <c r="T7" s="51"/>
      <c r="U7" s="56" t="str">
        <f>+D3</f>
        <v>An toàn mạng nâng cao</v>
      </c>
      <c r="V7" s="57" t="str">
        <f>+L3</f>
        <v>Nhóm: D14-133_02</v>
      </c>
      <c r="W7" s="58">
        <f>+$AF$7+$AH$7+$AD$7</f>
        <v>47</v>
      </c>
      <c r="X7" s="52">
        <f>COUNTIF($P$8:$P$63,"Khiển trách")</f>
        <v>0</v>
      </c>
      <c r="Y7" s="52">
        <f>COUNTIF($P$8:$P$63,"Cảnh cáo")</f>
        <v>0</v>
      </c>
      <c r="Z7" s="52">
        <f>COUNTIF($P$8:$P$63,"Đình chỉ thi")</f>
        <v>0</v>
      </c>
      <c r="AA7" s="59">
        <f>+($X$7+$Y$7+$Z$7)/$W$7*100%</f>
        <v>0</v>
      </c>
      <c r="AB7" s="52">
        <f>SUM(COUNTIF($P$8:$P$63,"Vắng"),COUNTIF($P$8:$P$63,"Vắng có phép"))</f>
        <v>2</v>
      </c>
      <c r="AC7" s="60">
        <f>+$AB$7/$W$7</f>
        <v>4.2553191489361701E-2</v>
      </c>
      <c r="AD7" s="61">
        <f>COUNTIF($T$8:$T$63,"Thi lại")</f>
        <v>0</v>
      </c>
      <c r="AE7" s="60">
        <f>+$AD$7/$W$7</f>
        <v>0</v>
      </c>
      <c r="AF7" s="61">
        <f>COUNTIF($T$8:$T$63,"Học lại")</f>
        <v>9</v>
      </c>
      <c r="AG7" s="60">
        <f>+$AF$7/$W$7</f>
        <v>0.19148936170212766</v>
      </c>
      <c r="AH7" s="52">
        <f>COUNTIF($T$9:$T$63,"Đạt")</f>
        <v>38</v>
      </c>
      <c r="AI7" s="59">
        <f>+$AH$7/$W$7</f>
        <v>0.80851063829787229</v>
      </c>
    </row>
    <row r="8" spans="2:35" ht="14.25" customHeight="1" x14ac:dyDescent="0.25">
      <c r="B8" s="80" t="s">
        <v>24</v>
      </c>
      <c r="C8" s="81"/>
      <c r="D8" s="81"/>
      <c r="E8" s="81"/>
      <c r="F8" s="81"/>
      <c r="G8" s="8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227</v>
      </c>
      <c r="D9" s="13" t="s">
        <v>228</v>
      </c>
      <c r="E9" s="14" t="s">
        <v>229</v>
      </c>
      <c r="F9" s="15" t="s">
        <v>230</v>
      </c>
      <c r="G9" s="12" t="s">
        <v>54</v>
      </c>
      <c r="H9" s="74">
        <v>9</v>
      </c>
      <c r="I9" s="16">
        <v>6</v>
      </c>
      <c r="J9" s="16" t="s">
        <v>25</v>
      </c>
      <c r="K9" s="16">
        <v>9</v>
      </c>
      <c r="L9" s="17">
        <v>4</v>
      </c>
      <c r="M9" s="18">
        <f>ROUND(SUMPRODUCT(H9:L9,$H$8:$L$8)/100,1)</f>
        <v>5.7</v>
      </c>
      <c r="N9" s="19" t="str">
        <f t="shared" ref="N9:N55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55" si="1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24" si="2">+IF(OR($H9=0,$I9=0,$J9=0,$K9=0),"Không đủ ĐKDT",IF(AND(L9=0,M9&gt;=4),"Không đạt",""))</f>
        <v/>
      </c>
      <c r="Q9" s="20" t="s">
        <v>376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231</v>
      </c>
      <c r="D10" s="24" t="s">
        <v>124</v>
      </c>
      <c r="E10" s="25" t="s">
        <v>232</v>
      </c>
      <c r="F10" s="26" t="s">
        <v>233</v>
      </c>
      <c r="G10" s="23" t="s">
        <v>59</v>
      </c>
      <c r="H10" s="75">
        <v>10</v>
      </c>
      <c r="I10" s="27">
        <v>9</v>
      </c>
      <c r="J10" s="27" t="s">
        <v>25</v>
      </c>
      <c r="K10" s="27">
        <v>8</v>
      </c>
      <c r="L10" s="71">
        <v>6</v>
      </c>
      <c r="M10" s="28">
        <f>ROUND(SUMPRODUCT(H10:L10,$H$8:$L$8)/100,1)</f>
        <v>7.1</v>
      </c>
      <c r="N10" s="29" t="str">
        <f t="shared" si="0"/>
        <v>B</v>
      </c>
      <c r="O10" s="30" t="str">
        <f t="shared" si="1"/>
        <v>Khá</v>
      </c>
      <c r="P10" s="31" t="str">
        <f t="shared" si="2"/>
        <v/>
      </c>
      <c r="Q10" s="32" t="s">
        <v>376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234</v>
      </c>
      <c r="D11" s="24" t="s">
        <v>235</v>
      </c>
      <c r="E11" s="25" t="s">
        <v>66</v>
      </c>
      <c r="F11" s="26" t="s">
        <v>103</v>
      </c>
      <c r="G11" s="23" t="s">
        <v>54</v>
      </c>
      <c r="H11" s="75">
        <v>10</v>
      </c>
      <c r="I11" s="27">
        <v>6</v>
      </c>
      <c r="J11" s="27" t="s">
        <v>25</v>
      </c>
      <c r="K11" s="27">
        <v>9</v>
      </c>
      <c r="L11" s="71">
        <v>7</v>
      </c>
      <c r="M11" s="28">
        <f>ROUND(SUMPRODUCT(H11:L11,$H$8:$L$8)/100,1)</f>
        <v>7.6</v>
      </c>
      <c r="N11" s="29" t="str">
        <f t="shared" si="0"/>
        <v>B</v>
      </c>
      <c r="O11" s="30" t="str">
        <f t="shared" si="1"/>
        <v>Khá</v>
      </c>
      <c r="P11" s="31" t="str">
        <f t="shared" si="2"/>
        <v/>
      </c>
      <c r="Q11" s="32" t="s">
        <v>376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236</v>
      </c>
      <c r="D12" s="24" t="s">
        <v>65</v>
      </c>
      <c r="E12" s="25" t="s">
        <v>66</v>
      </c>
      <c r="F12" s="26" t="s">
        <v>237</v>
      </c>
      <c r="G12" s="23" t="s">
        <v>59</v>
      </c>
      <c r="H12" s="75">
        <v>10</v>
      </c>
      <c r="I12" s="27">
        <v>7</v>
      </c>
      <c r="J12" s="27" t="s">
        <v>25</v>
      </c>
      <c r="K12" s="27">
        <v>7</v>
      </c>
      <c r="L12" s="71">
        <v>7</v>
      </c>
      <c r="M12" s="28">
        <f>ROUND(SUMPRODUCT(H12:L12,$H$8:$L$8)/100,1)</f>
        <v>7.3</v>
      </c>
      <c r="N12" s="29" t="str">
        <f t="shared" si="0"/>
        <v>B</v>
      </c>
      <c r="O12" s="30" t="str">
        <f t="shared" si="1"/>
        <v>Khá</v>
      </c>
      <c r="P12" s="31" t="str">
        <f t="shared" si="2"/>
        <v/>
      </c>
      <c r="Q12" s="32" t="s">
        <v>376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238</v>
      </c>
      <c r="D13" s="24" t="s">
        <v>239</v>
      </c>
      <c r="E13" s="25" t="s">
        <v>240</v>
      </c>
      <c r="F13" s="26" t="s">
        <v>241</v>
      </c>
      <c r="G13" s="23" t="s">
        <v>59</v>
      </c>
      <c r="H13" s="75">
        <v>9</v>
      </c>
      <c r="I13" s="27">
        <v>10</v>
      </c>
      <c r="J13" s="27" t="s">
        <v>25</v>
      </c>
      <c r="K13" s="27">
        <v>7</v>
      </c>
      <c r="L13" s="71">
        <v>6</v>
      </c>
      <c r="M13" s="28">
        <f>ROUND(SUMPRODUCT(H13:L13,$H$8:$L$8)/100,1)</f>
        <v>6.9</v>
      </c>
      <c r="N13" s="29" t="str">
        <f t="shared" si="0"/>
        <v>C+</v>
      </c>
      <c r="O13" s="30" t="str">
        <f t="shared" si="1"/>
        <v>Trung bình</v>
      </c>
      <c r="P13" s="31" t="str">
        <f t="shared" si="2"/>
        <v/>
      </c>
      <c r="Q13" s="32" t="s">
        <v>376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242</v>
      </c>
      <c r="D14" s="24" t="s">
        <v>167</v>
      </c>
      <c r="E14" s="25" t="s">
        <v>243</v>
      </c>
      <c r="F14" s="26" t="s">
        <v>244</v>
      </c>
      <c r="G14" s="23" t="s">
        <v>59</v>
      </c>
      <c r="H14" s="75">
        <v>8</v>
      </c>
      <c r="I14" s="27">
        <v>7</v>
      </c>
      <c r="J14" s="27" t="s">
        <v>25</v>
      </c>
      <c r="K14" s="27">
        <v>9</v>
      </c>
      <c r="L14" s="71">
        <v>6</v>
      </c>
      <c r="M14" s="28">
        <f>ROUND(SUMPRODUCT(H14:L14,$H$8:$L$8)/100,1)</f>
        <v>6.9</v>
      </c>
      <c r="N14" s="29" t="str">
        <f t="shared" si="0"/>
        <v>C+</v>
      </c>
      <c r="O14" s="30" t="str">
        <f t="shared" si="1"/>
        <v>Trung bình</v>
      </c>
      <c r="P14" s="31" t="str">
        <f t="shared" si="2"/>
        <v/>
      </c>
      <c r="Q14" s="32" t="s">
        <v>376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245</v>
      </c>
      <c r="D15" s="24" t="s">
        <v>246</v>
      </c>
      <c r="E15" s="25" t="s">
        <v>86</v>
      </c>
      <c r="F15" s="26" t="s">
        <v>247</v>
      </c>
      <c r="G15" s="23" t="s">
        <v>54</v>
      </c>
      <c r="H15" s="75">
        <v>9</v>
      </c>
      <c r="I15" s="27">
        <v>6</v>
      </c>
      <c r="J15" s="27" t="s">
        <v>25</v>
      </c>
      <c r="K15" s="27">
        <v>9</v>
      </c>
      <c r="L15" s="71">
        <v>6</v>
      </c>
      <c r="M15" s="28">
        <f>ROUND(SUMPRODUCT(H15:L15,$H$8:$L$8)/100,1)</f>
        <v>6.9</v>
      </c>
      <c r="N15" s="29" t="str">
        <f t="shared" si="0"/>
        <v>C+</v>
      </c>
      <c r="O15" s="30" t="str">
        <f t="shared" si="1"/>
        <v>Trung bình</v>
      </c>
      <c r="P15" s="31" t="str">
        <f t="shared" si="2"/>
        <v/>
      </c>
      <c r="Q15" s="32" t="s">
        <v>376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248</v>
      </c>
      <c r="D16" s="24" t="s">
        <v>249</v>
      </c>
      <c r="E16" s="25" t="s">
        <v>250</v>
      </c>
      <c r="F16" s="26" t="s">
        <v>251</v>
      </c>
      <c r="G16" s="23" t="s">
        <v>54</v>
      </c>
      <c r="H16" s="75">
        <v>10</v>
      </c>
      <c r="I16" s="27">
        <v>9</v>
      </c>
      <c r="J16" s="27" t="s">
        <v>25</v>
      </c>
      <c r="K16" s="27">
        <v>9</v>
      </c>
      <c r="L16" s="71">
        <v>7</v>
      </c>
      <c r="M16" s="28">
        <f>ROUND(SUMPRODUCT(H16:L16,$H$8:$L$8)/100,1)</f>
        <v>7.9</v>
      </c>
      <c r="N16" s="29" t="str">
        <f t="shared" si="0"/>
        <v>B</v>
      </c>
      <c r="O16" s="30" t="str">
        <f t="shared" si="1"/>
        <v>Khá</v>
      </c>
      <c r="P16" s="31" t="str">
        <f t="shared" si="2"/>
        <v/>
      </c>
      <c r="Q16" s="32" t="s">
        <v>376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252</v>
      </c>
      <c r="D17" s="24" t="s">
        <v>253</v>
      </c>
      <c r="E17" s="25" t="s">
        <v>98</v>
      </c>
      <c r="F17" s="26" t="s">
        <v>254</v>
      </c>
      <c r="G17" s="23" t="s">
        <v>54</v>
      </c>
      <c r="H17" s="75">
        <v>8</v>
      </c>
      <c r="I17" s="27">
        <v>5</v>
      </c>
      <c r="J17" s="27" t="s">
        <v>25</v>
      </c>
      <c r="K17" s="27">
        <v>9</v>
      </c>
      <c r="L17" s="71">
        <v>9</v>
      </c>
      <c r="M17" s="28">
        <f>ROUND(SUMPRODUCT(H17:L17,$H$8:$L$8)/100,1)</f>
        <v>8.5</v>
      </c>
      <c r="N17" s="29" t="str">
        <f t="shared" si="0"/>
        <v>A</v>
      </c>
      <c r="O17" s="30" t="str">
        <f t="shared" si="1"/>
        <v>Giỏi</v>
      </c>
      <c r="P17" s="31" t="str">
        <f t="shared" si="2"/>
        <v/>
      </c>
      <c r="Q17" s="32" t="s">
        <v>376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255</v>
      </c>
      <c r="D18" s="24" t="s">
        <v>256</v>
      </c>
      <c r="E18" s="25" t="s">
        <v>257</v>
      </c>
      <c r="F18" s="26" t="s">
        <v>258</v>
      </c>
      <c r="G18" s="23" t="s">
        <v>54</v>
      </c>
      <c r="H18" s="75">
        <v>7</v>
      </c>
      <c r="I18" s="27">
        <v>2</v>
      </c>
      <c r="J18" s="27" t="s">
        <v>25</v>
      </c>
      <c r="K18" s="27">
        <v>7</v>
      </c>
      <c r="L18" s="71">
        <v>4</v>
      </c>
      <c r="M18" s="28">
        <f>ROUND(SUMPRODUCT(H18:L18,$H$8:$L$8)/100,1)</f>
        <v>4.7</v>
      </c>
      <c r="N18" s="29" t="str">
        <f t="shared" si="0"/>
        <v>D</v>
      </c>
      <c r="O18" s="30" t="str">
        <f t="shared" si="1"/>
        <v>Trung bình yếu</v>
      </c>
      <c r="P18" s="31" t="str">
        <f t="shared" si="2"/>
        <v/>
      </c>
      <c r="Q18" s="32" t="s">
        <v>376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259</v>
      </c>
      <c r="D19" s="24" t="s">
        <v>260</v>
      </c>
      <c r="E19" s="25" t="s">
        <v>261</v>
      </c>
      <c r="F19" s="26" t="s">
        <v>262</v>
      </c>
      <c r="G19" s="23" t="s">
        <v>54</v>
      </c>
      <c r="H19" s="75">
        <v>8</v>
      </c>
      <c r="I19" s="27">
        <v>7</v>
      </c>
      <c r="J19" s="27" t="s">
        <v>25</v>
      </c>
      <c r="K19" s="27">
        <v>7</v>
      </c>
      <c r="L19" s="71">
        <v>5</v>
      </c>
      <c r="M19" s="28">
        <f>ROUND(SUMPRODUCT(H19:L19,$H$8:$L$8)/100,1)</f>
        <v>5.9</v>
      </c>
      <c r="N19" s="29" t="str">
        <f t="shared" si="0"/>
        <v>C</v>
      </c>
      <c r="O19" s="30" t="str">
        <f t="shared" si="1"/>
        <v>Trung bình</v>
      </c>
      <c r="P19" s="31" t="str">
        <f t="shared" si="2"/>
        <v/>
      </c>
      <c r="Q19" s="32" t="s">
        <v>376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263</v>
      </c>
      <c r="D20" s="24" t="s">
        <v>264</v>
      </c>
      <c r="E20" s="25" t="s">
        <v>181</v>
      </c>
      <c r="F20" s="26" t="s">
        <v>265</v>
      </c>
      <c r="G20" s="23" t="s">
        <v>54</v>
      </c>
      <c r="H20" s="75">
        <v>8</v>
      </c>
      <c r="I20" s="27">
        <v>2</v>
      </c>
      <c r="J20" s="27" t="s">
        <v>25</v>
      </c>
      <c r="K20" s="27">
        <v>7</v>
      </c>
      <c r="L20" s="71">
        <v>1</v>
      </c>
      <c r="M20" s="28">
        <f>ROUND(SUMPRODUCT(H20:L20,$H$8:$L$8)/100,1)</f>
        <v>3</v>
      </c>
      <c r="N20" s="29" t="str">
        <f t="shared" si="0"/>
        <v>F</v>
      </c>
      <c r="O20" s="30" t="str">
        <f t="shared" si="1"/>
        <v>Kém</v>
      </c>
      <c r="P20" s="31" t="str">
        <f t="shared" si="2"/>
        <v/>
      </c>
      <c r="Q20" s="32" t="s">
        <v>376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Học lại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266</v>
      </c>
      <c r="D21" s="24" t="s">
        <v>267</v>
      </c>
      <c r="E21" s="25" t="s">
        <v>268</v>
      </c>
      <c r="F21" s="26" t="s">
        <v>269</v>
      </c>
      <c r="G21" s="23" t="s">
        <v>54</v>
      </c>
      <c r="H21" s="75">
        <v>10</v>
      </c>
      <c r="I21" s="27">
        <v>7</v>
      </c>
      <c r="J21" s="27" t="s">
        <v>25</v>
      </c>
      <c r="K21" s="27">
        <v>9</v>
      </c>
      <c r="L21" s="71">
        <v>9</v>
      </c>
      <c r="M21" s="28">
        <f>ROUND(SUMPRODUCT(H21:L21,$H$8:$L$8)/100,1)</f>
        <v>8.9</v>
      </c>
      <c r="N21" s="29" t="str">
        <f t="shared" si="0"/>
        <v>A</v>
      </c>
      <c r="O21" s="30" t="str">
        <f t="shared" si="1"/>
        <v>Giỏi</v>
      </c>
      <c r="P21" s="31" t="str">
        <f t="shared" si="2"/>
        <v/>
      </c>
      <c r="Q21" s="32" t="s">
        <v>376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270</v>
      </c>
      <c r="D22" s="24" t="s">
        <v>271</v>
      </c>
      <c r="E22" s="25" t="s">
        <v>268</v>
      </c>
      <c r="F22" s="26" t="s">
        <v>272</v>
      </c>
      <c r="G22" s="23" t="s">
        <v>54</v>
      </c>
      <c r="H22" s="75">
        <v>9</v>
      </c>
      <c r="I22" s="27">
        <v>6</v>
      </c>
      <c r="J22" s="27" t="s">
        <v>25</v>
      </c>
      <c r="K22" s="27">
        <v>9</v>
      </c>
      <c r="L22" s="71">
        <v>8</v>
      </c>
      <c r="M22" s="28">
        <f>ROUND(SUMPRODUCT(H22:L22,$H$8:$L$8)/100,1)</f>
        <v>8.1</v>
      </c>
      <c r="N22" s="29" t="str">
        <f t="shared" si="0"/>
        <v>B+</v>
      </c>
      <c r="O22" s="30" t="str">
        <f t="shared" si="1"/>
        <v>Khá</v>
      </c>
      <c r="P22" s="31" t="str">
        <f t="shared" si="2"/>
        <v/>
      </c>
      <c r="Q22" s="32" t="s">
        <v>376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273</v>
      </c>
      <c r="D23" s="24" t="s">
        <v>274</v>
      </c>
      <c r="E23" s="25" t="s">
        <v>275</v>
      </c>
      <c r="F23" s="26" t="s">
        <v>212</v>
      </c>
      <c r="G23" s="23" t="s">
        <v>54</v>
      </c>
      <c r="H23" s="75">
        <v>10</v>
      </c>
      <c r="I23" s="27">
        <v>7</v>
      </c>
      <c r="J23" s="27" t="s">
        <v>25</v>
      </c>
      <c r="K23" s="27">
        <v>9</v>
      </c>
      <c r="L23" s="71">
        <v>8</v>
      </c>
      <c r="M23" s="28">
        <f>ROUND(SUMPRODUCT(H23:L23,$H$8:$L$8)/100,1)</f>
        <v>8.3000000000000007</v>
      </c>
      <c r="N23" s="29" t="str">
        <f t="shared" si="0"/>
        <v>B+</v>
      </c>
      <c r="O23" s="30" t="str">
        <f t="shared" si="1"/>
        <v>Khá</v>
      </c>
      <c r="P23" s="31" t="str">
        <f t="shared" si="2"/>
        <v/>
      </c>
      <c r="Q23" s="32" t="s">
        <v>376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276</v>
      </c>
      <c r="D24" s="24" t="s">
        <v>277</v>
      </c>
      <c r="E24" s="25" t="s">
        <v>196</v>
      </c>
      <c r="F24" s="26" t="s">
        <v>278</v>
      </c>
      <c r="G24" s="23" t="s">
        <v>54</v>
      </c>
      <c r="H24" s="75">
        <v>10</v>
      </c>
      <c r="I24" s="27">
        <v>6</v>
      </c>
      <c r="J24" s="27" t="s">
        <v>25</v>
      </c>
      <c r="K24" s="27">
        <v>9</v>
      </c>
      <c r="L24" s="71">
        <v>6</v>
      </c>
      <c r="M24" s="28">
        <f>ROUND(SUMPRODUCT(H24:L24,$H$8:$L$8)/100,1)</f>
        <v>7</v>
      </c>
      <c r="N24" s="29" t="str">
        <f t="shared" si="0"/>
        <v>B</v>
      </c>
      <c r="O24" s="30" t="str">
        <f t="shared" si="1"/>
        <v>Khá</v>
      </c>
      <c r="P24" s="31" t="str">
        <f t="shared" si="2"/>
        <v/>
      </c>
      <c r="Q24" s="32" t="s">
        <v>376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279</v>
      </c>
      <c r="D25" s="24" t="s">
        <v>280</v>
      </c>
      <c r="E25" s="25" t="s">
        <v>200</v>
      </c>
      <c r="F25" s="26" t="s">
        <v>281</v>
      </c>
      <c r="G25" s="23" t="s">
        <v>282</v>
      </c>
      <c r="H25" s="75">
        <v>7</v>
      </c>
      <c r="I25" s="27">
        <v>2</v>
      </c>
      <c r="J25" s="27" t="s">
        <v>25</v>
      </c>
      <c r="K25" s="27">
        <v>7</v>
      </c>
      <c r="L25" s="71">
        <v>0</v>
      </c>
      <c r="M25" s="28">
        <f>ROUND(SUMPRODUCT(H25:L25,$H$8:$L$8)/100,1)</f>
        <v>2.2999999999999998</v>
      </c>
      <c r="N25" s="29" t="str">
        <f t="shared" si="0"/>
        <v>F</v>
      </c>
      <c r="O25" s="30" t="str">
        <f t="shared" si="1"/>
        <v>Kém</v>
      </c>
      <c r="P25" s="67" t="s">
        <v>533</v>
      </c>
      <c r="Q25" s="32" t="s">
        <v>376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283</v>
      </c>
      <c r="D26" s="24" t="s">
        <v>124</v>
      </c>
      <c r="E26" s="25" t="s">
        <v>200</v>
      </c>
      <c r="F26" s="26" t="s">
        <v>284</v>
      </c>
      <c r="G26" s="23" t="s">
        <v>54</v>
      </c>
      <c r="H26" s="75">
        <v>10</v>
      </c>
      <c r="I26" s="27">
        <v>7</v>
      </c>
      <c r="J26" s="27" t="s">
        <v>25</v>
      </c>
      <c r="K26" s="27">
        <v>9</v>
      </c>
      <c r="L26" s="71">
        <v>6</v>
      </c>
      <c r="M26" s="28">
        <f>ROUND(SUMPRODUCT(H26:L26,$H$8:$L$8)/100,1)</f>
        <v>7.1</v>
      </c>
      <c r="N26" s="29" t="str">
        <f t="shared" si="0"/>
        <v>B</v>
      </c>
      <c r="O26" s="30" t="str">
        <f t="shared" si="1"/>
        <v>Khá</v>
      </c>
      <c r="P26" s="31" t="str">
        <f t="shared" ref="P26:P35" si="3">+IF(OR($H26=0,$I26=0,$J26=0,$K26=0),"Không đủ ĐKDT",IF(AND(L26=0,M26&gt;=4),"Không đạt",""))</f>
        <v/>
      </c>
      <c r="Q26" s="32" t="s">
        <v>376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285</v>
      </c>
      <c r="D27" s="24" t="s">
        <v>69</v>
      </c>
      <c r="E27" s="25" t="s">
        <v>286</v>
      </c>
      <c r="F27" s="26" t="s">
        <v>287</v>
      </c>
      <c r="G27" s="23" t="s">
        <v>54</v>
      </c>
      <c r="H27" s="75">
        <v>10</v>
      </c>
      <c r="I27" s="27">
        <v>6</v>
      </c>
      <c r="J27" s="27" t="s">
        <v>25</v>
      </c>
      <c r="K27" s="27">
        <v>9</v>
      </c>
      <c r="L27" s="71">
        <v>6</v>
      </c>
      <c r="M27" s="28">
        <f>ROUND(SUMPRODUCT(H27:L27,$H$8:$L$8)/100,1)</f>
        <v>7</v>
      </c>
      <c r="N27" s="29" t="str">
        <f t="shared" si="0"/>
        <v>B</v>
      </c>
      <c r="O27" s="30" t="str">
        <f t="shared" si="1"/>
        <v>Khá</v>
      </c>
      <c r="P27" s="31" t="str">
        <f t="shared" si="3"/>
        <v/>
      </c>
      <c r="Q27" s="32" t="s">
        <v>376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288</v>
      </c>
      <c r="D28" s="24" t="s">
        <v>69</v>
      </c>
      <c r="E28" s="25" t="s">
        <v>289</v>
      </c>
      <c r="F28" s="26" t="s">
        <v>290</v>
      </c>
      <c r="G28" s="23" t="s">
        <v>54</v>
      </c>
      <c r="H28" s="75">
        <v>10</v>
      </c>
      <c r="I28" s="27">
        <v>7</v>
      </c>
      <c r="J28" s="27" t="s">
        <v>25</v>
      </c>
      <c r="K28" s="27">
        <v>9</v>
      </c>
      <c r="L28" s="71">
        <v>7</v>
      </c>
      <c r="M28" s="28">
        <f>ROUND(SUMPRODUCT(H28:L28,$H$8:$L$8)/100,1)</f>
        <v>7.7</v>
      </c>
      <c r="N28" s="29" t="str">
        <f t="shared" si="0"/>
        <v>B</v>
      </c>
      <c r="O28" s="30" t="str">
        <f t="shared" si="1"/>
        <v>Khá</v>
      </c>
      <c r="P28" s="31" t="str">
        <f t="shared" si="3"/>
        <v/>
      </c>
      <c r="Q28" s="32" t="s">
        <v>376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291</v>
      </c>
      <c r="D29" s="24" t="s">
        <v>174</v>
      </c>
      <c r="E29" s="25" t="s">
        <v>292</v>
      </c>
      <c r="F29" s="26" t="s">
        <v>293</v>
      </c>
      <c r="G29" s="23" t="s">
        <v>59</v>
      </c>
      <c r="H29" s="75">
        <v>9</v>
      </c>
      <c r="I29" s="27">
        <v>3</v>
      </c>
      <c r="J29" s="27" t="s">
        <v>25</v>
      </c>
      <c r="K29" s="27">
        <v>8</v>
      </c>
      <c r="L29" s="71">
        <v>0</v>
      </c>
      <c r="M29" s="28">
        <f>ROUND(SUMPRODUCT(H29:L29,$H$8:$L$8)/100,1)</f>
        <v>2.8</v>
      </c>
      <c r="N29" s="29" t="str">
        <f t="shared" si="0"/>
        <v>F</v>
      </c>
      <c r="O29" s="30" t="str">
        <f t="shared" si="1"/>
        <v>Kém</v>
      </c>
      <c r="P29" s="31" t="str">
        <f t="shared" si="3"/>
        <v/>
      </c>
      <c r="Q29" s="32" t="s">
        <v>376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294</v>
      </c>
      <c r="D30" s="24" t="s">
        <v>295</v>
      </c>
      <c r="E30" s="25" t="s">
        <v>296</v>
      </c>
      <c r="F30" s="26" t="s">
        <v>297</v>
      </c>
      <c r="G30" s="23" t="s">
        <v>54</v>
      </c>
      <c r="H30" s="75">
        <v>10</v>
      </c>
      <c r="I30" s="27">
        <v>5</v>
      </c>
      <c r="J30" s="27" t="s">
        <v>25</v>
      </c>
      <c r="K30" s="27">
        <v>9</v>
      </c>
      <c r="L30" s="71">
        <v>7</v>
      </c>
      <c r="M30" s="28">
        <f>ROUND(SUMPRODUCT(H30:L30,$H$8:$L$8)/100,1)</f>
        <v>7.5</v>
      </c>
      <c r="N30" s="29" t="str">
        <f t="shared" si="0"/>
        <v>B</v>
      </c>
      <c r="O30" s="30" t="str">
        <f t="shared" si="1"/>
        <v>Khá</v>
      </c>
      <c r="P30" s="31" t="str">
        <f t="shared" si="3"/>
        <v/>
      </c>
      <c r="Q30" s="32" t="s">
        <v>376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298</v>
      </c>
      <c r="D31" s="24" t="s">
        <v>299</v>
      </c>
      <c r="E31" s="25" t="s">
        <v>300</v>
      </c>
      <c r="F31" s="26" t="s">
        <v>133</v>
      </c>
      <c r="G31" s="23" t="s">
        <v>54</v>
      </c>
      <c r="H31" s="75">
        <v>10</v>
      </c>
      <c r="I31" s="27">
        <v>6</v>
      </c>
      <c r="J31" s="27" t="s">
        <v>25</v>
      </c>
      <c r="K31" s="27">
        <v>9</v>
      </c>
      <c r="L31" s="71">
        <v>7</v>
      </c>
      <c r="M31" s="28">
        <f>ROUND(SUMPRODUCT(H31:L31,$H$8:$L$8)/100,1)</f>
        <v>7.6</v>
      </c>
      <c r="N31" s="29" t="str">
        <f t="shared" si="0"/>
        <v>B</v>
      </c>
      <c r="O31" s="30" t="str">
        <f t="shared" si="1"/>
        <v>Khá</v>
      </c>
      <c r="P31" s="31" t="str">
        <f t="shared" si="3"/>
        <v/>
      </c>
      <c r="Q31" s="32" t="s">
        <v>376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301</v>
      </c>
      <c r="D32" s="24" t="s">
        <v>302</v>
      </c>
      <c r="E32" s="25" t="s">
        <v>303</v>
      </c>
      <c r="F32" s="26" t="s">
        <v>304</v>
      </c>
      <c r="G32" s="23" t="s">
        <v>54</v>
      </c>
      <c r="H32" s="75">
        <v>10</v>
      </c>
      <c r="I32" s="27">
        <v>6</v>
      </c>
      <c r="J32" s="27" t="s">
        <v>25</v>
      </c>
      <c r="K32" s="27">
        <v>9</v>
      </c>
      <c r="L32" s="71">
        <v>7</v>
      </c>
      <c r="M32" s="28">
        <f>ROUND(SUMPRODUCT(H32:L32,$H$8:$L$8)/100,1)</f>
        <v>7.6</v>
      </c>
      <c r="N32" s="29" t="str">
        <f t="shared" si="0"/>
        <v>B</v>
      </c>
      <c r="O32" s="30" t="str">
        <f t="shared" si="1"/>
        <v>Khá</v>
      </c>
      <c r="P32" s="31" t="str">
        <f t="shared" si="3"/>
        <v/>
      </c>
      <c r="Q32" s="32" t="s">
        <v>376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305</v>
      </c>
      <c r="D33" s="24" t="s">
        <v>306</v>
      </c>
      <c r="E33" s="25" t="s">
        <v>229</v>
      </c>
      <c r="F33" s="26" t="s">
        <v>307</v>
      </c>
      <c r="G33" s="23" t="s">
        <v>59</v>
      </c>
      <c r="H33" s="75">
        <v>9</v>
      </c>
      <c r="I33" s="27">
        <v>9</v>
      </c>
      <c r="J33" s="27" t="s">
        <v>25</v>
      </c>
      <c r="K33" s="27">
        <v>7</v>
      </c>
      <c r="L33" s="71">
        <v>5</v>
      </c>
      <c r="M33" s="28">
        <f>ROUND(SUMPRODUCT(H33:L33,$H$8:$L$8)/100,1)</f>
        <v>6.2</v>
      </c>
      <c r="N33" s="29" t="str">
        <f t="shared" si="0"/>
        <v>C</v>
      </c>
      <c r="O33" s="30" t="str">
        <f t="shared" si="1"/>
        <v>Trung bình</v>
      </c>
      <c r="P33" s="31" t="str">
        <f t="shared" si="3"/>
        <v/>
      </c>
      <c r="Q33" s="32" t="s">
        <v>377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308</v>
      </c>
      <c r="D34" s="24" t="s">
        <v>309</v>
      </c>
      <c r="E34" s="25" t="s">
        <v>310</v>
      </c>
      <c r="F34" s="26" t="s">
        <v>311</v>
      </c>
      <c r="G34" s="23" t="s">
        <v>59</v>
      </c>
      <c r="H34" s="75">
        <v>8</v>
      </c>
      <c r="I34" s="27">
        <v>7</v>
      </c>
      <c r="J34" s="27" t="s">
        <v>25</v>
      </c>
      <c r="K34" s="27">
        <v>7</v>
      </c>
      <c r="L34" s="71">
        <v>5</v>
      </c>
      <c r="M34" s="28">
        <f>ROUND(SUMPRODUCT(H34:L34,$H$8:$L$8)/100,1)</f>
        <v>5.9</v>
      </c>
      <c r="N34" s="29" t="str">
        <f t="shared" si="0"/>
        <v>C</v>
      </c>
      <c r="O34" s="30" t="str">
        <f t="shared" si="1"/>
        <v>Trung bình</v>
      </c>
      <c r="P34" s="31" t="str">
        <f t="shared" si="3"/>
        <v/>
      </c>
      <c r="Q34" s="32" t="s">
        <v>377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312</v>
      </c>
      <c r="D35" s="24" t="s">
        <v>167</v>
      </c>
      <c r="E35" s="25" t="s">
        <v>313</v>
      </c>
      <c r="F35" s="26" t="s">
        <v>212</v>
      </c>
      <c r="G35" s="23" t="s">
        <v>59</v>
      </c>
      <c r="H35" s="75">
        <v>10</v>
      </c>
      <c r="I35" s="27">
        <v>8</v>
      </c>
      <c r="J35" s="27" t="s">
        <v>25</v>
      </c>
      <c r="K35" s="27">
        <v>8</v>
      </c>
      <c r="L35" s="71">
        <v>9</v>
      </c>
      <c r="M35" s="28">
        <f>ROUND(SUMPRODUCT(H35:L35,$H$8:$L$8)/100,1)</f>
        <v>8.8000000000000007</v>
      </c>
      <c r="N35" s="29" t="str">
        <f t="shared" si="0"/>
        <v>A</v>
      </c>
      <c r="O35" s="30" t="str">
        <f t="shared" si="1"/>
        <v>Giỏi</v>
      </c>
      <c r="P35" s="31" t="str">
        <f t="shared" si="3"/>
        <v/>
      </c>
      <c r="Q35" s="32" t="s">
        <v>377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314</v>
      </c>
      <c r="D36" s="24" t="s">
        <v>315</v>
      </c>
      <c r="E36" s="25" t="s">
        <v>243</v>
      </c>
      <c r="F36" s="26" t="s">
        <v>316</v>
      </c>
      <c r="G36" s="23" t="s">
        <v>59</v>
      </c>
      <c r="H36" s="75">
        <v>8</v>
      </c>
      <c r="I36" s="27">
        <v>6</v>
      </c>
      <c r="J36" s="27" t="s">
        <v>25</v>
      </c>
      <c r="K36" s="27">
        <v>8</v>
      </c>
      <c r="L36" s="71">
        <v>0</v>
      </c>
      <c r="M36" s="28">
        <f>ROUND(SUMPRODUCT(H36:L36,$H$8:$L$8)/100,1)</f>
        <v>3</v>
      </c>
      <c r="N36" s="29" t="str">
        <f t="shared" si="0"/>
        <v>F</v>
      </c>
      <c r="O36" s="30" t="str">
        <f t="shared" si="1"/>
        <v>Kém</v>
      </c>
      <c r="P36" s="67" t="s">
        <v>533</v>
      </c>
      <c r="Q36" s="32" t="s">
        <v>377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317</v>
      </c>
      <c r="D37" s="24" t="s">
        <v>318</v>
      </c>
      <c r="E37" s="25" t="s">
        <v>86</v>
      </c>
      <c r="F37" s="26" t="s">
        <v>319</v>
      </c>
      <c r="G37" s="23" t="s">
        <v>50</v>
      </c>
      <c r="H37" s="75">
        <v>7</v>
      </c>
      <c r="I37" s="27">
        <v>2</v>
      </c>
      <c r="J37" s="27" t="s">
        <v>25</v>
      </c>
      <c r="K37" s="27">
        <v>8</v>
      </c>
      <c r="L37" s="71">
        <v>3</v>
      </c>
      <c r="M37" s="28">
        <f>ROUND(SUMPRODUCT(H37:L37,$H$8:$L$8)/100,1)</f>
        <v>4.3</v>
      </c>
      <c r="N37" s="29" t="str">
        <f t="shared" si="0"/>
        <v>D</v>
      </c>
      <c r="O37" s="30" t="str">
        <f t="shared" si="1"/>
        <v>Trung bình yếu</v>
      </c>
      <c r="P37" s="31" t="str">
        <f t="shared" ref="P37:P55" si="4">+IF(OR($H37=0,$I37=0,$J37=0,$K37=0),"Không đủ ĐKDT",IF(AND(L37=0,M37&gt;=4),"Không đạt",""))</f>
        <v/>
      </c>
      <c r="Q37" s="32" t="s">
        <v>377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320</v>
      </c>
      <c r="D38" s="24" t="s">
        <v>174</v>
      </c>
      <c r="E38" s="25" t="s">
        <v>86</v>
      </c>
      <c r="F38" s="26" t="s">
        <v>321</v>
      </c>
      <c r="G38" s="23" t="s">
        <v>59</v>
      </c>
      <c r="H38" s="75">
        <v>10</v>
      </c>
      <c r="I38" s="27">
        <v>7</v>
      </c>
      <c r="J38" s="27" t="s">
        <v>25</v>
      </c>
      <c r="K38" s="27">
        <v>7</v>
      </c>
      <c r="L38" s="71">
        <v>4</v>
      </c>
      <c r="M38" s="28">
        <f>ROUND(SUMPRODUCT(H38:L38,$H$8:$L$8)/100,1)</f>
        <v>5.5</v>
      </c>
      <c r="N38" s="29" t="str">
        <f t="shared" si="0"/>
        <v>C</v>
      </c>
      <c r="O38" s="30" t="str">
        <f t="shared" si="1"/>
        <v>Trung bình</v>
      </c>
      <c r="P38" s="31" t="str">
        <f t="shared" si="4"/>
        <v/>
      </c>
      <c r="Q38" s="32" t="s">
        <v>377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322</v>
      </c>
      <c r="D39" s="24" t="s">
        <v>323</v>
      </c>
      <c r="E39" s="25" t="s">
        <v>90</v>
      </c>
      <c r="F39" s="26" t="s">
        <v>324</v>
      </c>
      <c r="G39" s="23" t="s">
        <v>50</v>
      </c>
      <c r="H39" s="75">
        <v>8</v>
      </c>
      <c r="I39" s="27">
        <v>2</v>
      </c>
      <c r="J39" s="27" t="s">
        <v>25</v>
      </c>
      <c r="K39" s="27">
        <v>9</v>
      </c>
      <c r="L39" s="71">
        <v>2</v>
      </c>
      <c r="M39" s="28">
        <f>ROUND(SUMPRODUCT(H39:L39,$H$8:$L$8)/100,1)</f>
        <v>4</v>
      </c>
      <c r="N39" s="29" t="str">
        <f t="shared" si="0"/>
        <v>D</v>
      </c>
      <c r="O39" s="30" t="str">
        <f t="shared" si="1"/>
        <v>Trung bình yếu</v>
      </c>
      <c r="P39" s="31" t="str">
        <f t="shared" si="4"/>
        <v/>
      </c>
      <c r="Q39" s="32" t="s">
        <v>377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</row>
    <row r="40" spans="2:35" ht="18.75" customHeight="1" x14ac:dyDescent="0.25">
      <c r="B40" s="22">
        <v>32</v>
      </c>
      <c r="C40" s="23" t="s">
        <v>325</v>
      </c>
      <c r="D40" s="24" t="s">
        <v>124</v>
      </c>
      <c r="E40" s="25" t="s">
        <v>326</v>
      </c>
      <c r="F40" s="26" t="s">
        <v>327</v>
      </c>
      <c r="G40" s="23" t="s">
        <v>50</v>
      </c>
      <c r="H40" s="75">
        <v>10</v>
      </c>
      <c r="I40" s="27">
        <v>9</v>
      </c>
      <c r="J40" s="27" t="s">
        <v>25</v>
      </c>
      <c r="K40" s="27">
        <v>8</v>
      </c>
      <c r="L40" s="71">
        <v>5</v>
      </c>
      <c r="M40" s="28">
        <f>ROUND(SUMPRODUCT(H40:L40,$H$8:$L$8)/100,1)</f>
        <v>6.5</v>
      </c>
      <c r="N40" s="29" t="str">
        <f t="shared" si="0"/>
        <v>C+</v>
      </c>
      <c r="O40" s="30" t="str">
        <f t="shared" si="1"/>
        <v>Trung bình</v>
      </c>
      <c r="P40" s="31" t="str">
        <f t="shared" si="4"/>
        <v/>
      </c>
      <c r="Q40" s="32" t="s">
        <v>377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328</v>
      </c>
      <c r="D41" s="24" t="s">
        <v>329</v>
      </c>
      <c r="E41" s="25" t="s">
        <v>330</v>
      </c>
      <c r="F41" s="26" t="s">
        <v>331</v>
      </c>
      <c r="G41" s="23" t="s">
        <v>50</v>
      </c>
      <c r="H41" s="75">
        <v>8</v>
      </c>
      <c r="I41" s="27">
        <v>2</v>
      </c>
      <c r="J41" s="27" t="s">
        <v>25</v>
      </c>
      <c r="K41" s="27">
        <v>8</v>
      </c>
      <c r="L41" s="71">
        <v>4</v>
      </c>
      <c r="M41" s="28">
        <f>ROUND(SUMPRODUCT(H41:L41,$H$8:$L$8)/100,1)</f>
        <v>5</v>
      </c>
      <c r="N41" s="29" t="str">
        <f t="shared" si="0"/>
        <v>D+</v>
      </c>
      <c r="O41" s="30" t="str">
        <f t="shared" si="1"/>
        <v>Trung bình yếu</v>
      </c>
      <c r="P41" s="31" t="str">
        <f t="shared" si="4"/>
        <v/>
      </c>
      <c r="Q41" s="32" t="s">
        <v>377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63"/>
      <c r="V41" s="63"/>
      <c r="W41" s="76"/>
      <c r="X41" s="53"/>
      <c r="Y41" s="53"/>
      <c r="Z41" s="53"/>
      <c r="AA41" s="64"/>
      <c r="AB41" s="53"/>
      <c r="AC41" s="65"/>
      <c r="AD41" s="66"/>
      <c r="AE41" s="65"/>
      <c r="AF41" s="66"/>
      <c r="AG41" s="65"/>
      <c r="AH41" s="53"/>
      <c r="AI41" s="64"/>
    </row>
    <row r="42" spans="2:35" ht="18.75" customHeight="1" x14ac:dyDescent="0.25">
      <c r="B42" s="22">
        <v>34</v>
      </c>
      <c r="C42" s="23" t="s">
        <v>332</v>
      </c>
      <c r="D42" s="24" t="s">
        <v>333</v>
      </c>
      <c r="E42" s="25" t="s">
        <v>175</v>
      </c>
      <c r="F42" s="26" t="s">
        <v>334</v>
      </c>
      <c r="G42" s="23" t="s">
        <v>59</v>
      </c>
      <c r="H42" s="75">
        <v>8</v>
      </c>
      <c r="I42" s="27">
        <v>7</v>
      </c>
      <c r="J42" s="27" t="s">
        <v>25</v>
      </c>
      <c r="K42" s="27">
        <v>8</v>
      </c>
      <c r="L42" s="71">
        <v>6</v>
      </c>
      <c r="M42" s="28">
        <f>ROUND(SUMPRODUCT(H42:L42,$H$8:$L$8)/100,1)</f>
        <v>6.7</v>
      </c>
      <c r="N42" s="29" t="str">
        <f t="shared" si="0"/>
        <v>C+</v>
      </c>
      <c r="O42" s="30" t="str">
        <f t="shared" si="1"/>
        <v>Trung bình</v>
      </c>
      <c r="P42" s="31" t="str">
        <f t="shared" si="4"/>
        <v/>
      </c>
      <c r="Q42" s="32" t="s">
        <v>377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335</v>
      </c>
      <c r="D43" s="24" t="s">
        <v>336</v>
      </c>
      <c r="E43" s="25" t="s">
        <v>175</v>
      </c>
      <c r="F43" s="26" t="s">
        <v>337</v>
      </c>
      <c r="G43" s="23" t="s">
        <v>50</v>
      </c>
      <c r="H43" s="75">
        <v>8</v>
      </c>
      <c r="I43" s="27">
        <v>6</v>
      </c>
      <c r="J43" s="27" t="s">
        <v>25</v>
      </c>
      <c r="K43" s="27">
        <v>9</v>
      </c>
      <c r="L43" s="71">
        <v>1</v>
      </c>
      <c r="M43" s="28">
        <f>ROUND(SUMPRODUCT(H43:L43,$H$8:$L$8)/100,1)</f>
        <v>3.8</v>
      </c>
      <c r="N43" s="29" t="str">
        <f t="shared" si="0"/>
        <v>F</v>
      </c>
      <c r="O43" s="30" t="str">
        <f t="shared" si="1"/>
        <v>Kém</v>
      </c>
      <c r="P43" s="31" t="str">
        <f t="shared" si="4"/>
        <v/>
      </c>
      <c r="Q43" s="32" t="s">
        <v>377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338</v>
      </c>
      <c r="D44" s="24" t="s">
        <v>339</v>
      </c>
      <c r="E44" s="25" t="s">
        <v>340</v>
      </c>
      <c r="F44" s="26" t="s">
        <v>341</v>
      </c>
      <c r="G44" s="23" t="s">
        <v>59</v>
      </c>
      <c r="H44" s="75">
        <v>7</v>
      </c>
      <c r="I44" s="27">
        <v>2</v>
      </c>
      <c r="J44" s="27" t="s">
        <v>25</v>
      </c>
      <c r="K44" s="27">
        <v>9</v>
      </c>
      <c r="L44" s="71">
        <v>5</v>
      </c>
      <c r="M44" s="28">
        <f>ROUND(SUMPRODUCT(H44:L44,$H$8:$L$8)/100,1)</f>
        <v>5.7</v>
      </c>
      <c r="N44" s="29" t="str">
        <f t="shared" si="0"/>
        <v>C</v>
      </c>
      <c r="O44" s="30" t="str">
        <f t="shared" si="1"/>
        <v>Trung bình</v>
      </c>
      <c r="P44" s="31" t="str">
        <f t="shared" si="4"/>
        <v/>
      </c>
      <c r="Q44" s="32" t="s">
        <v>377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342</v>
      </c>
      <c r="D45" s="24" t="s">
        <v>343</v>
      </c>
      <c r="E45" s="25" t="s">
        <v>121</v>
      </c>
      <c r="F45" s="26" t="s">
        <v>344</v>
      </c>
      <c r="G45" s="23" t="s">
        <v>50</v>
      </c>
      <c r="H45" s="75">
        <v>10</v>
      </c>
      <c r="I45" s="27">
        <v>9</v>
      </c>
      <c r="J45" s="27" t="s">
        <v>25</v>
      </c>
      <c r="K45" s="27">
        <v>9</v>
      </c>
      <c r="L45" s="71">
        <v>8</v>
      </c>
      <c r="M45" s="28">
        <f>ROUND(SUMPRODUCT(H45:L45,$H$8:$L$8)/100,1)</f>
        <v>8.5</v>
      </c>
      <c r="N45" s="29" t="str">
        <f t="shared" si="0"/>
        <v>A</v>
      </c>
      <c r="O45" s="30" t="str">
        <f t="shared" si="1"/>
        <v>Giỏi</v>
      </c>
      <c r="P45" s="31" t="str">
        <f t="shared" si="4"/>
        <v/>
      </c>
      <c r="Q45" s="32" t="s">
        <v>377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345</v>
      </c>
      <c r="D46" s="24" t="s">
        <v>65</v>
      </c>
      <c r="E46" s="25" t="s">
        <v>346</v>
      </c>
      <c r="F46" s="26" t="s">
        <v>347</v>
      </c>
      <c r="G46" s="23" t="s">
        <v>50</v>
      </c>
      <c r="H46" s="75">
        <v>8</v>
      </c>
      <c r="I46" s="27">
        <v>5</v>
      </c>
      <c r="J46" s="27" t="s">
        <v>25</v>
      </c>
      <c r="K46" s="27">
        <v>7</v>
      </c>
      <c r="L46" s="71">
        <v>1</v>
      </c>
      <c r="M46" s="28">
        <f>ROUND(SUMPRODUCT(H46:L46,$H$8:$L$8)/100,1)</f>
        <v>3.3</v>
      </c>
      <c r="N46" s="29" t="str">
        <f t="shared" si="0"/>
        <v>F</v>
      </c>
      <c r="O46" s="30" t="str">
        <f t="shared" si="1"/>
        <v>Kém</v>
      </c>
      <c r="P46" s="31" t="str">
        <f t="shared" si="4"/>
        <v/>
      </c>
      <c r="Q46" s="32" t="s">
        <v>377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Học lại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348</v>
      </c>
      <c r="D47" s="24" t="s">
        <v>349</v>
      </c>
      <c r="E47" s="25" t="s">
        <v>346</v>
      </c>
      <c r="F47" s="26" t="s">
        <v>63</v>
      </c>
      <c r="G47" s="23" t="s">
        <v>59</v>
      </c>
      <c r="H47" s="75">
        <v>9</v>
      </c>
      <c r="I47" s="27">
        <v>7</v>
      </c>
      <c r="J47" s="27" t="s">
        <v>25</v>
      </c>
      <c r="K47" s="27">
        <v>8</v>
      </c>
      <c r="L47" s="71">
        <v>6</v>
      </c>
      <c r="M47" s="28">
        <f>ROUND(SUMPRODUCT(H47:L47,$H$8:$L$8)/100,1)</f>
        <v>6.8</v>
      </c>
      <c r="N47" s="29" t="str">
        <f t="shared" si="0"/>
        <v>C+</v>
      </c>
      <c r="O47" s="30" t="str">
        <f t="shared" si="1"/>
        <v>Trung bình</v>
      </c>
      <c r="P47" s="31" t="str">
        <f t="shared" si="4"/>
        <v/>
      </c>
      <c r="Q47" s="32" t="s">
        <v>377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62"/>
      <c r="V47" s="62"/>
      <c r="W47" s="62"/>
      <c r="X47" s="54"/>
      <c r="Y47" s="54"/>
      <c r="Z47" s="54"/>
      <c r="AA47" s="54"/>
      <c r="AB47" s="53"/>
      <c r="AC47" s="54"/>
      <c r="AD47" s="54"/>
      <c r="AE47" s="54"/>
      <c r="AF47" s="54"/>
      <c r="AG47" s="54"/>
      <c r="AH47" s="54"/>
      <c r="AI47" s="55"/>
    </row>
    <row r="48" spans="2:35" ht="18.75" customHeight="1" x14ac:dyDescent="0.25">
      <c r="B48" s="22">
        <v>40</v>
      </c>
      <c r="C48" s="23" t="s">
        <v>350</v>
      </c>
      <c r="D48" s="24" t="s">
        <v>343</v>
      </c>
      <c r="E48" s="25" t="s">
        <v>351</v>
      </c>
      <c r="F48" s="26" t="s">
        <v>352</v>
      </c>
      <c r="G48" s="23" t="s">
        <v>59</v>
      </c>
      <c r="H48" s="75">
        <v>9</v>
      </c>
      <c r="I48" s="27">
        <v>8</v>
      </c>
      <c r="J48" s="27" t="s">
        <v>25</v>
      </c>
      <c r="K48" s="27">
        <v>9</v>
      </c>
      <c r="L48" s="71">
        <v>4</v>
      </c>
      <c r="M48" s="28">
        <f>ROUND(SUMPRODUCT(H48:L48,$H$8:$L$8)/100,1)</f>
        <v>5.9</v>
      </c>
      <c r="N48" s="29" t="str">
        <f t="shared" si="0"/>
        <v>C</v>
      </c>
      <c r="O48" s="30" t="str">
        <f t="shared" si="1"/>
        <v>Trung bình</v>
      </c>
      <c r="P48" s="31" t="str">
        <f t="shared" si="4"/>
        <v/>
      </c>
      <c r="Q48" s="32" t="s">
        <v>377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353</v>
      </c>
      <c r="D49" s="24" t="s">
        <v>354</v>
      </c>
      <c r="E49" s="25" t="s">
        <v>355</v>
      </c>
      <c r="F49" s="26" t="s">
        <v>356</v>
      </c>
      <c r="G49" s="23" t="s">
        <v>50</v>
      </c>
      <c r="H49" s="75">
        <v>7</v>
      </c>
      <c r="I49" s="27">
        <v>6</v>
      </c>
      <c r="J49" s="27" t="s">
        <v>25</v>
      </c>
      <c r="K49" s="27">
        <v>7</v>
      </c>
      <c r="L49" s="71">
        <v>0</v>
      </c>
      <c r="M49" s="28">
        <f>ROUND(SUMPRODUCT(H49:L49,$H$8:$L$8)/100,1)</f>
        <v>2.7</v>
      </c>
      <c r="N49" s="29" t="str">
        <f t="shared" si="0"/>
        <v>F</v>
      </c>
      <c r="O49" s="30" t="str">
        <f t="shared" si="1"/>
        <v>Kém</v>
      </c>
      <c r="P49" s="31" t="str">
        <f t="shared" si="4"/>
        <v/>
      </c>
      <c r="Q49" s="32" t="s">
        <v>377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357</v>
      </c>
      <c r="D50" s="24" t="s">
        <v>358</v>
      </c>
      <c r="E50" s="25" t="s">
        <v>196</v>
      </c>
      <c r="F50" s="26" t="s">
        <v>359</v>
      </c>
      <c r="G50" s="23" t="s">
        <v>50</v>
      </c>
      <c r="H50" s="75">
        <v>9</v>
      </c>
      <c r="I50" s="27">
        <v>8</v>
      </c>
      <c r="J50" s="27" t="s">
        <v>25</v>
      </c>
      <c r="K50" s="27">
        <v>9</v>
      </c>
      <c r="L50" s="71">
        <v>6</v>
      </c>
      <c r="M50" s="28">
        <f>ROUND(SUMPRODUCT(H50:L50,$H$8:$L$8)/100,1)</f>
        <v>7.1</v>
      </c>
      <c r="N50" s="29" t="str">
        <f t="shared" si="0"/>
        <v>B</v>
      </c>
      <c r="O50" s="30" t="str">
        <f t="shared" si="1"/>
        <v>Khá</v>
      </c>
      <c r="P50" s="31" t="str">
        <f t="shared" si="4"/>
        <v/>
      </c>
      <c r="Q50" s="32" t="s">
        <v>377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360</v>
      </c>
      <c r="D51" s="24" t="s">
        <v>361</v>
      </c>
      <c r="E51" s="25" t="s">
        <v>129</v>
      </c>
      <c r="F51" s="26" t="s">
        <v>362</v>
      </c>
      <c r="G51" s="23" t="s">
        <v>59</v>
      </c>
      <c r="H51" s="75">
        <v>9</v>
      </c>
      <c r="I51" s="27">
        <v>9</v>
      </c>
      <c r="J51" s="27" t="s">
        <v>25</v>
      </c>
      <c r="K51" s="27">
        <v>9</v>
      </c>
      <c r="L51" s="71">
        <v>5</v>
      </c>
      <c r="M51" s="28">
        <f>ROUND(SUMPRODUCT(H51:L51,$H$8:$L$8)/100,1)</f>
        <v>6.6</v>
      </c>
      <c r="N51" s="29" t="str">
        <f t="shared" si="0"/>
        <v>C+</v>
      </c>
      <c r="O51" s="30" t="str">
        <f t="shared" si="1"/>
        <v>Trung bình</v>
      </c>
      <c r="P51" s="31" t="str">
        <f t="shared" si="4"/>
        <v/>
      </c>
      <c r="Q51" s="32" t="s">
        <v>377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363</v>
      </c>
      <c r="D52" s="24" t="s">
        <v>364</v>
      </c>
      <c r="E52" s="25" t="s">
        <v>200</v>
      </c>
      <c r="F52" s="26" t="s">
        <v>365</v>
      </c>
      <c r="G52" s="23" t="s">
        <v>50</v>
      </c>
      <c r="H52" s="75">
        <v>7</v>
      </c>
      <c r="I52" s="27">
        <v>5</v>
      </c>
      <c r="J52" s="27" t="s">
        <v>25</v>
      </c>
      <c r="K52" s="27">
        <v>9</v>
      </c>
      <c r="L52" s="71">
        <v>6</v>
      </c>
      <c r="M52" s="28">
        <f>ROUND(SUMPRODUCT(H52:L52,$H$8:$L$8)/100,1)</f>
        <v>6.6</v>
      </c>
      <c r="N52" s="29" t="str">
        <f t="shared" si="0"/>
        <v>C+</v>
      </c>
      <c r="O52" s="30" t="str">
        <f t="shared" si="1"/>
        <v>Trung bình</v>
      </c>
      <c r="P52" s="31" t="str">
        <f t="shared" si="4"/>
        <v/>
      </c>
      <c r="Q52" s="32" t="s">
        <v>377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366</v>
      </c>
      <c r="D53" s="24" t="s">
        <v>367</v>
      </c>
      <c r="E53" s="25" t="s">
        <v>207</v>
      </c>
      <c r="F53" s="26" t="s">
        <v>368</v>
      </c>
      <c r="G53" s="23" t="s">
        <v>59</v>
      </c>
      <c r="H53" s="75">
        <v>9</v>
      </c>
      <c r="I53" s="27">
        <v>4</v>
      </c>
      <c r="J53" s="27" t="s">
        <v>25</v>
      </c>
      <c r="K53" s="27">
        <v>8</v>
      </c>
      <c r="L53" s="71">
        <v>0</v>
      </c>
      <c r="M53" s="28">
        <f>ROUND(SUMPRODUCT(H53:L53,$H$8:$L$8)/100,1)</f>
        <v>2.9</v>
      </c>
      <c r="N53" s="29" t="str">
        <f t="shared" si="0"/>
        <v>F</v>
      </c>
      <c r="O53" s="30" t="str">
        <f t="shared" si="1"/>
        <v>Kém</v>
      </c>
      <c r="P53" s="31" t="str">
        <f t="shared" si="4"/>
        <v/>
      </c>
      <c r="Q53" s="32" t="s">
        <v>377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369</v>
      </c>
      <c r="D54" s="24" t="s">
        <v>370</v>
      </c>
      <c r="E54" s="25" t="s">
        <v>371</v>
      </c>
      <c r="F54" s="26" t="s">
        <v>372</v>
      </c>
      <c r="G54" s="23" t="s">
        <v>59</v>
      </c>
      <c r="H54" s="75">
        <v>8</v>
      </c>
      <c r="I54" s="27">
        <v>2</v>
      </c>
      <c r="J54" s="27" t="s">
        <v>25</v>
      </c>
      <c r="K54" s="27">
        <v>9</v>
      </c>
      <c r="L54" s="71">
        <v>7</v>
      </c>
      <c r="M54" s="28">
        <f>ROUND(SUMPRODUCT(H54:L54,$H$8:$L$8)/100,1)</f>
        <v>7</v>
      </c>
      <c r="N54" s="29" t="str">
        <f t="shared" si="0"/>
        <v>B</v>
      </c>
      <c r="O54" s="30" t="str">
        <f t="shared" si="1"/>
        <v>Khá</v>
      </c>
      <c r="P54" s="31" t="str">
        <f t="shared" si="4"/>
        <v/>
      </c>
      <c r="Q54" s="32" t="s">
        <v>377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373</v>
      </c>
      <c r="D55" s="24" t="s">
        <v>374</v>
      </c>
      <c r="E55" s="25" t="s">
        <v>218</v>
      </c>
      <c r="F55" s="26" t="s">
        <v>375</v>
      </c>
      <c r="G55" s="23" t="s">
        <v>59</v>
      </c>
      <c r="H55" s="75">
        <v>7</v>
      </c>
      <c r="I55" s="27">
        <v>6</v>
      </c>
      <c r="J55" s="27" t="s">
        <v>25</v>
      </c>
      <c r="K55" s="27">
        <v>7</v>
      </c>
      <c r="L55" s="71">
        <v>2</v>
      </c>
      <c r="M55" s="28">
        <f>ROUND(SUMPRODUCT(H55:L55,$H$8:$L$8)/100,1)</f>
        <v>3.9</v>
      </c>
      <c r="N55" s="29" t="str">
        <f t="shared" si="0"/>
        <v>F</v>
      </c>
      <c r="O55" s="30" t="str">
        <f t="shared" si="1"/>
        <v>Kém</v>
      </c>
      <c r="P55" s="31" t="str">
        <f t="shared" si="4"/>
        <v/>
      </c>
      <c r="Q55" s="32" t="s">
        <v>377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Học lại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9" customHeight="1" x14ac:dyDescent="0.25">
      <c r="A56" s="2"/>
      <c r="B56" s="33"/>
      <c r="C56" s="34"/>
      <c r="D56" s="34"/>
      <c r="E56" s="35"/>
      <c r="F56" s="35"/>
      <c r="G56" s="35"/>
      <c r="H56" s="36"/>
      <c r="I56" s="37"/>
      <c r="J56" s="37"/>
      <c r="K56" s="38"/>
      <c r="L56" s="38"/>
      <c r="M56" s="38"/>
      <c r="N56" s="38"/>
      <c r="O56" s="38"/>
      <c r="P56" s="38"/>
      <c r="Q56" s="38"/>
      <c r="R56" s="3"/>
    </row>
    <row r="57" spans="1:35" ht="16.5" x14ac:dyDescent="0.25">
      <c r="A57" s="2"/>
      <c r="B57" s="83" t="s">
        <v>26</v>
      </c>
      <c r="C57" s="83"/>
      <c r="D57" s="34"/>
      <c r="E57" s="35"/>
      <c r="F57" s="35"/>
      <c r="G57" s="35"/>
      <c r="H57" s="36"/>
      <c r="I57" s="37"/>
      <c r="J57" s="37"/>
      <c r="K57" s="38"/>
      <c r="L57" s="38"/>
      <c r="M57" s="38"/>
      <c r="N57" s="38"/>
      <c r="O57" s="38"/>
      <c r="P57" s="38"/>
      <c r="Q57" s="38"/>
      <c r="R57" s="3"/>
    </row>
    <row r="58" spans="1:35" ht="16.5" customHeight="1" x14ac:dyDescent="0.25">
      <c r="A58" s="2"/>
      <c r="B58" s="39" t="s">
        <v>27</v>
      </c>
      <c r="C58" s="39"/>
      <c r="D58" s="40">
        <f>+$W$7</f>
        <v>47</v>
      </c>
      <c r="E58" s="41" t="s">
        <v>28</v>
      </c>
      <c r="F58" s="77" t="s">
        <v>29</v>
      </c>
      <c r="G58" s="77"/>
      <c r="H58" s="77"/>
      <c r="I58" s="77"/>
      <c r="J58" s="77"/>
      <c r="K58" s="77"/>
      <c r="L58" s="42">
        <f>$W$7 -COUNTIF($P$8:$P$171,"Vắng") -COUNTIF($P$8:$P$171,"Vắng có phép") - COUNTIF($P$8:$P$171,"Đình chỉ thi") - COUNTIF($P$8:$P$171,"Không đủ ĐKDT")</f>
        <v>45</v>
      </c>
      <c r="M58" s="42"/>
      <c r="N58" s="42"/>
      <c r="O58" s="43"/>
      <c r="P58" s="44" t="s">
        <v>28</v>
      </c>
      <c r="Q58" s="43"/>
      <c r="R58" s="3"/>
    </row>
    <row r="59" spans="1:35" ht="16.5" customHeight="1" x14ac:dyDescent="0.25">
      <c r="A59" s="2"/>
      <c r="B59" s="39" t="s">
        <v>30</v>
      </c>
      <c r="C59" s="39"/>
      <c r="D59" s="40">
        <f>+$AH$7</f>
        <v>38</v>
      </c>
      <c r="E59" s="41" t="s">
        <v>28</v>
      </c>
      <c r="F59" s="77" t="s">
        <v>31</v>
      </c>
      <c r="G59" s="77"/>
      <c r="H59" s="77"/>
      <c r="I59" s="77"/>
      <c r="J59" s="77"/>
      <c r="K59" s="77"/>
      <c r="L59" s="45">
        <f>COUNTIF($P$8:$P$63,"Vắng")</f>
        <v>2</v>
      </c>
      <c r="M59" s="45"/>
      <c r="N59" s="45"/>
      <c r="O59" s="46"/>
      <c r="P59" s="44" t="s">
        <v>28</v>
      </c>
      <c r="Q59" s="46"/>
      <c r="R59" s="3"/>
    </row>
    <row r="60" spans="1:35" ht="16.5" customHeight="1" x14ac:dyDescent="0.25">
      <c r="A60" s="2"/>
      <c r="B60" s="39" t="s">
        <v>39</v>
      </c>
      <c r="C60" s="39"/>
      <c r="D60" s="49">
        <f>COUNTIF(T9:T55,"Học lại")</f>
        <v>9</v>
      </c>
      <c r="E60" s="41" t="s">
        <v>28</v>
      </c>
      <c r="F60" s="77" t="s">
        <v>40</v>
      </c>
      <c r="G60" s="77"/>
      <c r="H60" s="77"/>
      <c r="I60" s="77"/>
      <c r="J60" s="77"/>
      <c r="K60" s="77"/>
      <c r="L60" s="42">
        <f>COUNTIF($P$8:$P$63,"Vắng có phép")</f>
        <v>0</v>
      </c>
      <c r="M60" s="42"/>
      <c r="N60" s="42"/>
      <c r="O60" s="43"/>
      <c r="P60" s="44" t="s">
        <v>28</v>
      </c>
      <c r="Q60" s="43"/>
      <c r="R60" s="3"/>
    </row>
    <row r="61" spans="1:35" ht="3" customHeight="1" x14ac:dyDescent="0.25">
      <c r="A61" s="2"/>
      <c r="B61" s="33"/>
      <c r="C61" s="34"/>
      <c r="D61" s="34"/>
      <c r="E61" s="35"/>
      <c r="F61" s="35"/>
      <c r="G61" s="35"/>
      <c r="H61" s="36"/>
      <c r="I61" s="37"/>
      <c r="J61" s="37"/>
      <c r="K61" s="38"/>
      <c r="L61" s="38"/>
      <c r="M61" s="38"/>
      <c r="N61" s="38"/>
      <c r="O61" s="38"/>
      <c r="P61" s="38"/>
      <c r="Q61" s="38"/>
      <c r="R61" s="3"/>
    </row>
    <row r="62" spans="1:35" x14ac:dyDescent="0.25">
      <c r="B62" s="68" t="s">
        <v>41</v>
      </c>
      <c r="C62" s="68"/>
      <c r="D62" s="69">
        <f>COUNTIF(T9:T55,"Thi lại")</f>
        <v>0</v>
      </c>
      <c r="E62" s="70" t="s">
        <v>28</v>
      </c>
      <c r="F62" s="3"/>
      <c r="G62" s="3"/>
      <c r="H62" s="3"/>
      <c r="I62" s="3"/>
      <c r="J62" s="78"/>
      <c r="K62" s="78"/>
      <c r="L62" s="78"/>
      <c r="M62" s="78"/>
      <c r="N62" s="78"/>
      <c r="O62" s="78"/>
      <c r="P62" s="78"/>
      <c r="Q62" s="78"/>
      <c r="R62" s="3"/>
    </row>
    <row r="63" spans="1:35" ht="24.75" customHeight="1" x14ac:dyDescent="0.25">
      <c r="B63" s="68"/>
      <c r="C63" s="68"/>
      <c r="D63" s="69"/>
      <c r="E63" s="70"/>
      <c r="F63" s="3"/>
      <c r="G63" s="3"/>
      <c r="H63" s="3"/>
      <c r="I63" s="3"/>
      <c r="J63" s="78" t="s">
        <v>534</v>
      </c>
      <c r="K63" s="78"/>
      <c r="L63" s="78"/>
      <c r="M63" s="78"/>
      <c r="N63" s="78"/>
      <c r="O63" s="78"/>
      <c r="P63" s="78"/>
      <c r="Q63" s="78"/>
      <c r="R63" s="3"/>
    </row>
  </sheetData>
  <sheetProtection formatCells="0" formatColumns="0" formatRows="0" insertColumns="0" insertRows="0" insertHyperlinks="0" deleteColumns="0" deleteRows="0" sort="0" autoFilter="0" pivotTables="0"/>
  <autoFilter ref="A7:AI55">
    <filterColumn colId="3" showButton="0"/>
  </autoFilter>
  <sortState ref="B9:U55">
    <sortCondition ref="B9:B55"/>
  </sortState>
  <mergeCells count="40">
    <mergeCell ref="B1:G1"/>
    <mergeCell ref="H1:Q1"/>
    <mergeCell ref="B2:G2"/>
    <mergeCell ref="H2:Q2"/>
    <mergeCell ref="B3:C3"/>
    <mergeCell ref="D3:K3"/>
    <mergeCell ref="L3:Q3"/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F58:K58"/>
    <mergeCell ref="L6:L7"/>
    <mergeCell ref="B8:G8"/>
    <mergeCell ref="B57:C57"/>
    <mergeCell ref="F59:K59"/>
    <mergeCell ref="F60:K60"/>
    <mergeCell ref="J62:Q62"/>
    <mergeCell ref="J63:Q63"/>
  </mergeCells>
  <conditionalFormatting sqref="H9:L55">
    <cfRule type="cellIs" dxfId="19" priority="15" operator="greaterThan">
      <formula>10</formula>
    </cfRule>
  </conditionalFormatting>
  <conditionalFormatting sqref="L9:L55">
    <cfRule type="cellIs" dxfId="18" priority="6" operator="greaterThan">
      <formula>10</formula>
    </cfRule>
    <cfRule type="cellIs" dxfId="17" priority="8" operator="greaterThan">
      <formula>10</formula>
    </cfRule>
    <cfRule type="cellIs" dxfId="16" priority="9" operator="greaterThan">
      <formula>10</formula>
    </cfRule>
    <cfRule type="cellIs" dxfId="15" priority="10" operator="greaterThan">
      <formula>10</formula>
    </cfRule>
    <cfRule type="cellIs" dxfId="14" priority="11" operator="greaterThan">
      <formula>10</formula>
    </cfRule>
    <cfRule type="cellIs" dxfId="13" priority="12" operator="greaterThan">
      <formula>10</formula>
    </cfRule>
  </conditionalFormatting>
  <conditionalFormatting sqref="H9:K55">
    <cfRule type="cellIs" dxfId="12" priority="5" operator="greaterThan">
      <formula>10</formula>
    </cfRule>
  </conditionalFormatting>
  <conditionalFormatting sqref="C1:C1048576">
    <cfRule type="duplicateValues" dxfId="11" priority="30"/>
  </conditionalFormatting>
  <conditionalFormatting sqref="P33">
    <cfRule type="duplicateValues" dxfId="10" priority="3"/>
  </conditionalFormatting>
  <conditionalFormatting sqref="P25">
    <cfRule type="duplicateValues" dxfId="9" priority="2"/>
  </conditionalFormatting>
  <dataValidations count="1">
    <dataValidation allowBlank="1" showInputMessage="1" showErrorMessage="1" errorTitle="Không xóa dữ liệu" error="Không xóa dữ liệu" prompt="Không xóa dữ liệu" sqref="D60 T9:T55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workbookViewId="0">
      <pane ySplit="2" topLeftCell="A59" activePane="bottomLeft" state="frozen"/>
      <selection sqref="A1:XFD1048576"/>
      <selection pane="bottomLeft" activeCell="A67" sqref="A67:XFD96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25" style="1" customWidth="1"/>
    <col min="5" max="5" width="10.5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6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532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226</v>
      </c>
      <c r="M3" s="103"/>
      <c r="N3" s="103"/>
      <c r="O3" s="103"/>
      <c r="P3" s="103"/>
      <c r="Q3" s="103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3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95" t="s">
        <v>9</v>
      </c>
      <c r="I6" s="95" t="s">
        <v>10</v>
      </c>
      <c r="J6" s="95" t="s">
        <v>11</v>
      </c>
      <c r="K6" s="95" t="s">
        <v>12</v>
      </c>
      <c r="L6" s="79" t="s">
        <v>13</v>
      </c>
      <c r="M6" s="87" t="s">
        <v>14</v>
      </c>
      <c r="N6" s="79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95"/>
      <c r="I7" s="95"/>
      <c r="J7" s="95"/>
      <c r="K7" s="95"/>
      <c r="L7" s="79"/>
      <c r="M7" s="96"/>
      <c r="N7" s="79"/>
      <c r="O7" s="88"/>
      <c r="P7" s="96"/>
      <c r="Q7" s="96"/>
      <c r="S7" s="8"/>
      <c r="T7" s="51"/>
      <c r="U7" s="56" t="str">
        <f>+D3</f>
        <v>An toàn mạng nâng cao</v>
      </c>
      <c r="V7" s="57" t="str">
        <f>+L3</f>
        <v>Nhóm: D14-132_01</v>
      </c>
      <c r="W7" s="58">
        <f>+$AF$7+$AH$7+$AD$7</f>
        <v>50</v>
      </c>
      <c r="X7" s="52">
        <f>COUNTIF($P$8:$P$89,"Khiển trách")</f>
        <v>0</v>
      </c>
      <c r="Y7" s="52">
        <f>COUNTIF($P$8:$P$89,"Cảnh cáo")</f>
        <v>0</v>
      </c>
      <c r="Z7" s="52">
        <f>COUNTIF($P$8:$P$89,"Đình chỉ thi")</f>
        <v>0</v>
      </c>
      <c r="AA7" s="59">
        <f>+($X$7+$Y$7+$Z$7)/$W$7*100%</f>
        <v>0</v>
      </c>
      <c r="AB7" s="52">
        <f>SUM(COUNTIF($P$8:$P$87,"Vắng"),COUNTIF($P$8:$P$87,"Vắng có phép"))</f>
        <v>0</v>
      </c>
      <c r="AC7" s="60">
        <f>+$AB$7/$W$7</f>
        <v>0</v>
      </c>
      <c r="AD7" s="61">
        <f>COUNTIF($T$8:$T$87,"Thi lại")</f>
        <v>0</v>
      </c>
      <c r="AE7" s="60">
        <f>+$AD$7/$W$7</f>
        <v>0</v>
      </c>
      <c r="AF7" s="61">
        <f>COUNTIF($T$8:$T$88,"Học lại")</f>
        <v>0</v>
      </c>
      <c r="AG7" s="60">
        <f>+$AF$7/$W$7</f>
        <v>0</v>
      </c>
      <c r="AH7" s="52">
        <f>COUNTIF($T$9:$T$88,"Đạt")</f>
        <v>50</v>
      </c>
      <c r="AI7" s="59">
        <f>+$AH$7/$W$7</f>
        <v>1</v>
      </c>
    </row>
    <row r="8" spans="2:35" ht="14.25" customHeight="1" x14ac:dyDescent="0.25">
      <c r="B8" s="80" t="s">
        <v>24</v>
      </c>
      <c r="C8" s="81"/>
      <c r="D8" s="81"/>
      <c r="E8" s="81"/>
      <c r="F8" s="81"/>
      <c r="G8" s="8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46</v>
      </c>
      <c r="D9" s="13" t="s">
        <v>47</v>
      </c>
      <c r="E9" s="14" t="s">
        <v>48</v>
      </c>
      <c r="F9" s="15" t="s">
        <v>49</v>
      </c>
      <c r="G9" s="12" t="s">
        <v>50</v>
      </c>
      <c r="H9" s="74">
        <v>9</v>
      </c>
      <c r="I9" s="16">
        <v>5</v>
      </c>
      <c r="J9" s="16" t="s">
        <v>25</v>
      </c>
      <c r="K9" s="16">
        <v>8</v>
      </c>
      <c r="L9" s="17">
        <v>5</v>
      </c>
      <c r="M9" s="18">
        <f>ROUND(SUMPRODUCT(H9:L9,$H$8:$L$8)/100,1)</f>
        <v>6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0" si="2">+IF(OR($H9=0,$I9=0,$J9=0,$K9=0),"Không đủ ĐKDT",IF(AND(L9=0,M9&gt;=4),"Không đạt",""))</f>
        <v/>
      </c>
      <c r="Q9" s="20" t="s">
        <v>224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51</v>
      </c>
      <c r="D10" s="24" t="s">
        <v>52</v>
      </c>
      <c r="E10" s="25" t="s">
        <v>48</v>
      </c>
      <c r="F10" s="26" t="s">
        <v>53</v>
      </c>
      <c r="G10" s="23" t="s">
        <v>54</v>
      </c>
      <c r="H10" s="75">
        <v>9</v>
      </c>
      <c r="I10" s="27">
        <v>6</v>
      </c>
      <c r="J10" s="27" t="s">
        <v>25</v>
      </c>
      <c r="K10" s="27">
        <v>9</v>
      </c>
      <c r="L10" s="71">
        <v>6</v>
      </c>
      <c r="M10" s="28">
        <f>ROUND(SUMPRODUCT(H10:L10,$H$8:$L$8)/100,1)</f>
        <v>6.9</v>
      </c>
      <c r="N10" s="29" t="str">
        <f t="shared" si="0"/>
        <v>C+</v>
      </c>
      <c r="O10" s="30" t="str">
        <f t="shared" si="1"/>
        <v>Trung bình</v>
      </c>
      <c r="P10" s="31" t="str">
        <f t="shared" si="2"/>
        <v/>
      </c>
      <c r="Q10" s="32" t="s">
        <v>224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55</v>
      </c>
      <c r="D11" s="24" t="s">
        <v>56</v>
      </c>
      <c r="E11" s="25" t="s">
        <v>57</v>
      </c>
      <c r="F11" s="26" t="s">
        <v>58</v>
      </c>
      <c r="G11" s="23" t="s">
        <v>59</v>
      </c>
      <c r="H11" s="75">
        <v>10</v>
      </c>
      <c r="I11" s="27">
        <v>9</v>
      </c>
      <c r="J11" s="27" t="s">
        <v>25</v>
      </c>
      <c r="K11" s="27">
        <v>9</v>
      </c>
      <c r="L11" s="71">
        <v>4</v>
      </c>
      <c r="M11" s="28">
        <f>ROUND(SUMPRODUCT(H11:L11,$H$8:$L$8)/100,1)</f>
        <v>6.1</v>
      </c>
      <c r="N11" s="29" t="str">
        <f t="shared" si="0"/>
        <v>C</v>
      </c>
      <c r="O11" s="30" t="str">
        <f t="shared" si="1"/>
        <v>Trung bình</v>
      </c>
      <c r="P11" s="31" t="str">
        <f t="shared" si="2"/>
        <v/>
      </c>
      <c r="Q11" s="32" t="s">
        <v>224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60</v>
      </c>
      <c r="D12" s="24" t="s">
        <v>61</v>
      </c>
      <c r="E12" s="25" t="s">
        <v>62</v>
      </c>
      <c r="F12" s="26" t="s">
        <v>63</v>
      </c>
      <c r="G12" s="23" t="s">
        <v>54</v>
      </c>
      <c r="H12" s="75">
        <v>9</v>
      </c>
      <c r="I12" s="27">
        <v>7</v>
      </c>
      <c r="J12" s="27" t="s">
        <v>25</v>
      </c>
      <c r="K12" s="27">
        <v>9</v>
      </c>
      <c r="L12" s="71">
        <v>2</v>
      </c>
      <c r="M12" s="28">
        <f>ROUND(SUMPRODUCT(H12:L12,$H$8:$L$8)/100,1)</f>
        <v>4.5999999999999996</v>
      </c>
      <c r="N12" s="29" t="str">
        <f t="shared" si="0"/>
        <v>D</v>
      </c>
      <c r="O12" s="30" t="str">
        <f t="shared" si="1"/>
        <v>Trung bình yếu</v>
      </c>
      <c r="P12" s="31" t="str">
        <f t="shared" si="2"/>
        <v/>
      </c>
      <c r="Q12" s="32" t="s">
        <v>224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64</v>
      </c>
      <c r="D13" s="24" t="s">
        <v>65</v>
      </c>
      <c r="E13" s="25" t="s">
        <v>66</v>
      </c>
      <c r="F13" s="26" t="s">
        <v>67</v>
      </c>
      <c r="G13" s="23" t="s">
        <v>59</v>
      </c>
      <c r="H13" s="75">
        <v>7</v>
      </c>
      <c r="I13" s="27">
        <v>4</v>
      </c>
      <c r="J13" s="27" t="s">
        <v>25</v>
      </c>
      <c r="K13" s="27">
        <v>9</v>
      </c>
      <c r="L13" s="71">
        <v>5</v>
      </c>
      <c r="M13" s="28">
        <f>ROUND(SUMPRODUCT(H13:L13,$H$8:$L$8)/100,1)</f>
        <v>5.9</v>
      </c>
      <c r="N13" s="29" t="str">
        <f t="shared" si="0"/>
        <v>C</v>
      </c>
      <c r="O13" s="30" t="str">
        <f t="shared" si="1"/>
        <v>Trung bình</v>
      </c>
      <c r="P13" s="31" t="str">
        <f t="shared" si="2"/>
        <v/>
      </c>
      <c r="Q13" s="32" t="s">
        <v>224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68</v>
      </c>
      <c r="D14" s="24" t="s">
        <v>69</v>
      </c>
      <c r="E14" s="25" t="s">
        <v>70</v>
      </c>
      <c r="F14" s="26" t="s">
        <v>71</v>
      </c>
      <c r="G14" s="23" t="s">
        <v>54</v>
      </c>
      <c r="H14" s="75">
        <v>10</v>
      </c>
      <c r="I14" s="27">
        <v>10</v>
      </c>
      <c r="J14" s="27" t="s">
        <v>25</v>
      </c>
      <c r="K14" s="27">
        <v>9</v>
      </c>
      <c r="L14" s="71">
        <v>8</v>
      </c>
      <c r="M14" s="28">
        <f>ROUND(SUMPRODUCT(H14:L14,$H$8:$L$8)/100,1)</f>
        <v>8.6</v>
      </c>
      <c r="N14" s="29" t="str">
        <f t="shared" si="0"/>
        <v>A</v>
      </c>
      <c r="O14" s="30" t="str">
        <f t="shared" si="1"/>
        <v>Giỏi</v>
      </c>
      <c r="P14" s="31" t="str">
        <f t="shared" si="2"/>
        <v/>
      </c>
      <c r="Q14" s="32" t="s">
        <v>224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72</v>
      </c>
      <c r="D15" s="24" t="s">
        <v>73</v>
      </c>
      <c r="E15" s="25" t="s">
        <v>74</v>
      </c>
      <c r="F15" s="26" t="s">
        <v>75</v>
      </c>
      <c r="G15" s="23" t="s">
        <v>54</v>
      </c>
      <c r="H15" s="75">
        <v>8</v>
      </c>
      <c r="I15" s="27">
        <v>7</v>
      </c>
      <c r="J15" s="27" t="s">
        <v>25</v>
      </c>
      <c r="K15" s="27">
        <v>9</v>
      </c>
      <c r="L15" s="71">
        <v>7</v>
      </c>
      <c r="M15" s="28">
        <f>ROUND(SUMPRODUCT(H15:L15,$H$8:$L$8)/100,1)</f>
        <v>7.5</v>
      </c>
      <c r="N15" s="29" t="str">
        <f t="shared" si="0"/>
        <v>B</v>
      </c>
      <c r="O15" s="30" t="str">
        <f t="shared" si="1"/>
        <v>Khá</v>
      </c>
      <c r="P15" s="31" t="str">
        <f t="shared" si="2"/>
        <v/>
      </c>
      <c r="Q15" s="32" t="s">
        <v>224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76</v>
      </c>
      <c r="D16" s="24" t="s">
        <v>77</v>
      </c>
      <c r="E16" s="25" t="s">
        <v>78</v>
      </c>
      <c r="F16" s="26" t="s">
        <v>79</v>
      </c>
      <c r="G16" s="23" t="s">
        <v>54</v>
      </c>
      <c r="H16" s="75">
        <v>9</v>
      </c>
      <c r="I16" s="27">
        <v>7</v>
      </c>
      <c r="J16" s="27" t="s">
        <v>25</v>
      </c>
      <c r="K16" s="27">
        <v>9</v>
      </c>
      <c r="L16" s="71">
        <v>4</v>
      </c>
      <c r="M16" s="28">
        <f>ROUND(SUMPRODUCT(H16:L16,$H$8:$L$8)/100,1)</f>
        <v>5.8</v>
      </c>
      <c r="N16" s="29" t="str">
        <f t="shared" si="0"/>
        <v>C</v>
      </c>
      <c r="O16" s="30" t="str">
        <f t="shared" si="1"/>
        <v>Trung bình</v>
      </c>
      <c r="P16" s="31" t="str">
        <f t="shared" si="2"/>
        <v/>
      </c>
      <c r="Q16" s="32" t="s">
        <v>224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80</v>
      </c>
      <c r="D17" s="24" t="s">
        <v>81</v>
      </c>
      <c r="E17" s="25" t="s">
        <v>82</v>
      </c>
      <c r="F17" s="26" t="s">
        <v>83</v>
      </c>
      <c r="G17" s="23" t="s">
        <v>54</v>
      </c>
      <c r="H17" s="75">
        <v>9</v>
      </c>
      <c r="I17" s="27">
        <v>8</v>
      </c>
      <c r="J17" s="27" t="s">
        <v>25</v>
      </c>
      <c r="K17" s="27">
        <v>9</v>
      </c>
      <c r="L17" s="71">
        <v>7</v>
      </c>
      <c r="M17" s="28">
        <f>ROUND(SUMPRODUCT(H17:L17,$H$8:$L$8)/100,1)</f>
        <v>7.7</v>
      </c>
      <c r="N17" s="29" t="str">
        <f t="shared" si="0"/>
        <v>B</v>
      </c>
      <c r="O17" s="30" t="str">
        <f t="shared" si="1"/>
        <v>Khá</v>
      </c>
      <c r="P17" s="31" t="str">
        <f t="shared" si="2"/>
        <v/>
      </c>
      <c r="Q17" s="32" t="s">
        <v>224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84</v>
      </c>
      <c r="D18" s="24" t="s">
        <v>85</v>
      </c>
      <c r="E18" s="25" t="s">
        <v>86</v>
      </c>
      <c r="F18" s="26" t="s">
        <v>87</v>
      </c>
      <c r="G18" s="23" t="s">
        <v>54</v>
      </c>
      <c r="H18" s="75">
        <v>10</v>
      </c>
      <c r="I18" s="27">
        <v>8</v>
      </c>
      <c r="J18" s="27" t="s">
        <v>25</v>
      </c>
      <c r="K18" s="27">
        <v>9</v>
      </c>
      <c r="L18" s="71">
        <v>5</v>
      </c>
      <c r="M18" s="28">
        <f>ROUND(SUMPRODUCT(H18:L18,$H$8:$L$8)/100,1)</f>
        <v>6.6</v>
      </c>
      <c r="N18" s="29" t="str">
        <f t="shared" si="0"/>
        <v>C+</v>
      </c>
      <c r="O18" s="30" t="str">
        <f t="shared" si="1"/>
        <v>Trung bình</v>
      </c>
      <c r="P18" s="31" t="str">
        <f t="shared" si="2"/>
        <v/>
      </c>
      <c r="Q18" s="32" t="s">
        <v>224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88</v>
      </c>
      <c r="D19" s="24" t="s">
        <v>89</v>
      </c>
      <c r="E19" s="25" t="s">
        <v>90</v>
      </c>
      <c r="F19" s="26" t="s">
        <v>91</v>
      </c>
      <c r="G19" s="23" t="s">
        <v>50</v>
      </c>
      <c r="H19" s="75">
        <v>9</v>
      </c>
      <c r="I19" s="27">
        <v>9</v>
      </c>
      <c r="J19" s="27" t="s">
        <v>25</v>
      </c>
      <c r="K19" s="27">
        <v>9</v>
      </c>
      <c r="L19" s="71">
        <v>9</v>
      </c>
      <c r="M19" s="28">
        <f>ROUND(SUMPRODUCT(H19:L19,$H$8:$L$8)/100,1)</f>
        <v>9</v>
      </c>
      <c r="N19" s="29" t="str">
        <f t="shared" si="0"/>
        <v>A+</v>
      </c>
      <c r="O19" s="30" t="str">
        <f t="shared" si="1"/>
        <v>Giỏi</v>
      </c>
      <c r="P19" s="31" t="str">
        <f t="shared" si="2"/>
        <v/>
      </c>
      <c r="Q19" s="32" t="s">
        <v>224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92</v>
      </c>
      <c r="D20" s="24" t="s">
        <v>93</v>
      </c>
      <c r="E20" s="25" t="s">
        <v>94</v>
      </c>
      <c r="F20" s="26" t="s">
        <v>95</v>
      </c>
      <c r="G20" s="23" t="s">
        <v>50</v>
      </c>
      <c r="H20" s="75">
        <v>10</v>
      </c>
      <c r="I20" s="27">
        <v>7</v>
      </c>
      <c r="J20" s="27" t="s">
        <v>25</v>
      </c>
      <c r="K20" s="27">
        <v>9</v>
      </c>
      <c r="L20" s="71">
        <v>9</v>
      </c>
      <c r="M20" s="28">
        <f>ROUND(SUMPRODUCT(H20:L20,$H$8:$L$8)/100,1)</f>
        <v>8.9</v>
      </c>
      <c r="N20" s="29" t="str">
        <f t="shared" si="0"/>
        <v>A</v>
      </c>
      <c r="O20" s="30" t="str">
        <f t="shared" si="1"/>
        <v>Giỏi</v>
      </c>
      <c r="P20" s="31" t="str">
        <f t="shared" si="2"/>
        <v/>
      </c>
      <c r="Q20" s="32" t="s">
        <v>224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96</v>
      </c>
      <c r="D21" s="24" t="s">
        <v>97</v>
      </c>
      <c r="E21" s="25" t="s">
        <v>98</v>
      </c>
      <c r="F21" s="26" t="s">
        <v>99</v>
      </c>
      <c r="G21" s="23" t="s">
        <v>50</v>
      </c>
      <c r="H21" s="75">
        <v>8</v>
      </c>
      <c r="I21" s="27">
        <v>5</v>
      </c>
      <c r="J21" s="27" t="s">
        <v>25</v>
      </c>
      <c r="K21" s="27">
        <v>8</v>
      </c>
      <c r="L21" s="71">
        <v>7</v>
      </c>
      <c r="M21" s="28">
        <f>ROUND(SUMPRODUCT(H21:L21,$H$8:$L$8)/100,1)</f>
        <v>7.1</v>
      </c>
      <c r="N21" s="29" t="str">
        <f t="shared" si="0"/>
        <v>B</v>
      </c>
      <c r="O21" s="30" t="str">
        <f t="shared" si="1"/>
        <v>Khá</v>
      </c>
      <c r="P21" s="31" t="str">
        <f t="shared" si="2"/>
        <v/>
      </c>
      <c r="Q21" s="32" t="s">
        <v>224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100</v>
      </c>
      <c r="D22" s="24" t="s">
        <v>101</v>
      </c>
      <c r="E22" s="25" t="s">
        <v>102</v>
      </c>
      <c r="F22" s="26" t="s">
        <v>103</v>
      </c>
      <c r="G22" s="23" t="s">
        <v>50</v>
      </c>
      <c r="H22" s="75">
        <v>8</v>
      </c>
      <c r="I22" s="27">
        <v>5</v>
      </c>
      <c r="J22" s="27" t="s">
        <v>25</v>
      </c>
      <c r="K22" s="27">
        <v>8</v>
      </c>
      <c r="L22" s="71">
        <v>5</v>
      </c>
      <c r="M22" s="28">
        <f>ROUND(SUMPRODUCT(H22:L22,$H$8:$L$8)/100,1)</f>
        <v>5.9</v>
      </c>
      <c r="N22" s="29" t="str">
        <f t="shared" si="0"/>
        <v>C</v>
      </c>
      <c r="O22" s="30" t="str">
        <f t="shared" si="1"/>
        <v>Trung bình</v>
      </c>
      <c r="P22" s="31" t="str">
        <f t="shared" si="2"/>
        <v/>
      </c>
      <c r="Q22" s="32" t="s">
        <v>224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104</v>
      </c>
      <c r="D23" s="24" t="s">
        <v>69</v>
      </c>
      <c r="E23" s="25" t="s">
        <v>105</v>
      </c>
      <c r="F23" s="26" t="s">
        <v>106</v>
      </c>
      <c r="G23" s="23" t="s">
        <v>50</v>
      </c>
      <c r="H23" s="75">
        <v>9</v>
      </c>
      <c r="I23" s="27">
        <v>7</v>
      </c>
      <c r="J23" s="27" t="s">
        <v>25</v>
      </c>
      <c r="K23" s="27">
        <v>9</v>
      </c>
      <c r="L23" s="71">
        <v>6</v>
      </c>
      <c r="M23" s="28">
        <f>ROUND(SUMPRODUCT(H23:L23,$H$8:$L$8)/100,1)</f>
        <v>7</v>
      </c>
      <c r="N23" s="29" t="str">
        <f t="shared" si="0"/>
        <v>B</v>
      </c>
      <c r="O23" s="30" t="str">
        <f t="shared" si="1"/>
        <v>Khá</v>
      </c>
      <c r="P23" s="31" t="str">
        <f t="shared" si="2"/>
        <v/>
      </c>
      <c r="Q23" s="32" t="s">
        <v>224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107</v>
      </c>
      <c r="D24" s="24" t="s">
        <v>108</v>
      </c>
      <c r="E24" s="25" t="s">
        <v>109</v>
      </c>
      <c r="F24" s="26" t="s">
        <v>110</v>
      </c>
      <c r="G24" s="23" t="s">
        <v>54</v>
      </c>
      <c r="H24" s="75">
        <v>9</v>
      </c>
      <c r="I24" s="27">
        <v>7</v>
      </c>
      <c r="J24" s="27" t="s">
        <v>25</v>
      </c>
      <c r="K24" s="27">
        <v>9</v>
      </c>
      <c r="L24" s="71">
        <v>6</v>
      </c>
      <c r="M24" s="28">
        <f>ROUND(SUMPRODUCT(H24:L24,$H$8:$L$8)/100,1)</f>
        <v>7</v>
      </c>
      <c r="N24" s="29" t="str">
        <f t="shared" si="0"/>
        <v>B</v>
      </c>
      <c r="O24" s="30" t="str">
        <f t="shared" si="1"/>
        <v>Khá</v>
      </c>
      <c r="P24" s="31" t="str">
        <f t="shared" si="2"/>
        <v/>
      </c>
      <c r="Q24" s="32" t="s">
        <v>224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111</v>
      </c>
      <c r="D25" s="24" t="s">
        <v>112</v>
      </c>
      <c r="E25" s="25" t="s">
        <v>113</v>
      </c>
      <c r="F25" s="26" t="s">
        <v>114</v>
      </c>
      <c r="G25" s="23" t="s">
        <v>54</v>
      </c>
      <c r="H25" s="75">
        <v>10</v>
      </c>
      <c r="I25" s="27">
        <v>8</v>
      </c>
      <c r="J25" s="27" t="s">
        <v>25</v>
      </c>
      <c r="K25" s="27">
        <v>9</v>
      </c>
      <c r="L25" s="71">
        <v>7</v>
      </c>
      <c r="M25" s="28">
        <f>ROUND(SUMPRODUCT(H25:L25,$H$8:$L$8)/100,1)</f>
        <v>7.8</v>
      </c>
      <c r="N25" s="29" t="str">
        <f t="shared" si="0"/>
        <v>B</v>
      </c>
      <c r="O25" s="30" t="str">
        <f t="shared" si="1"/>
        <v>Khá</v>
      </c>
      <c r="P25" s="31" t="str">
        <f t="shared" si="2"/>
        <v/>
      </c>
      <c r="Q25" s="32" t="s">
        <v>224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115</v>
      </c>
      <c r="D26" s="24" t="s">
        <v>116</v>
      </c>
      <c r="E26" s="25" t="s">
        <v>117</v>
      </c>
      <c r="F26" s="26" t="s">
        <v>118</v>
      </c>
      <c r="G26" s="23" t="s">
        <v>54</v>
      </c>
      <c r="H26" s="75">
        <v>10</v>
      </c>
      <c r="I26" s="27">
        <v>6</v>
      </c>
      <c r="J26" s="27" t="s">
        <v>25</v>
      </c>
      <c r="K26" s="27">
        <v>9</v>
      </c>
      <c r="L26" s="71">
        <v>8</v>
      </c>
      <c r="M26" s="28">
        <f>ROUND(SUMPRODUCT(H26:L26,$H$8:$L$8)/100,1)</f>
        <v>8.1999999999999993</v>
      </c>
      <c r="N26" s="29" t="str">
        <f t="shared" si="0"/>
        <v>B+</v>
      </c>
      <c r="O26" s="30" t="str">
        <f t="shared" si="1"/>
        <v>Khá</v>
      </c>
      <c r="P26" s="31" t="str">
        <f t="shared" si="2"/>
        <v/>
      </c>
      <c r="Q26" s="32" t="s">
        <v>224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119</v>
      </c>
      <c r="D27" s="24" t="s">
        <v>120</v>
      </c>
      <c r="E27" s="25" t="s">
        <v>121</v>
      </c>
      <c r="F27" s="26" t="s">
        <v>122</v>
      </c>
      <c r="G27" s="23" t="s">
        <v>59</v>
      </c>
      <c r="H27" s="75">
        <v>10</v>
      </c>
      <c r="I27" s="27">
        <v>7</v>
      </c>
      <c r="J27" s="27" t="s">
        <v>25</v>
      </c>
      <c r="K27" s="27">
        <v>9</v>
      </c>
      <c r="L27" s="71">
        <v>8</v>
      </c>
      <c r="M27" s="28">
        <f>ROUND(SUMPRODUCT(H27:L27,$H$8:$L$8)/100,1)</f>
        <v>8.3000000000000007</v>
      </c>
      <c r="N27" s="29" t="str">
        <f t="shared" si="0"/>
        <v>B+</v>
      </c>
      <c r="O27" s="30" t="str">
        <f t="shared" si="1"/>
        <v>Khá</v>
      </c>
      <c r="P27" s="31" t="str">
        <f t="shared" si="2"/>
        <v/>
      </c>
      <c r="Q27" s="32" t="s">
        <v>224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123</v>
      </c>
      <c r="D28" s="24" t="s">
        <v>124</v>
      </c>
      <c r="E28" s="25" t="s">
        <v>125</v>
      </c>
      <c r="F28" s="26" t="s">
        <v>126</v>
      </c>
      <c r="G28" s="23" t="s">
        <v>54</v>
      </c>
      <c r="H28" s="75">
        <v>9</v>
      </c>
      <c r="I28" s="27">
        <v>7</v>
      </c>
      <c r="J28" s="27" t="s">
        <v>25</v>
      </c>
      <c r="K28" s="27">
        <v>9</v>
      </c>
      <c r="L28" s="71">
        <v>6</v>
      </c>
      <c r="M28" s="28">
        <f>ROUND(SUMPRODUCT(H28:L28,$H$8:$L$8)/100,1)</f>
        <v>7</v>
      </c>
      <c r="N28" s="29" t="str">
        <f t="shared" si="0"/>
        <v>B</v>
      </c>
      <c r="O28" s="30" t="str">
        <f t="shared" si="1"/>
        <v>Khá</v>
      </c>
      <c r="P28" s="31" t="str">
        <f t="shared" si="2"/>
        <v/>
      </c>
      <c r="Q28" s="32" t="s">
        <v>224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127</v>
      </c>
      <c r="D29" s="24" t="s">
        <v>128</v>
      </c>
      <c r="E29" s="25" t="s">
        <v>129</v>
      </c>
      <c r="F29" s="26" t="s">
        <v>130</v>
      </c>
      <c r="G29" s="23" t="s">
        <v>59</v>
      </c>
      <c r="H29" s="75">
        <v>8</v>
      </c>
      <c r="I29" s="27">
        <v>7</v>
      </c>
      <c r="J29" s="27" t="s">
        <v>25</v>
      </c>
      <c r="K29" s="27">
        <v>8</v>
      </c>
      <c r="L29" s="71">
        <v>3</v>
      </c>
      <c r="M29" s="28">
        <f>ROUND(SUMPRODUCT(H29:L29,$H$8:$L$8)/100,1)</f>
        <v>4.9000000000000004</v>
      </c>
      <c r="N29" s="29" t="str">
        <f t="shared" si="0"/>
        <v>D</v>
      </c>
      <c r="O29" s="30" t="str">
        <f t="shared" si="1"/>
        <v>Trung bình yếu</v>
      </c>
      <c r="P29" s="31" t="str">
        <f t="shared" si="2"/>
        <v/>
      </c>
      <c r="Q29" s="32" t="s">
        <v>224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131</v>
      </c>
      <c r="D30" s="24" t="s">
        <v>124</v>
      </c>
      <c r="E30" s="25" t="s">
        <v>132</v>
      </c>
      <c r="F30" s="26" t="s">
        <v>133</v>
      </c>
      <c r="G30" s="23" t="s">
        <v>54</v>
      </c>
      <c r="H30" s="75">
        <v>9</v>
      </c>
      <c r="I30" s="27">
        <v>9</v>
      </c>
      <c r="J30" s="27" t="s">
        <v>25</v>
      </c>
      <c r="K30" s="27">
        <v>9</v>
      </c>
      <c r="L30" s="71">
        <v>9</v>
      </c>
      <c r="M30" s="28">
        <f>ROUND(SUMPRODUCT(H30:L30,$H$8:$L$8)/100,1)</f>
        <v>9</v>
      </c>
      <c r="N30" s="29" t="str">
        <f t="shared" si="0"/>
        <v>A+</v>
      </c>
      <c r="O30" s="30" t="str">
        <f t="shared" si="1"/>
        <v>Giỏi</v>
      </c>
      <c r="P30" s="31" t="str">
        <f t="shared" si="2"/>
        <v/>
      </c>
      <c r="Q30" s="32" t="s">
        <v>224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134</v>
      </c>
      <c r="D31" s="24" t="s">
        <v>135</v>
      </c>
      <c r="E31" s="25" t="s">
        <v>136</v>
      </c>
      <c r="F31" s="26" t="s">
        <v>137</v>
      </c>
      <c r="G31" s="23" t="s">
        <v>59</v>
      </c>
      <c r="H31" s="75">
        <v>9</v>
      </c>
      <c r="I31" s="27">
        <v>6</v>
      </c>
      <c r="J31" s="27" t="s">
        <v>25</v>
      </c>
      <c r="K31" s="27">
        <v>8</v>
      </c>
      <c r="L31" s="71">
        <v>6</v>
      </c>
      <c r="M31" s="28">
        <f>ROUND(SUMPRODUCT(H31:L31,$H$8:$L$8)/100,1)</f>
        <v>6.7</v>
      </c>
      <c r="N31" s="29" t="str">
        <f t="shared" si="0"/>
        <v>C+</v>
      </c>
      <c r="O31" s="30" t="str">
        <f t="shared" si="1"/>
        <v>Trung bình</v>
      </c>
      <c r="P31" s="31" t="str">
        <f t="shared" si="2"/>
        <v/>
      </c>
      <c r="Q31" s="32" t="s">
        <v>224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138</v>
      </c>
      <c r="D32" s="24" t="s">
        <v>139</v>
      </c>
      <c r="E32" s="25" t="s">
        <v>140</v>
      </c>
      <c r="F32" s="26" t="s">
        <v>141</v>
      </c>
      <c r="G32" s="23" t="s">
        <v>50</v>
      </c>
      <c r="H32" s="75">
        <v>10</v>
      </c>
      <c r="I32" s="27">
        <v>8</v>
      </c>
      <c r="J32" s="27" t="s">
        <v>25</v>
      </c>
      <c r="K32" s="27">
        <v>9</v>
      </c>
      <c r="L32" s="71">
        <v>6</v>
      </c>
      <c r="M32" s="28">
        <f>ROUND(SUMPRODUCT(H32:L32,$H$8:$L$8)/100,1)</f>
        <v>7.2</v>
      </c>
      <c r="N32" s="29" t="str">
        <f t="shared" si="0"/>
        <v>B</v>
      </c>
      <c r="O32" s="30" t="str">
        <f t="shared" si="1"/>
        <v>Khá</v>
      </c>
      <c r="P32" s="31" t="str">
        <f t="shared" si="2"/>
        <v/>
      </c>
      <c r="Q32" s="32" t="s">
        <v>224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142</v>
      </c>
      <c r="D33" s="24" t="s">
        <v>143</v>
      </c>
      <c r="E33" s="25" t="s">
        <v>140</v>
      </c>
      <c r="F33" s="26" t="s">
        <v>144</v>
      </c>
      <c r="G33" s="23" t="s">
        <v>59</v>
      </c>
      <c r="H33" s="75">
        <v>10</v>
      </c>
      <c r="I33" s="27">
        <v>7</v>
      </c>
      <c r="J33" s="27" t="s">
        <v>25</v>
      </c>
      <c r="K33" s="27">
        <v>9</v>
      </c>
      <c r="L33" s="71">
        <v>9</v>
      </c>
      <c r="M33" s="28">
        <f>ROUND(SUMPRODUCT(H33:L33,$H$8:$L$8)/100,1)</f>
        <v>8.9</v>
      </c>
      <c r="N33" s="29" t="str">
        <f t="shared" si="0"/>
        <v>A</v>
      </c>
      <c r="O33" s="30" t="str">
        <f t="shared" si="1"/>
        <v>Giỏi</v>
      </c>
      <c r="P33" s="31" t="str">
        <f t="shared" si="2"/>
        <v/>
      </c>
      <c r="Q33" s="32" t="s">
        <v>224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145</v>
      </c>
      <c r="D34" s="24" t="s">
        <v>146</v>
      </c>
      <c r="E34" s="25" t="s">
        <v>48</v>
      </c>
      <c r="F34" s="26" t="s">
        <v>122</v>
      </c>
      <c r="G34" s="23" t="s">
        <v>59</v>
      </c>
      <c r="H34" s="75">
        <v>9</v>
      </c>
      <c r="I34" s="27">
        <v>8</v>
      </c>
      <c r="J34" s="27" t="s">
        <v>25</v>
      </c>
      <c r="K34" s="27">
        <v>9</v>
      </c>
      <c r="L34" s="71">
        <v>7</v>
      </c>
      <c r="M34" s="28">
        <f>ROUND(SUMPRODUCT(H34:L34,$H$8:$L$8)/100,1)</f>
        <v>7.7</v>
      </c>
      <c r="N34" s="29" t="str">
        <f t="shared" si="0"/>
        <v>B</v>
      </c>
      <c r="O34" s="30" t="str">
        <f t="shared" si="1"/>
        <v>Khá</v>
      </c>
      <c r="P34" s="31" t="str">
        <f t="shared" si="2"/>
        <v/>
      </c>
      <c r="Q34" s="32" t="s">
        <v>225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63"/>
      <c r="V34" s="63"/>
      <c r="W34" s="76"/>
      <c r="X34" s="53"/>
      <c r="Y34" s="53"/>
      <c r="Z34" s="53"/>
      <c r="AA34" s="64"/>
      <c r="AB34" s="53"/>
      <c r="AC34" s="65"/>
      <c r="AD34" s="66"/>
      <c r="AE34" s="65"/>
      <c r="AF34" s="66"/>
      <c r="AG34" s="65"/>
      <c r="AH34" s="53"/>
      <c r="AI34" s="64"/>
    </row>
    <row r="35" spans="2:35" ht="18.75" customHeight="1" x14ac:dyDescent="0.25">
      <c r="B35" s="22">
        <v>27</v>
      </c>
      <c r="C35" s="23" t="s">
        <v>147</v>
      </c>
      <c r="D35" s="24" t="s">
        <v>112</v>
      </c>
      <c r="E35" s="25" t="s">
        <v>48</v>
      </c>
      <c r="F35" s="26" t="s">
        <v>148</v>
      </c>
      <c r="G35" s="23" t="s">
        <v>50</v>
      </c>
      <c r="H35" s="75">
        <v>9</v>
      </c>
      <c r="I35" s="27">
        <v>6</v>
      </c>
      <c r="J35" s="27" t="s">
        <v>25</v>
      </c>
      <c r="K35" s="27">
        <v>9</v>
      </c>
      <c r="L35" s="71">
        <v>4</v>
      </c>
      <c r="M35" s="28">
        <f>ROUND(SUMPRODUCT(H35:L35,$H$8:$L$8)/100,1)</f>
        <v>5.7</v>
      </c>
      <c r="N35" s="29" t="str">
        <f t="shared" si="0"/>
        <v>C</v>
      </c>
      <c r="O35" s="30" t="str">
        <f t="shared" si="1"/>
        <v>Trung bình</v>
      </c>
      <c r="P35" s="31" t="str">
        <f t="shared" si="2"/>
        <v/>
      </c>
      <c r="Q35" s="32" t="s">
        <v>225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149</v>
      </c>
      <c r="D36" s="24" t="s">
        <v>150</v>
      </c>
      <c r="E36" s="25" t="s">
        <v>78</v>
      </c>
      <c r="F36" s="26" t="s">
        <v>151</v>
      </c>
      <c r="G36" s="23" t="s">
        <v>59</v>
      </c>
      <c r="H36" s="75">
        <v>8</v>
      </c>
      <c r="I36" s="27">
        <v>7</v>
      </c>
      <c r="J36" s="27" t="s">
        <v>25</v>
      </c>
      <c r="K36" s="27">
        <v>8</v>
      </c>
      <c r="L36" s="71">
        <v>4</v>
      </c>
      <c r="M36" s="28">
        <f>ROUND(SUMPRODUCT(H36:L36,$H$8:$L$8)/100,1)</f>
        <v>5.5</v>
      </c>
      <c r="N36" s="29" t="str">
        <f t="shared" si="0"/>
        <v>C</v>
      </c>
      <c r="O36" s="30" t="str">
        <f t="shared" si="1"/>
        <v>Trung bình</v>
      </c>
      <c r="P36" s="31" t="str">
        <f t="shared" si="2"/>
        <v/>
      </c>
      <c r="Q36" s="32" t="s">
        <v>225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152</v>
      </c>
      <c r="D37" s="24" t="s">
        <v>56</v>
      </c>
      <c r="E37" s="25" t="s">
        <v>153</v>
      </c>
      <c r="F37" s="26" t="s">
        <v>103</v>
      </c>
      <c r="G37" s="23" t="s">
        <v>50</v>
      </c>
      <c r="H37" s="75">
        <v>8</v>
      </c>
      <c r="I37" s="27">
        <v>7</v>
      </c>
      <c r="J37" s="27" t="s">
        <v>25</v>
      </c>
      <c r="K37" s="27">
        <v>9</v>
      </c>
      <c r="L37" s="71">
        <v>6</v>
      </c>
      <c r="M37" s="28">
        <f>ROUND(SUMPRODUCT(H37:L37,$H$8:$L$8)/100,1)</f>
        <v>6.9</v>
      </c>
      <c r="N37" s="29" t="str">
        <f t="shared" si="0"/>
        <v>C+</v>
      </c>
      <c r="O37" s="30" t="str">
        <f t="shared" si="1"/>
        <v>Trung bình</v>
      </c>
      <c r="P37" s="31" t="str">
        <f t="shared" si="2"/>
        <v/>
      </c>
      <c r="Q37" s="32" t="s">
        <v>225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154</v>
      </c>
      <c r="D38" s="24" t="s">
        <v>155</v>
      </c>
      <c r="E38" s="25" t="s">
        <v>90</v>
      </c>
      <c r="F38" s="26" t="s">
        <v>156</v>
      </c>
      <c r="G38" s="23" t="s">
        <v>59</v>
      </c>
      <c r="H38" s="75">
        <v>10</v>
      </c>
      <c r="I38" s="27">
        <v>5</v>
      </c>
      <c r="J38" s="27" t="s">
        <v>25</v>
      </c>
      <c r="K38" s="27">
        <v>9</v>
      </c>
      <c r="L38" s="71">
        <v>6</v>
      </c>
      <c r="M38" s="28">
        <f>ROUND(SUMPRODUCT(H38:L38,$H$8:$L$8)/100,1)</f>
        <v>6.9</v>
      </c>
      <c r="N38" s="29" t="str">
        <f t="shared" si="0"/>
        <v>C+</v>
      </c>
      <c r="O38" s="30" t="str">
        <f t="shared" si="1"/>
        <v>Trung bình</v>
      </c>
      <c r="P38" s="31" t="str">
        <f t="shared" si="2"/>
        <v/>
      </c>
      <c r="Q38" s="32" t="s">
        <v>225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157</v>
      </c>
      <c r="D39" s="24" t="s">
        <v>69</v>
      </c>
      <c r="E39" s="25" t="s">
        <v>158</v>
      </c>
      <c r="F39" s="26" t="s">
        <v>159</v>
      </c>
      <c r="G39" s="23" t="s">
        <v>50</v>
      </c>
      <c r="H39" s="75">
        <v>9</v>
      </c>
      <c r="I39" s="27">
        <v>9</v>
      </c>
      <c r="J39" s="27" t="s">
        <v>25</v>
      </c>
      <c r="K39" s="27">
        <v>9</v>
      </c>
      <c r="L39" s="71">
        <v>5</v>
      </c>
      <c r="M39" s="28">
        <f>ROUND(SUMPRODUCT(H39:L39,$H$8:$L$8)/100,1)</f>
        <v>6.6</v>
      </c>
      <c r="N39" s="29" t="str">
        <f t="shared" si="0"/>
        <v>C+</v>
      </c>
      <c r="O39" s="30" t="str">
        <f t="shared" si="1"/>
        <v>Trung bình</v>
      </c>
      <c r="P39" s="31" t="str">
        <f t="shared" si="2"/>
        <v/>
      </c>
      <c r="Q39" s="32" t="s">
        <v>225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160</v>
      </c>
      <c r="D40" s="24" t="s">
        <v>161</v>
      </c>
      <c r="E40" s="25" t="s">
        <v>158</v>
      </c>
      <c r="F40" s="26" t="s">
        <v>162</v>
      </c>
      <c r="G40" s="23" t="s">
        <v>59</v>
      </c>
      <c r="H40" s="75">
        <v>9</v>
      </c>
      <c r="I40" s="27">
        <v>7</v>
      </c>
      <c r="J40" s="27" t="s">
        <v>25</v>
      </c>
      <c r="K40" s="27">
        <v>9</v>
      </c>
      <c r="L40" s="71">
        <v>6</v>
      </c>
      <c r="M40" s="28">
        <f>ROUND(SUMPRODUCT(H40:L40,$H$8:$L$8)/100,1)</f>
        <v>7</v>
      </c>
      <c r="N40" s="29" t="str">
        <f t="shared" si="0"/>
        <v>B</v>
      </c>
      <c r="O40" s="30" t="str">
        <f t="shared" si="1"/>
        <v>Khá</v>
      </c>
      <c r="P40" s="31" t="str">
        <f t="shared" si="2"/>
        <v/>
      </c>
      <c r="Q40" s="32" t="s">
        <v>225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2:35" ht="18.75" customHeight="1" x14ac:dyDescent="0.25">
      <c r="B41" s="22">
        <v>33</v>
      </c>
      <c r="C41" s="23" t="s">
        <v>163</v>
      </c>
      <c r="D41" s="24" t="s">
        <v>164</v>
      </c>
      <c r="E41" s="25" t="s">
        <v>98</v>
      </c>
      <c r="F41" s="26" t="s">
        <v>165</v>
      </c>
      <c r="G41" s="23" t="s">
        <v>50</v>
      </c>
      <c r="H41" s="75">
        <v>9</v>
      </c>
      <c r="I41" s="27">
        <v>6</v>
      </c>
      <c r="J41" s="27" t="s">
        <v>25</v>
      </c>
      <c r="K41" s="27">
        <v>9</v>
      </c>
      <c r="L41" s="71">
        <v>6</v>
      </c>
      <c r="M41" s="28">
        <f>ROUND(SUMPRODUCT(H41:L41,$H$8:$L$8)/100,1)</f>
        <v>6.9</v>
      </c>
      <c r="N41" s="29" t="str">
        <f t="shared" ref="N41:N58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C+</v>
      </c>
      <c r="O41" s="30" t="str">
        <f t="shared" ref="O41:O58" si="4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ref="P41:P58" si="5">+IF(OR($H41=0,$I41=0,$J41=0,$K41=0),"Không đủ ĐKDT",IF(AND(L41=0,M41&gt;=4),"Không đạt",""))</f>
        <v/>
      </c>
      <c r="Q41" s="32" t="s">
        <v>225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166</v>
      </c>
      <c r="D42" s="24" t="s">
        <v>167</v>
      </c>
      <c r="E42" s="25" t="s">
        <v>168</v>
      </c>
      <c r="F42" s="26" t="s">
        <v>169</v>
      </c>
      <c r="G42" s="23" t="s">
        <v>59</v>
      </c>
      <c r="H42" s="75">
        <v>8</v>
      </c>
      <c r="I42" s="27">
        <v>8</v>
      </c>
      <c r="J42" s="27" t="s">
        <v>25</v>
      </c>
      <c r="K42" s="27">
        <v>9</v>
      </c>
      <c r="L42" s="71">
        <v>5</v>
      </c>
      <c r="M42" s="28">
        <f>ROUND(SUMPRODUCT(H42:L42,$H$8:$L$8)/100,1)</f>
        <v>6.4</v>
      </c>
      <c r="N42" s="29" t="str">
        <f t="shared" si="3"/>
        <v>C</v>
      </c>
      <c r="O42" s="30" t="str">
        <f t="shared" si="4"/>
        <v>Trung bình</v>
      </c>
      <c r="P42" s="31" t="str">
        <f t="shared" si="5"/>
        <v/>
      </c>
      <c r="Q42" s="32" t="s">
        <v>225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170</v>
      </c>
      <c r="D43" s="24" t="s">
        <v>128</v>
      </c>
      <c r="E43" s="25" t="s">
        <v>171</v>
      </c>
      <c r="F43" s="26" t="s">
        <v>172</v>
      </c>
      <c r="G43" s="23" t="s">
        <v>50</v>
      </c>
      <c r="H43" s="75">
        <v>9</v>
      </c>
      <c r="I43" s="27">
        <v>7</v>
      </c>
      <c r="J43" s="27" t="s">
        <v>25</v>
      </c>
      <c r="K43" s="27">
        <v>8</v>
      </c>
      <c r="L43" s="71">
        <v>4</v>
      </c>
      <c r="M43" s="28">
        <f>ROUND(SUMPRODUCT(H43:L43,$H$8:$L$8)/100,1)</f>
        <v>5.6</v>
      </c>
      <c r="N43" s="29" t="str">
        <f t="shared" si="3"/>
        <v>C</v>
      </c>
      <c r="O43" s="30" t="str">
        <f t="shared" si="4"/>
        <v>Trung bình</v>
      </c>
      <c r="P43" s="31" t="str">
        <f t="shared" si="5"/>
        <v/>
      </c>
      <c r="Q43" s="32" t="s">
        <v>225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173</v>
      </c>
      <c r="D44" s="24" t="s">
        <v>174</v>
      </c>
      <c r="E44" s="25" t="s">
        <v>175</v>
      </c>
      <c r="F44" s="26" t="s">
        <v>71</v>
      </c>
      <c r="G44" s="23" t="s">
        <v>50</v>
      </c>
      <c r="H44" s="75">
        <v>8</v>
      </c>
      <c r="I44" s="27">
        <v>6</v>
      </c>
      <c r="J44" s="27" t="s">
        <v>25</v>
      </c>
      <c r="K44" s="27">
        <v>8</v>
      </c>
      <c r="L44" s="71">
        <v>4</v>
      </c>
      <c r="M44" s="28">
        <f>ROUND(SUMPRODUCT(H44:L44,$H$8:$L$8)/100,1)</f>
        <v>5.4</v>
      </c>
      <c r="N44" s="29" t="str">
        <f t="shared" si="3"/>
        <v>D+</v>
      </c>
      <c r="O44" s="30" t="str">
        <f t="shared" si="4"/>
        <v>Trung bình yếu</v>
      </c>
      <c r="P44" s="31" t="str">
        <f t="shared" si="5"/>
        <v/>
      </c>
      <c r="Q44" s="32" t="s">
        <v>225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176</v>
      </c>
      <c r="D45" s="24" t="s">
        <v>177</v>
      </c>
      <c r="E45" s="25" t="s">
        <v>175</v>
      </c>
      <c r="F45" s="26" t="s">
        <v>178</v>
      </c>
      <c r="G45" s="23" t="s">
        <v>50</v>
      </c>
      <c r="H45" s="75">
        <v>8</v>
      </c>
      <c r="I45" s="27">
        <v>8</v>
      </c>
      <c r="J45" s="27" t="s">
        <v>25</v>
      </c>
      <c r="K45" s="27">
        <v>9</v>
      </c>
      <c r="L45" s="71">
        <v>6</v>
      </c>
      <c r="M45" s="28">
        <f>ROUND(SUMPRODUCT(H45:L45,$H$8:$L$8)/100,1)</f>
        <v>7</v>
      </c>
      <c r="N45" s="29" t="str">
        <f t="shared" si="3"/>
        <v>B</v>
      </c>
      <c r="O45" s="30" t="str">
        <f t="shared" si="4"/>
        <v>Khá</v>
      </c>
      <c r="P45" s="31" t="str">
        <f t="shared" si="5"/>
        <v/>
      </c>
      <c r="Q45" s="32" t="s">
        <v>225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179</v>
      </c>
      <c r="D46" s="24" t="s">
        <v>180</v>
      </c>
      <c r="E46" s="25" t="s">
        <v>181</v>
      </c>
      <c r="F46" s="26" t="s">
        <v>182</v>
      </c>
      <c r="G46" s="23" t="s">
        <v>59</v>
      </c>
      <c r="H46" s="75">
        <v>9</v>
      </c>
      <c r="I46" s="27">
        <v>5</v>
      </c>
      <c r="J46" s="27" t="s">
        <v>25</v>
      </c>
      <c r="K46" s="27">
        <v>8</v>
      </c>
      <c r="L46" s="71">
        <v>5</v>
      </c>
      <c r="M46" s="28">
        <f>ROUND(SUMPRODUCT(H46:L46,$H$8:$L$8)/100,1)</f>
        <v>6</v>
      </c>
      <c r="N46" s="29" t="str">
        <f t="shared" si="3"/>
        <v>C</v>
      </c>
      <c r="O46" s="30" t="str">
        <f t="shared" si="4"/>
        <v>Trung bình</v>
      </c>
      <c r="P46" s="31" t="str">
        <f t="shared" si="5"/>
        <v/>
      </c>
      <c r="Q46" s="32" t="s">
        <v>225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183</v>
      </c>
      <c r="D47" s="24" t="s">
        <v>56</v>
      </c>
      <c r="E47" s="25" t="s">
        <v>184</v>
      </c>
      <c r="F47" s="26" t="s">
        <v>185</v>
      </c>
      <c r="G47" s="23" t="s">
        <v>59</v>
      </c>
      <c r="H47" s="75">
        <v>8</v>
      </c>
      <c r="I47" s="27">
        <v>7</v>
      </c>
      <c r="J47" s="27" t="s">
        <v>25</v>
      </c>
      <c r="K47" s="27">
        <v>9</v>
      </c>
      <c r="L47" s="71">
        <v>2</v>
      </c>
      <c r="M47" s="28">
        <f>ROUND(SUMPRODUCT(H47:L47,$H$8:$L$8)/100,1)</f>
        <v>4.5</v>
      </c>
      <c r="N47" s="29" t="str">
        <f t="shared" si="3"/>
        <v>D</v>
      </c>
      <c r="O47" s="30" t="str">
        <f t="shared" si="4"/>
        <v>Trung bình yếu</v>
      </c>
      <c r="P47" s="31" t="str">
        <f t="shared" si="5"/>
        <v/>
      </c>
      <c r="Q47" s="32" t="s">
        <v>225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186</v>
      </c>
      <c r="D48" s="24" t="s">
        <v>187</v>
      </c>
      <c r="E48" s="25" t="s">
        <v>184</v>
      </c>
      <c r="F48" s="26" t="s">
        <v>99</v>
      </c>
      <c r="G48" s="23" t="s">
        <v>59</v>
      </c>
      <c r="H48" s="75">
        <v>9</v>
      </c>
      <c r="I48" s="27">
        <v>5</v>
      </c>
      <c r="J48" s="27" t="s">
        <v>25</v>
      </c>
      <c r="K48" s="27">
        <v>9</v>
      </c>
      <c r="L48" s="71">
        <v>6</v>
      </c>
      <c r="M48" s="28">
        <f>ROUND(SUMPRODUCT(H48:L48,$H$8:$L$8)/100,1)</f>
        <v>6.8</v>
      </c>
      <c r="N48" s="29" t="str">
        <f t="shared" si="3"/>
        <v>C+</v>
      </c>
      <c r="O48" s="30" t="str">
        <f t="shared" si="4"/>
        <v>Trung bình</v>
      </c>
      <c r="P48" s="31" t="str">
        <f t="shared" si="5"/>
        <v/>
      </c>
      <c r="Q48" s="32" t="s">
        <v>225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62"/>
      <c r="V48" s="62"/>
      <c r="W48" s="62"/>
      <c r="X48" s="54"/>
      <c r="Y48" s="54"/>
      <c r="Z48" s="54"/>
      <c r="AA48" s="54"/>
      <c r="AB48" s="53"/>
      <c r="AC48" s="54"/>
      <c r="AD48" s="54"/>
      <c r="AE48" s="54"/>
      <c r="AF48" s="54"/>
      <c r="AG48" s="54"/>
      <c r="AH48" s="54"/>
      <c r="AI48" s="55"/>
    </row>
    <row r="49" spans="1:35" ht="18.75" customHeight="1" x14ac:dyDescent="0.25">
      <c r="B49" s="22">
        <v>41</v>
      </c>
      <c r="C49" s="23" t="s">
        <v>188</v>
      </c>
      <c r="D49" s="24" t="s">
        <v>189</v>
      </c>
      <c r="E49" s="25" t="s">
        <v>190</v>
      </c>
      <c r="F49" s="26" t="s">
        <v>191</v>
      </c>
      <c r="G49" s="23" t="s">
        <v>50</v>
      </c>
      <c r="H49" s="75">
        <v>10</v>
      </c>
      <c r="I49" s="27">
        <v>8</v>
      </c>
      <c r="J49" s="27" t="s">
        <v>25</v>
      </c>
      <c r="K49" s="27">
        <v>8</v>
      </c>
      <c r="L49" s="71">
        <v>6</v>
      </c>
      <c r="M49" s="28">
        <f>ROUND(SUMPRODUCT(H49:L49,$H$8:$L$8)/100,1)</f>
        <v>7</v>
      </c>
      <c r="N49" s="29" t="str">
        <f t="shared" si="3"/>
        <v>B</v>
      </c>
      <c r="O49" s="30" t="str">
        <f t="shared" si="4"/>
        <v>Khá</v>
      </c>
      <c r="P49" s="31" t="str">
        <f t="shared" si="5"/>
        <v/>
      </c>
      <c r="Q49" s="32" t="s">
        <v>225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192</v>
      </c>
      <c r="D50" s="24" t="s">
        <v>56</v>
      </c>
      <c r="E50" s="25" t="s">
        <v>193</v>
      </c>
      <c r="F50" s="26" t="s">
        <v>63</v>
      </c>
      <c r="G50" s="23" t="s">
        <v>59</v>
      </c>
      <c r="H50" s="75">
        <v>10</v>
      </c>
      <c r="I50" s="27">
        <v>8</v>
      </c>
      <c r="J50" s="27" t="s">
        <v>25</v>
      </c>
      <c r="K50" s="27">
        <v>9</v>
      </c>
      <c r="L50" s="71">
        <v>8</v>
      </c>
      <c r="M50" s="28">
        <f>ROUND(SUMPRODUCT(H50:L50,$H$8:$L$8)/100,1)</f>
        <v>8.4</v>
      </c>
      <c r="N50" s="29" t="str">
        <f t="shared" si="3"/>
        <v>B+</v>
      </c>
      <c r="O50" s="30" t="str">
        <f t="shared" si="4"/>
        <v>Khá</v>
      </c>
      <c r="P50" s="31" t="str">
        <f t="shared" si="5"/>
        <v/>
      </c>
      <c r="Q50" s="32" t="s">
        <v>225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194</v>
      </c>
      <c r="D51" s="24" t="s">
        <v>195</v>
      </c>
      <c r="E51" s="25" t="s">
        <v>196</v>
      </c>
      <c r="F51" s="26" t="s">
        <v>197</v>
      </c>
      <c r="G51" s="23" t="s">
        <v>50</v>
      </c>
      <c r="H51" s="75">
        <v>9</v>
      </c>
      <c r="I51" s="27">
        <v>6</v>
      </c>
      <c r="J51" s="27" t="s">
        <v>25</v>
      </c>
      <c r="K51" s="27">
        <v>9</v>
      </c>
      <c r="L51" s="71">
        <v>6</v>
      </c>
      <c r="M51" s="28">
        <f>ROUND(SUMPRODUCT(H51:L51,$H$8:$L$8)/100,1)</f>
        <v>6.9</v>
      </c>
      <c r="N51" s="29" t="str">
        <f t="shared" si="3"/>
        <v>C+</v>
      </c>
      <c r="O51" s="30" t="str">
        <f t="shared" si="4"/>
        <v>Trung bình</v>
      </c>
      <c r="P51" s="31" t="str">
        <f t="shared" si="5"/>
        <v/>
      </c>
      <c r="Q51" s="32" t="s">
        <v>225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198</v>
      </c>
      <c r="D52" s="24" t="s">
        <v>199</v>
      </c>
      <c r="E52" s="25" t="s">
        <v>200</v>
      </c>
      <c r="F52" s="26" t="s">
        <v>201</v>
      </c>
      <c r="G52" s="23" t="s">
        <v>59</v>
      </c>
      <c r="H52" s="75">
        <v>9</v>
      </c>
      <c r="I52" s="27">
        <v>5</v>
      </c>
      <c r="J52" s="27" t="s">
        <v>25</v>
      </c>
      <c r="K52" s="27">
        <v>8</v>
      </c>
      <c r="L52" s="71">
        <v>5</v>
      </c>
      <c r="M52" s="28">
        <f>ROUND(SUMPRODUCT(H52:L52,$H$8:$L$8)/100,1)</f>
        <v>6</v>
      </c>
      <c r="N52" s="29" t="str">
        <f t="shared" si="3"/>
        <v>C</v>
      </c>
      <c r="O52" s="30" t="str">
        <f t="shared" si="4"/>
        <v>Trung bình</v>
      </c>
      <c r="P52" s="31" t="str">
        <f t="shared" si="5"/>
        <v/>
      </c>
      <c r="Q52" s="32" t="s">
        <v>225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202</v>
      </c>
      <c r="D53" s="24" t="s">
        <v>189</v>
      </c>
      <c r="E53" s="25" t="s">
        <v>203</v>
      </c>
      <c r="F53" s="26" t="s">
        <v>204</v>
      </c>
      <c r="G53" s="23" t="s">
        <v>59</v>
      </c>
      <c r="H53" s="75">
        <v>8</v>
      </c>
      <c r="I53" s="27">
        <v>5</v>
      </c>
      <c r="J53" s="27" t="s">
        <v>25</v>
      </c>
      <c r="K53" s="27">
        <v>9</v>
      </c>
      <c r="L53" s="71">
        <v>5</v>
      </c>
      <c r="M53" s="28">
        <f>ROUND(SUMPRODUCT(H53:L53,$H$8:$L$8)/100,1)</f>
        <v>6.1</v>
      </c>
      <c r="N53" s="29" t="str">
        <f t="shared" si="3"/>
        <v>C</v>
      </c>
      <c r="O53" s="30" t="str">
        <f t="shared" si="4"/>
        <v>Trung bình</v>
      </c>
      <c r="P53" s="31" t="str">
        <f t="shared" si="5"/>
        <v/>
      </c>
      <c r="Q53" s="32" t="s">
        <v>225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205</v>
      </c>
      <c r="D54" s="24" t="s">
        <v>206</v>
      </c>
      <c r="E54" s="25" t="s">
        <v>207</v>
      </c>
      <c r="F54" s="26" t="s">
        <v>208</v>
      </c>
      <c r="G54" s="23" t="s">
        <v>50</v>
      </c>
      <c r="H54" s="75">
        <v>10</v>
      </c>
      <c r="I54" s="27">
        <v>9</v>
      </c>
      <c r="J54" s="27" t="s">
        <v>25</v>
      </c>
      <c r="K54" s="27">
        <v>9</v>
      </c>
      <c r="L54" s="71">
        <v>8</v>
      </c>
      <c r="M54" s="28">
        <f>ROUND(SUMPRODUCT(H54:L54,$H$8:$L$8)/100,1)</f>
        <v>8.5</v>
      </c>
      <c r="N54" s="29" t="str">
        <f t="shared" si="3"/>
        <v>A</v>
      </c>
      <c r="O54" s="30" t="str">
        <f t="shared" si="4"/>
        <v>Giỏi</v>
      </c>
      <c r="P54" s="31" t="str">
        <f t="shared" si="5"/>
        <v/>
      </c>
      <c r="Q54" s="32" t="s">
        <v>225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209</v>
      </c>
      <c r="D55" s="24" t="s">
        <v>210</v>
      </c>
      <c r="E55" s="25" t="s">
        <v>211</v>
      </c>
      <c r="F55" s="26" t="s">
        <v>212</v>
      </c>
      <c r="G55" s="23" t="s">
        <v>59</v>
      </c>
      <c r="H55" s="75">
        <v>10</v>
      </c>
      <c r="I55" s="27">
        <v>6</v>
      </c>
      <c r="J55" s="27" t="s">
        <v>25</v>
      </c>
      <c r="K55" s="27">
        <v>8</v>
      </c>
      <c r="L55" s="71">
        <v>7</v>
      </c>
      <c r="M55" s="28">
        <f>ROUND(SUMPRODUCT(H55:L55,$H$8:$L$8)/100,1)</f>
        <v>7.4</v>
      </c>
      <c r="N55" s="29" t="str">
        <f t="shared" si="3"/>
        <v>B</v>
      </c>
      <c r="O55" s="30" t="str">
        <f t="shared" si="4"/>
        <v>Khá</v>
      </c>
      <c r="P55" s="31" t="str">
        <f t="shared" si="5"/>
        <v/>
      </c>
      <c r="Q55" s="32" t="s">
        <v>225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213</v>
      </c>
      <c r="D56" s="24" t="s">
        <v>214</v>
      </c>
      <c r="E56" s="25" t="s">
        <v>140</v>
      </c>
      <c r="F56" s="26" t="s">
        <v>215</v>
      </c>
      <c r="G56" s="23" t="s">
        <v>50</v>
      </c>
      <c r="H56" s="75">
        <v>8</v>
      </c>
      <c r="I56" s="27">
        <v>5</v>
      </c>
      <c r="J56" s="27" t="s">
        <v>25</v>
      </c>
      <c r="K56" s="27">
        <v>8</v>
      </c>
      <c r="L56" s="71">
        <v>4</v>
      </c>
      <c r="M56" s="28">
        <f>ROUND(SUMPRODUCT(H56:L56,$H$8:$L$8)/100,1)</f>
        <v>5.3</v>
      </c>
      <c r="N56" s="29" t="str">
        <f t="shared" si="3"/>
        <v>D+</v>
      </c>
      <c r="O56" s="30" t="str">
        <f t="shared" si="4"/>
        <v>Trung bình yếu</v>
      </c>
      <c r="P56" s="31" t="str">
        <f t="shared" si="5"/>
        <v/>
      </c>
      <c r="Q56" s="32" t="s">
        <v>225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216</v>
      </c>
      <c r="D57" s="24" t="s">
        <v>217</v>
      </c>
      <c r="E57" s="25" t="s">
        <v>218</v>
      </c>
      <c r="F57" s="26" t="s">
        <v>219</v>
      </c>
      <c r="G57" s="23" t="s">
        <v>59</v>
      </c>
      <c r="H57" s="75">
        <v>8</v>
      </c>
      <c r="I57" s="27">
        <v>7</v>
      </c>
      <c r="J57" s="27" t="s">
        <v>25</v>
      </c>
      <c r="K57" s="27">
        <v>8</v>
      </c>
      <c r="L57" s="71">
        <v>6</v>
      </c>
      <c r="M57" s="28">
        <f>ROUND(SUMPRODUCT(H57:L57,$H$8:$L$8)/100,1)</f>
        <v>6.7</v>
      </c>
      <c r="N57" s="29" t="str">
        <f t="shared" si="3"/>
        <v>C+</v>
      </c>
      <c r="O57" s="30" t="str">
        <f t="shared" si="4"/>
        <v>Trung bình</v>
      </c>
      <c r="P57" s="31" t="str">
        <f t="shared" si="5"/>
        <v/>
      </c>
      <c r="Q57" s="32" t="s">
        <v>225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220</v>
      </c>
      <c r="D58" s="24" t="s">
        <v>221</v>
      </c>
      <c r="E58" s="25" t="s">
        <v>222</v>
      </c>
      <c r="F58" s="26" t="s">
        <v>223</v>
      </c>
      <c r="G58" s="23" t="s">
        <v>50</v>
      </c>
      <c r="H58" s="75">
        <v>8</v>
      </c>
      <c r="I58" s="27">
        <v>7</v>
      </c>
      <c r="J58" s="27" t="s">
        <v>25</v>
      </c>
      <c r="K58" s="27">
        <v>9</v>
      </c>
      <c r="L58" s="71">
        <v>3</v>
      </c>
      <c r="M58" s="28">
        <f>ROUND(SUMPRODUCT(H58:L58,$H$8:$L$8)/100,1)</f>
        <v>5.0999999999999996</v>
      </c>
      <c r="N58" s="29" t="str">
        <f t="shared" si="3"/>
        <v>D+</v>
      </c>
      <c r="O58" s="30" t="str">
        <f t="shared" si="4"/>
        <v>Trung bình yếu</v>
      </c>
      <c r="P58" s="31" t="str">
        <f t="shared" si="5"/>
        <v/>
      </c>
      <c r="Q58" s="32" t="s">
        <v>225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9" customHeight="1" x14ac:dyDescent="0.25">
      <c r="A59" s="2"/>
      <c r="B59" s="33"/>
      <c r="C59" s="34"/>
      <c r="D59" s="34"/>
      <c r="E59" s="35"/>
      <c r="F59" s="35"/>
      <c r="G59" s="35"/>
      <c r="H59" s="36"/>
      <c r="I59" s="37"/>
      <c r="J59" s="37"/>
      <c r="K59" s="38"/>
      <c r="L59" s="38"/>
      <c r="M59" s="38"/>
      <c r="N59" s="38"/>
      <c r="O59" s="38"/>
      <c r="P59" s="38"/>
      <c r="Q59" s="38"/>
      <c r="R59" s="3"/>
    </row>
    <row r="60" spans="1:35" ht="16.5" x14ac:dyDescent="0.25">
      <c r="A60" s="2"/>
      <c r="B60" s="83" t="s">
        <v>26</v>
      </c>
      <c r="C60" s="83"/>
      <c r="D60" s="34"/>
      <c r="E60" s="35"/>
      <c r="F60" s="35"/>
      <c r="G60" s="35"/>
      <c r="H60" s="36"/>
      <c r="I60" s="37"/>
      <c r="J60" s="37"/>
      <c r="K60" s="38"/>
      <c r="L60" s="38"/>
      <c r="M60" s="38"/>
      <c r="N60" s="38"/>
      <c r="O60" s="38"/>
      <c r="P60" s="38"/>
      <c r="Q60" s="38"/>
      <c r="R60" s="3"/>
    </row>
    <row r="61" spans="1:35" ht="16.5" customHeight="1" x14ac:dyDescent="0.25">
      <c r="A61" s="2"/>
      <c r="B61" s="39" t="s">
        <v>27</v>
      </c>
      <c r="C61" s="39"/>
      <c r="D61" s="40">
        <f>+$W$7</f>
        <v>50</v>
      </c>
      <c r="E61" s="41" t="s">
        <v>28</v>
      </c>
      <c r="F61" s="77" t="s">
        <v>29</v>
      </c>
      <c r="G61" s="77"/>
      <c r="H61" s="77"/>
      <c r="I61" s="77"/>
      <c r="J61" s="77"/>
      <c r="K61" s="77"/>
      <c r="L61" s="42">
        <f>$W$7 -COUNTIF($P$8:$P$219,"Vắng") -COUNTIF($P$8:$P$219,"Vắng có phép") - COUNTIF($P$8:$P$219,"Đình chỉ thi") - COUNTIF($P$8:$P$219,"Không đủ ĐKDT")</f>
        <v>50</v>
      </c>
      <c r="M61" s="42"/>
      <c r="N61" s="42"/>
      <c r="O61" s="43"/>
      <c r="P61" s="44" t="s">
        <v>28</v>
      </c>
      <c r="Q61" s="43"/>
      <c r="R61" s="3"/>
    </row>
    <row r="62" spans="1:35" ht="16.5" customHeight="1" x14ac:dyDescent="0.25">
      <c r="A62" s="2"/>
      <c r="B62" s="39" t="s">
        <v>30</v>
      </c>
      <c r="C62" s="39"/>
      <c r="D62" s="40">
        <f>+$AH$7</f>
        <v>50</v>
      </c>
      <c r="E62" s="41" t="s">
        <v>28</v>
      </c>
      <c r="F62" s="77" t="s">
        <v>31</v>
      </c>
      <c r="G62" s="77"/>
      <c r="H62" s="77"/>
      <c r="I62" s="77"/>
      <c r="J62" s="77"/>
      <c r="K62" s="77"/>
      <c r="L62" s="45">
        <f>COUNTIF($P$8:$P$95,"Vắng")</f>
        <v>0</v>
      </c>
      <c r="M62" s="45"/>
      <c r="N62" s="45"/>
      <c r="O62" s="46"/>
      <c r="P62" s="44" t="s">
        <v>28</v>
      </c>
      <c r="Q62" s="46"/>
      <c r="R62" s="3"/>
    </row>
    <row r="63" spans="1:35" ht="16.5" customHeight="1" x14ac:dyDescent="0.25">
      <c r="A63" s="2"/>
      <c r="B63" s="39" t="s">
        <v>39</v>
      </c>
      <c r="C63" s="39"/>
      <c r="D63" s="49">
        <f>COUNTIF(T9:T58,"Học lại")</f>
        <v>0</v>
      </c>
      <c r="E63" s="41" t="s">
        <v>28</v>
      </c>
      <c r="F63" s="77" t="s">
        <v>40</v>
      </c>
      <c r="G63" s="77"/>
      <c r="H63" s="77"/>
      <c r="I63" s="77"/>
      <c r="J63" s="77"/>
      <c r="K63" s="77"/>
      <c r="L63" s="42">
        <f>COUNTIF($P$8:$P$95,"Vắng có phép")</f>
        <v>0</v>
      </c>
      <c r="M63" s="42"/>
      <c r="N63" s="42"/>
      <c r="O63" s="43"/>
      <c r="P63" s="44" t="s">
        <v>28</v>
      </c>
      <c r="Q63" s="43"/>
      <c r="R63" s="3"/>
    </row>
    <row r="64" spans="1:35" ht="3" customHeight="1" x14ac:dyDescent="0.25">
      <c r="A64" s="2"/>
      <c r="B64" s="33"/>
      <c r="C64" s="34"/>
      <c r="D64" s="34"/>
      <c r="E64" s="35"/>
      <c r="F64" s="35"/>
      <c r="G64" s="35"/>
      <c r="H64" s="36"/>
      <c r="I64" s="37"/>
      <c r="J64" s="37"/>
      <c r="K64" s="38"/>
      <c r="L64" s="38"/>
      <c r="M64" s="38"/>
      <c r="N64" s="38"/>
      <c r="O64" s="38"/>
      <c r="P64" s="38"/>
      <c r="Q64" s="38"/>
      <c r="R64" s="3"/>
    </row>
    <row r="65" spans="2:18" x14ac:dyDescent="0.25">
      <c r="B65" s="68" t="s">
        <v>41</v>
      </c>
      <c r="C65" s="68"/>
      <c r="D65" s="69">
        <f>COUNTIF(T9:T58,"Thi lại")</f>
        <v>0</v>
      </c>
      <c r="E65" s="70" t="s">
        <v>28</v>
      </c>
      <c r="F65" s="3"/>
      <c r="G65" s="3"/>
      <c r="H65" s="3"/>
      <c r="I65" s="3"/>
      <c r="J65" s="78"/>
      <c r="K65" s="78"/>
      <c r="L65" s="78"/>
      <c r="M65" s="78"/>
      <c r="N65" s="78"/>
      <c r="O65" s="78"/>
      <c r="P65" s="78"/>
      <c r="Q65" s="78"/>
      <c r="R65" s="3"/>
    </row>
    <row r="66" spans="2:18" ht="24.75" customHeight="1" x14ac:dyDescent="0.25">
      <c r="B66" s="68"/>
      <c r="C66" s="68"/>
      <c r="D66" s="69"/>
      <c r="E66" s="70"/>
      <c r="F66" s="3"/>
      <c r="G66" s="3"/>
      <c r="H66" s="3"/>
      <c r="I66" s="3"/>
      <c r="J66" s="78" t="s">
        <v>534</v>
      </c>
      <c r="K66" s="78"/>
      <c r="L66" s="78"/>
      <c r="M66" s="78"/>
      <c r="N66" s="78"/>
      <c r="O66" s="78"/>
      <c r="P66" s="78"/>
      <c r="Q66" s="78"/>
      <c r="R66" s="3"/>
    </row>
  </sheetData>
  <sheetProtection formatCells="0" formatColumns="0" formatRows="0" insertColumns="0" insertRows="0" insertHyperlinks="0" deleteColumns="0" deleteRows="0" sort="0" autoFilter="0" pivotTables="0"/>
  <autoFilter ref="A7:AI58">
    <filterColumn colId="3" showButton="0"/>
  </autoFilter>
  <sortState ref="B9:U58">
    <sortCondition ref="B9:B58"/>
  </sortState>
  <mergeCells count="40">
    <mergeCell ref="F63:K63"/>
    <mergeCell ref="J66:Q66"/>
    <mergeCell ref="X3:AA5"/>
    <mergeCell ref="O6:O7"/>
    <mergeCell ref="P6:P8"/>
    <mergeCell ref="Q6:Q8"/>
    <mergeCell ref="B8:G8"/>
    <mergeCell ref="B60:C60"/>
    <mergeCell ref="L6:L7"/>
    <mergeCell ref="M6:M8"/>
    <mergeCell ref="N6:N7"/>
    <mergeCell ref="G6:G7"/>
    <mergeCell ref="J65:Q65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L3:Q3"/>
    <mergeCell ref="L4:Q4"/>
    <mergeCell ref="B1:G1"/>
    <mergeCell ref="H1:Q1"/>
    <mergeCell ref="B2:G2"/>
    <mergeCell ref="H2:Q2"/>
    <mergeCell ref="F61:K61"/>
    <mergeCell ref="F62:K62"/>
    <mergeCell ref="H6:H7"/>
    <mergeCell ref="D3:K3"/>
    <mergeCell ref="G4:K4"/>
  </mergeCells>
  <conditionalFormatting sqref="H9:L58">
    <cfRule type="cellIs" dxfId="8" priority="20" operator="greaterThan">
      <formula>10</formula>
    </cfRule>
  </conditionalFormatting>
  <conditionalFormatting sqref="L9:L58">
    <cfRule type="cellIs" dxfId="7" priority="4" operator="greaterThan">
      <formula>10</formula>
    </cfRule>
    <cfRule type="cellIs" dxfId="6" priority="6" operator="greaterThan">
      <formula>10</formula>
    </cfRule>
    <cfRule type="cellIs" dxfId="5" priority="7" operator="greaterThan">
      <formula>10</formula>
    </cfRule>
    <cfRule type="cellIs" dxfId="4" priority="8" operator="greaterThan">
      <formula>10</formula>
    </cfRule>
    <cfRule type="cellIs" dxfId="3" priority="9" operator="greaterThan">
      <formula>10</formula>
    </cfRule>
    <cfRule type="cellIs" dxfId="2" priority="10" operator="greaterThan">
      <formula>10</formula>
    </cfRule>
  </conditionalFormatting>
  <conditionalFormatting sqref="H9:K58">
    <cfRule type="cellIs" dxfId="1" priority="3" operator="greaterThan">
      <formula>10</formula>
    </cfRule>
  </conditionalFormatting>
  <conditionalFormatting sqref="C1:C1048576">
    <cfRule type="duplicateValues" dxfId="0" priority="24"/>
  </conditionalFormatting>
  <dataValidations count="1">
    <dataValidation allowBlank="1" showInputMessage="1" showErrorMessage="1" errorTitle="Không xóa dữ liệu" error="Không xóa dữ liệu" prompt="Không xóa dữ liệu" sqref="D63 T9:T5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Nhóm(3)</vt:lpstr>
      <vt:lpstr>Nhóm(2)</vt:lpstr>
      <vt:lpstr>Nhóm(1)</vt:lpstr>
      <vt:lpstr>'Nhóm(1)'!Print_Titles</vt:lpstr>
      <vt:lpstr>'Nhóm(2)'!Print_Titles</vt:lpstr>
      <vt:lpstr>'Nhóm(3)'!Print_Titles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2018-07-12T09:30:20Z</cp:lastPrinted>
  <dcterms:created xsi:type="dcterms:W3CDTF">2015-04-17T02:48:53Z</dcterms:created>
  <dcterms:modified xsi:type="dcterms:W3CDTF">2018-07-12T09:31:58Z</dcterms:modified>
</cp:coreProperties>
</file>