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360" yWindow="360" windowWidth="14940" windowHeight="7365"/>
  </bookViews>
  <sheets>
    <sheet name="Nhóm(4)" sheetId="4" r:id="rId1"/>
    <sheet name="Nhóm(3)" sheetId="3" r:id="rId2"/>
    <sheet name="Nhóm(2)" sheetId="2" r:id="rId3"/>
    <sheet name="Nhóm(1)" sheetId="1" r:id="rId4"/>
  </sheets>
  <definedNames>
    <definedName name="_xlnm._FilterDatabase" localSheetId="3" hidden="1">'Nhóm(1)'!$A$7:$AI$63</definedName>
    <definedName name="_xlnm._FilterDatabase" localSheetId="2" hidden="1">'Nhóm(2)'!$A$7:$AI$63</definedName>
    <definedName name="_xlnm._FilterDatabase" localSheetId="1" hidden="1">'Nhóm(3)'!$A$7:$AI$63</definedName>
    <definedName name="_xlnm._FilterDatabase" localSheetId="0" hidden="1">'Nhóm(4)'!$A$7:$AI$63</definedName>
    <definedName name="_xlnm.Print_Titles" localSheetId="3">'Nhóm(1)'!$3:$8</definedName>
    <definedName name="_xlnm.Print_Titles" localSheetId="2">'Nhóm(2)'!$3:$8</definedName>
    <definedName name="_xlnm.Print_Titles" localSheetId="1">'Nhóm(3)'!$3:$8</definedName>
    <definedName name="_xlnm.Print_Titles" localSheetId="0">'Nhóm(4)'!$3:$8</definedName>
  </definedNames>
  <calcPr calcId="162913"/>
</workbook>
</file>

<file path=xl/calcChain.xml><?xml version="1.0" encoding="utf-8"?>
<calcChain xmlns="http://schemas.openxmlformats.org/spreadsheetml/2006/main">
  <c r="L8" i="4" l="1"/>
  <c r="M59" i="4" s="1"/>
  <c r="V7" i="4"/>
  <c r="U7" i="4"/>
  <c r="L8" i="3"/>
  <c r="M63" i="3" s="1"/>
  <c r="V7" i="3"/>
  <c r="U7" i="3"/>
  <c r="L8" i="2"/>
  <c r="M55" i="2" s="1"/>
  <c r="V7" i="2"/>
  <c r="U7" i="2"/>
  <c r="M47" i="2" l="1"/>
  <c r="N47" i="2" s="1"/>
  <c r="M29" i="2"/>
  <c r="N29" i="2" s="1"/>
  <c r="M13" i="2"/>
  <c r="N13" i="2" s="1"/>
  <c r="M21" i="2"/>
  <c r="O21" i="2" s="1"/>
  <c r="M13" i="4"/>
  <c r="M14" i="4"/>
  <c r="M23" i="4"/>
  <c r="N23" i="4" s="1"/>
  <c r="M29" i="4"/>
  <c r="M30" i="4"/>
  <c r="N30" i="4" s="1"/>
  <c r="M36" i="4"/>
  <c r="O36" i="4" s="1"/>
  <c r="M47" i="4"/>
  <c r="N47" i="4" s="1"/>
  <c r="M9" i="4"/>
  <c r="P9" i="4" s="1"/>
  <c r="M18" i="4"/>
  <c r="N18" i="4" s="1"/>
  <c r="M21" i="4"/>
  <c r="P21" i="4" s="1"/>
  <c r="M25" i="4"/>
  <c r="P25" i="4" s="1"/>
  <c r="M39" i="4"/>
  <c r="N39" i="4" s="1"/>
  <c r="M48" i="4"/>
  <c r="P48" i="4" s="1"/>
  <c r="M17" i="4"/>
  <c r="N17" i="4" s="1"/>
  <c r="M31" i="4"/>
  <c r="M55" i="4"/>
  <c r="O55" i="4" s="1"/>
  <c r="M10" i="4"/>
  <c r="O10" i="4" s="1"/>
  <c r="M26" i="4"/>
  <c r="O26" i="4" s="1"/>
  <c r="M40" i="4"/>
  <c r="O40" i="4" s="1"/>
  <c r="M11" i="4"/>
  <c r="N11" i="4" s="1"/>
  <c r="M15" i="4"/>
  <c r="M19" i="4"/>
  <c r="M22" i="4"/>
  <c r="O22" i="4" s="1"/>
  <c r="M27" i="4"/>
  <c r="N27" i="4" s="1"/>
  <c r="M44" i="4"/>
  <c r="N44" i="4" s="1"/>
  <c r="M22" i="3"/>
  <c r="M30" i="3"/>
  <c r="M40" i="3"/>
  <c r="P40" i="3" s="1"/>
  <c r="M48" i="3"/>
  <c r="N48" i="3" s="1"/>
  <c r="M9" i="3"/>
  <c r="N9" i="3" s="1"/>
  <c r="M11" i="3"/>
  <c r="N11" i="3" s="1"/>
  <c r="M17" i="3"/>
  <c r="O17" i="3" s="1"/>
  <c r="M19" i="3"/>
  <c r="N19" i="3" s="1"/>
  <c r="M25" i="3"/>
  <c r="O25" i="3" s="1"/>
  <c r="M27" i="3"/>
  <c r="N27" i="3" s="1"/>
  <c r="M36" i="3"/>
  <c r="N36" i="3" s="1"/>
  <c r="M44" i="3"/>
  <c r="P44" i="3" s="1"/>
  <c r="M51" i="3"/>
  <c r="O51" i="3" s="1"/>
  <c r="M14" i="3"/>
  <c r="M10" i="3"/>
  <c r="M18" i="3"/>
  <c r="M26" i="3"/>
  <c r="M39" i="3"/>
  <c r="N39" i="3" s="1"/>
  <c r="M47" i="3"/>
  <c r="N47" i="3" s="1"/>
  <c r="M55" i="3"/>
  <c r="N55" i="3" s="1"/>
  <c r="M13" i="3"/>
  <c r="O13" i="3" s="1"/>
  <c r="M15" i="3"/>
  <c r="N15" i="3" s="1"/>
  <c r="M21" i="3"/>
  <c r="O21" i="3" s="1"/>
  <c r="M23" i="3"/>
  <c r="N23" i="3" s="1"/>
  <c r="M29" i="3"/>
  <c r="O29" i="3" s="1"/>
  <c r="M31" i="3"/>
  <c r="N31" i="3" s="1"/>
  <c r="M10" i="2"/>
  <c r="O10" i="2" s="1"/>
  <c r="M15" i="2"/>
  <c r="M18" i="2"/>
  <c r="O18" i="2" s="1"/>
  <c r="M23" i="2"/>
  <c r="M26" i="2"/>
  <c r="N26" i="2" s="1"/>
  <c r="M31" i="2"/>
  <c r="M39" i="2"/>
  <c r="P39" i="2" s="1"/>
  <c r="M63" i="2"/>
  <c r="N63" i="2" s="1"/>
  <c r="M11" i="2"/>
  <c r="M14" i="2"/>
  <c r="N14" i="2" s="1"/>
  <c r="M19" i="2"/>
  <c r="M22" i="2"/>
  <c r="M27" i="2"/>
  <c r="M30" i="2"/>
  <c r="N30" i="2" s="1"/>
  <c r="M51" i="2"/>
  <c r="O51" i="2" s="1"/>
  <c r="M9" i="2"/>
  <c r="O9" i="2" s="1"/>
  <c r="M17" i="2"/>
  <c r="O17" i="2" s="1"/>
  <c r="M25" i="2"/>
  <c r="N25" i="2" s="1"/>
  <c r="M35" i="2"/>
  <c r="N35" i="2" s="1"/>
  <c r="P26" i="4"/>
  <c r="O59" i="4"/>
  <c r="N59" i="4"/>
  <c r="P59" i="4"/>
  <c r="M61" i="4"/>
  <c r="M57" i="4"/>
  <c r="M53" i="4"/>
  <c r="M49" i="4"/>
  <c r="M45" i="4"/>
  <c r="M41" i="4"/>
  <c r="M37" i="4"/>
  <c r="M33" i="4"/>
  <c r="M60" i="4"/>
  <c r="M56" i="4"/>
  <c r="M52" i="4"/>
  <c r="M62" i="4"/>
  <c r="M58" i="4"/>
  <c r="M54" i="4"/>
  <c r="M50" i="4"/>
  <c r="M46" i="4"/>
  <c r="M42" i="4"/>
  <c r="M38" i="4"/>
  <c r="M34" i="4"/>
  <c r="M12" i="4"/>
  <c r="M16" i="4"/>
  <c r="M20" i="4"/>
  <c r="M24" i="4"/>
  <c r="M28" i="4"/>
  <c r="M32" i="4"/>
  <c r="M35" i="4"/>
  <c r="M43" i="4"/>
  <c r="P44" i="4"/>
  <c r="M51" i="4"/>
  <c r="M63" i="4"/>
  <c r="O63" i="3"/>
  <c r="N63" i="3"/>
  <c r="P63" i="3"/>
  <c r="M61" i="3"/>
  <c r="M57" i="3"/>
  <c r="M53" i="3"/>
  <c r="M49" i="3"/>
  <c r="M45" i="3"/>
  <c r="M41" i="3"/>
  <c r="M37" i="3"/>
  <c r="M33" i="3"/>
  <c r="M60" i="3"/>
  <c r="M56" i="3"/>
  <c r="M52" i="3"/>
  <c r="M62" i="3"/>
  <c r="M58" i="3"/>
  <c r="M54" i="3"/>
  <c r="M50" i="3"/>
  <c r="M46" i="3"/>
  <c r="M42" i="3"/>
  <c r="M38" i="3"/>
  <c r="M34" i="3"/>
  <c r="M12" i="3"/>
  <c r="M16" i="3"/>
  <c r="M20" i="3"/>
  <c r="M24" i="3"/>
  <c r="M28" i="3"/>
  <c r="M32" i="3"/>
  <c r="M35" i="3"/>
  <c r="M43" i="3"/>
  <c r="M59" i="3"/>
  <c r="O48" i="3"/>
  <c r="P48" i="3"/>
  <c r="O55" i="2"/>
  <c r="N55" i="2"/>
  <c r="P55" i="2"/>
  <c r="M61" i="2"/>
  <c r="M57" i="2"/>
  <c r="M53" i="2"/>
  <c r="M49" i="2"/>
  <c r="M45" i="2"/>
  <c r="M41" i="2"/>
  <c r="M37" i="2"/>
  <c r="M33" i="2"/>
  <c r="M60" i="2"/>
  <c r="M56" i="2"/>
  <c r="M52" i="2"/>
  <c r="M48" i="2"/>
  <c r="M44" i="2"/>
  <c r="M40" i="2"/>
  <c r="M36" i="2"/>
  <c r="M62" i="2"/>
  <c r="M58" i="2"/>
  <c r="M54" i="2"/>
  <c r="M50" i="2"/>
  <c r="M46" i="2"/>
  <c r="M42" i="2"/>
  <c r="M38" i="2"/>
  <c r="M34" i="2"/>
  <c r="M12" i="2"/>
  <c r="M16" i="2"/>
  <c r="M20" i="2"/>
  <c r="M24" i="2"/>
  <c r="M28" i="2"/>
  <c r="M32" i="2"/>
  <c r="M43" i="2"/>
  <c r="M59" i="2"/>
  <c r="L8" i="1"/>
  <c r="M32" i="1" s="1"/>
  <c r="P25" i="2" l="1"/>
  <c r="T48" i="4"/>
  <c r="T59" i="4"/>
  <c r="O48" i="4"/>
  <c r="N48" i="4"/>
  <c r="P25" i="3"/>
  <c r="N25" i="3"/>
  <c r="O44" i="3"/>
  <c r="N44" i="3"/>
  <c r="O55" i="3"/>
  <c r="P55" i="3"/>
  <c r="O29" i="2"/>
  <c r="P47" i="2"/>
  <c r="O47" i="2"/>
  <c r="N36" i="4"/>
  <c r="P10" i="4"/>
  <c r="O11" i="4"/>
  <c r="O27" i="4"/>
  <c r="O44" i="4"/>
  <c r="O21" i="4"/>
  <c r="N10" i="4"/>
  <c r="O39" i="2"/>
  <c r="N51" i="2"/>
  <c r="P29" i="2"/>
  <c r="P21" i="2"/>
  <c r="N55" i="4"/>
  <c r="N39" i="2"/>
  <c r="O35" i="2"/>
  <c r="P51" i="2"/>
  <c r="N13" i="3"/>
  <c r="P51" i="3"/>
  <c r="P29" i="3"/>
  <c r="T44" i="3" s="1"/>
  <c r="P36" i="4"/>
  <c r="P22" i="4"/>
  <c r="N21" i="4"/>
  <c r="P39" i="3"/>
  <c r="P35" i="2"/>
  <c r="T35" i="2" s="1"/>
  <c r="O13" i="2"/>
  <c r="N51" i="3"/>
  <c r="O39" i="3"/>
  <c r="O63" i="2"/>
  <c r="N29" i="3"/>
  <c r="P13" i="3"/>
  <c r="N26" i="4"/>
  <c r="N22" i="4"/>
  <c r="P13" i="2"/>
  <c r="P9" i="3"/>
  <c r="O9" i="3"/>
  <c r="N17" i="2"/>
  <c r="P17" i="2"/>
  <c r="N21" i="2"/>
  <c r="N17" i="3"/>
  <c r="P55" i="4"/>
  <c r="O39" i="4"/>
  <c r="P11" i="4"/>
  <c r="T11" i="4" s="1"/>
  <c r="P27" i="4"/>
  <c r="T27" i="4" s="1"/>
  <c r="O9" i="4"/>
  <c r="P47" i="3"/>
  <c r="P21" i="3"/>
  <c r="T21" i="3" s="1"/>
  <c r="N40" i="3"/>
  <c r="P39" i="4"/>
  <c r="N9" i="4"/>
  <c r="O47" i="4"/>
  <c r="P23" i="4"/>
  <c r="T23" i="4" s="1"/>
  <c r="N40" i="4"/>
  <c r="O23" i="4"/>
  <c r="P29" i="4"/>
  <c r="O29" i="4"/>
  <c r="N29" i="4"/>
  <c r="N25" i="4"/>
  <c r="P40" i="4"/>
  <c r="N19" i="4"/>
  <c r="P19" i="4"/>
  <c r="P17" i="4"/>
  <c r="O17" i="4"/>
  <c r="O14" i="4"/>
  <c r="P14" i="4"/>
  <c r="N14" i="4"/>
  <c r="P31" i="4"/>
  <c r="O31" i="4"/>
  <c r="N31" i="4"/>
  <c r="P47" i="4"/>
  <c r="O19" i="4"/>
  <c r="O25" i="4"/>
  <c r="N15" i="4"/>
  <c r="P15" i="4"/>
  <c r="O15" i="4"/>
  <c r="O18" i="4"/>
  <c r="P18" i="4"/>
  <c r="O30" i="4"/>
  <c r="P30" i="4"/>
  <c r="P13" i="4"/>
  <c r="O13" i="4"/>
  <c r="N13" i="4"/>
  <c r="O10" i="3"/>
  <c r="P10" i="3"/>
  <c r="N10" i="3"/>
  <c r="O47" i="3"/>
  <c r="N21" i="3"/>
  <c r="P17" i="3"/>
  <c r="T17" i="3" s="1"/>
  <c r="O40" i="3"/>
  <c r="P23" i="3"/>
  <c r="O23" i="3"/>
  <c r="O18" i="3"/>
  <c r="N18" i="3"/>
  <c r="P18" i="3"/>
  <c r="P19" i="3"/>
  <c r="O19" i="3"/>
  <c r="O36" i="3"/>
  <c r="P31" i="3"/>
  <c r="O31" i="3"/>
  <c r="P15" i="3"/>
  <c r="O15" i="3"/>
  <c r="O14" i="3"/>
  <c r="P14" i="3"/>
  <c r="N14" i="3"/>
  <c r="P27" i="3"/>
  <c r="O27" i="3"/>
  <c r="P11" i="3"/>
  <c r="T11" i="3" s="1"/>
  <c r="O11" i="3"/>
  <c r="O30" i="3"/>
  <c r="P30" i="3"/>
  <c r="N30" i="3"/>
  <c r="P36" i="3"/>
  <c r="O26" i="3"/>
  <c r="N26" i="3"/>
  <c r="P26" i="3"/>
  <c r="O22" i="3"/>
  <c r="P22" i="3"/>
  <c r="N22" i="3"/>
  <c r="N22" i="2"/>
  <c r="P22" i="2"/>
  <c r="N23" i="2"/>
  <c r="P23" i="2"/>
  <c r="T23" i="2" s="1"/>
  <c r="O23" i="2"/>
  <c r="O25" i="2"/>
  <c r="N9" i="2"/>
  <c r="N19" i="2"/>
  <c r="O19" i="2"/>
  <c r="N18" i="2"/>
  <c r="P18" i="2"/>
  <c r="T18" i="2" s="1"/>
  <c r="O22" i="2"/>
  <c r="P63" i="2"/>
  <c r="T63" i="2" s="1"/>
  <c r="O30" i="2"/>
  <c r="P30" i="2"/>
  <c r="O14" i="2"/>
  <c r="P14" i="2"/>
  <c r="N31" i="2"/>
  <c r="P31" i="2"/>
  <c r="O31" i="2"/>
  <c r="N15" i="2"/>
  <c r="O15" i="2"/>
  <c r="P15" i="2"/>
  <c r="P9" i="2"/>
  <c r="N27" i="2"/>
  <c r="O27" i="2"/>
  <c r="P27" i="2"/>
  <c r="N11" i="2"/>
  <c r="O11" i="2"/>
  <c r="P11" i="2"/>
  <c r="O26" i="2"/>
  <c r="P26" i="2"/>
  <c r="T26" i="2" s="1"/>
  <c r="N10" i="2"/>
  <c r="P10" i="2"/>
  <c r="O28" i="4"/>
  <c r="P28" i="4"/>
  <c r="N28" i="4"/>
  <c r="P62" i="4"/>
  <c r="T62" i="4" s="1"/>
  <c r="O62" i="4"/>
  <c r="N62" i="4"/>
  <c r="N60" i="4"/>
  <c r="O60" i="4"/>
  <c r="P60" i="4"/>
  <c r="T60" i="4" s="1"/>
  <c r="N41" i="4"/>
  <c r="O41" i="4"/>
  <c r="P41" i="4"/>
  <c r="O35" i="4"/>
  <c r="P35" i="4"/>
  <c r="T35" i="4" s="1"/>
  <c r="N35" i="4"/>
  <c r="O20" i="4"/>
  <c r="N20" i="4"/>
  <c r="P20" i="4"/>
  <c r="P38" i="4"/>
  <c r="N38" i="4"/>
  <c r="O38" i="4"/>
  <c r="N33" i="4"/>
  <c r="O33" i="4"/>
  <c r="P33" i="4"/>
  <c r="N49" i="4"/>
  <c r="O49" i="4"/>
  <c r="P49" i="4"/>
  <c r="O43" i="4"/>
  <c r="P43" i="4"/>
  <c r="T43" i="4" s="1"/>
  <c r="N43" i="4"/>
  <c r="P16" i="4"/>
  <c r="O16" i="4"/>
  <c r="N16" i="4"/>
  <c r="P42" i="4"/>
  <c r="N42" i="4"/>
  <c r="O42" i="4"/>
  <c r="P58" i="4"/>
  <c r="T58" i="4" s="1"/>
  <c r="O58" i="4"/>
  <c r="N58" i="4"/>
  <c r="N56" i="4"/>
  <c r="O56" i="4"/>
  <c r="P56" i="4"/>
  <c r="N37" i="4"/>
  <c r="O37" i="4"/>
  <c r="P37" i="4"/>
  <c r="P53" i="4"/>
  <c r="N53" i="4"/>
  <c r="O53" i="4"/>
  <c r="O63" i="4"/>
  <c r="N63" i="4"/>
  <c r="P63" i="4"/>
  <c r="P12" i="4"/>
  <c r="O12" i="4"/>
  <c r="N12" i="4"/>
  <c r="O51" i="4"/>
  <c r="P51" i="4"/>
  <c r="N51" i="4"/>
  <c r="P24" i="4"/>
  <c r="T24" i="4" s="1"/>
  <c r="O24" i="4"/>
  <c r="N24" i="4"/>
  <c r="P34" i="4"/>
  <c r="T34" i="4" s="1"/>
  <c r="N34" i="4"/>
  <c r="O34" i="4"/>
  <c r="P50" i="4"/>
  <c r="T21" i="4" s="1"/>
  <c r="N50" i="4"/>
  <c r="O50" i="4"/>
  <c r="N45" i="4"/>
  <c r="O45" i="4"/>
  <c r="P45" i="4"/>
  <c r="P61" i="4"/>
  <c r="T61" i="4" s="1"/>
  <c r="N61" i="4"/>
  <c r="O61" i="4"/>
  <c r="P46" i="4"/>
  <c r="T46" i="4" s="1"/>
  <c r="N46" i="4"/>
  <c r="O46" i="4"/>
  <c r="P57" i="4"/>
  <c r="N57" i="4"/>
  <c r="O57" i="4"/>
  <c r="O32" i="4"/>
  <c r="P32" i="4"/>
  <c r="T32" i="4" s="1"/>
  <c r="N32" i="4"/>
  <c r="P54" i="4"/>
  <c r="T54" i="4" s="1"/>
  <c r="O54" i="4"/>
  <c r="N54" i="4"/>
  <c r="N52" i="4"/>
  <c r="O52" i="4"/>
  <c r="P52" i="4"/>
  <c r="O43" i="3"/>
  <c r="P43" i="3"/>
  <c r="N43" i="3"/>
  <c r="P62" i="3"/>
  <c r="O62" i="3"/>
  <c r="N62" i="3"/>
  <c r="N41" i="3"/>
  <c r="P41" i="3"/>
  <c r="O41" i="3"/>
  <c r="O35" i="3"/>
  <c r="P35" i="3"/>
  <c r="N35" i="3"/>
  <c r="P28" i="3"/>
  <c r="O28" i="3"/>
  <c r="N28" i="3"/>
  <c r="O59" i="3"/>
  <c r="N59" i="3"/>
  <c r="P59" i="3"/>
  <c r="O32" i="3"/>
  <c r="P32" i="3"/>
  <c r="N32" i="3"/>
  <c r="P16" i="3"/>
  <c r="T16" i="3" s="1"/>
  <c r="O16" i="3"/>
  <c r="N16" i="3"/>
  <c r="P42" i="3"/>
  <c r="O42" i="3"/>
  <c r="N42" i="3"/>
  <c r="P58" i="3"/>
  <c r="T58" i="3" s="1"/>
  <c r="O58" i="3"/>
  <c r="N58" i="3"/>
  <c r="N56" i="3"/>
  <c r="O56" i="3"/>
  <c r="P56" i="3"/>
  <c r="T56" i="3" s="1"/>
  <c r="N37" i="3"/>
  <c r="O37" i="3"/>
  <c r="P37" i="3"/>
  <c r="T37" i="3" s="1"/>
  <c r="P53" i="3"/>
  <c r="T53" i="3" s="1"/>
  <c r="N53" i="3"/>
  <c r="O53" i="3"/>
  <c r="P57" i="3"/>
  <c r="N57" i="3"/>
  <c r="O57" i="3"/>
  <c r="P24" i="3"/>
  <c r="O24" i="3"/>
  <c r="N24" i="3"/>
  <c r="P34" i="3"/>
  <c r="T34" i="3" s="1"/>
  <c r="O34" i="3"/>
  <c r="N34" i="3"/>
  <c r="P50" i="3"/>
  <c r="O50" i="3"/>
  <c r="N50" i="3"/>
  <c r="N45" i="3"/>
  <c r="P45" i="3"/>
  <c r="T45" i="3" s="1"/>
  <c r="O45" i="3"/>
  <c r="P61" i="3"/>
  <c r="T61" i="3" s="1"/>
  <c r="N61" i="3"/>
  <c r="O61" i="3"/>
  <c r="P20" i="3"/>
  <c r="O20" i="3"/>
  <c r="N20" i="3"/>
  <c r="P46" i="3"/>
  <c r="O46" i="3"/>
  <c r="N46" i="3"/>
  <c r="N60" i="3"/>
  <c r="O60" i="3"/>
  <c r="P60" i="3"/>
  <c r="T60" i="3" s="1"/>
  <c r="P12" i="3"/>
  <c r="O12" i="3"/>
  <c r="N12" i="3"/>
  <c r="P38" i="3"/>
  <c r="O38" i="3"/>
  <c r="N38" i="3"/>
  <c r="P54" i="3"/>
  <c r="T54" i="3" s="1"/>
  <c r="O54" i="3"/>
  <c r="N54" i="3"/>
  <c r="N52" i="3"/>
  <c r="O52" i="3"/>
  <c r="P52" i="3"/>
  <c r="T52" i="3" s="1"/>
  <c r="N33" i="3"/>
  <c r="P33" i="3"/>
  <c r="O33" i="3"/>
  <c r="P49" i="3"/>
  <c r="N49" i="3"/>
  <c r="O49" i="3"/>
  <c r="P58" i="2"/>
  <c r="T58" i="2" s="1"/>
  <c r="O58" i="2"/>
  <c r="N58" i="2"/>
  <c r="N40" i="2"/>
  <c r="O40" i="2"/>
  <c r="P40" i="2"/>
  <c r="P37" i="2"/>
  <c r="N37" i="2"/>
  <c r="O37" i="2"/>
  <c r="O59" i="2"/>
  <c r="N59" i="2"/>
  <c r="P59" i="2"/>
  <c r="O28" i="2"/>
  <c r="N28" i="2"/>
  <c r="P28" i="2"/>
  <c r="P16" i="2"/>
  <c r="N16" i="2"/>
  <c r="O16" i="2"/>
  <c r="P46" i="2"/>
  <c r="O46" i="2"/>
  <c r="N46" i="2"/>
  <c r="P62" i="2"/>
  <c r="T62" i="2" s="1"/>
  <c r="O62" i="2"/>
  <c r="N62" i="2"/>
  <c r="N44" i="2"/>
  <c r="O44" i="2"/>
  <c r="P44" i="2"/>
  <c r="N60" i="2"/>
  <c r="O60" i="2"/>
  <c r="P60" i="2"/>
  <c r="T60" i="2" s="1"/>
  <c r="P41" i="2"/>
  <c r="N41" i="2"/>
  <c r="O41" i="2"/>
  <c r="P57" i="2"/>
  <c r="N57" i="2"/>
  <c r="O57" i="2"/>
  <c r="N56" i="2"/>
  <c r="O56" i="2"/>
  <c r="P56" i="2"/>
  <c r="O43" i="2"/>
  <c r="N43" i="2"/>
  <c r="P43" i="2"/>
  <c r="P20" i="2"/>
  <c r="O20" i="2"/>
  <c r="N20" i="2"/>
  <c r="P34" i="2"/>
  <c r="O34" i="2"/>
  <c r="N34" i="2"/>
  <c r="P50" i="2"/>
  <c r="O50" i="2"/>
  <c r="N50" i="2"/>
  <c r="N48" i="2"/>
  <c r="O48" i="2"/>
  <c r="P48" i="2"/>
  <c r="P45" i="2"/>
  <c r="N45" i="2"/>
  <c r="O45" i="2"/>
  <c r="P61" i="2"/>
  <c r="T61" i="2" s="1"/>
  <c r="N61" i="2"/>
  <c r="O61" i="2"/>
  <c r="P42" i="2"/>
  <c r="O42" i="2"/>
  <c r="N42" i="2"/>
  <c r="P53" i="2"/>
  <c r="N53" i="2"/>
  <c r="O53" i="2"/>
  <c r="O32" i="2"/>
  <c r="P32" i="2"/>
  <c r="N32" i="2"/>
  <c r="P24" i="2"/>
  <c r="T24" i="2" s="1"/>
  <c r="O24" i="2"/>
  <c r="N24" i="2"/>
  <c r="O12" i="2"/>
  <c r="N12" i="2"/>
  <c r="P12" i="2"/>
  <c r="P38" i="2"/>
  <c r="O38" i="2"/>
  <c r="N38" i="2"/>
  <c r="P54" i="2"/>
  <c r="O54" i="2"/>
  <c r="N54" i="2"/>
  <c r="N36" i="2"/>
  <c r="O36" i="2"/>
  <c r="P36" i="2"/>
  <c r="N52" i="2"/>
  <c r="O52" i="2"/>
  <c r="P52" i="2"/>
  <c r="T52" i="2" s="1"/>
  <c r="P33" i="2"/>
  <c r="T55" i="2" s="1"/>
  <c r="N33" i="2"/>
  <c r="O33" i="2"/>
  <c r="P49" i="2"/>
  <c r="T49" i="2" s="1"/>
  <c r="N49" i="2"/>
  <c r="O49" i="2"/>
  <c r="M12" i="1"/>
  <c r="P12" i="1" s="1"/>
  <c r="M14" i="1"/>
  <c r="P14" i="1" s="1"/>
  <c r="T14" i="1" s="1"/>
  <c r="M16" i="1"/>
  <c r="P16" i="1" s="1"/>
  <c r="M18" i="1"/>
  <c r="M20" i="1"/>
  <c r="P20" i="1" s="1"/>
  <c r="M22" i="1"/>
  <c r="P22" i="1" s="1"/>
  <c r="M24" i="1"/>
  <c r="P24" i="1" s="1"/>
  <c r="M26" i="1"/>
  <c r="P26" i="1" s="1"/>
  <c r="M28" i="1"/>
  <c r="P28" i="1" s="1"/>
  <c r="M30" i="1"/>
  <c r="P30" i="1" s="1"/>
  <c r="P32" i="1"/>
  <c r="M34" i="1"/>
  <c r="P34" i="1" s="1"/>
  <c r="M36" i="1"/>
  <c r="P36" i="1" s="1"/>
  <c r="M38" i="1"/>
  <c r="P38" i="1" s="1"/>
  <c r="M40" i="1"/>
  <c r="P40" i="1" s="1"/>
  <c r="M42" i="1"/>
  <c r="P42" i="1" s="1"/>
  <c r="M44" i="1"/>
  <c r="P44" i="1" s="1"/>
  <c r="M46" i="1"/>
  <c r="P46" i="1" s="1"/>
  <c r="M48" i="1"/>
  <c r="P48" i="1" s="1"/>
  <c r="M50" i="1"/>
  <c r="P50" i="1" s="1"/>
  <c r="M52" i="1"/>
  <c r="P52" i="1" s="1"/>
  <c r="M54" i="1"/>
  <c r="P54" i="1" s="1"/>
  <c r="M56" i="1"/>
  <c r="P56" i="1" s="1"/>
  <c r="T56" i="1" s="1"/>
  <c r="M58" i="1"/>
  <c r="P58" i="1" s="1"/>
  <c r="M60" i="1"/>
  <c r="P60" i="1" s="1"/>
  <c r="M62" i="1"/>
  <c r="P62" i="1" s="1"/>
  <c r="M9" i="1"/>
  <c r="P9" i="1" s="1"/>
  <c r="M11" i="1"/>
  <c r="P11" i="1" s="1"/>
  <c r="M13" i="1"/>
  <c r="P13" i="1" s="1"/>
  <c r="M15" i="1"/>
  <c r="P15" i="1" s="1"/>
  <c r="M17" i="1"/>
  <c r="P17" i="1" s="1"/>
  <c r="M19" i="1"/>
  <c r="P19" i="1" s="1"/>
  <c r="M21" i="1"/>
  <c r="P21" i="1" s="1"/>
  <c r="M23" i="1"/>
  <c r="P23" i="1" s="1"/>
  <c r="M25" i="1"/>
  <c r="P25" i="1" s="1"/>
  <c r="T25" i="1" s="1"/>
  <c r="M27" i="1"/>
  <c r="P27" i="1" s="1"/>
  <c r="M29" i="1"/>
  <c r="P29" i="1" s="1"/>
  <c r="M31" i="1"/>
  <c r="P31" i="1" s="1"/>
  <c r="M33" i="1"/>
  <c r="P33" i="1" s="1"/>
  <c r="M35" i="1"/>
  <c r="P35" i="1" s="1"/>
  <c r="M37" i="1"/>
  <c r="P37" i="1" s="1"/>
  <c r="M39" i="1"/>
  <c r="M41" i="1"/>
  <c r="P41" i="1" s="1"/>
  <c r="M43" i="1"/>
  <c r="P43" i="1" s="1"/>
  <c r="M45" i="1"/>
  <c r="P45" i="1" s="1"/>
  <c r="T45" i="1" s="1"/>
  <c r="M47" i="1"/>
  <c r="P47" i="1" s="1"/>
  <c r="M49" i="1"/>
  <c r="P49" i="1" s="1"/>
  <c r="M51" i="1"/>
  <c r="P51" i="1" s="1"/>
  <c r="T51" i="1" s="1"/>
  <c r="M53" i="1"/>
  <c r="P53" i="1" s="1"/>
  <c r="M55" i="1"/>
  <c r="P55" i="1" s="1"/>
  <c r="M57" i="1"/>
  <c r="P57" i="1" s="1"/>
  <c r="M59" i="1"/>
  <c r="P59" i="1" s="1"/>
  <c r="T59" i="1" s="1"/>
  <c r="M61" i="1"/>
  <c r="P61" i="1" s="1"/>
  <c r="M63" i="1"/>
  <c r="P63" i="1" s="1"/>
  <c r="T63" i="1" s="1"/>
  <c r="M10" i="1"/>
  <c r="P10" i="1" s="1"/>
  <c r="T10" i="1" s="1"/>
  <c r="V7" i="1"/>
  <c r="U7" i="1"/>
  <c r="T57" i="4" l="1"/>
  <c r="T51" i="4"/>
  <c r="T42" i="4"/>
  <c r="T41" i="4"/>
  <c r="T31" i="4"/>
  <c r="T20" i="4"/>
  <c r="T59" i="3"/>
  <c r="T57" i="3"/>
  <c r="T50" i="3"/>
  <c r="T49" i="3"/>
  <c r="T47" i="3"/>
  <c r="T46" i="3"/>
  <c r="T42" i="3"/>
  <c r="T36" i="3"/>
  <c r="T30" i="3"/>
  <c r="T28" i="3"/>
  <c r="T20" i="3"/>
  <c r="T12" i="3"/>
  <c r="T53" i="2"/>
  <c r="T48" i="2"/>
  <c r="T43" i="2"/>
  <c r="T41" i="2"/>
  <c r="T40" i="2"/>
  <c r="T38" i="2"/>
  <c r="T10" i="2"/>
  <c r="T43" i="1"/>
  <c r="T42" i="1"/>
  <c r="T34" i="1"/>
  <c r="T19" i="1"/>
  <c r="T11" i="1"/>
  <c r="T57" i="1"/>
  <c r="T49" i="1"/>
  <c r="T41" i="1"/>
  <c r="T33" i="1"/>
  <c r="T9" i="1"/>
  <c r="T40" i="1"/>
  <c r="T24" i="1"/>
  <c r="T16" i="1"/>
  <c r="T36" i="2"/>
  <c r="T32" i="2"/>
  <c r="T33" i="3"/>
  <c r="T32" i="3"/>
  <c r="T52" i="4"/>
  <c r="T16" i="4"/>
  <c r="T56" i="2"/>
  <c r="T44" i="2"/>
  <c r="T37" i="2"/>
  <c r="T53" i="4"/>
  <c r="T56" i="4"/>
  <c r="T17" i="2"/>
  <c r="T29" i="1"/>
  <c r="T34" i="2"/>
  <c r="T45" i="4"/>
  <c r="T37" i="4"/>
  <c r="T27" i="2"/>
  <c r="T15" i="2"/>
  <c r="T31" i="2"/>
  <c r="T30" i="2"/>
  <c r="T18" i="4"/>
  <c r="T14" i="4"/>
  <c r="T19" i="4"/>
  <c r="T39" i="4"/>
  <c r="T55" i="4"/>
  <c r="T36" i="4"/>
  <c r="T25" i="4"/>
  <c r="T44" i="4"/>
  <c r="T28" i="4"/>
  <c r="T15" i="4"/>
  <c r="T47" i="4"/>
  <c r="T17" i="4"/>
  <c r="T22" i="4"/>
  <c r="T9" i="4"/>
  <c r="T63" i="4"/>
  <c r="T49" i="4"/>
  <c r="T38" i="4"/>
  <c r="T30" i="4"/>
  <c r="T40" i="4"/>
  <c r="T29" i="4"/>
  <c r="T50" i="4"/>
  <c r="T33" i="4"/>
  <c r="T13" i="4"/>
  <c r="T10" i="4"/>
  <c r="T26" i="4"/>
  <c r="T38" i="3"/>
  <c r="T43" i="3"/>
  <c r="T22" i="3"/>
  <c r="T27" i="3"/>
  <c r="T25" i="3"/>
  <c r="T63" i="3"/>
  <c r="T24" i="3"/>
  <c r="T35" i="3"/>
  <c r="T31" i="3"/>
  <c r="T18" i="3"/>
  <c r="T23" i="3"/>
  <c r="T55" i="3"/>
  <c r="T41" i="3"/>
  <c r="T62" i="3"/>
  <c r="T26" i="3"/>
  <c r="T14" i="3"/>
  <c r="T19" i="3"/>
  <c r="T9" i="3"/>
  <c r="T13" i="3"/>
  <c r="T51" i="3"/>
  <c r="T48" i="3"/>
  <c r="T15" i="3"/>
  <c r="T10" i="3"/>
  <c r="T39" i="3"/>
  <c r="T29" i="3"/>
  <c r="T40" i="3"/>
  <c r="T57" i="2"/>
  <c r="T13" i="2"/>
  <c r="T54" i="2"/>
  <c r="T46" i="2"/>
  <c r="T28" i="2"/>
  <c r="T9" i="2"/>
  <c r="T42" i="2"/>
  <c r="T50" i="2"/>
  <c r="T11" i="2"/>
  <c r="T51" i="2"/>
  <c r="T21" i="2"/>
  <c r="T47" i="2"/>
  <c r="T25" i="2"/>
  <c r="T12" i="2"/>
  <c r="T45" i="2"/>
  <c r="T20" i="2"/>
  <c r="T39" i="2"/>
  <c r="T33" i="2"/>
  <c r="T16" i="2"/>
  <c r="T59" i="2"/>
  <c r="T14" i="2"/>
  <c r="T19" i="2"/>
  <c r="T22" i="2"/>
  <c r="T29" i="2"/>
  <c r="T48" i="1"/>
  <c r="T32" i="1"/>
  <c r="T35" i="1"/>
  <c r="T58" i="1"/>
  <c r="T26" i="1"/>
  <c r="T53" i="1"/>
  <c r="T55" i="1"/>
  <c r="T47" i="1"/>
  <c r="T39" i="1"/>
  <c r="T31" i="1"/>
  <c r="T23" i="1"/>
  <c r="T15" i="1"/>
  <c r="T62" i="1"/>
  <c r="T54" i="1"/>
  <c r="T46" i="1"/>
  <c r="T38" i="1"/>
  <c r="T30" i="1"/>
  <c r="T22" i="1"/>
  <c r="T17" i="1"/>
  <c r="T27" i="1"/>
  <c r="T50" i="1"/>
  <c r="T18" i="1"/>
  <c r="T61" i="1"/>
  <c r="T37" i="1"/>
  <c r="T21" i="1"/>
  <c r="T13" i="1"/>
  <c r="T60" i="1"/>
  <c r="T52" i="1"/>
  <c r="T44" i="1"/>
  <c r="T36" i="1"/>
  <c r="T28" i="1"/>
  <c r="T20" i="1"/>
  <c r="T12" i="1"/>
  <c r="Y7" i="4"/>
  <c r="T12" i="4"/>
  <c r="L67" i="4"/>
  <c r="Z7" i="4"/>
  <c r="L68" i="4"/>
  <c r="AB7" i="4"/>
  <c r="X7" i="4"/>
  <c r="X7" i="3"/>
  <c r="Z7" i="3"/>
  <c r="AB7" i="3"/>
  <c r="L68" i="3"/>
  <c r="L67" i="3"/>
  <c r="Y7" i="3"/>
  <c r="AB7" i="2"/>
  <c r="L68" i="2"/>
  <c r="Y7" i="2"/>
  <c r="Z7" i="2"/>
  <c r="X7" i="2"/>
  <c r="L67" i="2"/>
  <c r="O61" i="1"/>
  <c r="N61" i="1"/>
  <c r="O57" i="1"/>
  <c r="N57" i="1"/>
  <c r="O53" i="1"/>
  <c r="N53" i="1"/>
  <c r="O49" i="1"/>
  <c r="N49" i="1"/>
  <c r="O45" i="1"/>
  <c r="N45" i="1"/>
  <c r="O41" i="1"/>
  <c r="N41" i="1"/>
  <c r="O37" i="1"/>
  <c r="N37" i="1"/>
  <c r="O33" i="1"/>
  <c r="N33" i="1"/>
  <c r="O29" i="1"/>
  <c r="N29" i="1"/>
  <c r="O25" i="1"/>
  <c r="N25" i="1"/>
  <c r="O21" i="1"/>
  <c r="N21" i="1"/>
  <c r="O17" i="1"/>
  <c r="N17" i="1"/>
  <c r="O13" i="1"/>
  <c r="N13" i="1"/>
  <c r="N9" i="1"/>
  <c r="O9" i="1"/>
  <c r="O60" i="1"/>
  <c r="N60" i="1"/>
  <c r="O56" i="1"/>
  <c r="N56" i="1"/>
  <c r="O52" i="1"/>
  <c r="N52" i="1"/>
  <c r="O48" i="1"/>
  <c r="N48" i="1"/>
  <c r="O44" i="1"/>
  <c r="N44" i="1"/>
  <c r="O40" i="1"/>
  <c r="N40" i="1"/>
  <c r="O36" i="1"/>
  <c r="N36" i="1"/>
  <c r="O32" i="1"/>
  <c r="N32" i="1"/>
  <c r="O28" i="1"/>
  <c r="N28" i="1"/>
  <c r="O24" i="1"/>
  <c r="N24" i="1"/>
  <c r="O20" i="1"/>
  <c r="N20" i="1"/>
  <c r="O16" i="1"/>
  <c r="N16" i="1"/>
  <c r="O12" i="1"/>
  <c r="N12" i="1"/>
  <c r="N10" i="1"/>
  <c r="O10" i="1"/>
  <c r="O63" i="1"/>
  <c r="N63" i="1"/>
  <c r="O59" i="1"/>
  <c r="N59" i="1"/>
  <c r="O55" i="1"/>
  <c r="N55" i="1"/>
  <c r="O51" i="1"/>
  <c r="N51" i="1"/>
  <c r="O47" i="1"/>
  <c r="N47" i="1"/>
  <c r="O43" i="1"/>
  <c r="N43" i="1"/>
  <c r="O39" i="1"/>
  <c r="N39" i="1"/>
  <c r="O35" i="1"/>
  <c r="N35" i="1"/>
  <c r="O31" i="1"/>
  <c r="N31" i="1"/>
  <c r="O27" i="1"/>
  <c r="N27" i="1"/>
  <c r="O23" i="1"/>
  <c r="N23" i="1"/>
  <c r="O19" i="1"/>
  <c r="N19" i="1"/>
  <c r="O15" i="1"/>
  <c r="N15" i="1"/>
  <c r="O11" i="1"/>
  <c r="N11" i="1"/>
  <c r="O62" i="1"/>
  <c r="N62" i="1"/>
  <c r="O58" i="1"/>
  <c r="N58" i="1"/>
  <c r="O54" i="1"/>
  <c r="N54" i="1"/>
  <c r="O50" i="1"/>
  <c r="N50" i="1"/>
  <c r="O46" i="1"/>
  <c r="N46" i="1"/>
  <c r="O42" i="1"/>
  <c r="N42" i="1"/>
  <c r="O38" i="1"/>
  <c r="N38" i="1"/>
  <c r="O34" i="1"/>
  <c r="N34" i="1"/>
  <c r="O30" i="1"/>
  <c r="N30" i="1"/>
  <c r="O26" i="1"/>
  <c r="N26" i="1"/>
  <c r="O22" i="1"/>
  <c r="N22" i="1"/>
  <c r="O18" i="1"/>
  <c r="N18" i="1"/>
  <c r="O14" i="1"/>
  <c r="N14" i="1"/>
  <c r="AF7" i="3" l="1"/>
  <c r="AH7" i="3"/>
  <c r="AH7" i="2"/>
  <c r="D67" i="2" s="1"/>
  <c r="D68" i="3"/>
  <c r="AD7" i="3"/>
  <c r="D70" i="3"/>
  <c r="D70" i="2"/>
  <c r="AD7" i="2"/>
  <c r="AF7" i="2"/>
  <c r="D68" i="2"/>
  <c r="AF7" i="4"/>
  <c r="D70" i="4"/>
  <c r="AH7" i="4"/>
  <c r="D68" i="4"/>
  <c r="AD7" i="4"/>
  <c r="Y7" i="1"/>
  <c r="Z7" i="1"/>
  <c r="X7" i="1"/>
  <c r="L68" i="1"/>
  <c r="AB7" i="1"/>
  <c r="L67" i="1"/>
  <c r="AH7" i="1"/>
  <c r="D67" i="1" s="1"/>
  <c r="D70" i="1"/>
  <c r="D68" i="1"/>
  <c r="AF7" i="1"/>
  <c r="AD7" i="1"/>
  <c r="W7" i="3" l="1"/>
  <c r="AC7" i="3" s="1"/>
  <c r="D67" i="3"/>
  <c r="W7" i="2"/>
  <c r="AG7" i="2" s="1"/>
  <c r="D67" i="4"/>
  <c r="W7" i="4"/>
  <c r="AE7" i="4" s="1"/>
  <c r="W7" i="1"/>
  <c r="L66" i="3" l="1"/>
  <c r="AI7" i="3"/>
  <c r="AG7" i="3"/>
  <c r="AA7" i="3"/>
  <c r="AE7" i="3"/>
  <c r="D66" i="3"/>
  <c r="AI7" i="2"/>
  <c r="AC7" i="2"/>
  <c r="AE7" i="2"/>
  <c r="D66" i="2"/>
  <c r="AA7" i="2"/>
  <c r="L66" i="2"/>
  <c r="AG7" i="4"/>
  <c r="AI7" i="4"/>
  <c r="L66" i="4"/>
  <c r="D66" i="4"/>
  <c r="AC7" i="4"/>
  <c r="AA7" i="4"/>
  <c r="AG7" i="1"/>
  <c r="L66" i="1"/>
  <c r="D66" i="1"/>
  <c r="AC7" i="1"/>
  <c r="AI7" i="1"/>
  <c r="AA7" i="1"/>
  <c r="AE7" i="1"/>
</calcChain>
</file>

<file path=xl/sharedStrings.xml><?xml version="1.0" encoding="utf-8"?>
<sst xmlns="http://schemas.openxmlformats.org/spreadsheetml/2006/main" count="2036" uniqueCount="775">
  <si>
    <t>HỌC VIỆN CÔNG NGHỆ BƯU CHÍNH VIỄN THÔNG</t>
  </si>
  <si>
    <t>TRUNG TÂM KHẢO THÍ VÀ ĐẢM BẢO CHẤT LƯỢNG GIÁO DỤC</t>
  </si>
  <si>
    <t>Học phần:</t>
  </si>
  <si>
    <t>Số tín chỉ:</t>
  </si>
  <si>
    <t>Số
TT</t>
  </si>
  <si>
    <t>Mã SV</t>
  </si>
  <si>
    <t>Họ và tên</t>
  </si>
  <si>
    <t>Ngày sinh</t>
  </si>
  <si>
    <t>Lớp</t>
  </si>
  <si>
    <t>Điểm CC</t>
  </si>
  <si>
    <t>Điểm TBKT</t>
  </si>
  <si>
    <t>Điểm TN-TH</t>
  </si>
  <si>
    <t>Điểm BTTL</t>
  </si>
  <si>
    <t>Điểm
THI</t>
  </si>
  <si>
    <t>Điểm
KTHP</t>
  </si>
  <si>
    <t>Điểm hệ
chữ</t>
  </si>
  <si>
    <t>Xếp loại</t>
  </si>
  <si>
    <t>Ghi chú</t>
  </si>
  <si>
    <t>Phòng thi</t>
  </si>
  <si>
    <t>KT</t>
  </si>
  <si>
    <t>CC</t>
  </si>
  <si>
    <t>ĐCT</t>
  </si>
  <si>
    <t>Tỷ lệ</t>
  </si>
  <si>
    <t>SL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</si>
  <si>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</si>
  <si>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</si>
  <si>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</si>
  <si>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</si>
  <si>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</si>
  <si>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</si>
  <si>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</si>
  <si>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</si>
  <si>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Thi đạt</t>
  </si>
  <si>
    <t>Thi lại</t>
  </si>
  <si>
    <t>Học lại</t>
  </si>
  <si>
    <t>Vắng thi</t>
  </si>
  <si>
    <t>Vi phạm quy chế thi</t>
  </si>
  <si>
    <t>Sỹ số</t>
  </si>
  <si>
    <t>Học phần</t>
  </si>
  <si>
    <t>- Số SV thi không đạt:</t>
  </si>
  <si>
    <t>- Số SV vắng thi có phép:</t>
  </si>
  <si>
    <t>- Số SV thi lại:</t>
  </si>
  <si>
    <t>Thi lần 1 học kỳ II năm học 2017 - 2018</t>
  </si>
  <si>
    <t>Kho dữ liệu và khai phá dữ liệu</t>
  </si>
  <si>
    <t>Ngày thi: 5/6/2018</t>
  </si>
  <si>
    <t>Giờ thi: 15:00</t>
  </si>
  <si>
    <t>B14DCCN123</t>
  </si>
  <si>
    <t>Nguyễn Quốc</t>
  </si>
  <si>
    <t>Anh</t>
  </si>
  <si>
    <t>26/01/1996</t>
  </si>
  <si>
    <t>D14HTTT4</t>
  </si>
  <si>
    <t>B13DCCN182</t>
  </si>
  <si>
    <t>Nguyễn Tuấn</t>
  </si>
  <si>
    <t>10/01/1995</t>
  </si>
  <si>
    <t>D13HTTT2</t>
  </si>
  <si>
    <t>B12DCCN307</t>
  </si>
  <si>
    <t>Nguyễn Mạnh</t>
  </si>
  <si>
    <t>Cường</t>
  </si>
  <si>
    <t>24/10/1994</t>
  </si>
  <si>
    <t>B14DCCN269</t>
  </si>
  <si>
    <t>Phạm Thị</t>
  </si>
  <si>
    <t>Đào</t>
  </si>
  <si>
    <t>10/01/1996</t>
  </si>
  <si>
    <t>D14HTTT1</t>
  </si>
  <si>
    <t>B14DCCN024</t>
  </si>
  <si>
    <t>Vũ Ngọc</t>
  </si>
  <si>
    <t>Đỉnh</t>
  </si>
  <si>
    <t>09/05/1996</t>
  </si>
  <si>
    <t>D14HTTT3</t>
  </si>
  <si>
    <t>B14DCCN275</t>
  </si>
  <si>
    <t>Nguyễn Thị</t>
  </si>
  <si>
    <t>Giang</t>
  </si>
  <si>
    <t>18/10/1996</t>
  </si>
  <si>
    <t>B14DCCN230</t>
  </si>
  <si>
    <t>Đỗ Thị Thanh</t>
  </si>
  <si>
    <t>Hà</t>
  </si>
  <si>
    <t>07/09/1996</t>
  </si>
  <si>
    <t>B13DCCN196</t>
  </si>
  <si>
    <t>Nguyễn Bắc</t>
  </si>
  <si>
    <t>Hải</t>
  </si>
  <si>
    <t>18/08/1995</t>
  </si>
  <si>
    <t>B14DCCN190</t>
  </si>
  <si>
    <t>Chử Văn</t>
  </si>
  <si>
    <t>Hậu</t>
  </si>
  <si>
    <t>13/11/1996</t>
  </si>
  <si>
    <t>B14DCCN184</t>
  </si>
  <si>
    <t>Vũ Hoàng</t>
  </si>
  <si>
    <t>Hiệp</t>
  </si>
  <si>
    <t>26/03/1996</t>
  </si>
  <si>
    <t>B12DCCN220</t>
  </si>
  <si>
    <t>Đỗ Thị</t>
  </si>
  <si>
    <t>Hoa</t>
  </si>
  <si>
    <t>12/07/1994</t>
  </si>
  <si>
    <t>D12HTTT2</t>
  </si>
  <si>
    <t>B14DCCN244</t>
  </si>
  <si>
    <t>Đặng Quang</t>
  </si>
  <si>
    <t>Huy</t>
  </si>
  <si>
    <t>02/08/1996</t>
  </si>
  <si>
    <t>B14DCCN239</t>
  </si>
  <si>
    <t>Lê Bá</t>
  </si>
  <si>
    <t>09/09/1996</t>
  </si>
  <si>
    <t>B14DCCN227</t>
  </si>
  <si>
    <t>Chu Mạnh</t>
  </si>
  <si>
    <t>Hưng</t>
  </si>
  <si>
    <t>01/06/1996</t>
  </si>
  <si>
    <t>B13DCCN509</t>
  </si>
  <si>
    <t>Đặng Việt</t>
  </si>
  <si>
    <t>01/02/1995</t>
  </si>
  <si>
    <t>D13HTTT3</t>
  </si>
  <si>
    <t>B14DCCN158</t>
  </si>
  <si>
    <t>Lê Quang</t>
  </si>
  <si>
    <t>23/02/1996</t>
  </si>
  <si>
    <t>B14DCCN014</t>
  </si>
  <si>
    <t>Đoàn Thị</t>
  </si>
  <si>
    <t>Hương</t>
  </si>
  <si>
    <t>30/06/1996</t>
  </si>
  <si>
    <t>B14DCCN130</t>
  </si>
  <si>
    <t>Linh</t>
  </si>
  <si>
    <t>02/10/1996</t>
  </si>
  <si>
    <t>B14DCCN262</t>
  </si>
  <si>
    <t>Đỗ Thành</t>
  </si>
  <si>
    <t>Luân</t>
  </si>
  <si>
    <t>10/04/1996</t>
  </si>
  <si>
    <t>B14DCCN172</t>
  </si>
  <si>
    <t>Nguyễn Thảo</t>
  </si>
  <si>
    <t>Ly</t>
  </si>
  <si>
    <t>24/12/1996</t>
  </si>
  <si>
    <t>B14DCCN094</t>
  </si>
  <si>
    <t>Nam</t>
  </si>
  <si>
    <t>16/08/1996</t>
  </si>
  <si>
    <t>B14DCCN191</t>
  </si>
  <si>
    <t>Nga</t>
  </si>
  <si>
    <t>22/07/1996</t>
  </si>
  <si>
    <t>B14DCCN178</t>
  </si>
  <si>
    <t>Trần Thị Chăm</t>
  </si>
  <si>
    <t>Pa</t>
  </si>
  <si>
    <t>25/03/1996</t>
  </si>
  <si>
    <t>B112104380</t>
  </si>
  <si>
    <t>Quân</t>
  </si>
  <si>
    <t>31/05/1993</t>
  </si>
  <si>
    <t>D11CN7</t>
  </si>
  <si>
    <t>B13DCCN530</t>
  </si>
  <si>
    <t>Thammatheva</t>
  </si>
  <si>
    <t>Somchit</t>
  </si>
  <si>
    <t>06/06/1978</t>
  </si>
  <si>
    <t>D13HTTT1</t>
  </si>
  <si>
    <t>B14DCCN112</t>
  </si>
  <si>
    <t>Đào Gia</t>
  </si>
  <si>
    <t>Tiền</t>
  </si>
  <si>
    <t>28/09/1996</t>
  </si>
  <si>
    <t>B14DCCN242</t>
  </si>
  <si>
    <t>Thái Hoàng</t>
  </si>
  <si>
    <t>Tùng</t>
  </si>
  <si>
    <t>09/10/1996</t>
  </si>
  <si>
    <t>B14DCCN236</t>
  </si>
  <si>
    <t>Nguyễn Đình</t>
  </si>
  <si>
    <t>Tuyên</t>
  </si>
  <si>
    <t>31/01/1996</t>
  </si>
  <si>
    <t>B14DCCN424</t>
  </si>
  <si>
    <t>Bùi Thị Thùy</t>
  </si>
  <si>
    <t>Dung</t>
  </si>
  <si>
    <t>28/07/1996</t>
  </si>
  <si>
    <t>B14DCCN417</t>
  </si>
  <si>
    <t>Phạm Vũ Ngọc</t>
  </si>
  <si>
    <t>Duy</t>
  </si>
  <si>
    <t>27/11/1996</t>
  </si>
  <si>
    <t>B14DCCN335</t>
  </si>
  <si>
    <t>Nguyễn Văn</t>
  </si>
  <si>
    <t>Đông</t>
  </si>
  <si>
    <t>10/03/1995</t>
  </si>
  <si>
    <t>B14DCCN742</t>
  </si>
  <si>
    <t>Trịnh Thị</t>
  </si>
  <si>
    <t>25/10/1995</t>
  </si>
  <si>
    <t>B14DCCN404</t>
  </si>
  <si>
    <t>Đàm Văn</t>
  </si>
  <si>
    <t>Giáp</t>
  </si>
  <si>
    <t>13/04/1996</t>
  </si>
  <si>
    <t>B14DCCN434</t>
  </si>
  <si>
    <t>Lương Thị Hồng</t>
  </si>
  <si>
    <t>Hạnh</t>
  </si>
  <si>
    <t>12/11/1996</t>
  </si>
  <si>
    <t>B14DCCN589</t>
  </si>
  <si>
    <t>Ngô Thị</t>
  </si>
  <si>
    <t>Hiền</t>
  </si>
  <si>
    <t>20/11/1995</t>
  </si>
  <si>
    <t>B14DCCN485</t>
  </si>
  <si>
    <t>Hoan</t>
  </si>
  <si>
    <t>08/02/1996</t>
  </si>
  <si>
    <t>B14DCCN406</t>
  </si>
  <si>
    <t>Bùi Ngọc</t>
  </si>
  <si>
    <t>Hoàng</t>
  </si>
  <si>
    <t>01/03/1996</t>
  </si>
  <si>
    <t>B14DCCN386</t>
  </si>
  <si>
    <t>Trần Huy</t>
  </si>
  <si>
    <t>08/04/1996</t>
  </si>
  <si>
    <t>B14DCCN466</t>
  </si>
  <si>
    <t>Vũ Đình</t>
  </si>
  <si>
    <t>10/06/1996</t>
  </si>
  <si>
    <t>B14DCCN454</t>
  </si>
  <si>
    <t>Lưu Thị</t>
  </si>
  <si>
    <t>Huệ</t>
  </si>
  <si>
    <t>06/08/1996</t>
  </si>
  <si>
    <t>B14DCCN538</t>
  </si>
  <si>
    <t>Hoàng Đức</t>
  </si>
  <si>
    <t>Huynh</t>
  </si>
  <si>
    <t>28/11/1996</t>
  </si>
  <si>
    <t>B14DCCN395</t>
  </si>
  <si>
    <t>Nguyễn Khắc</t>
  </si>
  <si>
    <t>26/02/1996</t>
  </si>
  <si>
    <t>B14DCCN522</t>
  </si>
  <si>
    <t>Lê Văn</t>
  </si>
  <si>
    <t>Hưởng</t>
  </si>
  <si>
    <t>19/06/1995</t>
  </si>
  <si>
    <t>D14HTTT2</t>
  </si>
  <si>
    <t>B14DCCN866</t>
  </si>
  <si>
    <t>Làn</t>
  </si>
  <si>
    <t>20/04/1995</t>
  </si>
  <si>
    <t>B14DCCN352</t>
  </si>
  <si>
    <t>Bùi Đức</t>
  </si>
  <si>
    <t>18/04/1996</t>
  </si>
  <si>
    <t>B14DCCN472</t>
  </si>
  <si>
    <t>Hà Văn</t>
  </si>
  <si>
    <t>Luận</t>
  </si>
  <si>
    <t>23/08/1996</t>
  </si>
  <si>
    <t>B14DCCN280</t>
  </si>
  <si>
    <t>Nguyễn Hùng</t>
  </si>
  <si>
    <t>Mạnh</t>
  </si>
  <si>
    <t>02/06/1996</t>
  </si>
  <si>
    <t>B14DCCN497</t>
  </si>
  <si>
    <t>Trần Đăng</t>
  </si>
  <si>
    <t>Phong</t>
  </si>
  <si>
    <t>01/01/1995</t>
  </si>
  <si>
    <t>B14DCCN346</t>
  </si>
  <si>
    <t>Đỗ Văn</t>
  </si>
  <si>
    <t>Phúc</t>
  </si>
  <si>
    <t>23/12/1996</t>
  </si>
  <si>
    <t>B14DCCN293</t>
  </si>
  <si>
    <t>Lê Huy</t>
  </si>
  <si>
    <t>Thăng</t>
  </si>
  <si>
    <t>12/02/1996</t>
  </si>
  <si>
    <t>B14DCCN414</t>
  </si>
  <si>
    <t>Nguyễn Đắc</t>
  </si>
  <si>
    <t>Thủy</t>
  </si>
  <si>
    <t>03/10/1996</t>
  </si>
  <si>
    <t>B14DCCN489</t>
  </si>
  <si>
    <t>Vũ Văn</t>
  </si>
  <si>
    <t>Tình</t>
  </si>
  <si>
    <t>01/08/1994</t>
  </si>
  <si>
    <t>B14DCCN540</t>
  </si>
  <si>
    <t>Hoàng Anh</t>
  </si>
  <si>
    <t>Tuấn</t>
  </si>
  <si>
    <t>13/06/1996</t>
  </si>
  <si>
    <t>B14DCCN328</t>
  </si>
  <si>
    <t>Trần Anh</t>
  </si>
  <si>
    <t>20/06/1996</t>
  </si>
  <si>
    <t>B14DCCN400</t>
  </si>
  <si>
    <t>Trần Thị</t>
  </si>
  <si>
    <t>Tươi</t>
  </si>
  <si>
    <t>Nhóm: D14-096_01</t>
  </si>
  <si>
    <t>402-A2</t>
  </si>
  <si>
    <t>302-A2</t>
  </si>
  <si>
    <t>B12DCCN523</t>
  </si>
  <si>
    <t>Phonesay</t>
  </si>
  <si>
    <t>Alounsavath</t>
  </si>
  <si>
    <t>21/03/1993</t>
  </si>
  <si>
    <t>B12DCCN418</t>
  </si>
  <si>
    <t>Nguyễn Hiệp</t>
  </si>
  <si>
    <t>06/04/1994</t>
  </si>
  <si>
    <t>B14DCCN135</t>
  </si>
  <si>
    <t>Ninh Việt</t>
  </si>
  <si>
    <t>20/04/1996</t>
  </si>
  <si>
    <t>B14DCCN248</t>
  </si>
  <si>
    <t>Ninh Văn</t>
  </si>
  <si>
    <t>Dũng</t>
  </si>
  <si>
    <t>18/02/1996</t>
  </si>
  <si>
    <t>B14DCCN127</t>
  </si>
  <si>
    <t>Nguyễn Huy</t>
  </si>
  <si>
    <t>07/01/1996</t>
  </si>
  <si>
    <t>B14DCCN013</t>
  </si>
  <si>
    <t>Nguyễn Trung</t>
  </si>
  <si>
    <t>Đức</t>
  </si>
  <si>
    <t>13/07/1996</t>
  </si>
  <si>
    <t>B14DCCN028</t>
  </si>
  <si>
    <t>Lê Xuân</t>
  </si>
  <si>
    <t>Hai</t>
  </si>
  <si>
    <t>12/01/1996</t>
  </si>
  <si>
    <t>B14DCCN195</t>
  </si>
  <si>
    <t>Hiếu</t>
  </si>
  <si>
    <t>11/01/1996</t>
  </si>
  <si>
    <t>B14DCCN003</t>
  </si>
  <si>
    <t>Vương Đình</t>
  </si>
  <si>
    <t>24/06/1996</t>
  </si>
  <si>
    <t>B14DCCN200</t>
  </si>
  <si>
    <t>Bùi Việt</t>
  </si>
  <si>
    <t>Hoàn</t>
  </si>
  <si>
    <t>25/08/1996</t>
  </si>
  <si>
    <t>B13DCCN145</t>
  </si>
  <si>
    <t>20/08/1995</t>
  </si>
  <si>
    <t>B14DCCN069</t>
  </si>
  <si>
    <t>Nguyễn Quang</t>
  </si>
  <si>
    <t>23/03/1996</t>
  </si>
  <si>
    <t>B14DCCN229</t>
  </si>
  <si>
    <t>Phạm Quang</t>
  </si>
  <si>
    <t>09/07/1995</t>
  </si>
  <si>
    <t>B14DCCN120</t>
  </si>
  <si>
    <t>B14DCCN260</t>
  </si>
  <si>
    <t>Vương Thị</t>
  </si>
  <si>
    <t>B14DCCN186</t>
  </si>
  <si>
    <t>25/06/1996</t>
  </si>
  <si>
    <t>B14DCCN093</t>
  </si>
  <si>
    <t>Lý Hải</t>
  </si>
  <si>
    <t>05/03/1995</t>
  </si>
  <si>
    <t>B12DCCN075</t>
  </si>
  <si>
    <t>30/05/1994</t>
  </si>
  <si>
    <t>D12HTTT1</t>
  </si>
  <si>
    <t>B14DCCN102</t>
  </si>
  <si>
    <t>Trần Trọng</t>
  </si>
  <si>
    <t>Nghĩa</t>
  </si>
  <si>
    <t>17/07/1996</t>
  </si>
  <si>
    <t>B14DCCN032</t>
  </si>
  <si>
    <t>Nguyên</t>
  </si>
  <si>
    <t>09/07/1996</t>
  </si>
  <si>
    <t>B14DCCN128</t>
  </si>
  <si>
    <t>Hoàng Thị Lan</t>
  </si>
  <si>
    <t>Phương</t>
  </si>
  <si>
    <t>06/05/1996</t>
  </si>
  <si>
    <t>B14DCCN072</t>
  </si>
  <si>
    <t>Lưu Doãn Ngọc</t>
  </si>
  <si>
    <t>30/12/1996</t>
  </si>
  <si>
    <t>B14DCCN095</t>
  </si>
  <si>
    <t>Phượng</t>
  </si>
  <si>
    <t>12/03/1996</t>
  </si>
  <si>
    <t>B14DCCN147</t>
  </si>
  <si>
    <t>Sinh</t>
  </si>
  <si>
    <t>04/05/1996</t>
  </si>
  <si>
    <t>B14DCCN232</t>
  </si>
  <si>
    <t>Đoàn Duy</t>
  </si>
  <si>
    <t>Thành</t>
  </si>
  <si>
    <t>29/08/1996</t>
  </si>
  <si>
    <t>B14DCCN122</t>
  </si>
  <si>
    <t>Lê Phương</t>
  </si>
  <si>
    <t>Thảo</t>
  </si>
  <si>
    <t>23/11/1996</t>
  </si>
  <si>
    <t>B14DCCN255</t>
  </si>
  <si>
    <t>Phạm Xuân</t>
  </si>
  <si>
    <t>Tú</t>
  </si>
  <si>
    <t>08/11/1996</t>
  </si>
  <si>
    <t>B14DCCN183</t>
  </si>
  <si>
    <t>20/08/1996</t>
  </si>
  <si>
    <t>B14DCCN297</t>
  </si>
  <si>
    <t>Hồng Việt</t>
  </si>
  <si>
    <t>04/11/1996</t>
  </si>
  <si>
    <t>B14DCCN427</t>
  </si>
  <si>
    <t>Nguyễn Thị Hồng</t>
  </si>
  <si>
    <t>Gấm</t>
  </si>
  <si>
    <t>06/04/1996</t>
  </si>
  <si>
    <t>B14DCCN511</t>
  </si>
  <si>
    <t>Trịnh Xuân</t>
  </si>
  <si>
    <t>Hảo</t>
  </si>
  <si>
    <t>18/09/1996</t>
  </si>
  <si>
    <t>B14DCCN528</t>
  </si>
  <si>
    <t>Phạm Ngọc</t>
  </si>
  <si>
    <t>Hiển</t>
  </si>
  <si>
    <t>10/10/1996</t>
  </si>
  <si>
    <t>B14DCCN512</t>
  </si>
  <si>
    <t>Dương Thị</t>
  </si>
  <si>
    <t>27/10/1996</t>
  </si>
  <si>
    <t>B14DCCN470</t>
  </si>
  <si>
    <t>Nguyễn Thị Mỹ</t>
  </si>
  <si>
    <t>22/11/1996</t>
  </si>
  <si>
    <t>B14DCCN324</t>
  </si>
  <si>
    <t>Lê Thị</t>
  </si>
  <si>
    <t>Hòa</t>
  </si>
  <si>
    <t>25/04/1996</t>
  </si>
  <si>
    <t>B14DCCN290</t>
  </si>
  <si>
    <t>Nguyễn Mai</t>
  </si>
  <si>
    <t>31/10/1996</t>
  </si>
  <si>
    <t>B14DCCN283</t>
  </si>
  <si>
    <t>Ngô Quang</t>
  </si>
  <si>
    <t>Khải</t>
  </si>
  <si>
    <t>27/09/1996</t>
  </si>
  <si>
    <t>B14DCCN261</t>
  </si>
  <si>
    <t>Nguyễn Đức</t>
  </si>
  <si>
    <t>Lâm</t>
  </si>
  <si>
    <t>17/11/1996</t>
  </si>
  <si>
    <t>B14DCCN451</t>
  </si>
  <si>
    <t>Hoàng Ngọc</t>
  </si>
  <si>
    <t>20/12/1996</t>
  </si>
  <si>
    <t>B14DCCN487</t>
  </si>
  <si>
    <t>Bùi Nguyệt</t>
  </si>
  <si>
    <t>25/10/1996</t>
  </si>
  <si>
    <t>B14DCCN332</t>
  </si>
  <si>
    <t>Lê Thị Thúy</t>
  </si>
  <si>
    <t>15/07/1996</t>
  </si>
  <si>
    <t>B14DCCN271</t>
  </si>
  <si>
    <t>Ngọc</t>
  </si>
  <si>
    <t>09/04/1996</t>
  </si>
  <si>
    <t>B14DCCN474</t>
  </si>
  <si>
    <t>Hoàng Trọng</t>
  </si>
  <si>
    <t>Nhân</t>
  </si>
  <si>
    <t>17/01/1996</t>
  </si>
  <si>
    <t>B14DCCN285</t>
  </si>
  <si>
    <t>Cao Thanh</t>
  </si>
  <si>
    <t>Sang</t>
  </si>
  <si>
    <t>10/03/1996</t>
  </si>
  <si>
    <t>B14DCCN568</t>
  </si>
  <si>
    <t>Syamphay</t>
  </si>
  <si>
    <t>Sataphone</t>
  </si>
  <si>
    <t>05/08/1992</t>
  </si>
  <si>
    <t>B14DCCN356</t>
  </si>
  <si>
    <t>Nguyễn Minh</t>
  </si>
  <si>
    <t>Sơn</t>
  </si>
  <si>
    <t>B14DCCN488</t>
  </si>
  <si>
    <t>Nguyễn Hồng</t>
  </si>
  <si>
    <t>Thái</t>
  </si>
  <si>
    <t>31/08/1996</t>
  </si>
  <si>
    <t>B14DCCN453</t>
  </si>
  <si>
    <t>B14DCCN571</t>
  </si>
  <si>
    <t>Neutmixay</t>
  </si>
  <si>
    <t>Thomvilay</t>
  </si>
  <si>
    <t>09/06/1992</t>
  </si>
  <si>
    <t>B14DCCN443</t>
  </si>
  <si>
    <t>Thúy</t>
  </si>
  <si>
    <t>21/09/1996</t>
  </si>
  <si>
    <t>B14DCCN523</t>
  </si>
  <si>
    <t>Trần Quốc</t>
  </si>
  <si>
    <t>Trí</t>
  </si>
  <si>
    <t>01/04/1996</t>
  </si>
  <si>
    <t>B14DCCN543</t>
  </si>
  <si>
    <t>Lê Thành</t>
  </si>
  <si>
    <t>Trung</t>
  </si>
  <si>
    <t>30/11/1993</t>
  </si>
  <si>
    <t>B14DCCN411</t>
  </si>
  <si>
    <t>Nguyễn Thành</t>
  </si>
  <si>
    <t>27/02/1996</t>
  </si>
  <si>
    <t>B14DCCN576</t>
  </si>
  <si>
    <t>Savity</t>
  </si>
  <si>
    <t>Voongxay</t>
  </si>
  <si>
    <t>20/03/1996</t>
  </si>
  <si>
    <t>B14DCCN521</t>
  </si>
  <si>
    <t>Yên</t>
  </si>
  <si>
    <t>06/12/1996</t>
  </si>
  <si>
    <t>Nhóm: D14-097_02</t>
  </si>
  <si>
    <t>501-A2</t>
  </si>
  <si>
    <t>403-A2</t>
  </si>
  <si>
    <t>B14DCCN256</t>
  </si>
  <si>
    <t>Phạm Văn</t>
  </si>
  <si>
    <t>An</t>
  </si>
  <si>
    <t>23/02/1995</t>
  </si>
  <si>
    <t>B14DCCN257</t>
  </si>
  <si>
    <t>Trịnh Quỳnh</t>
  </si>
  <si>
    <t>17/12/1995</t>
  </si>
  <si>
    <t>B14DCCN258</t>
  </si>
  <si>
    <t>Hoàng Thị Tú</t>
  </si>
  <si>
    <t>30/10/1995</t>
  </si>
  <si>
    <t>B13DCCN354</t>
  </si>
  <si>
    <t>Nguyễn Quỳnh</t>
  </si>
  <si>
    <t>15/08/1995</t>
  </si>
  <si>
    <t>B112104350</t>
  </si>
  <si>
    <t>Đinh Văn</t>
  </si>
  <si>
    <t>Bảo</t>
  </si>
  <si>
    <t>28/02/1993</t>
  </si>
  <si>
    <t>B13DCCN130</t>
  </si>
  <si>
    <t>Nguyễn Công</t>
  </si>
  <si>
    <t>02/05/1994</t>
  </si>
  <si>
    <t>B13DCCN131</t>
  </si>
  <si>
    <t>Đại</t>
  </si>
  <si>
    <t>23/01/1995</t>
  </si>
  <si>
    <t>B14DCCN053</t>
  </si>
  <si>
    <t>Đạt</t>
  </si>
  <si>
    <t>26/10/1996</t>
  </si>
  <si>
    <t>B14DCCN209</t>
  </si>
  <si>
    <t>Nguyễn Danh</t>
  </si>
  <si>
    <t>Điều</t>
  </si>
  <si>
    <t>27/07/1996</t>
  </si>
  <si>
    <t>B14DCCN274</t>
  </si>
  <si>
    <t>03/11/1996</t>
  </si>
  <si>
    <t>B14DCCN152</t>
  </si>
  <si>
    <t>Nguyễn Ngọc</t>
  </si>
  <si>
    <t>12/12/1996</t>
  </si>
  <si>
    <t>B13DCCN140</t>
  </si>
  <si>
    <t>Trần Quang</t>
  </si>
  <si>
    <t>21/07/1995</t>
  </si>
  <si>
    <t>B14DCCN223</t>
  </si>
  <si>
    <t>Chu Trọng</t>
  </si>
  <si>
    <t>01/10/1996</t>
  </si>
  <si>
    <t>B14DCCN007</t>
  </si>
  <si>
    <t>B14DCCN277</t>
  </si>
  <si>
    <t>Vũ Quang</t>
  </si>
  <si>
    <t>29/02/1996</t>
  </si>
  <si>
    <t>B14DCCN089</t>
  </si>
  <si>
    <t>Dương Văn</t>
  </si>
  <si>
    <t>B14DCCN083</t>
  </si>
  <si>
    <t>Hoàng Tùng</t>
  </si>
  <si>
    <t>B14DCCN168</t>
  </si>
  <si>
    <t>Lê Công</t>
  </si>
  <si>
    <t>Liêm</t>
  </si>
  <si>
    <t>14/06/1996</t>
  </si>
  <si>
    <t>B12DCCN099</t>
  </si>
  <si>
    <t>Suliseng</t>
  </si>
  <si>
    <t>Noraseng</t>
  </si>
  <si>
    <t>19/11/1993</t>
  </si>
  <si>
    <t>B12DCCN338</t>
  </si>
  <si>
    <t>Nguyễn Xuân</t>
  </si>
  <si>
    <t>20/09/1994</t>
  </si>
  <si>
    <t>B14DCCN197</t>
  </si>
  <si>
    <t>Trịnh Huy</t>
  </si>
  <si>
    <t>B14DCCN296</t>
  </si>
  <si>
    <t>Đào Thái</t>
  </si>
  <si>
    <t>14/09/1996</t>
  </si>
  <si>
    <t>B112104521</t>
  </si>
  <si>
    <t>Dương Kim</t>
  </si>
  <si>
    <t>22/02/1993</t>
  </si>
  <si>
    <t>B14DCCN106</t>
  </si>
  <si>
    <t>Phùng Hưng</t>
  </si>
  <si>
    <t>Thịnh</t>
  </si>
  <si>
    <t>B14DCCN107</t>
  </si>
  <si>
    <t>Thuần</t>
  </si>
  <si>
    <t>B14DCCN055</t>
  </si>
  <si>
    <t>Đoàn Văn</t>
  </si>
  <si>
    <t>17/12/1996</t>
  </si>
  <si>
    <t>B14DCCN204</t>
  </si>
  <si>
    <t>Trần Hoàng</t>
  </si>
  <si>
    <t>Việt</t>
  </si>
  <si>
    <t>13/10/1996</t>
  </si>
  <si>
    <t>B14DCCN066</t>
  </si>
  <si>
    <t>Nguyễn Thị Hải</t>
  </si>
  <si>
    <t>Yến</t>
  </si>
  <si>
    <t>B14DCCN732</t>
  </si>
  <si>
    <t>Đàm Minh</t>
  </si>
  <si>
    <t>25/09/1996</t>
  </si>
  <si>
    <t>B14DCCN491</t>
  </si>
  <si>
    <t>Chinh</t>
  </si>
  <si>
    <t>04/10/1996</t>
  </si>
  <si>
    <t>B14DCCN575</t>
  </si>
  <si>
    <t>Douangchan</t>
  </si>
  <si>
    <t>Douangxana</t>
  </si>
  <si>
    <t>23/10/1995</t>
  </si>
  <si>
    <t>B14DCCN793</t>
  </si>
  <si>
    <t>Bùi Anh</t>
  </si>
  <si>
    <t>10/09/1996</t>
  </si>
  <si>
    <t>B14DCCN442</t>
  </si>
  <si>
    <t>15/01/1996</t>
  </si>
  <si>
    <t>B14DCCN354</t>
  </si>
  <si>
    <t>Nguyễn Bá</t>
  </si>
  <si>
    <t>01/11/1996</t>
  </si>
  <si>
    <t>B14DCCN408</t>
  </si>
  <si>
    <t>24/03/1996</t>
  </si>
  <si>
    <t>B14DCCN448</t>
  </si>
  <si>
    <t>Trương Hoàng</t>
  </si>
  <si>
    <t>10/02/1996</t>
  </si>
  <si>
    <t>B14DCCN403</t>
  </si>
  <si>
    <t>Lê Ngọc</t>
  </si>
  <si>
    <t>02/12/1996</t>
  </si>
  <si>
    <t>B14DCCN744</t>
  </si>
  <si>
    <t>31/08/1994</t>
  </si>
  <si>
    <t>B14DCCN387</t>
  </si>
  <si>
    <t>08/01/1996</t>
  </si>
  <si>
    <t>B14DCCN505</t>
  </si>
  <si>
    <t>B14DCCN560</t>
  </si>
  <si>
    <t>Trương Việt</t>
  </si>
  <si>
    <t>12/06/1995</t>
  </si>
  <si>
    <t>B14DCCN477</t>
  </si>
  <si>
    <t>Mai Đình</t>
  </si>
  <si>
    <t>Hùng</t>
  </si>
  <si>
    <t>06/10/1996</t>
  </si>
  <si>
    <t>B14DCCN301</t>
  </si>
  <si>
    <t>Nguyễn Duy</t>
  </si>
  <si>
    <t>Khánh</t>
  </si>
  <si>
    <t>05/10/1996</t>
  </si>
  <si>
    <t>B14DCCN308</t>
  </si>
  <si>
    <t>15/12/1996</t>
  </si>
  <si>
    <t>B14DCCN468</t>
  </si>
  <si>
    <t>Ngô Thị Thùy</t>
  </si>
  <si>
    <t>03/07/1996</t>
  </si>
  <si>
    <t>B14DCCN312</t>
  </si>
  <si>
    <t>Ngô Bảo</t>
  </si>
  <si>
    <t>Long</t>
  </si>
  <si>
    <t>B14DCCN688</t>
  </si>
  <si>
    <t>Trần Cao</t>
  </si>
  <si>
    <t>Minh</t>
  </si>
  <si>
    <t>B14DCCN502</t>
  </si>
  <si>
    <t>05/04/1996</t>
  </si>
  <si>
    <t>B14DCCN382</t>
  </si>
  <si>
    <t>Trần Đức</t>
  </si>
  <si>
    <t>Phú</t>
  </si>
  <si>
    <t>15/04/1996</t>
  </si>
  <si>
    <t>B14DCCN567</t>
  </si>
  <si>
    <t>Khamkeo</t>
  </si>
  <si>
    <t>Seepasurt</t>
  </si>
  <si>
    <t>05/12/1994</t>
  </si>
  <si>
    <t>B14DCCN574</t>
  </si>
  <si>
    <t>Phenglor</t>
  </si>
  <si>
    <t>Siada</t>
  </si>
  <si>
    <t>14/12/1992</t>
  </si>
  <si>
    <t>B14DCCN437</t>
  </si>
  <si>
    <t>07/11/1996</t>
  </si>
  <si>
    <t>B14DCCN509</t>
  </si>
  <si>
    <t>Đặng Văn</t>
  </si>
  <si>
    <t>Toàn</t>
  </si>
  <si>
    <t>15/06/1996</t>
  </si>
  <si>
    <t>B14DCCN777</t>
  </si>
  <si>
    <t>Nguyễn Thị Thu</t>
  </si>
  <si>
    <t>Trang</t>
  </si>
  <si>
    <t>21/02/1996</t>
  </si>
  <si>
    <t>B14DCCN569</t>
  </si>
  <si>
    <t>Souphavan</t>
  </si>
  <si>
    <t>Vongxatry</t>
  </si>
  <si>
    <t>18/02/1995</t>
  </si>
  <si>
    <t>Nhóm: D14-098_03</t>
  </si>
  <si>
    <t>401-A2</t>
  </si>
  <si>
    <t>405-A2</t>
  </si>
  <si>
    <t>B14DCCN189</t>
  </si>
  <si>
    <t>Trần Thị Ngọc</t>
  </si>
  <si>
    <t>25/01/1996</t>
  </si>
  <si>
    <t>B14DCCN144</t>
  </si>
  <si>
    <t>19/08/1996</t>
  </si>
  <si>
    <t>B13DCCN063</t>
  </si>
  <si>
    <t>Cao Ngọc</t>
  </si>
  <si>
    <t>01/11/1995</t>
  </si>
  <si>
    <t>B14DCCN087</t>
  </si>
  <si>
    <t>Bình</t>
  </si>
  <si>
    <t>03/05/1996</t>
  </si>
  <si>
    <t>B14DCCN126</t>
  </si>
  <si>
    <t>Dương Mạnh</t>
  </si>
  <si>
    <t>B14DCCN039</t>
  </si>
  <si>
    <t>07/10/1996</t>
  </si>
  <si>
    <t>B12DCCN524</t>
  </si>
  <si>
    <t>Lany</t>
  </si>
  <si>
    <t>Douangchanh</t>
  </si>
  <si>
    <t>18/06/1995</t>
  </si>
  <si>
    <t>B14DCCN006</t>
  </si>
  <si>
    <t>03/04/1996</t>
  </si>
  <si>
    <t>B14DCCN091</t>
  </si>
  <si>
    <t>22/06/1996</t>
  </si>
  <si>
    <t>B14DCCN221</t>
  </si>
  <si>
    <t>Vũ Thanh</t>
  </si>
  <si>
    <t>20/01/1996</t>
  </si>
  <si>
    <t>B14DCCN019</t>
  </si>
  <si>
    <t>Hân</t>
  </si>
  <si>
    <t>B14DCCN011</t>
  </si>
  <si>
    <t>Bùi Thị</t>
  </si>
  <si>
    <t>03/01/1996</t>
  </si>
  <si>
    <t>B14DCCN056</t>
  </si>
  <si>
    <t>15/11/1996</t>
  </si>
  <si>
    <t>B14DCCN074</t>
  </si>
  <si>
    <t>13/03/1996</t>
  </si>
  <si>
    <t>B14DCCN212</t>
  </si>
  <si>
    <t>Mai Văn</t>
  </si>
  <si>
    <t>Huỳnh</t>
  </si>
  <si>
    <t>14/02/1996</t>
  </si>
  <si>
    <t>B14DCCN079</t>
  </si>
  <si>
    <t>Ninh Ngọc</t>
  </si>
  <si>
    <t>B14DCCN205</t>
  </si>
  <si>
    <t>Bùi Thị Thu</t>
  </si>
  <si>
    <t>B14DCCN050</t>
  </si>
  <si>
    <t>Hứa Trung</t>
  </si>
  <si>
    <t>Kiên</t>
  </si>
  <si>
    <t>B14DCCN180</t>
  </si>
  <si>
    <t>Nguyễn Viết</t>
  </si>
  <si>
    <t>Lãm</t>
  </si>
  <si>
    <t>01/01/1996</t>
  </si>
  <si>
    <t>B14DCCN125</t>
  </si>
  <si>
    <t>Bùi Thị Diệu</t>
  </si>
  <si>
    <t>Mai</t>
  </si>
  <si>
    <t>02/04/1996</t>
  </si>
  <si>
    <t>B14DCCN206</t>
  </si>
  <si>
    <t>Nguyễn Hoàng</t>
  </si>
  <si>
    <t>27/08/1995</t>
  </si>
  <si>
    <t>B14DCCN048</t>
  </si>
  <si>
    <t>B14DCCN116</t>
  </si>
  <si>
    <t>01/09/1996</t>
  </si>
  <si>
    <t>B14DCCN033</t>
  </si>
  <si>
    <t>Phan Viết</t>
  </si>
  <si>
    <t>Quyết</t>
  </si>
  <si>
    <t>10/05/1996</t>
  </si>
  <si>
    <t>B14DCCN054</t>
  </si>
  <si>
    <t>Sâm</t>
  </si>
  <si>
    <t>24/05/1996</t>
  </si>
  <si>
    <t>B12DCCN404</t>
  </si>
  <si>
    <t>02/06/1994</t>
  </si>
  <si>
    <t>B14DCCN131</t>
  </si>
  <si>
    <t>Trường</t>
  </si>
  <si>
    <t>B13DCCN300</t>
  </si>
  <si>
    <t>Sengmany</t>
  </si>
  <si>
    <t>Xayxana</t>
  </si>
  <si>
    <t>30/08/1985</t>
  </si>
  <si>
    <t>B14DCCN378</t>
  </si>
  <si>
    <t>Lê Đức</t>
  </si>
  <si>
    <t>09/01/1995</t>
  </si>
  <si>
    <t>B14DCCN584</t>
  </si>
  <si>
    <t>Nguyễn Thị Vân</t>
  </si>
  <si>
    <t>B14DCCN233</t>
  </si>
  <si>
    <t>02/06/1995</t>
  </si>
  <si>
    <t>B14DCCN663</t>
  </si>
  <si>
    <t>Trần Thị Kim</t>
  </si>
  <si>
    <t>Chi</t>
  </si>
  <si>
    <t>30/03/1996</t>
  </si>
  <si>
    <t>B14DCCN495</t>
  </si>
  <si>
    <t>Chung</t>
  </si>
  <si>
    <t>B14DCCN556</t>
  </si>
  <si>
    <t>Lo Văn</t>
  </si>
  <si>
    <t>Công</t>
  </si>
  <si>
    <t>10/04/1992</t>
  </si>
  <si>
    <t>B14DCCN546</t>
  </si>
  <si>
    <t>Cúc</t>
  </si>
  <si>
    <t>24/07/1995</t>
  </si>
  <si>
    <t>B14DCCN518</t>
  </si>
  <si>
    <t>Hà Huy</t>
  </si>
  <si>
    <t>18/04/1995</t>
  </si>
  <si>
    <t>B14DCCN524</t>
  </si>
  <si>
    <t>21/09/1994</t>
  </si>
  <si>
    <t>B14DCCN289</t>
  </si>
  <si>
    <t>Đặng Đỗ</t>
  </si>
  <si>
    <t>23/09/1996</t>
  </si>
  <si>
    <t>B14DCCN396</t>
  </si>
  <si>
    <t>Đỗ Thị Thu</t>
  </si>
  <si>
    <t>Hằng</t>
  </si>
  <si>
    <t>21/10/1996</t>
  </si>
  <si>
    <t>B14DCCN467</t>
  </si>
  <si>
    <t>Học</t>
  </si>
  <si>
    <t>B14DCCN548</t>
  </si>
  <si>
    <t>Lê Mạnh</t>
  </si>
  <si>
    <t>B14DCCN745</t>
  </si>
  <si>
    <t>07/02/1996</t>
  </si>
  <si>
    <t>B14DCCN566</t>
  </si>
  <si>
    <t>Sommaiy</t>
  </si>
  <si>
    <t>Keobounnakh</t>
  </si>
  <si>
    <t>10/10/1991</t>
  </si>
  <si>
    <t>B14DCCN572</t>
  </si>
  <si>
    <t>Yai</t>
  </si>
  <si>
    <t>Louangseng</t>
  </si>
  <si>
    <t>03/01/1994</t>
  </si>
  <si>
    <t>B14DCCN570</t>
  </si>
  <si>
    <t>Khamsay</t>
  </si>
  <si>
    <t>Mankhong</t>
  </si>
  <si>
    <t>10/06/1995</t>
  </si>
  <si>
    <t>B14DCCN393</t>
  </si>
  <si>
    <t>Vũ Thị Lệ</t>
  </si>
  <si>
    <t>Quyên</t>
  </si>
  <si>
    <t>25/11/1996</t>
  </si>
  <si>
    <t>B14DCCN273</t>
  </si>
  <si>
    <t>Nguyễn Thế</t>
  </si>
  <si>
    <t>Quyền</t>
  </si>
  <si>
    <t>22/02/1996</t>
  </si>
  <si>
    <t>B14DCCN478</t>
  </si>
  <si>
    <t>30/10/1996</t>
  </si>
  <si>
    <t>B14DCCN557</t>
  </si>
  <si>
    <t>Nông Thị</t>
  </si>
  <si>
    <t>Tấm</t>
  </si>
  <si>
    <t>29/10/1995</t>
  </si>
  <si>
    <t>B14DCCN366</t>
  </si>
  <si>
    <t>17/03/1996</t>
  </si>
  <si>
    <t>B14DCCN422</t>
  </si>
  <si>
    <t>Nguyễn Quy</t>
  </si>
  <si>
    <t>Thức</t>
  </si>
  <si>
    <t>B14DCCN319</t>
  </si>
  <si>
    <t>Phùng Văn</t>
  </si>
  <si>
    <t>Thưởng</t>
  </si>
  <si>
    <t>08/08/1996</t>
  </si>
  <si>
    <t>B14DCCN458</t>
  </si>
  <si>
    <t>Vũ Minh</t>
  </si>
  <si>
    <t>14/07/1996</t>
  </si>
  <si>
    <t>B14DCCN321</t>
  </si>
  <si>
    <t>Xuyến</t>
  </si>
  <si>
    <t>17/10/1996</t>
  </si>
  <si>
    <t>B14DCCN476</t>
  </si>
  <si>
    <t>Chu Thị Hải</t>
  </si>
  <si>
    <t>15/10/1996</t>
  </si>
  <si>
    <t>Nhóm: D14-099_04</t>
  </si>
  <si>
    <t>301-A2</t>
  </si>
  <si>
    <t>203-A2</t>
  </si>
  <si>
    <t>BẢNG ĐIỂM HỌC PHẦN</t>
  </si>
  <si>
    <t>Vắng</t>
  </si>
  <si>
    <t>Hà Nội, ngày 6 tháng 7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</si>
</sst>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3" x14ac:knownFonts="1">
    <font>
      <sz val="12"/>
      <name val=".VnTime"/>
      <family val="2"/>
    </font>
    <font>
      <sz val="12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u/>
      <sz val="8.25"/>
      <color indexed="12"/>
      <name val=".VnTime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7">
    <xf numFmtId="0" fontId="0" fillId="0" borderId="0"/>
    <xf numFmtId="0" fontId="2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" fillId="0" borderId="0"/>
    <xf numFmtId="0" fontId="18" fillId="0" borderId="0"/>
  </cellStyleXfs>
  <cellXfs count="102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7" fillId="0" borderId="0" xfId="0" applyFont="1" applyAlignment="1" applyProtection="1">
      <alignment horizontal="justify"/>
      <protection locked="0"/>
    </xf>
    <xf numFmtId="0" fontId="7" fillId="0" borderId="0" xfId="0" applyFont="1" applyBorder="1" applyAlignment="1" applyProtection="1">
      <alignment horizontal="justify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0" fontId="5" fillId="0" borderId="0" xfId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wrapText="1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14" fontId="3" fillId="0" borderId="12" xfId="0" applyNumberFormat="1" applyFont="1" applyFill="1" applyBorder="1" applyAlignment="1">
      <alignment horizontal="center" vertical="center"/>
    </xf>
    <xf numFmtId="164" fontId="3" fillId="0" borderId="14" xfId="4" quotePrefix="1" applyNumberFormat="1" applyFont="1" applyBorder="1" applyAlignment="1" applyProtection="1">
      <alignment horizontal="center" vertical="center"/>
      <protection locked="0"/>
    </xf>
    <xf numFmtId="165" fontId="3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4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2" xfId="0" applyFont="1" applyFill="1" applyBorder="1" applyAlignment="1" applyProtection="1">
      <alignment horizontal="center"/>
      <protection hidden="1"/>
    </xf>
    <xf numFmtId="1" fontId="3" fillId="0" borderId="12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4" fontId="3" fillId="0" borderId="15" xfId="0" applyNumberFormat="1" applyFont="1" applyFill="1" applyBorder="1" applyAlignment="1">
      <alignment horizontal="center" vertical="center"/>
    </xf>
    <xf numFmtId="164" fontId="3" fillId="0" borderId="17" xfId="4" quotePrefix="1" applyNumberFormat="1" applyFont="1" applyBorder="1" applyAlignment="1" applyProtection="1">
      <alignment horizontal="center" vertical="center"/>
      <protection locked="0"/>
    </xf>
    <xf numFmtId="165" fontId="14" fillId="0" borderId="15" xfId="0" applyNumberFormat="1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/>
      <protection hidden="1"/>
    </xf>
    <xf numFmtId="165" fontId="3" fillId="0" borderId="15" xfId="0" quotePrefix="1" applyNumberFormat="1" applyFont="1" applyFill="1" applyBorder="1" applyAlignment="1" applyProtection="1">
      <alignment horizont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1" fontId="3" fillId="0" borderId="15" xfId="0" applyNumberFormat="1" applyFont="1" applyFill="1" applyBorder="1" applyAlignment="1" applyProtection="1">
      <alignment horizontal="center"/>
      <protection hidden="1"/>
    </xf>
    <xf numFmtId="0" fontId="5" fillId="0" borderId="0" xfId="1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 applyProtection="1">
      <alignment horizontal="left" vertical="center"/>
      <protection locked="0"/>
    </xf>
    <xf numFmtId="0" fontId="5" fillId="0" borderId="0" xfId="5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wrapText="1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0" fontId="16" fillId="0" borderId="0" xfId="5" quotePrefix="1" applyFont="1" applyFill="1" applyBorder="1" applyAlignment="1" applyProtection="1">
      <alignment vertical="center"/>
      <protection locked="0"/>
    </xf>
    <xf numFmtId="0" fontId="16" fillId="0" borderId="0" xfId="5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0" fontId="9" fillId="0" borderId="0" xfId="3" applyFont="1" applyFill="1" applyAlignment="1" applyProtection="1">
      <alignment horizontal="center"/>
      <protection locked="0"/>
    </xf>
    <xf numFmtId="0" fontId="9" fillId="2" borderId="4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Protection="1">
      <protection locked="0"/>
    </xf>
    <xf numFmtId="0" fontId="19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2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hidden="1"/>
    </xf>
    <xf numFmtId="0" fontId="20" fillId="0" borderId="0" xfId="2" applyFont="1" applyFill="1" applyBorder="1" applyAlignment="1" applyProtection="1">
      <alignment horizontal="left" vertical="center" wrapText="1"/>
    </xf>
    <xf numFmtId="0" fontId="20" fillId="0" borderId="0" xfId="2" applyFont="1" applyFill="1" applyBorder="1" applyAlignment="1" applyProtection="1">
      <alignment horizontal="center" vertical="center" wrapText="1"/>
      <protection hidden="1"/>
    </xf>
    <xf numFmtId="10" fontId="19" fillId="0" borderId="0" xfId="0" applyNumberFormat="1" applyFont="1" applyFill="1" applyBorder="1" applyAlignment="1" applyProtection="1">
      <alignment horizontal="center" vertical="center"/>
      <protection hidden="1"/>
    </xf>
    <xf numFmtId="10" fontId="21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Alignment="1" applyProtection="1">
      <alignment vertical="center" wrapText="1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10" fontId="19" fillId="0" borderId="0" xfId="0" applyNumberFormat="1" applyFont="1" applyFill="1" applyBorder="1" applyAlignment="1" applyProtection="1">
      <alignment horizontal="center" vertical="center"/>
      <protection locked="0"/>
    </xf>
    <xf numFmtId="10" fontId="21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8" fillId="0" borderId="0" xfId="5" quotePrefix="1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Protection="1">
      <protection locked="0"/>
    </xf>
    <xf numFmtId="165" fontId="3" fillId="0" borderId="15" xfId="0" quotePrefix="1" applyNumberFormat="1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Protection="1">
      <protection hidden="1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3" fillId="0" borderId="0" xfId="1" applyFont="1" applyFill="1" applyBorder="1" applyAlignment="1" applyProtection="1">
      <alignment horizontal="left"/>
      <protection locked="0"/>
    </xf>
    <xf numFmtId="0" fontId="3" fillId="0" borderId="0" xfId="5" quotePrefix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Fill="1" applyAlignment="1" applyProtection="1">
      <alignment horizontal="right" vertical="center"/>
      <protection locked="0"/>
    </xf>
    <xf numFmtId="0" fontId="9" fillId="0" borderId="0" xfId="1" applyFont="1" applyFill="1" applyAlignment="1" applyProtection="1">
      <alignment horizontal="left" vertical="center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6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 textRotation="90" wrapText="1"/>
      <protection locked="0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6" fillId="0" borderId="0" xfId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9" fillId="0" borderId="0" xfId="1" applyFont="1" applyFill="1" applyAlignment="1" applyProtection="1">
      <alignment horizontal="righ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8" fillId="0" borderId="0" xfId="1" applyFont="1" applyFill="1" applyAlignment="1" applyProtection="1">
      <alignment horizontal="left" vertical="center"/>
      <protection locked="0"/>
    </xf>
  </cellXfs>
  <cellStyles count="7">
    <cellStyle name="Hyperlink" xfId="3" builtinId="8"/>
    <cellStyle name="Normal" xfId="0" builtinId="0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6"/>
  </cellStyles>
  <dxfs count="36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tabSelected="1" zoomScale="115" zoomScaleNormal="115" workbookViewId="0">
      <pane ySplit="2" topLeftCell="A3" activePane="bottomLeft" state="frozen"/>
      <selection activeCell="L5" sqref="L1:O1048576"/>
      <selection pane="bottomLeft" activeCell="D3" sqref="D3:K3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9.125" style="1" customWidth="1"/>
    <col min="5" max="5" width="12.25" style="1" customWidth="1"/>
    <col min="6" max="6" width="9.375" style="1" hidden="1" customWidth="1"/>
    <col min="7" max="7" width="10.75" style="1" customWidth="1"/>
    <col min="8" max="8" width="4.375" style="1" customWidth="1"/>
    <col min="9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5" t="s">
        <v>0</v>
      </c>
      <c r="C1" s="95"/>
      <c r="D1" s="95"/>
      <c r="E1" s="95"/>
      <c r="F1" s="95"/>
      <c r="G1" s="95"/>
      <c r="H1" s="96" t="s">
        <v>772</v>
      </c>
      <c r="I1" s="96"/>
      <c r="J1" s="96"/>
      <c r="K1" s="96"/>
      <c r="L1" s="96"/>
      <c r="M1" s="96"/>
      <c r="N1" s="96"/>
      <c r="O1" s="96"/>
      <c r="P1" s="96"/>
      <c r="Q1" s="96"/>
      <c r="R1" s="3"/>
    </row>
    <row r="2" spans="2:35" ht="25.5" customHeight="1" x14ac:dyDescent="0.25">
      <c r="B2" s="97" t="s">
        <v>1</v>
      </c>
      <c r="C2" s="97"/>
      <c r="D2" s="97"/>
      <c r="E2" s="97"/>
      <c r="F2" s="97"/>
      <c r="G2" s="97"/>
      <c r="H2" s="98" t="s">
        <v>42</v>
      </c>
      <c r="I2" s="98"/>
      <c r="J2" s="98"/>
      <c r="K2" s="98"/>
      <c r="L2" s="98"/>
      <c r="M2" s="98"/>
      <c r="N2" s="98"/>
      <c r="O2" s="98"/>
      <c r="P2" s="98"/>
      <c r="Q2" s="98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99" t="s">
        <v>2</v>
      </c>
      <c r="C3" s="99"/>
      <c r="D3" s="100" t="s">
        <v>43</v>
      </c>
      <c r="E3" s="100"/>
      <c r="F3" s="100"/>
      <c r="G3" s="100"/>
      <c r="H3" s="100"/>
      <c r="I3" s="100"/>
      <c r="J3" s="100"/>
      <c r="K3" s="100"/>
      <c r="L3" s="101" t="s">
        <v>769</v>
      </c>
      <c r="M3" s="101"/>
      <c r="N3" s="101"/>
      <c r="O3" s="101"/>
      <c r="P3" s="101"/>
      <c r="Q3" s="101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 x14ac:dyDescent="0.25">
      <c r="B4" s="81" t="s">
        <v>3</v>
      </c>
      <c r="C4" s="81"/>
      <c r="D4" s="6">
        <v>3</v>
      </c>
      <c r="G4" s="82" t="s">
        <v>44</v>
      </c>
      <c r="H4" s="82"/>
      <c r="I4" s="82"/>
      <c r="J4" s="82"/>
      <c r="K4" s="82"/>
      <c r="L4" s="82" t="s">
        <v>45</v>
      </c>
      <c r="M4" s="82"/>
      <c r="N4" s="82"/>
      <c r="O4" s="82"/>
      <c r="P4" s="82"/>
      <c r="Q4" s="82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 x14ac:dyDescent="0.25">
      <c r="B6" s="83" t="s">
        <v>4</v>
      </c>
      <c r="C6" s="85" t="s">
        <v>5</v>
      </c>
      <c r="D6" s="87" t="s">
        <v>6</v>
      </c>
      <c r="E6" s="88"/>
      <c r="F6" s="83" t="s">
        <v>7</v>
      </c>
      <c r="G6" s="83" t="s">
        <v>8</v>
      </c>
      <c r="H6" s="91" t="s">
        <v>9</v>
      </c>
      <c r="I6" s="91" t="s">
        <v>10</v>
      </c>
      <c r="J6" s="91" t="s">
        <v>11</v>
      </c>
      <c r="K6" s="91" t="s">
        <v>12</v>
      </c>
      <c r="L6" s="92" t="s">
        <v>13</v>
      </c>
      <c r="M6" s="83" t="s">
        <v>14</v>
      </c>
      <c r="N6" s="92" t="s">
        <v>15</v>
      </c>
      <c r="O6" s="83" t="s">
        <v>16</v>
      </c>
      <c r="P6" s="83" t="s">
        <v>17</v>
      </c>
      <c r="Q6" s="83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4"/>
      <c r="C7" s="86"/>
      <c r="D7" s="89"/>
      <c r="E7" s="90"/>
      <c r="F7" s="84"/>
      <c r="G7" s="84"/>
      <c r="H7" s="91"/>
      <c r="I7" s="91"/>
      <c r="J7" s="91"/>
      <c r="K7" s="91"/>
      <c r="L7" s="92"/>
      <c r="M7" s="94"/>
      <c r="N7" s="92"/>
      <c r="O7" s="84"/>
      <c r="P7" s="94"/>
      <c r="Q7" s="94"/>
      <c r="S7" s="8"/>
      <c r="T7" s="51"/>
      <c r="U7" s="56" t="str">
        <f>+D3</f>
        <v>Kho dữ liệu và khai phá dữ liệu</v>
      </c>
      <c r="V7" s="57" t="str">
        <f>+L3</f>
        <v>Nhóm: D14-099_04</v>
      </c>
      <c r="W7" s="58">
        <f>+$AF$7+$AH$7+$AD$7</f>
        <v>55</v>
      </c>
      <c r="X7" s="52">
        <f>COUNTIF($P$8:$P$92,"Khiển trách")</f>
        <v>0</v>
      </c>
      <c r="Y7" s="52">
        <f>COUNTIF($P$8:$P$92,"Cảnh cáo")</f>
        <v>0</v>
      </c>
      <c r="Z7" s="52">
        <f>COUNTIF($P$8:$P$92,"Đình chỉ thi")</f>
        <v>0</v>
      </c>
      <c r="AA7" s="59">
        <f>+($X$7+$Y$7+$Z$7)/$W$7*100%</f>
        <v>0</v>
      </c>
      <c r="AB7" s="52">
        <f>SUM(COUNTIF($P$8:$P$90,"Vắng"),COUNTIF($P$8:$P$90,"Vắng có phép"))</f>
        <v>0</v>
      </c>
      <c r="AC7" s="60">
        <f>+$AB$7/$W$7</f>
        <v>0</v>
      </c>
      <c r="AD7" s="61">
        <f>COUNTIF($T$8:$T$90,"Thi lại")</f>
        <v>0</v>
      </c>
      <c r="AE7" s="60">
        <f>+$AD$7/$W$7</f>
        <v>0</v>
      </c>
      <c r="AF7" s="61">
        <f>COUNTIF($T$8:$T$91,"Học lại")</f>
        <v>10</v>
      </c>
      <c r="AG7" s="60">
        <f>+$AF$7/$W$7</f>
        <v>0.18181818181818182</v>
      </c>
      <c r="AH7" s="52">
        <f>COUNTIF($T$9:$T$91,"Đạt")</f>
        <v>45</v>
      </c>
      <c r="AI7" s="59">
        <f>+$AH$7/$W$7</f>
        <v>0.81818181818181823</v>
      </c>
    </row>
    <row r="8" spans="2:35" ht="14.25" customHeight="1" x14ac:dyDescent="0.25">
      <c r="B8" s="75" t="s">
        <v>24</v>
      </c>
      <c r="C8" s="76"/>
      <c r="D8" s="76"/>
      <c r="E8" s="76"/>
      <c r="F8" s="76"/>
      <c r="G8" s="77"/>
      <c r="H8" s="9">
        <v>10</v>
      </c>
      <c r="I8" s="9"/>
      <c r="J8" s="72"/>
      <c r="K8" s="9">
        <v>30</v>
      </c>
      <c r="L8" s="48">
        <f>100-(H8+I8+J8+K8)</f>
        <v>60</v>
      </c>
      <c r="M8" s="84"/>
      <c r="N8" s="10"/>
      <c r="O8" s="10"/>
      <c r="P8" s="84"/>
      <c r="Q8" s="84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612</v>
      </c>
      <c r="D9" s="13" t="s">
        <v>613</v>
      </c>
      <c r="E9" s="14" t="s">
        <v>48</v>
      </c>
      <c r="F9" s="15" t="s">
        <v>614</v>
      </c>
      <c r="G9" s="12" t="s">
        <v>50</v>
      </c>
      <c r="H9" s="16">
        <v>10</v>
      </c>
      <c r="I9" s="16" t="s">
        <v>25</v>
      </c>
      <c r="J9" s="16" t="s">
        <v>25</v>
      </c>
      <c r="K9" s="16">
        <v>7</v>
      </c>
      <c r="L9" s="17">
        <v>9</v>
      </c>
      <c r="M9" s="18">
        <f>ROUND(SUMPRODUCT(H9:L9,$H$8:$L$8)/100,1)</f>
        <v>8.5</v>
      </c>
      <c r="N9" s="19" t="str">
        <f t="shared" ref="N9:N40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A</v>
      </c>
      <c r="O9" s="19" t="str">
        <f t="shared" ref="O9:O40" si="1">IF($M9&lt;4,"Kém",IF(AND($M9&gt;=4,$M9&lt;=5.4),"Trung bình yếu",IF(AND($M9&gt;=5.5,$M9&lt;=6.9),"Trung bình",IF(AND($M9&gt;=7,$M9&lt;=8.4),"Khá",IF(AND($M9&gt;=8.5,$M9&lt;=10),"Giỏi","")))))</f>
        <v>Giỏi</v>
      </c>
      <c r="P9" s="31" t="str">
        <f t="shared" ref="P9:P40" si="2">+IF(OR($H9=0,$I9=0,$J9=0,$K9=0),"Không đủ ĐKDT",IF(AND(L9=0,M9&gt;=4),"Không đạt",""))</f>
        <v/>
      </c>
      <c r="Q9" s="20" t="s">
        <v>770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615</v>
      </c>
      <c r="D10" s="24" t="s">
        <v>560</v>
      </c>
      <c r="E10" s="25" t="s">
        <v>48</v>
      </c>
      <c r="F10" s="26" t="s">
        <v>616</v>
      </c>
      <c r="G10" s="23" t="s">
        <v>213</v>
      </c>
      <c r="H10" s="27">
        <v>9</v>
      </c>
      <c r="I10" s="27" t="s">
        <v>25</v>
      </c>
      <c r="J10" s="27" t="s">
        <v>25</v>
      </c>
      <c r="K10" s="27">
        <v>6</v>
      </c>
      <c r="L10" s="71">
        <v>6</v>
      </c>
      <c r="M10" s="28">
        <f>ROUND(SUMPRODUCT(H10:L10,$H$8:$L$8)/100,1)</f>
        <v>6.3</v>
      </c>
      <c r="N10" s="29" t="str">
        <f t="shared" si="0"/>
        <v>C</v>
      </c>
      <c r="O10" s="30" t="str">
        <f t="shared" si="1"/>
        <v>Trung bình</v>
      </c>
      <c r="P10" s="31" t="str">
        <f t="shared" si="2"/>
        <v/>
      </c>
      <c r="Q10" s="32" t="s">
        <v>770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617</v>
      </c>
      <c r="D11" s="24" t="s">
        <v>618</v>
      </c>
      <c r="E11" s="25" t="s">
        <v>48</v>
      </c>
      <c r="F11" s="26" t="s">
        <v>619</v>
      </c>
      <c r="G11" s="23" t="s">
        <v>145</v>
      </c>
      <c r="H11" s="27">
        <v>9</v>
      </c>
      <c r="I11" s="27" t="s">
        <v>25</v>
      </c>
      <c r="J11" s="27" t="s">
        <v>25</v>
      </c>
      <c r="K11" s="27">
        <v>6</v>
      </c>
      <c r="L11" s="71">
        <v>6</v>
      </c>
      <c r="M11" s="28">
        <f>ROUND(SUMPRODUCT(H11:L11,$H$8:$L$8)/100,1)</f>
        <v>6.3</v>
      </c>
      <c r="N11" s="29" t="str">
        <f t="shared" si="0"/>
        <v>C</v>
      </c>
      <c r="O11" s="30" t="str">
        <f t="shared" si="1"/>
        <v>Trung bình</v>
      </c>
      <c r="P11" s="31" t="str">
        <f t="shared" si="2"/>
        <v/>
      </c>
      <c r="Q11" s="32" t="s">
        <v>770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8.75" customHeight="1" x14ac:dyDescent="0.25">
      <c r="B12" s="22">
        <v>4</v>
      </c>
      <c r="C12" s="23" t="s">
        <v>620</v>
      </c>
      <c r="D12" s="24" t="s">
        <v>167</v>
      </c>
      <c r="E12" s="25" t="s">
        <v>621</v>
      </c>
      <c r="F12" s="26" t="s">
        <v>622</v>
      </c>
      <c r="G12" s="23" t="s">
        <v>50</v>
      </c>
      <c r="H12" s="27">
        <v>9</v>
      </c>
      <c r="I12" s="27" t="s">
        <v>25</v>
      </c>
      <c r="J12" s="27" t="s">
        <v>25</v>
      </c>
      <c r="K12" s="27">
        <v>5</v>
      </c>
      <c r="L12" s="71">
        <v>5</v>
      </c>
      <c r="M12" s="28">
        <f>ROUND(SUMPRODUCT(H12:L12,$H$8:$L$8)/100,1)</f>
        <v>5.4</v>
      </c>
      <c r="N12" s="29" t="str">
        <f t="shared" si="0"/>
        <v>D+</v>
      </c>
      <c r="O12" s="30" t="str">
        <f t="shared" si="1"/>
        <v>Trung bình yếu</v>
      </c>
      <c r="P12" s="31" t="str">
        <f t="shared" si="2"/>
        <v/>
      </c>
      <c r="Q12" s="32" t="s">
        <v>770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623</v>
      </c>
      <c r="D13" s="24" t="s">
        <v>624</v>
      </c>
      <c r="E13" s="25" t="s">
        <v>57</v>
      </c>
      <c r="F13" s="26" t="s">
        <v>533</v>
      </c>
      <c r="G13" s="23" t="s">
        <v>213</v>
      </c>
      <c r="H13" s="27">
        <v>9</v>
      </c>
      <c r="I13" s="27" t="s">
        <v>25</v>
      </c>
      <c r="J13" s="27" t="s">
        <v>25</v>
      </c>
      <c r="K13" s="27">
        <v>6</v>
      </c>
      <c r="L13" s="71">
        <v>6</v>
      </c>
      <c r="M13" s="28">
        <f>ROUND(SUMPRODUCT(H13:L13,$H$8:$L$8)/100,1)</f>
        <v>6.3</v>
      </c>
      <c r="N13" s="29" t="str">
        <f t="shared" si="0"/>
        <v>C</v>
      </c>
      <c r="O13" s="30" t="str">
        <f t="shared" si="1"/>
        <v>Trung bình</v>
      </c>
      <c r="P13" s="31" t="str">
        <f t="shared" si="2"/>
        <v/>
      </c>
      <c r="Q13" s="32" t="s">
        <v>770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625</v>
      </c>
      <c r="D14" s="24" t="s">
        <v>598</v>
      </c>
      <c r="E14" s="25" t="s">
        <v>57</v>
      </c>
      <c r="F14" s="26" t="s">
        <v>626</v>
      </c>
      <c r="G14" s="23" t="s">
        <v>68</v>
      </c>
      <c r="H14" s="27">
        <v>9</v>
      </c>
      <c r="I14" s="27" t="s">
        <v>25</v>
      </c>
      <c r="J14" s="27" t="s">
        <v>25</v>
      </c>
      <c r="K14" s="27">
        <v>3</v>
      </c>
      <c r="L14" s="71">
        <v>3</v>
      </c>
      <c r="M14" s="28">
        <f>ROUND(SUMPRODUCT(H14:L14,$H$8:$L$8)/100,1)</f>
        <v>3.6</v>
      </c>
      <c r="N14" s="29" t="str">
        <f t="shared" si="0"/>
        <v>F</v>
      </c>
      <c r="O14" s="30" t="str">
        <f t="shared" si="1"/>
        <v>Kém</v>
      </c>
      <c r="P14" s="31" t="str">
        <f t="shared" si="2"/>
        <v/>
      </c>
      <c r="Q14" s="32" t="s">
        <v>770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627</v>
      </c>
      <c r="D15" s="24" t="s">
        <v>628</v>
      </c>
      <c r="E15" s="25" t="s">
        <v>629</v>
      </c>
      <c r="F15" s="26" t="s">
        <v>630</v>
      </c>
      <c r="G15" s="23" t="s">
        <v>93</v>
      </c>
      <c r="H15" s="27">
        <v>1</v>
      </c>
      <c r="I15" s="27" t="s">
        <v>25</v>
      </c>
      <c r="J15" s="27" t="s">
        <v>25</v>
      </c>
      <c r="K15" s="27">
        <v>0</v>
      </c>
      <c r="L15" s="71" t="s">
        <v>25</v>
      </c>
      <c r="M15" s="28">
        <f>ROUND(SUMPRODUCT(H15:L15,$H$8:$L$8)/100,1)</f>
        <v>0.1</v>
      </c>
      <c r="N15" s="29" t="str">
        <f t="shared" si="0"/>
        <v>F</v>
      </c>
      <c r="O15" s="30" t="str">
        <f t="shared" si="1"/>
        <v>Kém</v>
      </c>
      <c r="P15" s="31" t="str">
        <f t="shared" si="2"/>
        <v>Không đủ ĐKDT</v>
      </c>
      <c r="Q15" s="32" t="s">
        <v>770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Học lại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631</v>
      </c>
      <c r="D16" s="24" t="s">
        <v>52</v>
      </c>
      <c r="E16" s="25" t="s">
        <v>273</v>
      </c>
      <c r="F16" s="26" t="s">
        <v>632</v>
      </c>
      <c r="G16" s="23" t="s">
        <v>68</v>
      </c>
      <c r="H16" s="27">
        <v>8</v>
      </c>
      <c r="I16" s="27" t="s">
        <v>25</v>
      </c>
      <c r="J16" s="27" t="s">
        <v>25</v>
      </c>
      <c r="K16" s="27">
        <v>8</v>
      </c>
      <c r="L16" s="71">
        <v>7</v>
      </c>
      <c r="M16" s="28">
        <f>ROUND(SUMPRODUCT(H16:L16,$H$8:$L$8)/100,1)</f>
        <v>7.4</v>
      </c>
      <c r="N16" s="29" t="str">
        <f t="shared" si="0"/>
        <v>B</v>
      </c>
      <c r="O16" s="30" t="str">
        <f t="shared" si="1"/>
        <v>Khá</v>
      </c>
      <c r="P16" s="31" t="str">
        <f t="shared" si="2"/>
        <v/>
      </c>
      <c r="Q16" s="32" t="s">
        <v>770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633</v>
      </c>
      <c r="D17" s="24" t="s">
        <v>433</v>
      </c>
      <c r="E17" s="25" t="s">
        <v>469</v>
      </c>
      <c r="F17" s="26" t="s">
        <v>634</v>
      </c>
      <c r="G17" s="23" t="s">
        <v>213</v>
      </c>
      <c r="H17" s="27">
        <v>9</v>
      </c>
      <c r="I17" s="27" t="s">
        <v>25</v>
      </c>
      <c r="J17" s="27" t="s">
        <v>25</v>
      </c>
      <c r="K17" s="27">
        <v>8</v>
      </c>
      <c r="L17" s="71">
        <v>7</v>
      </c>
      <c r="M17" s="28">
        <f>ROUND(SUMPRODUCT(H17:L17,$H$8:$L$8)/100,1)</f>
        <v>7.5</v>
      </c>
      <c r="N17" s="29" t="str">
        <f t="shared" si="0"/>
        <v>B</v>
      </c>
      <c r="O17" s="30" t="str">
        <f t="shared" si="1"/>
        <v>Khá</v>
      </c>
      <c r="P17" s="31" t="str">
        <f t="shared" si="2"/>
        <v/>
      </c>
      <c r="Q17" s="32" t="s">
        <v>770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635</v>
      </c>
      <c r="D18" s="24" t="s">
        <v>636</v>
      </c>
      <c r="E18" s="25" t="s">
        <v>79</v>
      </c>
      <c r="F18" s="26" t="s">
        <v>637</v>
      </c>
      <c r="G18" s="23" t="s">
        <v>63</v>
      </c>
      <c r="H18" s="27">
        <v>9</v>
      </c>
      <c r="I18" s="27" t="s">
        <v>25</v>
      </c>
      <c r="J18" s="27" t="s">
        <v>25</v>
      </c>
      <c r="K18" s="27">
        <v>4</v>
      </c>
      <c r="L18" s="71">
        <v>7</v>
      </c>
      <c r="M18" s="28">
        <f>ROUND(SUMPRODUCT(H18:L18,$H$8:$L$8)/100,1)</f>
        <v>6.3</v>
      </c>
      <c r="N18" s="29" t="str">
        <f t="shared" si="0"/>
        <v>C</v>
      </c>
      <c r="O18" s="30" t="str">
        <f t="shared" si="1"/>
        <v>Trung bình</v>
      </c>
      <c r="P18" s="31" t="str">
        <f t="shared" si="2"/>
        <v/>
      </c>
      <c r="Q18" s="32" t="s">
        <v>770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638</v>
      </c>
      <c r="D19" s="24" t="s">
        <v>413</v>
      </c>
      <c r="E19" s="25" t="s">
        <v>639</v>
      </c>
      <c r="F19" s="26" t="s">
        <v>208</v>
      </c>
      <c r="G19" s="23" t="s">
        <v>50</v>
      </c>
      <c r="H19" s="27">
        <v>0</v>
      </c>
      <c r="I19" s="27" t="s">
        <v>25</v>
      </c>
      <c r="J19" s="27" t="s">
        <v>25</v>
      </c>
      <c r="K19" s="27">
        <v>0</v>
      </c>
      <c r="L19" s="71" t="s">
        <v>25</v>
      </c>
      <c r="M19" s="28">
        <f>ROUND(SUMPRODUCT(H19:L19,$H$8:$L$8)/100,1)</f>
        <v>0</v>
      </c>
      <c r="N19" s="29" t="str">
        <f t="shared" si="0"/>
        <v>F</v>
      </c>
      <c r="O19" s="30" t="str">
        <f t="shared" si="1"/>
        <v>Kém</v>
      </c>
      <c r="P19" s="31" t="str">
        <f t="shared" si="2"/>
        <v>Không đủ ĐKDT</v>
      </c>
      <c r="Q19" s="32" t="s">
        <v>770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Học lại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640</v>
      </c>
      <c r="D20" s="24" t="s">
        <v>641</v>
      </c>
      <c r="E20" s="25" t="s">
        <v>183</v>
      </c>
      <c r="F20" s="26" t="s">
        <v>642</v>
      </c>
      <c r="G20" s="23" t="s">
        <v>50</v>
      </c>
      <c r="H20" s="27">
        <v>10</v>
      </c>
      <c r="I20" s="27" t="s">
        <v>25</v>
      </c>
      <c r="J20" s="27" t="s">
        <v>25</v>
      </c>
      <c r="K20" s="27">
        <v>7</v>
      </c>
      <c r="L20" s="71">
        <v>7</v>
      </c>
      <c r="M20" s="28">
        <f>ROUND(SUMPRODUCT(H20:L20,$H$8:$L$8)/100,1)</f>
        <v>7.3</v>
      </c>
      <c r="N20" s="29" t="str">
        <f t="shared" si="0"/>
        <v>B</v>
      </c>
      <c r="O20" s="30" t="str">
        <f t="shared" si="1"/>
        <v>Khá</v>
      </c>
      <c r="P20" s="31" t="str">
        <f t="shared" si="2"/>
        <v/>
      </c>
      <c r="Q20" s="32" t="s">
        <v>770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643</v>
      </c>
      <c r="D21" s="24" t="s">
        <v>52</v>
      </c>
      <c r="E21" s="25" t="s">
        <v>564</v>
      </c>
      <c r="F21" s="26" t="s">
        <v>644</v>
      </c>
      <c r="G21" s="23" t="s">
        <v>50</v>
      </c>
      <c r="H21" s="27">
        <v>6</v>
      </c>
      <c r="I21" s="27" t="s">
        <v>25</v>
      </c>
      <c r="J21" s="27" t="s">
        <v>25</v>
      </c>
      <c r="K21" s="27">
        <v>8</v>
      </c>
      <c r="L21" s="71">
        <v>6</v>
      </c>
      <c r="M21" s="28">
        <f>ROUND(SUMPRODUCT(H21:L21,$H$8:$L$8)/100,1)</f>
        <v>6.6</v>
      </c>
      <c r="N21" s="29" t="str">
        <f t="shared" si="0"/>
        <v>C+</v>
      </c>
      <c r="O21" s="30" t="str">
        <f t="shared" si="1"/>
        <v>Trung bình</v>
      </c>
      <c r="P21" s="31" t="str">
        <f t="shared" si="2"/>
        <v/>
      </c>
      <c r="Q21" s="32" t="s">
        <v>770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645</v>
      </c>
      <c r="D22" s="24" t="s">
        <v>446</v>
      </c>
      <c r="E22" s="25" t="s">
        <v>564</v>
      </c>
      <c r="F22" s="26" t="s">
        <v>646</v>
      </c>
      <c r="G22" s="23" t="s">
        <v>68</v>
      </c>
      <c r="H22" s="27">
        <v>9</v>
      </c>
      <c r="I22" s="27" t="s">
        <v>25</v>
      </c>
      <c r="J22" s="27" t="s">
        <v>25</v>
      </c>
      <c r="K22" s="27">
        <v>8</v>
      </c>
      <c r="L22" s="71">
        <v>8</v>
      </c>
      <c r="M22" s="28">
        <f>ROUND(SUMPRODUCT(H22:L22,$H$8:$L$8)/100,1)</f>
        <v>8.1</v>
      </c>
      <c r="N22" s="29" t="str">
        <f t="shared" si="0"/>
        <v>B+</v>
      </c>
      <c r="O22" s="30" t="str">
        <f t="shared" si="1"/>
        <v>Khá</v>
      </c>
      <c r="P22" s="31" t="str">
        <f t="shared" si="2"/>
        <v/>
      </c>
      <c r="Q22" s="32" t="s">
        <v>770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647</v>
      </c>
      <c r="D23" s="24" t="s">
        <v>648</v>
      </c>
      <c r="E23" s="25" t="s">
        <v>649</v>
      </c>
      <c r="F23" s="26" t="s">
        <v>650</v>
      </c>
      <c r="G23" s="23" t="s">
        <v>68</v>
      </c>
      <c r="H23" s="27">
        <v>10</v>
      </c>
      <c r="I23" s="27" t="s">
        <v>25</v>
      </c>
      <c r="J23" s="27" t="s">
        <v>25</v>
      </c>
      <c r="K23" s="27">
        <v>6</v>
      </c>
      <c r="L23" s="71">
        <v>6</v>
      </c>
      <c r="M23" s="28">
        <f>ROUND(SUMPRODUCT(H23:L23,$H$8:$L$8)/100,1)</f>
        <v>6.4</v>
      </c>
      <c r="N23" s="29" t="str">
        <f t="shared" si="0"/>
        <v>C</v>
      </c>
      <c r="O23" s="30" t="str">
        <f t="shared" si="1"/>
        <v>Trung bình</v>
      </c>
      <c r="P23" s="31" t="str">
        <f t="shared" si="2"/>
        <v/>
      </c>
      <c r="Q23" s="32" t="s">
        <v>770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651</v>
      </c>
      <c r="D24" s="24" t="s">
        <v>652</v>
      </c>
      <c r="E24" s="25" t="s">
        <v>103</v>
      </c>
      <c r="F24" s="26" t="s">
        <v>569</v>
      </c>
      <c r="G24" s="23" t="s">
        <v>68</v>
      </c>
      <c r="H24" s="27">
        <v>6</v>
      </c>
      <c r="I24" s="27" t="s">
        <v>25</v>
      </c>
      <c r="J24" s="27" t="s">
        <v>25</v>
      </c>
      <c r="K24" s="27">
        <v>6</v>
      </c>
      <c r="L24" s="71">
        <v>7</v>
      </c>
      <c r="M24" s="28">
        <f>ROUND(SUMPRODUCT(H24:L24,$H$8:$L$8)/100,1)</f>
        <v>6.6</v>
      </c>
      <c r="N24" s="29" t="str">
        <f t="shared" si="0"/>
        <v>C+</v>
      </c>
      <c r="O24" s="30" t="str">
        <f t="shared" si="1"/>
        <v>Trung bình</v>
      </c>
      <c r="P24" s="31" t="str">
        <f t="shared" si="2"/>
        <v/>
      </c>
      <c r="Q24" s="32" t="s">
        <v>770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653</v>
      </c>
      <c r="D25" s="24" t="s">
        <v>654</v>
      </c>
      <c r="E25" s="25" t="s">
        <v>114</v>
      </c>
      <c r="F25" s="26" t="s">
        <v>132</v>
      </c>
      <c r="G25" s="23" t="s">
        <v>68</v>
      </c>
      <c r="H25" s="27">
        <v>9</v>
      </c>
      <c r="I25" s="27" t="s">
        <v>25</v>
      </c>
      <c r="J25" s="27" t="s">
        <v>25</v>
      </c>
      <c r="K25" s="27">
        <v>8</v>
      </c>
      <c r="L25" s="71">
        <v>7</v>
      </c>
      <c r="M25" s="28">
        <f>ROUND(SUMPRODUCT(H25:L25,$H$8:$L$8)/100,1)</f>
        <v>7.5</v>
      </c>
      <c r="N25" s="29" t="str">
        <f t="shared" si="0"/>
        <v>B</v>
      </c>
      <c r="O25" s="30" t="str">
        <f t="shared" si="1"/>
        <v>Khá</v>
      </c>
      <c r="P25" s="31" t="str">
        <f t="shared" si="2"/>
        <v/>
      </c>
      <c r="Q25" s="32" t="s">
        <v>770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655</v>
      </c>
      <c r="D26" s="24" t="s">
        <v>656</v>
      </c>
      <c r="E26" s="25" t="s">
        <v>657</v>
      </c>
      <c r="F26" s="26" t="s">
        <v>530</v>
      </c>
      <c r="G26" s="23" t="s">
        <v>50</v>
      </c>
      <c r="H26" s="27">
        <v>0</v>
      </c>
      <c r="I26" s="27" t="s">
        <v>25</v>
      </c>
      <c r="J26" s="27" t="s">
        <v>25</v>
      </c>
      <c r="K26" s="27">
        <v>0</v>
      </c>
      <c r="L26" s="71" t="s">
        <v>25</v>
      </c>
      <c r="M26" s="28">
        <f>ROUND(SUMPRODUCT(H26:L26,$H$8:$L$8)/100,1)</f>
        <v>0</v>
      </c>
      <c r="N26" s="29" t="str">
        <f t="shared" si="0"/>
        <v>F</v>
      </c>
      <c r="O26" s="30" t="str">
        <f t="shared" si="1"/>
        <v>Kém</v>
      </c>
      <c r="P26" s="31" t="str">
        <f t="shared" si="2"/>
        <v>Không đủ ĐKDT</v>
      </c>
      <c r="Q26" s="32" t="s">
        <v>770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Học lại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658</v>
      </c>
      <c r="D27" s="24" t="s">
        <v>659</v>
      </c>
      <c r="E27" s="25" t="s">
        <v>660</v>
      </c>
      <c r="F27" s="26" t="s">
        <v>661</v>
      </c>
      <c r="G27" s="23" t="s">
        <v>213</v>
      </c>
      <c r="H27" s="27">
        <v>9</v>
      </c>
      <c r="I27" s="27" t="s">
        <v>25</v>
      </c>
      <c r="J27" s="27" t="s">
        <v>25</v>
      </c>
      <c r="K27" s="27">
        <v>6</v>
      </c>
      <c r="L27" s="71">
        <v>5</v>
      </c>
      <c r="M27" s="28">
        <f>ROUND(SUMPRODUCT(H27:L27,$H$8:$L$8)/100,1)</f>
        <v>5.7</v>
      </c>
      <c r="N27" s="29" t="str">
        <f t="shared" si="0"/>
        <v>C</v>
      </c>
      <c r="O27" s="30" t="str">
        <f t="shared" si="1"/>
        <v>Trung bình</v>
      </c>
      <c r="P27" s="31" t="str">
        <f t="shared" si="2"/>
        <v/>
      </c>
      <c r="Q27" s="32" t="s">
        <v>770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662</v>
      </c>
      <c r="D28" s="24" t="s">
        <v>663</v>
      </c>
      <c r="E28" s="25" t="s">
        <v>664</v>
      </c>
      <c r="F28" s="26" t="s">
        <v>665</v>
      </c>
      <c r="G28" s="23" t="s">
        <v>63</v>
      </c>
      <c r="H28" s="27">
        <v>9</v>
      </c>
      <c r="I28" s="27" t="s">
        <v>25</v>
      </c>
      <c r="J28" s="27" t="s">
        <v>25</v>
      </c>
      <c r="K28" s="27">
        <v>4</v>
      </c>
      <c r="L28" s="71">
        <v>5</v>
      </c>
      <c r="M28" s="28">
        <f>ROUND(SUMPRODUCT(H28:L28,$H$8:$L$8)/100,1)</f>
        <v>5.0999999999999996</v>
      </c>
      <c r="N28" s="29" t="str">
        <f t="shared" si="0"/>
        <v>D+</v>
      </c>
      <c r="O28" s="30" t="str">
        <f t="shared" si="1"/>
        <v>Trung bình yếu</v>
      </c>
      <c r="P28" s="31" t="str">
        <f t="shared" si="2"/>
        <v/>
      </c>
      <c r="Q28" s="32" t="s">
        <v>770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666</v>
      </c>
      <c r="D29" s="24" t="s">
        <v>667</v>
      </c>
      <c r="E29" s="25" t="s">
        <v>128</v>
      </c>
      <c r="F29" s="26" t="s">
        <v>668</v>
      </c>
      <c r="G29" s="23" t="s">
        <v>68</v>
      </c>
      <c r="H29" s="27">
        <v>0</v>
      </c>
      <c r="I29" s="27" t="s">
        <v>25</v>
      </c>
      <c r="J29" s="27" t="s">
        <v>25</v>
      </c>
      <c r="K29" s="27">
        <v>0</v>
      </c>
      <c r="L29" s="71" t="s">
        <v>25</v>
      </c>
      <c r="M29" s="28">
        <f>ROUND(SUMPRODUCT(H29:L29,$H$8:$L$8)/100,1)</f>
        <v>0</v>
      </c>
      <c r="N29" s="29" t="str">
        <f t="shared" si="0"/>
        <v>F</v>
      </c>
      <c r="O29" s="30" t="str">
        <f t="shared" si="1"/>
        <v>Kém</v>
      </c>
      <c r="P29" s="31" t="str">
        <f t="shared" si="2"/>
        <v>Không đủ ĐKDT</v>
      </c>
      <c r="Q29" s="32" t="s">
        <v>770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Học lại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669</v>
      </c>
      <c r="D30" s="24" t="s">
        <v>413</v>
      </c>
      <c r="E30" s="25" t="s">
        <v>138</v>
      </c>
      <c r="F30" s="26" t="s">
        <v>80</v>
      </c>
      <c r="G30" s="23" t="s">
        <v>50</v>
      </c>
      <c r="H30" s="27">
        <v>6</v>
      </c>
      <c r="I30" s="27" t="s">
        <v>25</v>
      </c>
      <c r="J30" s="27" t="s">
        <v>25</v>
      </c>
      <c r="K30" s="27">
        <v>8</v>
      </c>
      <c r="L30" s="71">
        <v>7</v>
      </c>
      <c r="M30" s="28">
        <f>ROUND(SUMPRODUCT(H30:L30,$H$8:$L$8)/100,1)</f>
        <v>7.2</v>
      </c>
      <c r="N30" s="29" t="str">
        <f t="shared" si="0"/>
        <v>B</v>
      </c>
      <c r="O30" s="30" t="str">
        <f t="shared" si="1"/>
        <v>Khá</v>
      </c>
      <c r="P30" s="31" t="str">
        <f t="shared" si="2"/>
        <v/>
      </c>
      <c r="Q30" s="32" t="s">
        <v>770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670</v>
      </c>
      <c r="D31" s="24" t="s">
        <v>279</v>
      </c>
      <c r="E31" s="25" t="s">
        <v>138</v>
      </c>
      <c r="F31" s="26" t="s">
        <v>671</v>
      </c>
      <c r="G31" s="23" t="s">
        <v>68</v>
      </c>
      <c r="H31" s="27">
        <v>9</v>
      </c>
      <c r="I31" s="27" t="s">
        <v>25</v>
      </c>
      <c r="J31" s="27" t="s">
        <v>25</v>
      </c>
      <c r="K31" s="27">
        <v>6</v>
      </c>
      <c r="L31" s="71">
        <v>6</v>
      </c>
      <c r="M31" s="28">
        <f>ROUND(SUMPRODUCT(H31:L31,$H$8:$L$8)/100,1)</f>
        <v>6.3</v>
      </c>
      <c r="N31" s="29" t="str">
        <f t="shared" si="0"/>
        <v>C</v>
      </c>
      <c r="O31" s="30" t="str">
        <f t="shared" si="1"/>
        <v>Trung bình</v>
      </c>
      <c r="P31" s="31" t="str">
        <f t="shared" si="2"/>
        <v/>
      </c>
      <c r="Q31" s="32" t="s">
        <v>770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672</v>
      </c>
      <c r="D32" s="24" t="s">
        <v>673</v>
      </c>
      <c r="E32" s="25" t="s">
        <v>674</v>
      </c>
      <c r="F32" s="26" t="s">
        <v>675</v>
      </c>
      <c r="G32" s="23" t="s">
        <v>50</v>
      </c>
      <c r="H32" s="27">
        <v>9</v>
      </c>
      <c r="I32" s="27" t="s">
        <v>25</v>
      </c>
      <c r="J32" s="27" t="s">
        <v>25</v>
      </c>
      <c r="K32" s="27">
        <v>8</v>
      </c>
      <c r="L32" s="71">
        <v>4</v>
      </c>
      <c r="M32" s="28">
        <f>ROUND(SUMPRODUCT(H32:L32,$H$8:$L$8)/100,1)</f>
        <v>5.7</v>
      </c>
      <c r="N32" s="29" t="str">
        <f t="shared" si="0"/>
        <v>C</v>
      </c>
      <c r="O32" s="30" t="str">
        <f t="shared" si="1"/>
        <v>Trung bình</v>
      </c>
      <c r="P32" s="31" t="str">
        <f t="shared" si="2"/>
        <v/>
      </c>
      <c r="Q32" s="32" t="s">
        <v>770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676</v>
      </c>
      <c r="D33" s="24" t="s">
        <v>167</v>
      </c>
      <c r="E33" s="25" t="s">
        <v>677</v>
      </c>
      <c r="F33" s="26" t="s">
        <v>678</v>
      </c>
      <c r="G33" s="23" t="s">
        <v>50</v>
      </c>
      <c r="H33" s="27">
        <v>4</v>
      </c>
      <c r="I33" s="27" t="s">
        <v>25</v>
      </c>
      <c r="J33" s="27" t="s">
        <v>25</v>
      </c>
      <c r="K33" s="27">
        <v>3</v>
      </c>
      <c r="L33" s="71">
        <v>4</v>
      </c>
      <c r="M33" s="28">
        <f>ROUND(SUMPRODUCT(H33:L33,$H$8:$L$8)/100,1)</f>
        <v>3.7</v>
      </c>
      <c r="N33" s="29" t="str">
        <f t="shared" si="0"/>
        <v>F</v>
      </c>
      <c r="O33" s="30" t="str">
        <f t="shared" si="1"/>
        <v>Kém</v>
      </c>
      <c r="P33" s="31" t="str">
        <f t="shared" si="2"/>
        <v/>
      </c>
      <c r="Q33" s="32" t="s">
        <v>770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679</v>
      </c>
      <c r="D34" s="24" t="s">
        <v>167</v>
      </c>
      <c r="E34" s="25" t="s">
        <v>337</v>
      </c>
      <c r="F34" s="26" t="s">
        <v>680</v>
      </c>
      <c r="G34" s="23" t="s">
        <v>93</v>
      </c>
      <c r="H34" s="27">
        <v>6</v>
      </c>
      <c r="I34" s="27" t="s">
        <v>25</v>
      </c>
      <c r="J34" s="27" t="s">
        <v>25</v>
      </c>
      <c r="K34" s="27">
        <v>6</v>
      </c>
      <c r="L34" s="71">
        <v>6</v>
      </c>
      <c r="M34" s="28">
        <f>ROUND(SUMPRODUCT(H34:L34,$H$8:$L$8)/100,1)</f>
        <v>6</v>
      </c>
      <c r="N34" s="29" t="str">
        <f t="shared" si="0"/>
        <v>C</v>
      </c>
      <c r="O34" s="30" t="str">
        <f t="shared" si="1"/>
        <v>Trung bình</v>
      </c>
      <c r="P34" s="31" t="str">
        <f t="shared" si="2"/>
        <v/>
      </c>
      <c r="Q34" s="32" t="s">
        <v>770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681</v>
      </c>
      <c r="D35" s="24" t="s">
        <v>503</v>
      </c>
      <c r="E35" s="25" t="s">
        <v>682</v>
      </c>
      <c r="F35" s="26" t="s">
        <v>565</v>
      </c>
      <c r="G35" s="23" t="s">
        <v>213</v>
      </c>
      <c r="H35" s="27">
        <v>9</v>
      </c>
      <c r="I35" s="27" t="s">
        <v>25</v>
      </c>
      <c r="J35" s="27" t="s">
        <v>25</v>
      </c>
      <c r="K35" s="27">
        <v>4</v>
      </c>
      <c r="L35" s="71">
        <v>6</v>
      </c>
      <c r="M35" s="28">
        <f>ROUND(SUMPRODUCT(H35:L35,$H$8:$L$8)/100,1)</f>
        <v>5.7</v>
      </c>
      <c r="N35" s="29" t="str">
        <f t="shared" si="0"/>
        <v>C</v>
      </c>
      <c r="O35" s="30" t="str">
        <f t="shared" si="1"/>
        <v>Trung bình</v>
      </c>
      <c r="P35" s="31" t="str">
        <f t="shared" si="2"/>
        <v/>
      </c>
      <c r="Q35" s="32" t="s">
        <v>770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683</v>
      </c>
      <c r="D36" s="24" t="s">
        <v>684</v>
      </c>
      <c r="E36" s="25" t="s">
        <v>685</v>
      </c>
      <c r="F36" s="26" t="s">
        <v>686</v>
      </c>
      <c r="G36" s="23" t="s">
        <v>108</v>
      </c>
      <c r="H36" s="27">
        <v>0</v>
      </c>
      <c r="I36" s="27" t="s">
        <v>25</v>
      </c>
      <c r="J36" s="27" t="s">
        <v>25</v>
      </c>
      <c r="K36" s="27">
        <v>0</v>
      </c>
      <c r="L36" s="71" t="s">
        <v>25</v>
      </c>
      <c r="M36" s="28">
        <f>ROUND(SUMPRODUCT(H36:L36,$H$8:$L$8)/100,1)</f>
        <v>0</v>
      </c>
      <c r="N36" s="29" t="str">
        <f t="shared" si="0"/>
        <v>F</v>
      </c>
      <c r="O36" s="30" t="str">
        <f t="shared" si="1"/>
        <v>Kém</v>
      </c>
      <c r="P36" s="31" t="str">
        <f t="shared" si="2"/>
        <v>Không đủ ĐKDT</v>
      </c>
      <c r="Q36" s="32" t="s">
        <v>770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Học lại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687</v>
      </c>
      <c r="D37" s="24" t="s">
        <v>688</v>
      </c>
      <c r="E37" s="25" t="s">
        <v>48</v>
      </c>
      <c r="F37" s="26" t="s">
        <v>689</v>
      </c>
      <c r="G37" s="23" t="s">
        <v>213</v>
      </c>
      <c r="H37" s="27">
        <v>10</v>
      </c>
      <c r="I37" s="27" t="s">
        <v>25</v>
      </c>
      <c r="J37" s="27" t="s">
        <v>25</v>
      </c>
      <c r="K37" s="27">
        <v>7</v>
      </c>
      <c r="L37" s="71">
        <v>4</v>
      </c>
      <c r="M37" s="28">
        <f>ROUND(SUMPRODUCT(H37:L37,$H$8:$L$8)/100,1)</f>
        <v>5.5</v>
      </c>
      <c r="N37" s="29" t="str">
        <f t="shared" si="0"/>
        <v>C</v>
      </c>
      <c r="O37" s="30" t="str">
        <f t="shared" si="1"/>
        <v>Trung bình</v>
      </c>
      <c r="P37" s="31" t="str">
        <f t="shared" si="2"/>
        <v/>
      </c>
      <c r="Q37" s="32" t="s">
        <v>771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690</v>
      </c>
      <c r="D38" s="24" t="s">
        <v>691</v>
      </c>
      <c r="E38" s="25" t="s">
        <v>48</v>
      </c>
      <c r="F38" s="26" t="s">
        <v>281</v>
      </c>
      <c r="G38" s="23" t="s">
        <v>50</v>
      </c>
      <c r="H38" s="27">
        <v>9</v>
      </c>
      <c r="I38" s="27" t="s">
        <v>25</v>
      </c>
      <c r="J38" s="27" t="s">
        <v>25</v>
      </c>
      <c r="K38" s="27">
        <v>5</v>
      </c>
      <c r="L38" s="71">
        <v>8</v>
      </c>
      <c r="M38" s="28">
        <f>ROUND(SUMPRODUCT(H38:L38,$H$8:$L$8)/100,1)</f>
        <v>7.2</v>
      </c>
      <c r="N38" s="29" t="str">
        <f t="shared" si="0"/>
        <v>B</v>
      </c>
      <c r="O38" s="30" t="str">
        <f t="shared" si="1"/>
        <v>Khá</v>
      </c>
      <c r="P38" s="31" t="str">
        <f t="shared" si="2"/>
        <v/>
      </c>
      <c r="Q38" s="32" t="s">
        <v>771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692</v>
      </c>
      <c r="D39" s="24" t="s">
        <v>52</v>
      </c>
      <c r="E39" s="25" t="s">
        <v>48</v>
      </c>
      <c r="F39" s="26" t="s">
        <v>693</v>
      </c>
      <c r="G39" s="23" t="s">
        <v>63</v>
      </c>
      <c r="H39" s="27">
        <v>9</v>
      </c>
      <c r="I39" s="27" t="s">
        <v>25</v>
      </c>
      <c r="J39" s="27" t="s">
        <v>25</v>
      </c>
      <c r="K39" s="27">
        <v>4</v>
      </c>
      <c r="L39" s="71">
        <v>5</v>
      </c>
      <c r="M39" s="28">
        <f>ROUND(SUMPRODUCT(H39:L39,$H$8:$L$8)/100,1)</f>
        <v>5.0999999999999996</v>
      </c>
      <c r="N39" s="29" t="str">
        <f t="shared" si="0"/>
        <v>D+</v>
      </c>
      <c r="O39" s="30" t="str">
        <f t="shared" si="1"/>
        <v>Trung bình yếu</v>
      </c>
      <c r="P39" s="31" t="str">
        <f t="shared" si="2"/>
        <v/>
      </c>
      <c r="Q39" s="32" t="s">
        <v>771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694</v>
      </c>
      <c r="D40" s="24" t="s">
        <v>695</v>
      </c>
      <c r="E40" s="25" t="s">
        <v>696</v>
      </c>
      <c r="F40" s="26" t="s">
        <v>697</v>
      </c>
      <c r="G40" s="23" t="s">
        <v>50</v>
      </c>
      <c r="H40" s="27">
        <v>6</v>
      </c>
      <c r="I40" s="27" t="s">
        <v>25</v>
      </c>
      <c r="J40" s="27" t="s">
        <v>25</v>
      </c>
      <c r="K40" s="27">
        <v>5</v>
      </c>
      <c r="L40" s="71">
        <v>8</v>
      </c>
      <c r="M40" s="28">
        <f>ROUND(SUMPRODUCT(H40:L40,$H$8:$L$8)/100,1)</f>
        <v>6.9</v>
      </c>
      <c r="N40" s="29" t="str">
        <f t="shared" si="0"/>
        <v>C+</v>
      </c>
      <c r="O40" s="30" t="str">
        <f t="shared" si="1"/>
        <v>Trung bình</v>
      </c>
      <c r="P40" s="31" t="str">
        <f t="shared" si="2"/>
        <v/>
      </c>
      <c r="Q40" s="32" t="s">
        <v>771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698</v>
      </c>
      <c r="D41" s="24" t="s">
        <v>70</v>
      </c>
      <c r="E41" s="25" t="s">
        <v>699</v>
      </c>
      <c r="F41" s="26" t="s">
        <v>509</v>
      </c>
      <c r="G41" s="23" t="s">
        <v>50</v>
      </c>
      <c r="H41" s="27">
        <v>10</v>
      </c>
      <c r="I41" s="27" t="s">
        <v>25</v>
      </c>
      <c r="J41" s="27" t="s">
        <v>25</v>
      </c>
      <c r="K41" s="27">
        <v>7</v>
      </c>
      <c r="L41" s="71">
        <v>8</v>
      </c>
      <c r="M41" s="28">
        <f>ROUND(SUMPRODUCT(H41:L41,$H$8:$L$8)/100,1)</f>
        <v>7.9</v>
      </c>
      <c r="N41" s="29" t="str">
        <f t="shared" ref="N41:N63" si="3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B</v>
      </c>
      <c r="O41" s="30" t="str">
        <f t="shared" ref="O41:O63" si="4">IF($M41&lt;4,"Kém",IF(AND($M41&gt;=4,$M41&lt;=5.4),"Trung bình yếu",IF(AND($M41&gt;=5.5,$M41&lt;=6.9),"Trung bình",IF(AND($M41&gt;=7,$M41&lt;=8.4),"Khá",IF(AND($M41&gt;=8.5,$M41&lt;=10),"Giỏi","")))))</f>
        <v>Khá</v>
      </c>
      <c r="P41" s="31" t="str">
        <f t="shared" ref="P41:P63" si="5">+IF(OR($H41=0,$I41=0,$J41=0,$K41=0),"Không đủ ĐKDT",IF(AND(L41=0,M41&gt;=4),"Không đạt",""))</f>
        <v/>
      </c>
      <c r="Q41" s="32" t="s">
        <v>771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700</v>
      </c>
      <c r="D42" s="24" t="s">
        <v>701</v>
      </c>
      <c r="E42" s="25" t="s">
        <v>702</v>
      </c>
      <c r="F42" s="26" t="s">
        <v>703</v>
      </c>
      <c r="G42" s="23" t="s">
        <v>63</v>
      </c>
      <c r="H42" s="27">
        <v>8</v>
      </c>
      <c r="I42" s="27" t="s">
        <v>25</v>
      </c>
      <c r="J42" s="27" t="s">
        <v>25</v>
      </c>
      <c r="K42" s="27">
        <v>4</v>
      </c>
      <c r="L42" s="71">
        <v>4</v>
      </c>
      <c r="M42" s="28">
        <f>ROUND(SUMPRODUCT(H42:L42,$H$8:$L$8)/100,1)</f>
        <v>4.4000000000000004</v>
      </c>
      <c r="N42" s="29" t="str">
        <f t="shared" si="3"/>
        <v>D</v>
      </c>
      <c r="O42" s="30" t="str">
        <f t="shared" si="4"/>
        <v>Trung bình yếu</v>
      </c>
      <c r="P42" s="31" t="str">
        <f t="shared" si="5"/>
        <v/>
      </c>
      <c r="Q42" s="32" t="s">
        <v>771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704</v>
      </c>
      <c r="D43" s="24" t="s">
        <v>641</v>
      </c>
      <c r="E43" s="25" t="s">
        <v>705</v>
      </c>
      <c r="F43" s="26" t="s">
        <v>706</v>
      </c>
      <c r="G43" s="23" t="s">
        <v>213</v>
      </c>
      <c r="H43" s="27">
        <v>8</v>
      </c>
      <c r="I43" s="27" t="s">
        <v>25</v>
      </c>
      <c r="J43" s="27" t="s">
        <v>25</v>
      </c>
      <c r="K43" s="27">
        <v>6</v>
      </c>
      <c r="L43" s="71">
        <v>8</v>
      </c>
      <c r="M43" s="28">
        <f>ROUND(SUMPRODUCT(H43:L43,$H$8:$L$8)/100,1)</f>
        <v>7.4</v>
      </c>
      <c r="N43" s="29" t="str">
        <f t="shared" si="3"/>
        <v>B</v>
      </c>
      <c r="O43" s="30" t="str">
        <f t="shared" si="4"/>
        <v>Khá</v>
      </c>
      <c r="P43" s="31" t="str">
        <f t="shared" si="5"/>
        <v/>
      </c>
      <c r="Q43" s="32" t="s">
        <v>771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707</v>
      </c>
      <c r="D44" s="24" t="s">
        <v>708</v>
      </c>
      <c r="E44" s="25" t="s">
        <v>466</v>
      </c>
      <c r="F44" s="26" t="s">
        <v>709</v>
      </c>
      <c r="G44" s="23" t="s">
        <v>68</v>
      </c>
      <c r="H44" s="27">
        <v>6</v>
      </c>
      <c r="I44" s="27" t="s">
        <v>25</v>
      </c>
      <c r="J44" s="27" t="s">
        <v>25</v>
      </c>
      <c r="K44" s="27">
        <v>0</v>
      </c>
      <c r="L44" s="71" t="s">
        <v>25</v>
      </c>
      <c r="M44" s="28">
        <f>ROUND(SUMPRODUCT(H44:L44,$H$8:$L$8)/100,1)</f>
        <v>0.6</v>
      </c>
      <c r="N44" s="29" t="str">
        <f t="shared" si="3"/>
        <v>F</v>
      </c>
      <c r="O44" s="30" t="str">
        <f t="shared" si="4"/>
        <v>Kém</v>
      </c>
      <c r="P44" s="31" t="str">
        <f t="shared" si="5"/>
        <v>Không đủ ĐKDT</v>
      </c>
      <c r="Q44" s="32" t="s">
        <v>771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Học lại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710</v>
      </c>
      <c r="D45" s="24" t="s">
        <v>472</v>
      </c>
      <c r="E45" s="25" t="s">
        <v>469</v>
      </c>
      <c r="F45" s="26" t="s">
        <v>711</v>
      </c>
      <c r="G45" s="23" t="s">
        <v>68</v>
      </c>
      <c r="H45" s="27">
        <v>10</v>
      </c>
      <c r="I45" s="27" t="s">
        <v>25</v>
      </c>
      <c r="J45" s="27" t="s">
        <v>25</v>
      </c>
      <c r="K45" s="27">
        <v>8</v>
      </c>
      <c r="L45" s="71">
        <v>6</v>
      </c>
      <c r="M45" s="28">
        <f>ROUND(SUMPRODUCT(H45:L45,$H$8:$L$8)/100,1)</f>
        <v>7</v>
      </c>
      <c r="N45" s="29" t="str">
        <f t="shared" si="3"/>
        <v>B</v>
      </c>
      <c r="O45" s="30" t="str">
        <f t="shared" si="4"/>
        <v>Khá</v>
      </c>
      <c r="P45" s="31" t="str">
        <f t="shared" si="5"/>
        <v/>
      </c>
      <c r="Q45" s="32" t="s">
        <v>771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712</v>
      </c>
      <c r="D46" s="24" t="s">
        <v>713</v>
      </c>
      <c r="E46" s="25" t="s">
        <v>79</v>
      </c>
      <c r="F46" s="26" t="s">
        <v>714</v>
      </c>
      <c r="G46" s="23" t="s">
        <v>213</v>
      </c>
      <c r="H46" s="27">
        <v>6</v>
      </c>
      <c r="I46" s="27" t="s">
        <v>25</v>
      </c>
      <c r="J46" s="27" t="s">
        <v>25</v>
      </c>
      <c r="K46" s="27">
        <v>5</v>
      </c>
      <c r="L46" s="71">
        <v>5</v>
      </c>
      <c r="M46" s="28">
        <f>ROUND(SUMPRODUCT(H46:L46,$H$8:$L$8)/100,1)</f>
        <v>5.0999999999999996</v>
      </c>
      <c r="N46" s="29" t="str">
        <f t="shared" si="3"/>
        <v>D+</v>
      </c>
      <c r="O46" s="30" t="str">
        <f t="shared" si="4"/>
        <v>Trung bình yếu</v>
      </c>
      <c r="P46" s="31" t="str">
        <f t="shared" si="5"/>
        <v/>
      </c>
      <c r="Q46" s="32" t="s">
        <v>771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715</v>
      </c>
      <c r="D47" s="24" t="s">
        <v>716</v>
      </c>
      <c r="E47" s="25" t="s">
        <v>717</v>
      </c>
      <c r="F47" s="26" t="s">
        <v>718</v>
      </c>
      <c r="G47" s="23" t="s">
        <v>213</v>
      </c>
      <c r="H47" s="27">
        <v>10</v>
      </c>
      <c r="I47" s="27" t="s">
        <v>25</v>
      </c>
      <c r="J47" s="27" t="s">
        <v>25</v>
      </c>
      <c r="K47" s="27">
        <v>7</v>
      </c>
      <c r="L47" s="71">
        <v>8</v>
      </c>
      <c r="M47" s="28">
        <f>ROUND(SUMPRODUCT(H47:L47,$H$8:$L$8)/100,1)</f>
        <v>7.9</v>
      </c>
      <c r="N47" s="29" t="str">
        <f t="shared" si="3"/>
        <v>B</v>
      </c>
      <c r="O47" s="30" t="str">
        <f t="shared" si="4"/>
        <v>Khá</v>
      </c>
      <c r="P47" s="31" t="str">
        <f t="shared" si="5"/>
        <v/>
      </c>
      <c r="Q47" s="32" t="s">
        <v>771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719</v>
      </c>
      <c r="D48" s="24" t="s">
        <v>519</v>
      </c>
      <c r="E48" s="25" t="s">
        <v>720</v>
      </c>
      <c r="F48" s="26" t="s">
        <v>351</v>
      </c>
      <c r="G48" s="23" t="s">
        <v>63</v>
      </c>
      <c r="H48" s="27">
        <v>9</v>
      </c>
      <c r="I48" s="27" t="s">
        <v>25</v>
      </c>
      <c r="J48" s="27" t="s">
        <v>25</v>
      </c>
      <c r="K48" s="27">
        <v>4</v>
      </c>
      <c r="L48" s="71">
        <v>2</v>
      </c>
      <c r="M48" s="28">
        <f>ROUND(SUMPRODUCT(H48:L48,$H$8:$L$8)/100,1)</f>
        <v>3.3</v>
      </c>
      <c r="N48" s="29" t="str">
        <f t="shared" si="3"/>
        <v>F</v>
      </c>
      <c r="O48" s="30" t="str">
        <f t="shared" si="4"/>
        <v>Kém</v>
      </c>
      <c r="P48" s="31" t="str">
        <f t="shared" si="5"/>
        <v/>
      </c>
      <c r="Q48" s="32" t="s">
        <v>771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Học lại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ht="18.75" customHeight="1" x14ac:dyDescent="0.25">
      <c r="B49" s="22">
        <v>41</v>
      </c>
      <c r="C49" s="23" t="s">
        <v>721</v>
      </c>
      <c r="D49" s="24" t="s">
        <v>722</v>
      </c>
      <c r="E49" s="25" t="s">
        <v>564</v>
      </c>
      <c r="F49" s="26" t="s">
        <v>49</v>
      </c>
      <c r="G49" s="23" t="s">
        <v>68</v>
      </c>
      <c r="H49" s="27">
        <v>10</v>
      </c>
      <c r="I49" s="27" t="s">
        <v>25</v>
      </c>
      <c r="J49" s="27" t="s">
        <v>25</v>
      </c>
      <c r="K49" s="27">
        <v>6</v>
      </c>
      <c r="L49" s="71">
        <v>7</v>
      </c>
      <c r="M49" s="28">
        <f>ROUND(SUMPRODUCT(H49:L49,$H$8:$L$8)/100,1)</f>
        <v>7</v>
      </c>
      <c r="N49" s="29" t="str">
        <f t="shared" si="3"/>
        <v>B</v>
      </c>
      <c r="O49" s="30" t="str">
        <f t="shared" si="4"/>
        <v>Khá</v>
      </c>
      <c r="P49" s="31" t="str">
        <f t="shared" si="5"/>
        <v/>
      </c>
      <c r="Q49" s="32" t="s">
        <v>771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ht="18.75" customHeight="1" x14ac:dyDescent="0.25">
      <c r="B50" s="22">
        <v>42</v>
      </c>
      <c r="C50" s="23" t="s">
        <v>723</v>
      </c>
      <c r="D50" s="24" t="s">
        <v>722</v>
      </c>
      <c r="E50" s="25" t="s">
        <v>564</v>
      </c>
      <c r="F50" s="26" t="s">
        <v>724</v>
      </c>
      <c r="G50" s="23" t="s">
        <v>50</v>
      </c>
      <c r="H50" s="27">
        <v>10</v>
      </c>
      <c r="I50" s="27" t="s">
        <v>25</v>
      </c>
      <c r="J50" s="27" t="s">
        <v>25</v>
      </c>
      <c r="K50" s="27">
        <v>5</v>
      </c>
      <c r="L50" s="71">
        <v>7</v>
      </c>
      <c r="M50" s="28">
        <f>ROUND(SUMPRODUCT(H50:L50,$H$8:$L$8)/100,1)</f>
        <v>6.7</v>
      </c>
      <c r="N50" s="29" t="str">
        <f t="shared" si="3"/>
        <v>C+</v>
      </c>
      <c r="O50" s="30" t="str">
        <f t="shared" si="4"/>
        <v>Trung bình</v>
      </c>
      <c r="P50" s="31" t="str">
        <f t="shared" si="5"/>
        <v/>
      </c>
      <c r="Q50" s="32" t="s">
        <v>771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ht="18.75" customHeight="1" x14ac:dyDescent="0.25">
      <c r="B51" s="22">
        <v>43</v>
      </c>
      <c r="C51" s="23" t="s">
        <v>725</v>
      </c>
      <c r="D51" s="24" t="s">
        <v>726</v>
      </c>
      <c r="E51" s="25" t="s">
        <v>727</v>
      </c>
      <c r="F51" s="26" t="s">
        <v>728</v>
      </c>
      <c r="G51" s="23" t="s">
        <v>63</v>
      </c>
      <c r="H51" s="27">
        <v>9</v>
      </c>
      <c r="I51" s="27" t="s">
        <v>25</v>
      </c>
      <c r="J51" s="27" t="s">
        <v>25</v>
      </c>
      <c r="K51" s="27">
        <v>4</v>
      </c>
      <c r="L51" s="71">
        <v>6</v>
      </c>
      <c r="M51" s="28">
        <f>ROUND(SUMPRODUCT(H51:L51,$H$8:$L$8)/100,1)</f>
        <v>5.7</v>
      </c>
      <c r="N51" s="29" t="str">
        <f t="shared" si="3"/>
        <v>C</v>
      </c>
      <c r="O51" s="30" t="str">
        <f t="shared" si="4"/>
        <v>Trung bình</v>
      </c>
      <c r="P51" s="31" t="str">
        <f t="shared" si="5"/>
        <v/>
      </c>
      <c r="Q51" s="32" t="s">
        <v>771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18.75" customHeight="1" x14ac:dyDescent="0.25">
      <c r="B52" s="22">
        <v>44</v>
      </c>
      <c r="C52" s="23" t="s">
        <v>729</v>
      </c>
      <c r="D52" s="24" t="s">
        <v>730</v>
      </c>
      <c r="E52" s="25" t="s">
        <v>731</v>
      </c>
      <c r="F52" s="26" t="s">
        <v>732</v>
      </c>
      <c r="G52" s="23" t="s">
        <v>213</v>
      </c>
      <c r="H52" s="27">
        <v>7</v>
      </c>
      <c r="I52" s="27" t="s">
        <v>25</v>
      </c>
      <c r="J52" s="27" t="s">
        <v>25</v>
      </c>
      <c r="K52" s="27">
        <v>6</v>
      </c>
      <c r="L52" s="71">
        <v>3</v>
      </c>
      <c r="M52" s="28">
        <f>ROUND(SUMPRODUCT(H52:L52,$H$8:$L$8)/100,1)</f>
        <v>4.3</v>
      </c>
      <c r="N52" s="29" t="str">
        <f t="shared" si="3"/>
        <v>D</v>
      </c>
      <c r="O52" s="30" t="str">
        <f t="shared" si="4"/>
        <v>Trung bình yếu</v>
      </c>
      <c r="P52" s="31" t="str">
        <f t="shared" si="5"/>
        <v/>
      </c>
      <c r="Q52" s="32" t="s">
        <v>771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ht="18.75" customHeight="1" x14ac:dyDescent="0.25">
      <c r="B53" s="22">
        <v>45</v>
      </c>
      <c r="C53" s="23" t="s">
        <v>733</v>
      </c>
      <c r="D53" s="24" t="s">
        <v>734</v>
      </c>
      <c r="E53" s="25" t="s">
        <v>735</v>
      </c>
      <c r="F53" s="26" t="s">
        <v>736</v>
      </c>
      <c r="G53" s="23" t="s">
        <v>213</v>
      </c>
      <c r="H53" s="27">
        <v>8</v>
      </c>
      <c r="I53" s="27" t="s">
        <v>25</v>
      </c>
      <c r="J53" s="27" t="s">
        <v>25</v>
      </c>
      <c r="K53" s="27">
        <v>7</v>
      </c>
      <c r="L53" s="71">
        <v>5</v>
      </c>
      <c r="M53" s="28">
        <f>ROUND(SUMPRODUCT(H53:L53,$H$8:$L$8)/100,1)</f>
        <v>5.9</v>
      </c>
      <c r="N53" s="29" t="str">
        <f t="shared" si="3"/>
        <v>C</v>
      </c>
      <c r="O53" s="30" t="str">
        <f t="shared" si="4"/>
        <v>Trung bình</v>
      </c>
      <c r="P53" s="31" t="str">
        <f t="shared" si="5"/>
        <v/>
      </c>
      <c r="Q53" s="32" t="s">
        <v>771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ht="18.75" customHeight="1" x14ac:dyDescent="0.25">
      <c r="B54" s="22">
        <v>46</v>
      </c>
      <c r="C54" s="23" t="s">
        <v>737</v>
      </c>
      <c r="D54" s="24" t="s">
        <v>738</v>
      </c>
      <c r="E54" s="25" t="s">
        <v>739</v>
      </c>
      <c r="F54" s="26" t="s">
        <v>740</v>
      </c>
      <c r="G54" s="23" t="s">
        <v>50</v>
      </c>
      <c r="H54" s="27">
        <v>4</v>
      </c>
      <c r="I54" s="27" t="s">
        <v>25</v>
      </c>
      <c r="J54" s="27" t="s">
        <v>25</v>
      </c>
      <c r="K54" s="27">
        <v>4</v>
      </c>
      <c r="L54" s="71">
        <v>5</v>
      </c>
      <c r="M54" s="28">
        <f>ROUND(SUMPRODUCT(H54:L54,$H$8:$L$8)/100,1)</f>
        <v>4.5999999999999996</v>
      </c>
      <c r="N54" s="29" t="str">
        <f t="shared" si="3"/>
        <v>D</v>
      </c>
      <c r="O54" s="30" t="str">
        <f t="shared" si="4"/>
        <v>Trung bình yếu</v>
      </c>
      <c r="P54" s="31" t="str">
        <f t="shared" si="5"/>
        <v/>
      </c>
      <c r="Q54" s="32" t="s">
        <v>771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ht="18.75" customHeight="1" x14ac:dyDescent="0.25">
      <c r="B55" s="22">
        <v>47</v>
      </c>
      <c r="C55" s="23" t="s">
        <v>741</v>
      </c>
      <c r="D55" s="24" t="s">
        <v>742</v>
      </c>
      <c r="E55" s="25" t="s">
        <v>743</v>
      </c>
      <c r="F55" s="26" t="s">
        <v>744</v>
      </c>
      <c r="G55" s="23" t="s">
        <v>50</v>
      </c>
      <c r="H55" s="27">
        <v>7</v>
      </c>
      <c r="I55" s="27" t="s">
        <v>25</v>
      </c>
      <c r="J55" s="27" t="s">
        <v>25</v>
      </c>
      <c r="K55" s="27">
        <v>5</v>
      </c>
      <c r="L55" s="71">
        <v>4</v>
      </c>
      <c r="M55" s="28">
        <f>ROUND(SUMPRODUCT(H55:L55,$H$8:$L$8)/100,1)</f>
        <v>4.5999999999999996</v>
      </c>
      <c r="N55" s="29" t="str">
        <f t="shared" si="3"/>
        <v>D</v>
      </c>
      <c r="O55" s="30" t="str">
        <f t="shared" si="4"/>
        <v>Trung bình yếu</v>
      </c>
      <c r="P55" s="31" t="str">
        <f t="shared" si="5"/>
        <v/>
      </c>
      <c r="Q55" s="32" t="s">
        <v>771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ht="18.75" customHeight="1" x14ac:dyDescent="0.25">
      <c r="B56" s="22">
        <v>48</v>
      </c>
      <c r="C56" s="23" t="s">
        <v>745</v>
      </c>
      <c r="D56" s="24" t="s">
        <v>478</v>
      </c>
      <c r="E56" s="25" t="s">
        <v>411</v>
      </c>
      <c r="F56" s="26" t="s">
        <v>746</v>
      </c>
      <c r="G56" s="23" t="s">
        <v>63</v>
      </c>
      <c r="H56" s="27">
        <v>6</v>
      </c>
      <c r="I56" s="27" t="s">
        <v>25</v>
      </c>
      <c r="J56" s="27" t="s">
        <v>25</v>
      </c>
      <c r="K56" s="27">
        <v>8</v>
      </c>
      <c r="L56" s="71">
        <v>6</v>
      </c>
      <c r="M56" s="28">
        <f>ROUND(SUMPRODUCT(H56:L56,$H$8:$L$8)/100,1)</f>
        <v>6.6</v>
      </c>
      <c r="N56" s="29" t="str">
        <f t="shared" si="3"/>
        <v>C+</v>
      </c>
      <c r="O56" s="30" t="str">
        <f t="shared" si="4"/>
        <v>Trung bình</v>
      </c>
      <c r="P56" s="31" t="str">
        <f t="shared" si="5"/>
        <v/>
      </c>
      <c r="Q56" s="32" t="s">
        <v>771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ht="18.75" customHeight="1" x14ac:dyDescent="0.25">
      <c r="B57" s="22">
        <v>49</v>
      </c>
      <c r="C57" s="23" t="s">
        <v>747</v>
      </c>
      <c r="D57" s="24" t="s">
        <v>748</v>
      </c>
      <c r="E57" s="25" t="s">
        <v>749</v>
      </c>
      <c r="F57" s="26" t="s">
        <v>750</v>
      </c>
      <c r="G57" s="23" t="s">
        <v>213</v>
      </c>
      <c r="H57" s="27">
        <v>9</v>
      </c>
      <c r="I57" s="27" t="s">
        <v>25</v>
      </c>
      <c r="J57" s="27" t="s">
        <v>25</v>
      </c>
      <c r="K57" s="27">
        <v>8</v>
      </c>
      <c r="L57" s="71">
        <v>8</v>
      </c>
      <c r="M57" s="28">
        <f>ROUND(SUMPRODUCT(H57:L57,$H$8:$L$8)/100,1)</f>
        <v>8.1</v>
      </c>
      <c r="N57" s="29" t="str">
        <f t="shared" si="3"/>
        <v>B+</v>
      </c>
      <c r="O57" s="30" t="str">
        <f t="shared" si="4"/>
        <v>Khá</v>
      </c>
      <c r="P57" s="31" t="str">
        <f t="shared" si="5"/>
        <v/>
      </c>
      <c r="Q57" s="32" t="s">
        <v>771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 ht="18.75" customHeight="1" x14ac:dyDescent="0.25">
      <c r="B58" s="22">
        <v>50</v>
      </c>
      <c r="C58" s="23" t="s">
        <v>751</v>
      </c>
      <c r="D58" s="24" t="s">
        <v>659</v>
      </c>
      <c r="E58" s="25" t="s">
        <v>337</v>
      </c>
      <c r="F58" s="26" t="s">
        <v>752</v>
      </c>
      <c r="G58" s="23" t="s">
        <v>213</v>
      </c>
      <c r="H58" s="27">
        <v>6</v>
      </c>
      <c r="I58" s="27" t="s">
        <v>25</v>
      </c>
      <c r="J58" s="27" t="s">
        <v>25</v>
      </c>
      <c r="K58" s="27">
        <v>8</v>
      </c>
      <c r="L58" s="71">
        <v>5</v>
      </c>
      <c r="M58" s="28">
        <f>ROUND(SUMPRODUCT(H58:L58,$H$8:$L$8)/100,1)</f>
        <v>6</v>
      </c>
      <c r="N58" s="29" t="str">
        <f t="shared" si="3"/>
        <v>C</v>
      </c>
      <c r="O58" s="30" t="str">
        <f t="shared" si="4"/>
        <v>Trung bình</v>
      </c>
      <c r="P58" s="31" t="str">
        <f t="shared" si="5"/>
        <v/>
      </c>
      <c r="Q58" s="32" t="s">
        <v>771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ht="18.75" customHeight="1" x14ac:dyDescent="0.25">
      <c r="B59" s="22">
        <v>51</v>
      </c>
      <c r="C59" s="23" t="s">
        <v>753</v>
      </c>
      <c r="D59" s="24" t="s">
        <v>754</v>
      </c>
      <c r="E59" s="25" t="s">
        <v>755</v>
      </c>
      <c r="F59" s="26" t="s">
        <v>285</v>
      </c>
      <c r="G59" s="23" t="s">
        <v>68</v>
      </c>
      <c r="H59" s="27">
        <v>5</v>
      </c>
      <c r="I59" s="27" t="s">
        <v>25</v>
      </c>
      <c r="J59" s="27" t="s">
        <v>25</v>
      </c>
      <c r="K59" s="27">
        <v>5</v>
      </c>
      <c r="L59" s="71">
        <v>6</v>
      </c>
      <c r="M59" s="28">
        <f>ROUND(SUMPRODUCT(H59:L59,$H$8:$L$8)/100,1)</f>
        <v>5.6</v>
      </c>
      <c r="N59" s="29" t="str">
        <f t="shared" si="3"/>
        <v>C</v>
      </c>
      <c r="O59" s="30" t="str">
        <f t="shared" si="4"/>
        <v>Trung bình</v>
      </c>
      <c r="P59" s="31" t="str">
        <f t="shared" si="5"/>
        <v/>
      </c>
      <c r="Q59" s="32" t="s">
        <v>771</v>
      </c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 ht="18.75" customHeight="1" x14ac:dyDescent="0.25">
      <c r="B60" s="22">
        <v>52</v>
      </c>
      <c r="C60" s="23" t="s">
        <v>756</v>
      </c>
      <c r="D60" s="24" t="s">
        <v>757</v>
      </c>
      <c r="E60" s="25" t="s">
        <v>758</v>
      </c>
      <c r="F60" s="26" t="s">
        <v>759</v>
      </c>
      <c r="G60" s="23" t="s">
        <v>68</v>
      </c>
      <c r="H60" s="27">
        <v>9</v>
      </c>
      <c r="I60" s="27" t="s">
        <v>25</v>
      </c>
      <c r="J60" s="27" t="s">
        <v>25</v>
      </c>
      <c r="K60" s="27">
        <v>8</v>
      </c>
      <c r="L60" s="71">
        <v>4</v>
      </c>
      <c r="M60" s="28">
        <f>ROUND(SUMPRODUCT(H60:L60,$H$8:$L$8)/100,1)</f>
        <v>5.7</v>
      </c>
      <c r="N60" s="29" t="str">
        <f t="shared" si="3"/>
        <v>C</v>
      </c>
      <c r="O60" s="30" t="str">
        <f t="shared" si="4"/>
        <v>Trung bình</v>
      </c>
      <c r="P60" s="31" t="str">
        <f t="shared" si="5"/>
        <v/>
      </c>
      <c r="Q60" s="32" t="s">
        <v>771</v>
      </c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 ht="18.75" customHeight="1" x14ac:dyDescent="0.25">
      <c r="B61" s="22">
        <v>53</v>
      </c>
      <c r="C61" s="23" t="s">
        <v>760</v>
      </c>
      <c r="D61" s="24" t="s">
        <v>761</v>
      </c>
      <c r="E61" s="25" t="s">
        <v>599</v>
      </c>
      <c r="F61" s="26" t="s">
        <v>762</v>
      </c>
      <c r="G61" s="23" t="s">
        <v>68</v>
      </c>
      <c r="H61" s="27">
        <v>3</v>
      </c>
      <c r="I61" s="27" t="s">
        <v>25</v>
      </c>
      <c r="J61" s="27" t="s">
        <v>25</v>
      </c>
      <c r="K61" s="27">
        <v>0</v>
      </c>
      <c r="L61" s="71" t="s">
        <v>25</v>
      </c>
      <c r="M61" s="28">
        <f>ROUND(SUMPRODUCT(H61:L61,$H$8:$L$8)/100,1)</f>
        <v>0.3</v>
      </c>
      <c r="N61" s="29" t="str">
        <f t="shared" si="3"/>
        <v>F</v>
      </c>
      <c r="O61" s="30" t="str">
        <f t="shared" si="4"/>
        <v>Kém</v>
      </c>
      <c r="P61" s="31" t="str">
        <f t="shared" si="5"/>
        <v>Không đủ ĐKDT</v>
      </c>
      <c r="Q61" s="32" t="s">
        <v>771</v>
      </c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Học lại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 ht="18.75" customHeight="1" x14ac:dyDescent="0.25">
      <c r="B62" s="22">
        <v>54</v>
      </c>
      <c r="C62" s="23" t="s">
        <v>763</v>
      </c>
      <c r="D62" s="24" t="s">
        <v>70</v>
      </c>
      <c r="E62" s="25" t="s">
        <v>764</v>
      </c>
      <c r="F62" s="26" t="s">
        <v>765</v>
      </c>
      <c r="G62" s="23" t="s">
        <v>50</v>
      </c>
      <c r="H62" s="27">
        <v>10</v>
      </c>
      <c r="I62" s="27" t="s">
        <v>25</v>
      </c>
      <c r="J62" s="27" t="s">
        <v>25</v>
      </c>
      <c r="K62" s="27">
        <v>7</v>
      </c>
      <c r="L62" s="71">
        <v>9</v>
      </c>
      <c r="M62" s="28">
        <f>ROUND(SUMPRODUCT(H62:L62,$H$8:$L$8)/100,1)</f>
        <v>8.5</v>
      </c>
      <c r="N62" s="29" t="str">
        <f t="shared" si="3"/>
        <v>A</v>
      </c>
      <c r="O62" s="30" t="str">
        <f t="shared" si="4"/>
        <v>Giỏi</v>
      </c>
      <c r="P62" s="31" t="str">
        <f t="shared" si="5"/>
        <v/>
      </c>
      <c r="Q62" s="32" t="s">
        <v>771</v>
      </c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1:35" ht="18.75" customHeight="1" x14ac:dyDescent="0.25">
      <c r="B63" s="22">
        <v>55</v>
      </c>
      <c r="C63" s="23" t="s">
        <v>766</v>
      </c>
      <c r="D63" s="24" t="s">
        <v>767</v>
      </c>
      <c r="E63" s="25" t="s">
        <v>527</v>
      </c>
      <c r="F63" s="26" t="s">
        <v>768</v>
      </c>
      <c r="G63" s="23" t="s">
        <v>68</v>
      </c>
      <c r="H63" s="27">
        <v>10</v>
      </c>
      <c r="I63" s="27" t="s">
        <v>25</v>
      </c>
      <c r="J63" s="27" t="s">
        <v>25</v>
      </c>
      <c r="K63" s="27">
        <v>7</v>
      </c>
      <c r="L63" s="71">
        <v>6</v>
      </c>
      <c r="M63" s="28">
        <f>ROUND(SUMPRODUCT(H63:L63,$H$8:$L$8)/100,1)</f>
        <v>6.7</v>
      </c>
      <c r="N63" s="29" t="str">
        <f t="shared" si="3"/>
        <v>C+</v>
      </c>
      <c r="O63" s="30" t="str">
        <f t="shared" si="4"/>
        <v>Trung bình</v>
      </c>
      <c r="P63" s="31" t="str">
        <f t="shared" si="5"/>
        <v/>
      </c>
      <c r="Q63" s="32" t="s">
        <v>771</v>
      </c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1:35" ht="9" customHeight="1" x14ac:dyDescent="0.25">
      <c r="A64" s="2"/>
      <c r="B64" s="33"/>
      <c r="C64" s="34"/>
      <c r="D64" s="34"/>
      <c r="E64" s="35"/>
      <c r="F64" s="35"/>
      <c r="G64" s="35"/>
      <c r="H64" s="36"/>
      <c r="I64" s="37"/>
      <c r="J64" s="37"/>
      <c r="K64" s="38"/>
      <c r="L64" s="38"/>
      <c r="M64" s="38"/>
      <c r="N64" s="38"/>
      <c r="O64" s="38"/>
      <c r="P64" s="38"/>
      <c r="Q64" s="38"/>
      <c r="R64" s="3"/>
    </row>
    <row r="65" spans="1:18" ht="16.5" x14ac:dyDescent="0.25">
      <c r="A65" s="2"/>
      <c r="B65" s="78" t="s">
        <v>26</v>
      </c>
      <c r="C65" s="78"/>
      <c r="D65" s="34"/>
      <c r="E65" s="35"/>
      <c r="F65" s="35"/>
      <c r="G65" s="35"/>
      <c r="H65" s="36"/>
      <c r="I65" s="37"/>
      <c r="J65" s="37"/>
      <c r="K65" s="38"/>
      <c r="L65" s="38"/>
      <c r="M65" s="38"/>
      <c r="N65" s="38"/>
      <c r="O65" s="38"/>
      <c r="P65" s="38"/>
      <c r="Q65" s="38"/>
      <c r="R65" s="3"/>
    </row>
    <row r="66" spans="1:18" ht="16.5" customHeight="1" x14ac:dyDescent="0.25">
      <c r="A66" s="2"/>
      <c r="B66" s="39" t="s">
        <v>27</v>
      </c>
      <c r="C66" s="39"/>
      <c r="D66" s="40">
        <f>+$W$7</f>
        <v>55</v>
      </c>
      <c r="E66" s="41" t="s">
        <v>28</v>
      </c>
      <c r="F66" s="79" t="s">
        <v>29</v>
      </c>
      <c r="G66" s="79"/>
      <c r="H66" s="79"/>
      <c r="I66" s="79"/>
      <c r="J66" s="79"/>
      <c r="K66" s="79"/>
      <c r="L66" s="42">
        <f>$W$7 -COUNTIF($P$8:$P$222,"Vắng") -COUNTIF($P$8:$P$222,"Vắng có phép") - COUNTIF($P$8:$P$222,"Đình chỉ thi") - COUNTIF($P$8:$P$222,"Không đủ ĐKDT")</f>
        <v>48</v>
      </c>
      <c r="M66" s="42"/>
      <c r="N66" s="42"/>
      <c r="O66" s="43"/>
      <c r="P66" s="44" t="s">
        <v>28</v>
      </c>
      <c r="Q66" s="43"/>
      <c r="R66" s="3"/>
    </row>
    <row r="67" spans="1:18" ht="16.5" customHeight="1" x14ac:dyDescent="0.25">
      <c r="A67" s="2"/>
      <c r="B67" s="39" t="s">
        <v>30</v>
      </c>
      <c r="C67" s="39"/>
      <c r="D67" s="40">
        <f>+$AH$7</f>
        <v>45</v>
      </c>
      <c r="E67" s="41" t="s">
        <v>28</v>
      </c>
      <c r="F67" s="79" t="s">
        <v>31</v>
      </c>
      <c r="G67" s="79"/>
      <c r="H67" s="79"/>
      <c r="I67" s="79"/>
      <c r="J67" s="79"/>
      <c r="K67" s="79"/>
      <c r="L67" s="45">
        <f>COUNTIF($P$8:$P$98,"Vắng")</f>
        <v>0</v>
      </c>
      <c r="M67" s="45"/>
      <c r="N67" s="45"/>
      <c r="O67" s="46"/>
      <c r="P67" s="44" t="s">
        <v>28</v>
      </c>
      <c r="Q67" s="46"/>
      <c r="R67" s="3"/>
    </row>
    <row r="68" spans="1:18" ht="16.5" customHeight="1" x14ac:dyDescent="0.25">
      <c r="A68" s="2"/>
      <c r="B68" s="39" t="s">
        <v>39</v>
      </c>
      <c r="C68" s="39"/>
      <c r="D68" s="49">
        <f>COUNTIF(T9:T63,"Học lại")</f>
        <v>10</v>
      </c>
      <c r="E68" s="41" t="s">
        <v>28</v>
      </c>
      <c r="F68" s="79" t="s">
        <v>40</v>
      </c>
      <c r="G68" s="79"/>
      <c r="H68" s="79"/>
      <c r="I68" s="79"/>
      <c r="J68" s="79"/>
      <c r="K68" s="79"/>
      <c r="L68" s="42">
        <f>COUNTIF($P$8:$P$98,"Vắng có phép")</f>
        <v>0</v>
      </c>
      <c r="M68" s="42"/>
      <c r="N68" s="42"/>
      <c r="O68" s="43"/>
      <c r="P68" s="44" t="s">
        <v>28</v>
      </c>
      <c r="Q68" s="43"/>
      <c r="R68" s="3"/>
    </row>
    <row r="69" spans="1:18" ht="3" customHeight="1" x14ac:dyDescent="0.25">
      <c r="A69" s="2"/>
      <c r="B69" s="33"/>
      <c r="C69" s="34"/>
      <c r="D69" s="34"/>
      <c r="E69" s="35"/>
      <c r="F69" s="35"/>
      <c r="G69" s="35"/>
      <c r="H69" s="36"/>
      <c r="I69" s="37"/>
      <c r="J69" s="37"/>
      <c r="K69" s="38"/>
      <c r="L69" s="38"/>
      <c r="M69" s="38"/>
      <c r="N69" s="38"/>
      <c r="O69" s="38"/>
      <c r="P69" s="38"/>
      <c r="Q69" s="38"/>
      <c r="R69" s="3"/>
    </row>
    <row r="70" spans="1:18" x14ac:dyDescent="0.25">
      <c r="B70" s="68" t="s">
        <v>41</v>
      </c>
      <c r="C70" s="68"/>
      <c r="D70" s="69">
        <f>COUNTIF(T9:T63,"Thi lại")</f>
        <v>0</v>
      </c>
      <c r="E70" s="70" t="s">
        <v>28</v>
      </c>
      <c r="F70" s="3"/>
      <c r="G70" s="3"/>
      <c r="H70" s="3"/>
      <c r="I70" s="3"/>
      <c r="J70" s="80"/>
      <c r="K70" s="80"/>
      <c r="L70" s="80"/>
      <c r="M70" s="80"/>
      <c r="N70" s="80"/>
      <c r="O70" s="80"/>
      <c r="P70" s="80"/>
      <c r="Q70" s="80"/>
      <c r="R70" s="3"/>
    </row>
    <row r="71" spans="1:18" ht="24.75" customHeight="1" x14ac:dyDescent="0.25">
      <c r="B71" s="68"/>
      <c r="C71" s="68"/>
      <c r="D71" s="69"/>
      <c r="E71" s="70"/>
      <c r="F71" s="3"/>
      <c r="G71" s="3"/>
      <c r="H71" s="3"/>
      <c r="I71" s="3"/>
      <c r="J71" s="80" t="s">
        <v>774</v>
      </c>
      <c r="K71" s="80"/>
      <c r="L71" s="80"/>
      <c r="M71" s="80"/>
      <c r="N71" s="80"/>
      <c r="O71" s="80"/>
      <c r="P71" s="80"/>
      <c r="Q71" s="80"/>
      <c r="R71" s="3"/>
    </row>
  </sheetData>
  <sheetProtection formatCells="0" formatColumns="0" formatRows="0" insertColumns="0" insertRows="0" insertHyperlinks="0" deleteColumns="0" deleteRows="0" sort="0" autoFilter="0" pivotTables="0"/>
  <autoFilter ref="A7:AI63">
    <filterColumn colId="3" showButton="0"/>
  </autoFilter>
  <sortState ref="B9:U63">
    <sortCondition ref="B9:B63"/>
  </sortState>
  <mergeCells count="40">
    <mergeCell ref="B1:G1"/>
    <mergeCell ref="H1:Q1"/>
    <mergeCell ref="B2:G2"/>
    <mergeCell ref="H2:Q2"/>
    <mergeCell ref="B3:C3"/>
    <mergeCell ref="D3:K3"/>
    <mergeCell ref="L3:Q3"/>
    <mergeCell ref="K6:K7"/>
    <mergeCell ref="AH3:AI5"/>
    <mergeCell ref="V3:V6"/>
    <mergeCell ref="W3:W6"/>
    <mergeCell ref="X3:AA5"/>
    <mergeCell ref="AB3:AC5"/>
    <mergeCell ref="AD3:AE5"/>
    <mergeCell ref="AF3:AG5"/>
    <mergeCell ref="O6:O7"/>
    <mergeCell ref="P6:P8"/>
    <mergeCell ref="Q6:Q8"/>
    <mergeCell ref="M6:M8"/>
    <mergeCell ref="U3:U6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F67:K67"/>
    <mergeCell ref="F68:K68"/>
    <mergeCell ref="J70:Q70"/>
    <mergeCell ref="J71:Q71"/>
    <mergeCell ref="F66:K66"/>
    <mergeCell ref="B8:G8"/>
    <mergeCell ref="B65:C65"/>
  </mergeCells>
  <conditionalFormatting sqref="H9:L63">
    <cfRule type="cellIs" dxfId="35" priority="13" operator="greaterThan">
      <formula>10</formula>
    </cfRule>
  </conditionalFormatting>
  <conditionalFormatting sqref="L9:L63">
    <cfRule type="cellIs" dxfId="34" priority="4" operator="greaterThan">
      <formula>10</formula>
    </cfRule>
    <cfRule type="cellIs" dxfId="33" priority="6" operator="greaterThan">
      <formula>10</formula>
    </cfRule>
    <cfRule type="cellIs" dxfId="32" priority="7" operator="greaterThan">
      <formula>10</formula>
    </cfRule>
    <cfRule type="cellIs" dxfId="31" priority="8" operator="greaterThan">
      <formula>10</formula>
    </cfRule>
    <cfRule type="cellIs" dxfId="30" priority="9" operator="greaterThan">
      <formula>10</formula>
    </cfRule>
    <cfRule type="cellIs" dxfId="29" priority="10" operator="greaterThan">
      <formula>10</formula>
    </cfRule>
  </conditionalFormatting>
  <conditionalFormatting sqref="H9:K63">
    <cfRule type="cellIs" dxfId="28" priority="3" operator="greaterThan">
      <formula>10</formula>
    </cfRule>
  </conditionalFormatting>
  <conditionalFormatting sqref="C1:C1048576">
    <cfRule type="duplicateValues" dxfId="27" priority="24"/>
  </conditionalFormatting>
  <dataValidations count="1">
    <dataValidation allowBlank="1" showInputMessage="1" showErrorMessage="1" errorTitle="Không xóa dữ liệu" error="Không xóa dữ liệu" prompt="Không xóa dữ liệu" sqref="D68 T9:T63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zoomScale="115" zoomScaleNormal="115" workbookViewId="0">
      <pane ySplit="2" topLeftCell="A65" activePane="bottomLeft" state="frozen"/>
      <selection activeCell="L5" sqref="L1:O1048576"/>
      <selection pane="bottomLeft" activeCell="A72" sqref="A72:XFD101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9.125" style="1" customWidth="1"/>
    <col min="5" max="5" width="12.25" style="1" customWidth="1"/>
    <col min="6" max="6" width="9.375" style="1" hidden="1" customWidth="1"/>
    <col min="7" max="7" width="10.75" style="1" customWidth="1"/>
    <col min="8" max="8" width="4.375" style="1" customWidth="1"/>
    <col min="9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5" t="s">
        <v>0</v>
      </c>
      <c r="C1" s="95"/>
      <c r="D1" s="95"/>
      <c r="E1" s="95"/>
      <c r="F1" s="95"/>
      <c r="G1" s="95"/>
      <c r="H1" s="96" t="s">
        <v>772</v>
      </c>
      <c r="I1" s="96"/>
      <c r="J1" s="96"/>
      <c r="K1" s="96"/>
      <c r="L1" s="96"/>
      <c r="M1" s="96"/>
      <c r="N1" s="96"/>
      <c r="O1" s="96"/>
      <c r="P1" s="96"/>
      <c r="Q1" s="96"/>
      <c r="R1" s="3"/>
    </row>
    <row r="2" spans="2:35" ht="25.5" customHeight="1" x14ac:dyDescent="0.25">
      <c r="B2" s="97" t="s">
        <v>1</v>
      </c>
      <c r="C2" s="97"/>
      <c r="D2" s="97"/>
      <c r="E2" s="97"/>
      <c r="F2" s="97"/>
      <c r="G2" s="97"/>
      <c r="H2" s="98" t="s">
        <v>42</v>
      </c>
      <c r="I2" s="98"/>
      <c r="J2" s="98"/>
      <c r="K2" s="98"/>
      <c r="L2" s="98"/>
      <c r="M2" s="98"/>
      <c r="N2" s="98"/>
      <c r="O2" s="98"/>
      <c r="P2" s="98"/>
      <c r="Q2" s="98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99" t="s">
        <v>2</v>
      </c>
      <c r="C3" s="99"/>
      <c r="D3" s="100" t="s">
        <v>43</v>
      </c>
      <c r="E3" s="100"/>
      <c r="F3" s="100"/>
      <c r="G3" s="100"/>
      <c r="H3" s="100"/>
      <c r="I3" s="100"/>
      <c r="J3" s="100"/>
      <c r="K3" s="100"/>
      <c r="L3" s="101" t="s">
        <v>609</v>
      </c>
      <c r="M3" s="101"/>
      <c r="N3" s="101"/>
      <c r="O3" s="101"/>
      <c r="P3" s="101"/>
      <c r="Q3" s="101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 x14ac:dyDescent="0.25">
      <c r="B4" s="81" t="s">
        <v>3</v>
      </c>
      <c r="C4" s="81"/>
      <c r="D4" s="6">
        <v>3</v>
      </c>
      <c r="G4" s="82" t="s">
        <v>44</v>
      </c>
      <c r="H4" s="82"/>
      <c r="I4" s="82"/>
      <c r="J4" s="82"/>
      <c r="K4" s="82"/>
      <c r="L4" s="82" t="s">
        <v>45</v>
      </c>
      <c r="M4" s="82"/>
      <c r="N4" s="82"/>
      <c r="O4" s="82"/>
      <c r="P4" s="82"/>
      <c r="Q4" s="82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 x14ac:dyDescent="0.25">
      <c r="B6" s="83" t="s">
        <v>4</v>
      </c>
      <c r="C6" s="85" t="s">
        <v>5</v>
      </c>
      <c r="D6" s="87" t="s">
        <v>6</v>
      </c>
      <c r="E6" s="88"/>
      <c r="F6" s="83" t="s">
        <v>7</v>
      </c>
      <c r="G6" s="83" t="s">
        <v>8</v>
      </c>
      <c r="H6" s="91" t="s">
        <v>9</v>
      </c>
      <c r="I6" s="91" t="s">
        <v>10</v>
      </c>
      <c r="J6" s="91" t="s">
        <v>11</v>
      </c>
      <c r="K6" s="91" t="s">
        <v>12</v>
      </c>
      <c r="L6" s="92" t="s">
        <v>13</v>
      </c>
      <c r="M6" s="83" t="s">
        <v>14</v>
      </c>
      <c r="N6" s="92" t="s">
        <v>15</v>
      </c>
      <c r="O6" s="83" t="s">
        <v>16</v>
      </c>
      <c r="P6" s="83" t="s">
        <v>17</v>
      </c>
      <c r="Q6" s="83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4"/>
      <c r="C7" s="86"/>
      <c r="D7" s="89"/>
      <c r="E7" s="90"/>
      <c r="F7" s="84"/>
      <c r="G7" s="84"/>
      <c r="H7" s="91"/>
      <c r="I7" s="91"/>
      <c r="J7" s="91"/>
      <c r="K7" s="91"/>
      <c r="L7" s="92"/>
      <c r="M7" s="94"/>
      <c r="N7" s="92"/>
      <c r="O7" s="84"/>
      <c r="P7" s="94"/>
      <c r="Q7" s="94"/>
      <c r="S7" s="8"/>
      <c r="T7" s="51"/>
      <c r="U7" s="56" t="str">
        <f>+D3</f>
        <v>Kho dữ liệu và khai phá dữ liệu</v>
      </c>
      <c r="V7" s="57" t="str">
        <f>+L3</f>
        <v>Nhóm: D14-098_03</v>
      </c>
      <c r="W7" s="58">
        <f>+$AF$7+$AH$7+$AD$7</f>
        <v>55</v>
      </c>
      <c r="X7" s="52">
        <f>COUNTIF($P$8:$P$93,"Khiển trách")</f>
        <v>0</v>
      </c>
      <c r="Y7" s="52">
        <f>COUNTIF($P$8:$P$93,"Cảnh cáo")</f>
        <v>0</v>
      </c>
      <c r="Z7" s="52">
        <f>COUNTIF($P$8:$P$93,"Đình chỉ thi")</f>
        <v>0</v>
      </c>
      <c r="AA7" s="59">
        <f>+($X$7+$Y$7+$Z$7)/$W$7*100%</f>
        <v>0</v>
      </c>
      <c r="AB7" s="52">
        <f>SUM(COUNTIF($P$8:$P$91,"Vắng"),COUNTIF($P$8:$P$91,"Vắng có phép"))</f>
        <v>0</v>
      </c>
      <c r="AC7" s="60">
        <f>+$AB$7/$W$7</f>
        <v>0</v>
      </c>
      <c r="AD7" s="61">
        <f>COUNTIF($T$8:$T$91,"Thi lại")</f>
        <v>0</v>
      </c>
      <c r="AE7" s="60">
        <f>+$AD$7/$W$7</f>
        <v>0</v>
      </c>
      <c r="AF7" s="61">
        <f>COUNTIF($T$8:$T$92,"Học lại")</f>
        <v>11</v>
      </c>
      <c r="AG7" s="60">
        <f>+$AF$7/$W$7</f>
        <v>0.2</v>
      </c>
      <c r="AH7" s="52">
        <f>COUNTIF($T$9:$T$92,"Đạt")</f>
        <v>44</v>
      </c>
      <c r="AI7" s="59">
        <f>+$AH$7/$W$7</f>
        <v>0.8</v>
      </c>
    </row>
    <row r="8" spans="2:35" ht="14.25" customHeight="1" x14ac:dyDescent="0.25">
      <c r="B8" s="75" t="s">
        <v>24</v>
      </c>
      <c r="C8" s="76"/>
      <c r="D8" s="76"/>
      <c r="E8" s="76"/>
      <c r="F8" s="76"/>
      <c r="G8" s="77"/>
      <c r="H8" s="9">
        <v>10</v>
      </c>
      <c r="I8" s="9"/>
      <c r="J8" s="72"/>
      <c r="K8" s="9">
        <v>30</v>
      </c>
      <c r="L8" s="48">
        <f>100-(H8+I8+J8+K8)</f>
        <v>60</v>
      </c>
      <c r="M8" s="84"/>
      <c r="N8" s="10"/>
      <c r="O8" s="10"/>
      <c r="P8" s="84"/>
      <c r="Q8" s="84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445</v>
      </c>
      <c r="D9" s="13" t="s">
        <v>446</v>
      </c>
      <c r="E9" s="14" t="s">
        <v>447</v>
      </c>
      <c r="F9" s="15" t="s">
        <v>448</v>
      </c>
      <c r="G9" s="12" t="s">
        <v>63</v>
      </c>
      <c r="H9" s="16">
        <v>6</v>
      </c>
      <c r="I9" s="16" t="s">
        <v>25</v>
      </c>
      <c r="J9" s="16" t="s">
        <v>25</v>
      </c>
      <c r="K9" s="16">
        <v>6</v>
      </c>
      <c r="L9" s="17">
        <v>4</v>
      </c>
      <c r="M9" s="18">
        <f>ROUND(SUMPRODUCT(H9:L9,$H$8:$L$8)/100,1)</f>
        <v>4.8</v>
      </c>
      <c r="N9" s="19" t="str">
        <f t="shared" ref="N9:N40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D</v>
      </c>
      <c r="O9" s="19" t="str">
        <f t="shared" ref="O9:O40" si="1">IF($M9&lt;4,"Kém",IF(AND($M9&gt;=4,$M9&lt;=5.4),"Trung bình yếu",IF(AND($M9&gt;=5.5,$M9&lt;=6.9),"Trung bình",IF(AND($M9&gt;=7,$M9&lt;=8.4),"Khá",IF(AND($M9&gt;=8.5,$M9&lt;=10),"Giỏi","")))))</f>
        <v>Trung bình yếu</v>
      </c>
      <c r="P9" s="31" t="str">
        <f t="shared" ref="P9:P40" si="2">+IF(OR($H9=0,$I9=0,$J9=0,$K9=0),"Không đủ ĐKDT",IF(AND(L9=0,M9&gt;=4),"Không đạt",""))</f>
        <v/>
      </c>
      <c r="Q9" s="20" t="s">
        <v>610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449</v>
      </c>
      <c r="D10" s="24" t="s">
        <v>450</v>
      </c>
      <c r="E10" s="25" t="s">
        <v>48</v>
      </c>
      <c r="F10" s="26" t="s">
        <v>451</v>
      </c>
      <c r="G10" s="23" t="s">
        <v>63</v>
      </c>
      <c r="H10" s="27">
        <v>10</v>
      </c>
      <c r="I10" s="27" t="s">
        <v>25</v>
      </c>
      <c r="J10" s="27" t="s">
        <v>25</v>
      </c>
      <c r="K10" s="27">
        <v>9</v>
      </c>
      <c r="L10" s="71">
        <v>8</v>
      </c>
      <c r="M10" s="28">
        <f>ROUND(SUMPRODUCT(H10:L10,$H$8:$L$8)/100,1)</f>
        <v>8.5</v>
      </c>
      <c r="N10" s="29" t="str">
        <f t="shared" si="0"/>
        <v>A</v>
      </c>
      <c r="O10" s="30" t="str">
        <f t="shared" si="1"/>
        <v>Giỏi</v>
      </c>
      <c r="P10" s="31" t="str">
        <f t="shared" si="2"/>
        <v/>
      </c>
      <c r="Q10" s="32" t="s">
        <v>610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452</v>
      </c>
      <c r="D11" s="24" t="s">
        <v>453</v>
      </c>
      <c r="E11" s="25" t="s">
        <v>48</v>
      </c>
      <c r="F11" s="26" t="s">
        <v>454</v>
      </c>
      <c r="G11" s="23" t="s">
        <v>213</v>
      </c>
      <c r="H11" s="27">
        <v>9</v>
      </c>
      <c r="I11" s="27" t="s">
        <v>25</v>
      </c>
      <c r="J11" s="27" t="s">
        <v>25</v>
      </c>
      <c r="K11" s="27">
        <v>4</v>
      </c>
      <c r="L11" s="71">
        <v>5</v>
      </c>
      <c r="M11" s="28">
        <f>ROUND(SUMPRODUCT(H11:L11,$H$8:$L$8)/100,1)</f>
        <v>5.0999999999999996</v>
      </c>
      <c r="N11" s="29" t="str">
        <f t="shared" si="0"/>
        <v>D+</v>
      </c>
      <c r="O11" s="30" t="str">
        <f t="shared" si="1"/>
        <v>Trung bình yếu</v>
      </c>
      <c r="P11" s="31" t="str">
        <f t="shared" si="2"/>
        <v/>
      </c>
      <c r="Q11" s="32" t="s">
        <v>610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8.75" customHeight="1" x14ac:dyDescent="0.25">
      <c r="B12" s="22">
        <v>4</v>
      </c>
      <c r="C12" s="23" t="s">
        <v>455</v>
      </c>
      <c r="D12" s="24" t="s">
        <v>456</v>
      </c>
      <c r="E12" s="25" t="s">
        <v>48</v>
      </c>
      <c r="F12" s="26" t="s">
        <v>457</v>
      </c>
      <c r="G12" s="23" t="s">
        <v>108</v>
      </c>
      <c r="H12" s="27">
        <v>6</v>
      </c>
      <c r="I12" s="27" t="s">
        <v>25</v>
      </c>
      <c r="J12" s="27" t="s">
        <v>25</v>
      </c>
      <c r="K12" s="27">
        <v>4</v>
      </c>
      <c r="L12" s="71">
        <v>4</v>
      </c>
      <c r="M12" s="28">
        <f>ROUND(SUMPRODUCT(H12:L12,$H$8:$L$8)/100,1)</f>
        <v>4.2</v>
      </c>
      <c r="N12" s="29" t="str">
        <f t="shared" si="0"/>
        <v>D</v>
      </c>
      <c r="O12" s="30" t="str">
        <f t="shared" si="1"/>
        <v>Trung bình yếu</v>
      </c>
      <c r="P12" s="31" t="str">
        <f t="shared" si="2"/>
        <v/>
      </c>
      <c r="Q12" s="32" t="s">
        <v>610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458</v>
      </c>
      <c r="D13" s="24" t="s">
        <v>459</v>
      </c>
      <c r="E13" s="25" t="s">
        <v>460</v>
      </c>
      <c r="F13" s="26" t="s">
        <v>461</v>
      </c>
      <c r="G13" s="23" t="s">
        <v>140</v>
      </c>
      <c r="H13" s="27">
        <v>3</v>
      </c>
      <c r="I13" s="27" t="s">
        <v>25</v>
      </c>
      <c r="J13" s="27" t="s">
        <v>25</v>
      </c>
      <c r="K13" s="27">
        <v>6</v>
      </c>
      <c r="L13" s="71">
        <v>6</v>
      </c>
      <c r="M13" s="28">
        <f>ROUND(SUMPRODUCT(H13:L13,$H$8:$L$8)/100,1)</f>
        <v>5.7</v>
      </c>
      <c r="N13" s="29" t="str">
        <f t="shared" si="0"/>
        <v>C</v>
      </c>
      <c r="O13" s="30" t="str">
        <f t="shared" si="1"/>
        <v>Trung bình</v>
      </c>
      <c r="P13" s="31" t="str">
        <f t="shared" si="2"/>
        <v/>
      </c>
      <c r="Q13" s="32" t="s">
        <v>610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462</v>
      </c>
      <c r="D14" s="24" t="s">
        <v>463</v>
      </c>
      <c r="E14" s="25" t="s">
        <v>57</v>
      </c>
      <c r="F14" s="26" t="s">
        <v>464</v>
      </c>
      <c r="G14" s="23" t="s">
        <v>54</v>
      </c>
      <c r="H14" s="27">
        <v>6</v>
      </c>
      <c r="I14" s="27" t="s">
        <v>25</v>
      </c>
      <c r="J14" s="27" t="s">
        <v>25</v>
      </c>
      <c r="K14" s="27">
        <v>4</v>
      </c>
      <c r="L14" s="71">
        <v>5</v>
      </c>
      <c r="M14" s="28">
        <f>ROUND(SUMPRODUCT(H14:L14,$H$8:$L$8)/100,1)</f>
        <v>4.8</v>
      </c>
      <c r="N14" s="29" t="str">
        <f t="shared" si="0"/>
        <v>D</v>
      </c>
      <c r="O14" s="30" t="str">
        <f t="shared" si="1"/>
        <v>Trung bình yếu</v>
      </c>
      <c r="P14" s="31" t="str">
        <f t="shared" si="2"/>
        <v/>
      </c>
      <c r="Q14" s="32" t="s">
        <v>610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465</v>
      </c>
      <c r="D15" s="24" t="s">
        <v>167</v>
      </c>
      <c r="E15" s="25" t="s">
        <v>466</v>
      </c>
      <c r="F15" s="26" t="s">
        <v>467</v>
      </c>
      <c r="G15" s="23" t="s">
        <v>54</v>
      </c>
      <c r="H15" s="27">
        <v>3</v>
      </c>
      <c r="I15" s="27" t="s">
        <v>25</v>
      </c>
      <c r="J15" s="27" t="s">
        <v>25</v>
      </c>
      <c r="K15" s="27">
        <v>4</v>
      </c>
      <c r="L15" s="71">
        <v>5</v>
      </c>
      <c r="M15" s="28">
        <f>ROUND(SUMPRODUCT(H15:L15,$H$8:$L$8)/100,1)</f>
        <v>4.5</v>
      </c>
      <c r="N15" s="29" t="str">
        <f t="shared" si="0"/>
        <v>D</v>
      </c>
      <c r="O15" s="30" t="str">
        <f t="shared" si="1"/>
        <v>Trung bình yếu</v>
      </c>
      <c r="P15" s="31" t="str">
        <f t="shared" si="2"/>
        <v/>
      </c>
      <c r="Q15" s="32" t="s">
        <v>610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468</v>
      </c>
      <c r="D16" s="24" t="s">
        <v>433</v>
      </c>
      <c r="E16" s="25" t="s">
        <v>469</v>
      </c>
      <c r="F16" s="26" t="s">
        <v>470</v>
      </c>
      <c r="G16" s="23" t="s">
        <v>68</v>
      </c>
      <c r="H16" s="27">
        <v>1</v>
      </c>
      <c r="I16" s="27" t="s">
        <v>25</v>
      </c>
      <c r="J16" s="27" t="s">
        <v>25</v>
      </c>
      <c r="K16" s="27">
        <v>0</v>
      </c>
      <c r="L16" s="71"/>
      <c r="M16" s="28">
        <f>ROUND(SUMPRODUCT(H16:L16,$H$8:$L$8)/100,1)</f>
        <v>0.1</v>
      </c>
      <c r="N16" s="29" t="str">
        <f t="shared" si="0"/>
        <v>F</v>
      </c>
      <c r="O16" s="30" t="str">
        <f t="shared" si="1"/>
        <v>Kém</v>
      </c>
      <c r="P16" s="31" t="str">
        <f t="shared" si="2"/>
        <v>Không đủ ĐKDT</v>
      </c>
      <c r="Q16" s="32" t="s">
        <v>610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Học lại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471</v>
      </c>
      <c r="D17" s="24" t="s">
        <v>472</v>
      </c>
      <c r="E17" s="25" t="s">
        <v>473</v>
      </c>
      <c r="F17" s="26" t="s">
        <v>474</v>
      </c>
      <c r="G17" s="23" t="s">
        <v>63</v>
      </c>
      <c r="H17" s="27">
        <v>6</v>
      </c>
      <c r="I17" s="27" t="s">
        <v>25</v>
      </c>
      <c r="J17" s="27" t="s">
        <v>25</v>
      </c>
      <c r="K17" s="27">
        <v>6</v>
      </c>
      <c r="L17" s="71">
        <v>6</v>
      </c>
      <c r="M17" s="28">
        <f>ROUND(SUMPRODUCT(H17:L17,$H$8:$L$8)/100,1)</f>
        <v>6</v>
      </c>
      <c r="N17" s="29" t="str">
        <f t="shared" si="0"/>
        <v>C</v>
      </c>
      <c r="O17" s="30" t="str">
        <f t="shared" si="1"/>
        <v>Trung bình</v>
      </c>
      <c r="P17" s="31" t="str">
        <f t="shared" si="2"/>
        <v/>
      </c>
      <c r="Q17" s="32" t="s">
        <v>610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475</v>
      </c>
      <c r="D18" s="24" t="s">
        <v>196</v>
      </c>
      <c r="E18" s="25" t="s">
        <v>280</v>
      </c>
      <c r="F18" s="26" t="s">
        <v>476</v>
      </c>
      <c r="G18" s="23" t="s">
        <v>63</v>
      </c>
      <c r="H18" s="27">
        <v>6</v>
      </c>
      <c r="I18" s="27" t="s">
        <v>25</v>
      </c>
      <c r="J18" s="27" t="s">
        <v>25</v>
      </c>
      <c r="K18" s="27">
        <v>6</v>
      </c>
      <c r="L18" s="71">
        <v>5</v>
      </c>
      <c r="M18" s="28">
        <f>ROUND(SUMPRODUCT(H18:L18,$H$8:$L$8)/100,1)</f>
        <v>5.4</v>
      </c>
      <c r="N18" s="29" t="str">
        <f t="shared" si="0"/>
        <v>D+</v>
      </c>
      <c r="O18" s="30" t="str">
        <f t="shared" si="1"/>
        <v>Trung bình yếu</v>
      </c>
      <c r="P18" s="31" t="str">
        <f t="shared" si="2"/>
        <v/>
      </c>
      <c r="Q18" s="32" t="s">
        <v>610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477</v>
      </c>
      <c r="D19" s="24" t="s">
        <v>478</v>
      </c>
      <c r="E19" s="25" t="s">
        <v>79</v>
      </c>
      <c r="F19" s="26" t="s">
        <v>479</v>
      </c>
      <c r="G19" s="23" t="s">
        <v>63</v>
      </c>
      <c r="H19" s="27">
        <v>9</v>
      </c>
      <c r="I19" s="27" t="s">
        <v>25</v>
      </c>
      <c r="J19" s="27" t="s">
        <v>25</v>
      </c>
      <c r="K19" s="27">
        <v>6</v>
      </c>
      <c r="L19" s="71">
        <v>6</v>
      </c>
      <c r="M19" s="28">
        <f>ROUND(SUMPRODUCT(H19:L19,$H$8:$L$8)/100,1)</f>
        <v>6.3</v>
      </c>
      <c r="N19" s="29" t="str">
        <f t="shared" si="0"/>
        <v>C</v>
      </c>
      <c r="O19" s="30" t="str">
        <f t="shared" si="1"/>
        <v>Trung bình</v>
      </c>
      <c r="P19" s="31" t="str">
        <f t="shared" si="2"/>
        <v/>
      </c>
      <c r="Q19" s="32" t="s">
        <v>610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480</v>
      </c>
      <c r="D20" s="24" t="s">
        <v>481</v>
      </c>
      <c r="E20" s="25" t="s">
        <v>79</v>
      </c>
      <c r="F20" s="26" t="s">
        <v>482</v>
      </c>
      <c r="G20" s="23" t="s">
        <v>54</v>
      </c>
      <c r="H20" s="27">
        <v>4</v>
      </c>
      <c r="I20" s="27" t="s">
        <v>25</v>
      </c>
      <c r="J20" s="27" t="s">
        <v>25</v>
      </c>
      <c r="K20" s="27">
        <v>4</v>
      </c>
      <c r="L20" s="71">
        <v>5</v>
      </c>
      <c r="M20" s="28">
        <f>ROUND(SUMPRODUCT(H20:L20,$H$8:$L$8)/100,1)</f>
        <v>4.5999999999999996</v>
      </c>
      <c r="N20" s="29" t="str">
        <f t="shared" si="0"/>
        <v>D</v>
      </c>
      <c r="O20" s="30" t="str">
        <f t="shared" si="1"/>
        <v>Trung bình yếu</v>
      </c>
      <c r="P20" s="31" t="str">
        <f t="shared" si="2"/>
        <v/>
      </c>
      <c r="Q20" s="32" t="s">
        <v>610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483</v>
      </c>
      <c r="D21" s="24" t="s">
        <v>484</v>
      </c>
      <c r="E21" s="25" t="s">
        <v>287</v>
      </c>
      <c r="F21" s="26" t="s">
        <v>485</v>
      </c>
      <c r="G21" s="23" t="s">
        <v>213</v>
      </c>
      <c r="H21" s="27">
        <v>10</v>
      </c>
      <c r="I21" s="27" t="s">
        <v>25</v>
      </c>
      <c r="J21" s="27" t="s">
        <v>25</v>
      </c>
      <c r="K21" s="27">
        <v>4</v>
      </c>
      <c r="L21" s="71">
        <v>7</v>
      </c>
      <c r="M21" s="28">
        <f>ROUND(SUMPRODUCT(H21:L21,$H$8:$L$8)/100,1)</f>
        <v>6.4</v>
      </c>
      <c r="N21" s="29" t="str">
        <f t="shared" si="0"/>
        <v>C</v>
      </c>
      <c r="O21" s="30" t="str">
        <f t="shared" si="1"/>
        <v>Trung bình</v>
      </c>
      <c r="P21" s="31" t="str">
        <f t="shared" si="2"/>
        <v/>
      </c>
      <c r="Q21" s="32" t="s">
        <v>610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486</v>
      </c>
      <c r="D22" s="24" t="s">
        <v>382</v>
      </c>
      <c r="E22" s="25" t="s">
        <v>287</v>
      </c>
      <c r="F22" s="26" t="s">
        <v>97</v>
      </c>
      <c r="G22" s="23" t="s">
        <v>50</v>
      </c>
      <c r="H22" s="27">
        <v>8</v>
      </c>
      <c r="I22" s="27" t="s">
        <v>25</v>
      </c>
      <c r="J22" s="27" t="s">
        <v>25</v>
      </c>
      <c r="K22" s="27">
        <v>4</v>
      </c>
      <c r="L22" s="71">
        <v>4</v>
      </c>
      <c r="M22" s="28">
        <f>ROUND(SUMPRODUCT(H22:L22,$H$8:$L$8)/100,1)</f>
        <v>4.4000000000000004</v>
      </c>
      <c r="N22" s="29" t="str">
        <f t="shared" si="0"/>
        <v>D</v>
      </c>
      <c r="O22" s="30" t="str">
        <f t="shared" si="1"/>
        <v>Trung bình yếu</v>
      </c>
      <c r="P22" s="31" t="str">
        <f t="shared" si="2"/>
        <v/>
      </c>
      <c r="Q22" s="32" t="s">
        <v>610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487</v>
      </c>
      <c r="D23" s="24" t="s">
        <v>488</v>
      </c>
      <c r="E23" s="25" t="s">
        <v>287</v>
      </c>
      <c r="F23" s="26" t="s">
        <v>489</v>
      </c>
      <c r="G23" s="23" t="s">
        <v>213</v>
      </c>
      <c r="H23" s="27">
        <v>9</v>
      </c>
      <c r="I23" s="27" t="s">
        <v>25</v>
      </c>
      <c r="J23" s="27" t="s">
        <v>25</v>
      </c>
      <c r="K23" s="27">
        <v>9</v>
      </c>
      <c r="L23" s="71">
        <v>5</v>
      </c>
      <c r="M23" s="28">
        <f>ROUND(SUMPRODUCT(H23:L23,$H$8:$L$8)/100,1)</f>
        <v>6.6</v>
      </c>
      <c r="N23" s="29" t="str">
        <f t="shared" si="0"/>
        <v>C+</v>
      </c>
      <c r="O23" s="30" t="str">
        <f t="shared" si="1"/>
        <v>Trung bình</v>
      </c>
      <c r="P23" s="31" t="str">
        <f t="shared" si="2"/>
        <v/>
      </c>
      <c r="Q23" s="32" t="s">
        <v>610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490</v>
      </c>
      <c r="D24" s="24" t="s">
        <v>491</v>
      </c>
      <c r="E24" s="25" t="s">
        <v>294</v>
      </c>
      <c r="F24" s="26" t="s">
        <v>270</v>
      </c>
      <c r="G24" s="23" t="s">
        <v>63</v>
      </c>
      <c r="H24" s="27">
        <v>9</v>
      </c>
      <c r="I24" s="27" t="s">
        <v>25</v>
      </c>
      <c r="J24" s="27" t="s">
        <v>25</v>
      </c>
      <c r="K24" s="27">
        <v>6</v>
      </c>
      <c r="L24" s="71">
        <v>6</v>
      </c>
      <c r="M24" s="28">
        <f>ROUND(SUMPRODUCT(H24:L24,$H$8:$L$8)/100,1)</f>
        <v>6.3</v>
      </c>
      <c r="N24" s="29" t="str">
        <f t="shared" si="0"/>
        <v>C</v>
      </c>
      <c r="O24" s="30" t="str">
        <f t="shared" si="1"/>
        <v>Trung bình</v>
      </c>
      <c r="P24" s="31" t="str">
        <f t="shared" si="2"/>
        <v/>
      </c>
      <c r="Q24" s="32" t="s">
        <v>610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492</v>
      </c>
      <c r="D25" s="24" t="s">
        <v>493</v>
      </c>
      <c r="E25" s="25" t="s">
        <v>383</v>
      </c>
      <c r="F25" s="26" t="s">
        <v>376</v>
      </c>
      <c r="G25" s="23" t="s">
        <v>63</v>
      </c>
      <c r="H25" s="27">
        <v>1</v>
      </c>
      <c r="I25" s="27" t="s">
        <v>25</v>
      </c>
      <c r="J25" s="27" t="s">
        <v>25</v>
      </c>
      <c r="K25" s="27">
        <v>7</v>
      </c>
      <c r="L25" s="71">
        <v>2</v>
      </c>
      <c r="M25" s="28">
        <f>ROUND(SUMPRODUCT(H25:L25,$H$8:$L$8)/100,1)</f>
        <v>3.4</v>
      </c>
      <c r="N25" s="29" t="str">
        <f t="shared" si="0"/>
        <v>F</v>
      </c>
      <c r="O25" s="30" t="str">
        <f t="shared" si="1"/>
        <v>Kém</v>
      </c>
      <c r="P25" s="31" t="str">
        <f t="shared" si="2"/>
        <v/>
      </c>
      <c r="Q25" s="32" t="s">
        <v>610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Học lại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494</v>
      </c>
      <c r="D26" s="24" t="s">
        <v>495</v>
      </c>
      <c r="E26" s="25" t="s">
        <v>496</v>
      </c>
      <c r="F26" s="26" t="s">
        <v>497</v>
      </c>
      <c r="G26" s="23" t="s">
        <v>213</v>
      </c>
      <c r="H26" s="27">
        <v>9</v>
      </c>
      <c r="I26" s="27" t="s">
        <v>25</v>
      </c>
      <c r="J26" s="27" t="s">
        <v>25</v>
      </c>
      <c r="K26" s="27">
        <v>7</v>
      </c>
      <c r="L26" s="71">
        <v>7</v>
      </c>
      <c r="M26" s="28">
        <f>ROUND(SUMPRODUCT(H26:L26,$H$8:$L$8)/100,1)</f>
        <v>7.2</v>
      </c>
      <c r="N26" s="29" t="str">
        <f t="shared" si="0"/>
        <v>B</v>
      </c>
      <c r="O26" s="30" t="str">
        <f t="shared" si="1"/>
        <v>Khá</v>
      </c>
      <c r="P26" s="31" t="str">
        <f t="shared" si="2"/>
        <v/>
      </c>
      <c r="Q26" s="32" t="s">
        <v>610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498</v>
      </c>
      <c r="D27" s="24" t="s">
        <v>499</v>
      </c>
      <c r="E27" s="25" t="s">
        <v>500</v>
      </c>
      <c r="F27" s="26" t="s">
        <v>501</v>
      </c>
      <c r="G27" s="23" t="s">
        <v>93</v>
      </c>
      <c r="H27" s="27">
        <v>7</v>
      </c>
      <c r="I27" s="27" t="s">
        <v>25</v>
      </c>
      <c r="J27" s="27" t="s">
        <v>25</v>
      </c>
      <c r="K27" s="27">
        <v>2</v>
      </c>
      <c r="L27" s="71">
        <v>4</v>
      </c>
      <c r="M27" s="28">
        <f>ROUND(SUMPRODUCT(H27:L27,$H$8:$L$8)/100,1)</f>
        <v>3.7</v>
      </c>
      <c r="N27" s="29" t="str">
        <f t="shared" si="0"/>
        <v>F</v>
      </c>
      <c r="O27" s="30" t="str">
        <f t="shared" si="1"/>
        <v>Kém</v>
      </c>
      <c r="P27" s="31" t="str">
        <f t="shared" si="2"/>
        <v/>
      </c>
      <c r="Q27" s="32" t="s">
        <v>610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Học lại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502</v>
      </c>
      <c r="D28" s="24" t="s">
        <v>503</v>
      </c>
      <c r="E28" s="25" t="s">
        <v>324</v>
      </c>
      <c r="F28" s="26" t="s">
        <v>504</v>
      </c>
      <c r="G28" s="23" t="s">
        <v>314</v>
      </c>
      <c r="H28" s="27">
        <v>9</v>
      </c>
      <c r="I28" s="27" t="s">
        <v>25</v>
      </c>
      <c r="J28" s="27" t="s">
        <v>25</v>
      </c>
      <c r="K28" s="27">
        <v>5</v>
      </c>
      <c r="L28" s="71">
        <v>5</v>
      </c>
      <c r="M28" s="28">
        <f>ROUND(SUMPRODUCT(H28:L28,$H$8:$L$8)/100,1)</f>
        <v>5.4</v>
      </c>
      <c r="N28" s="29" t="str">
        <f t="shared" si="0"/>
        <v>D+</v>
      </c>
      <c r="O28" s="30" t="str">
        <f t="shared" si="1"/>
        <v>Trung bình yếu</v>
      </c>
      <c r="P28" s="31" t="str">
        <f t="shared" si="2"/>
        <v/>
      </c>
      <c r="Q28" s="32" t="s">
        <v>610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505</v>
      </c>
      <c r="D29" s="24" t="s">
        <v>506</v>
      </c>
      <c r="E29" s="25" t="s">
        <v>138</v>
      </c>
      <c r="F29" s="26" t="s">
        <v>122</v>
      </c>
      <c r="G29" s="23" t="s">
        <v>213</v>
      </c>
      <c r="H29" s="27">
        <v>9</v>
      </c>
      <c r="I29" s="27" t="s">
        <v>25</v>
      </c>
      <c r="J29" s="27" t="s">
        <v>25</v>
      </c>
      <c r="K29" s="27">
        <v>6</v>
      </c>
      <c r="L29" s="71">
        <v>7</v>
      </c>
      <c r="M29" s="28">
        <f>ROUND(SUMPRODUCT(H29:L29,$H$8:$L$8)/100,1)</f>
        <v>6.9</v>
      </c>
      <c r="N29" s="29" t="str">
        <f t="shared" si="0"/>
        <v>C+</v>
      </c>
      <c r="O29" s="30" t="str">
        <f t="shared" si="1"/>
        <v>Trung bình</v>
      </c>
      <c r="P29" s="31" t="str">
        <f t="shared" si="2"/>
        <v/>
      </c>
      <c r="Q29" s="32" t="s">
        <v>610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507</v>
      </c>
      <c r="D30" s="24" t="s">
        <v>508</v>
      </c>
      <c r="E30" s="25" t="s">
        <v>411</v>
      </c>
      <c r="F30" s="26" t="s">
        <v>509</v>
      </c>
      <c r="G30" s="23" t="s">
        <v>68</v>
      </c>
      <c r="H30" s="27">
        <v>3</v>
      </c>
      <c r="I30" s="27" t="s">
        <v>25</v>
      </c>
      <c r="J30" s="27" t="s">
        <v>25</v>
      </c>
      <c r="K30" s="27">
        <v>6</v>
      </c>
      <c r="L30" s="71">
        <v>4</v>
      </c>
      <c r="M30" s="28">
        <f>ROUND(SUMPRODUCT(H30:L30,$H$8:$L$8)/100,1)</f>
        <v>4.5</v>
      </c>
      <c r="N30" s="29" t="str">
        <f t="shared" si="0"/>
        <v>D</v>
      </c>
      <c r="O30" s="30" t="str">
        <f t="shared" si="1"/>
        <v>Trung bình yếu</v>
      </c>
      <c r="P30" s="31" t="str">
        <f t="shared" si="2"/>
        <v/>
      </c>
      <c r="Q30" s="32" t="s">
        <v>610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510</v>
      </c>
      <c r="D31" s="24" t="s">
        <v>511</v>
      </c>
      <c r="E31" s="25" t="s">
        <v>337</v>
      </c>
      <c r="F31" s="26" t="s">
        <v>512</v>
      </c>
      <c r="G31" s="23" t="s">
        <v>93</v>
      </c>
      <c r="H31" s="27">
        <v>3</v>
      </c>
      <c r="I31" s="27" t="s">
        <v>25</v>
      </c>
      <c r="J31" s="27" t="s">
        <v>25</v>
      </c>
      <c r="K31" s="27">
        <v>6</v>
      </c>
      <c r="L31" s="71">
        <v>6</v>
      </c>
      <c r="M31" s="28">
        <f>ROUND(SUMPRODUCT(H31:L31,$H$8:$L$8)/100,1)</f>
        <v>5.7</v>
      </c>
      <c r="N31" s="29" t="str">
        <f t="shared" si="0"/>
        <v>C</v>
      </c>
      <c r="O31" s="30" t="str">
        <f t="shared" si="1"/>
        <v>Trung bình</v>
      </c>
      <c r="P31" s="31" t="str">
        <f t="shared" si="2"/>
        <v/>
      </c>
      <c r="Q31" s="32" t="s">
        <v>610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513</v>
      </c>
      <c r="D32" s="24" t="s">
        <v>514</v>
      </c>
      <c r="E32" s="25" t="s">
        <v>515</v>
      </c>
      <c r="F32" s="26" t="s">
        <v>404</v>
      </c>
      <c r="G32" s="23" t="s">
        <v>63</v>
      </c>
      <c r="H32" s="27">
        <v>9</v>
      </c>
      <c r="I32" s="27" t="s">
        <v>25</v>
      </c>
      <c r="J32" s="27" t="s">
        <v>25</v>
      </c>
      <c r="K32" s="27">
        <v>7</v>
      </c>
      <c r="L32" s="71">
        <v>6</v>
      </c>
      <c r="M32" s="28">
        <f>ROUND(SUMPRODUCT(H32:L32,$H$8:$L$8)/100,1)</f>
        <v>6.6</v>
      </c>
      <c r="N32" s="29" t="str">
        <f t="shared" si="0"/>
        <v>C+</v>
      </c>
      <c r="O32" s="30" t="str">
        <f t="shared" si="1"/>
        <v>Trung bình</v>
      </c>
      <c r="P32" s="31" t="str">
        <f t="shared" si="2"/>
        <v/>
      </c>
      <c r="Q32" s="32" t="s">
        <v>610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516</v>
      </c>
      <c r="D33" s="24" t="s">
        <v>56</v>
      </c>
      <c r="E33" s="25" t="s">
        <v>517</v>
      </c>
      <c r="F33" s="26" t="s">
        <v>153</v>
      </c>
      <c r="G33" s="23" t="s">
        <v>213</v>
      </c>
      <c r="H33" s="27">
        <v>9</v>
      </c>
      <c r="I33" s="27" t="s">
        <v>25</v>
      </c>
      <c r="J33" s="27" t="s">
        <v>25</v>
      </c>
      <c r="K33" s="27">
        <v>4</v>
      </c>
      <c r="L33" s="71">
        <v>6</v>
      </c>
      <c r="M33" s="28">
        <f>ROUND(SUMPRODUCT(H33:L33,$H$8:$L$8)/100,1)</f>
        <v>5.7</v>
      </c>
      <c r="N33" s="29" t="str">
        <f t="shared" si="0"/>
        <v>C</v>
      </c>
      <c r="O33" s="30" t="str">
        <f t="shared" si="1"/>
        <v>Trung bình</v>
      </c>
      <c r="P33" s="31" t="str">
        <f t="shared" si="2"/>
        <v/>
      </c>
      <c r="Q33" s="32" t="s">
        <v>610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518</v>
      </c>
      <c r="D34" s="24" t="s">
        <v>519</v>
      </c>
      <c r="E34" s="25" t="s">
        <v>430</v>
      </c>
      <c r="F34" s="26" t="s">
        <v>520</v>
      </c>
      <c r="G34" s="23" t="s">
        <v>50</v>
      </c>
      <c r="H34" s="27">
        <v>9</v>
      </c>
      <c r="I34" s="27" t="s">
        <v>25</v>
      </c>
      <c r="J34" s="27" t="s">
        <v>25</v>
      </c>
      <c r="K34" s="27">
        <v>4</v>
      </c>
      <c r="L34" s="71">
        <v>6</v>
      </c>
      <c r="M34" s="28">
        <f>ROUND(SUMPRODUCT(H34:L34,$H$8:$L$8)/100,1)</f>
        <v>5.7</v>
      </c>
      <c r="N34" s="29" t="str">
        <f t="shared" si="0"/>
        <v>C</v>
      </c>
      <c r="O34" s="30" t="str">
        <f t="shared" si="1"/>
        <v>Trung bình</v>
      </c>
      <c r="P34" s="31" t="str">
        <f t="shared" si="2"/>
        <v/>
      </c>
      <c r="Q34" s="32" t="s">
        <v>610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521</v>
      </c>
      <c r="D35" s="24" t="s">
        <v>522</v>
      </c>
      <c r="E35" s="25" t="s">
        <v>523</v>
      </c>
      <c r="F35" s="26" t="s">
        <v>524</v>
      </c>
      <c r="G35" s="23" t="s">
        <v>213</v>
      </c>
      <c r="H35" s="27">
        <v>0</v>
      </c>
      <c r="I35" s="27" t="s">
        <v>25</v>
      </c>
      <c r="J35" s="27" t="s">
        <v>25</v>
      </c>
      <c r="K35" s="27">
        <v>0</v>
      </c>
      <c r="L35" s="71"/>
      <c r="M35" s="28">
        <f>ROUND(SUMPRODUCT(H35:L35,$H$8:$L$8)/100,1)</f>
        <v>0</v>
      </c>
      <c r="N35" s="29" t="str">
        <f t="shared" si="0"/>
        <v>F</v>
      </c>
      <c r="O35" s="30" t="str">
        <f t="shared" si="1"/>
        <v>Kém</v>
      </c>
      <c r="P35" s="31" t="str">
        <f t="shared" si="2"/>
        <v>Không đủ ĐKDT</v>
      </c>
      <c r="Q35" s="32" t="s">
        <v>610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Học lại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525</v>
      </c>
      <c r="D36" s="24" t="s">
        <v>526</v>
      </c>
      <c r="E36" s="25" t="s">
        <v>527</v>
      </c>
      <c r="F36" s="26" t="s">
        <v>115</v>
      </c>
      <c r="G36" s="23" t="s">
        <v>213</v>
      </c>
      <c r="H36" s="27">
        <v>9</v>
      </c>
      <c r="I36" s="27" t="s">
        <v>25</v>
      </c>
      <c r="J36" s="27" t="s">
        <v>25</v>
      </c>
      <c r="K36" s="27">
        <v>4</v>
      </c>
      <c r="L36" s="71">
        <v>5</v>
      </c>
      <c r="M36" s="28">
        <f>ROUND(SUMPRODUCT(H36:L36,$H$8:$L$8)/100,1)</f>
        <v>5.0999999999999996</v>
      </c>
      <c r="N36" s="29" t="str">
        <f t="shared" si="0"/>
        <v>D+</v>
      </c>
      <c r="O36" s="30" t="str">
        <f t="shared" si="1"/>
        <v>Trung bình yếu</v>
      </c>
      <c r="P36" s="31" t="str">
        <f t="shared" si="2"/>
        <v/>
      </c>
      <c r="Q36" s="32" t="s">
        <v>610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528</v>
      </c>
      <c r="D37" s="24" t="s">
        <v>529</v>
      </c>
      <c r="E37" s="25" t="s">
        <v>48</v>
      </c>
      <c r="F37" s="26" t="s">
        <v>530</v>
      </c>
      <c r="G37" s="23" t="s">
        <v>50</v>
      </c>
      <c r="H37" s="27">
        <v>6</v>
      </c>
      <c r="I37" s="27" t="s">
        <v>25</v>
      </c>
      <c r="J37" s="27" t="s">
        <v>25</v>
      </c>
      <c r="K37" s="27">
        <v>5</v>
      </c>
      <c r="L37" s="71">
        <v>6</v>
      </c>
      <c r="M37" s="28">
        <f>ROUND(SUMPRODUCT(H37:L37,$H$8:$L$8)/100,1)</f>
        <v>5.7</v>
      </c>
      <c r="N37" s="29" t="str">
        <f t="shared" si="0"/>
        <v>C</v>
      </c>
      <c r="O37" s="30" t="str">
        <f t="shared" si="1"/>
        <v>Trung bình</v>
      </c>
      <c r="P37" s="31" t="str">
        <f t="shared" si="2"/>
        <v/>
      </c>
      <c r="Q37" s="32" t="s">
        <v>611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531</v>
      </c>
      <c r="D38" s="24" t="s">
        <v>503</v>
      </c>
      <c r="E38" s="25" t="s">
        <v>532</v>
      </c>
      <c r="F38" s="26" t="s">
        <v>533</v>
      </c>
      <c r="G38" s="23" t="s">
        <v>63</v>
      </c>
      <c r="H38" s="27">
        <v>0</v>
      </c>
      <c r="I38" s="27" t="s">
        <v>25</v>
      </c>
      <c r="J38" s="27" t="s">
        <v>25</v>
      </c>
      <c r="K38" s="27">
        <v>6</v>
      </c>
      <c r="L38" s="71" t="s">
        <v>25</v>
      </c>
      <c r="M38" s="28">
        <f>ROUND(SUMPRODUCT(H38:L38,$H$8:$L$8)/100,1)</f>
        <v>1.8</v>
      </c>
      <c r="N38" s="29" t="str">
        <f t="shared" si="0"/>
        <v>F</v>
      </c>
      <c r="O38" s="30" t="str">
        <f t="shared" si="1"/>
        <v>Kém</v>
      </c>
      <c r="P38" s="31" t="str">
        <f t="shared" si="2"/>
        <v>Không đủ ĐKDT</v>
      </c>
      <c r="Q38" s="32" t="s">
        <v>611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Học lại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534</v>
      </c>
      <c r="D39" s="24" t="s">
        <v>535</v>
      </c>
      <c r="E39" s="25" t="s">
        <v>536</v>
      </c>
      <c r="F39" s="26" t="s">
        <v>537</v>
      </c>
      <c r="G39" s="23" t="s">
        <v>68</v>
      </c>
      <c r="H39" s="27">
        <v>9</v>
      </c>
      <c r="I39" s="27" t="s">
        <v>25</v>
      </c>
      <c r="J39" s="27" t="s">
        <v>25</v>
      </c>
      <c r="K39" s="27">
        <v>5</v>
      </c>
      <c r="L39" s="71">
        <v>7</v>
      </c>
      <c r="M39" s="28">
        <f>ROUND(SUMPRODUCT(H39:L39,$H$8:$L$8)/100,1)</f>
        <v>6.6</v>
      </c>
      <c r="N39" s="29" t="str">
        <f t="shared" si="0"/>
        <v>C+</v>
      </c>
      <c r="O39" s="30" t="str">
        <f t="shared" si="1"/>
        <v>Trung bình</v>
      </c>
      <c r="P39" s="31" t="str">
        <f t="shared" si="2"/>
        <v/>
      </c>
      <c r="Q39" s="32" t="s">
        <v>611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538</v>
      </c>
      <c r="D40" s="24" t="s">
        <v>539</v>
      </c>
      <c r="E40" s="25" t="s">
        <v>280</v>
      </c>
      <c r="F40" s="26" t="s">
        <v>540</v>
      </c>
      <c r="G40" s="23" t="s">
        <v>50</v>
      </c>
      <c r="H40" s="27">
        <v>10</v>
      </c>
      <c r="I40" s="27" t="s">
        <v>25</v>
      </c>
      <c r="J40" s="27" t="s">
        <v>25</v>
      </c>
      <c r="K40" s="27">
        <v>4</v>
      </c>
      <c r="L40" s="71">
        <v>4</v>
      </c>
      <c r="M40" s="28">
        <f>ROUND(SUMPRODUCT(H40:L40,$H$8:$L$8)/100,1)</f>
        <v>4.5999999999999996</v>
      </c>
      <c r="N40" s="29" t="str">
        <f t="shared" si="0"/>
        <v>D</v>
      </c>
      <c r="O40" s="30" t="str">
        <f t="shared" si="1"/>
        <v>Trung bình yếu</v>
      </c>
      <c r="P40" s="31" t="str">
        <f t="shared" si="2"/>
        <v/>
      </c>
      <c r="Q40" s="32" t="s">
        <v>611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541</v>
      </c>
      <c r="D41" s="24" t="s">
        <v>495</v>
      </c>
      <c r="E41" s="25" t="s">
        <v>280</v>
      </c>
      <c r="F41" s="26" t="s">
        <v>542</v>
      </c>
      <c r="G41" s="23" t="s">
        <v>63</v>
      </c>
      <c r="H41" s="27">
        <v>6</v>
      </c>
      <c r="I41" s="27" t="s">
        <v>25</v>
      </c>
      <c r="J41" s="27" t="s">
        <v>25</v>
      </c>
      <c r="K41" s="27">
        <v>6</v>
      </c>
      <c r="L41" s="71">
        <v>4</v>
      </c>
      <c r="M41" s="28">
        <f>ROUND(SUMPRODUCT(H41:L41,$H$8:$L$8)/100,1)</f>
        <v>4.8</v>
      </c>
      <c r="N41" s="29" t="str">
        <f t="shared" ref="N41:N63" si="3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D</v>
      </c>
      <c r="O41" s="30" t="str">
        <f t="shared" ref="O41:O63" si="4">IF($M41&lt;4,"Kém",IF(AND($M41&gt;=4,$M41&lt;=5.4),"Trung bình yếu",IF(AND($M41&gt;=5.5,$M41&lt;=6.9),"Trung bình",IF(AND($M41&gt;=7,$M41&lt;=8.4),"Khá",IF(AND($M41&gt;=8.5,$M41&lt;=10),"Giỏi","")))))</f>
        <v>Trung bình yếu</v>
      </c>
      <c r="P41" s="31" t="str">
        <f t="shared" ref="P41:P63" si="5">+IF(OR($H41=0,$I41=0,$J41=0,$K41=0),"Không đủ ĐKDT",IF(AND(L41=0,M41&gt;=4),"Không đạt",""))</f>
        <v/>
      </c>
      <c r="Q41" s="32" t="s">
        <v>611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543</v>
      </c>
      <c r="D42" s="24" t="s">
        <v>544</v>
      </c>
      <c r="E42" s="25" t="s">
        <v>280</v>
      </c>
      <c r="F42" s="26" t="s">
        <v>545</v>
      </c>
      <c r="G42" s="23" t="s">
        <v>213</v>
      </c>
      <c r="H42" s="27">
        <v>9</v>
      </c>
      <c r="I42" s="27" t="s">
        <v>25</v>
      </c>
      <c r="J42" s="27" t="s">
        <v>25</v>
      </c>
      <c r="K42" s="27">
        <v>7</v>
      </c>
      <c r="L42" s="71">
        <v>5</v>
      </c>
      <c r="M42" s="28">
        <f>ROUND(SUMPRODUCT(H42:L42,$H$8:$L$8)/100,1)</f>
        <v>6</v>
      </c>
      <c r="N42" s="29" t="str">
        <f t="shared" si="3"/>
        <v>C</v>
      </c>
      <c r="O42" s="30" t="str">
        <f t="shared" si="4"/>
        <v>Trung bình</v>
      </c>
      <c r="P42" s="31" t="str">
        <f t="shared" si="5"/>
        <v/>
      </c>
      <c r="Q42" s="32" t="s">
        <v>611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546</v>
      </c>
      <c r="D43" s="24" t="s">
        <v>410</v>
      </c>
      <c r="E43" s="25" t="s">
        <v>280</v>
      </c>
      <c r="F43" s="26" t="s">
        <v>547</v>
      </c>
      <c r="G43" s="23" t="s">
        <v>213</v>
      </c>
      <c r="H43" s="27">
        <v>9</v>
      </c>
      <c r="I43" s="27" t="s">
        <v>25</v>
      </c>
      <c r="J43" s="27" t="s">
        <v>25</v>
      </c>
      <c r="K43" s="27">
        <v>9</v>
      </c>
      <c r="L43" s="71">
        <v>8</v>
      </c>
      <c r="M43" s="28">
        <f>ROUND(SUMPRODUCT(H43:L43,$H$8:$L$8)/100,1)</f>
        <v>8.4</v>
      </c>
      <c r="N43" s="29" t="str">
        <f t="shared" si="3"/>
        <v>B+</v>
      </c>
      <c r="O43" s="30" t="str">
        <f t="shared" si="4"/>
        <v>Khá</v>
      </c>
      <c r="P43" s="31" t="str">
        <f t="shared" si="5"/>
        <v/>
      </c>
      <c r="Q43" s="32" t="s">
        <v>611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548</v>
      </c>
      <c r="D44" s="24" t="s">
        <v>549</v>
      </c>
      <c r="E44" s="25" t="s">
        <v>280</v>
      </c>
      <c r="F44" s="26" t="s">
        <v>550</v>
      </c>
      <c r="G44" s="23" t="s">
        <v>63</v>
      </c>
      <c r="H44" s="27">
        <v>3</v>
      </c>
      <c r="I44" s="27" t="s">
        <v>25</v>
      </c>
      <c r="J44" s="27" t="s">
        <v>25</v>
      </c>
      <c r="K44" s="27">
        <v>7</v>
      </c>
      <c r="L44" s="71">
        <v>5</v>
      </c>
      <c r="M44" s="28">
        <f>ROUND(SUMPRODUCT(H44:L44,$H$8:$L$8)/100,1)</f>
        <v>5.4</v>
      </c>
      <c r="N44" s="29" t="str">
        <f t="shared" si="3"/>
        <v>D+</v>
      </c>
      <c r="O44" s="30" t="str">
        <f t="shared" si="4"/>
        <v>Trung bình yếu</v>
      </c>
      <c r="P44" s="31" t="str">
        <f t="shared" si="5"/>
        <v/>
      </c>
      <c r="Q44" s="32" t="s">
        <v>611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551</v>
      </c>
      <c r="D45" s="24" t="s">
        <v>552</v>
      </c>
      <c r="E45" s="25" t="s">
        <v>71</v>
      </c>
      <c r="F45" s="26" t="s">
        <v>553</v>
      </c>
      <c r="G45" s="23" t="s">
        <v>213</v>
      </c>
      <c r="H45" s="27">
        <v>9</v>
      </c>
      <c r="I45" s="27" t="s">
        <v>25</v>
      </c>
      <c r="J45" s="27" t="s">
        <v>25</v>
      </c>
      <c r="K45" s="27">
        <v>9</v>
      </c>
      <c r="L45" s="71">
        <v>8</v>
      </c>
      <c r="M45" s="28">
        <f>ROUND(SUMPRODUCT(H45:L45,$H$8:$L$8)/100,1)</f>
        <v>8.4</v>
      </c>
      <c r="N45" s="29" t="str">
        <f t="shared" si="3"/>
        <v>B+</v>
      </c>
      <c r="O45" s="30" t="str">
        <f t="shared" si="4"/>
        <v>Khá</v>
      </c>
      <c r="P45" s="31" t="str">
        <f t="shared" si="5"/>
        <v/>
      </c>
      <c r="Q45" s="32" t="s">
        <v>611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554</v>
      </c>
      <c r="D46" s="24" t="s">
        <v>167</v>
      </c>
      <c r="E46" s="25" t="s">
        <v>183</v>
      </c>
      <c r="F46" s="26" t="s">
        <v>555</v>
      </c>
      <c r="G46" s="23" t="s">
        <v>50</v>
      </c>
      <c r="H46" s="27">
        <v>8</v>
      </c>
      <c r="I46" s="27" t="s">
        <v>25</v>
      </c>
      <c r="J46" s="27" t="s">
        <v>25</v>
      </c>
      <c r="K46" s="27">
        <v>2</v>
      </c>
      <c r="L46" s="71">
        <v>5</v>
      </c>
      <c r="M46" s="28">
        <f>ROUND(SUMPRODUCT(H46:L46,$H$8:$L$8)/100,1)</f>
        <v>4.4000000000000004</v>
      </c>
      <c r="N46" s="29" t="str">
        <f t="shared" si="3"/>
        <v>D</v>
      </c>
      <c r="O46" s="30" t="str">
        <f t="shared" si="4"/>
        <v>Trung bình yếu</v>
      </c>
      <c r="P46" s="31" t="str">
        <f t="shared" si="5"/>
        <v/>
      </c>
      <c r="Q46" s="32" t="s">
        <v>611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556</v>
      </c>
      <c r="D47" s="24" t="s">
        <v>70</v>
      </c>
      <c r="E47" s="25" t="s">
        <v>372</v>
      </c>
      <c r="F47" s="26" t="s">
        <v>557</v>
      </c>
      <c r="G47" s="23" t="s">
        <v>50</v>
      </c>
      <c r="H47" s="27">
        <v>9</v>
      </c>
      <c r="I47" s="27" t="s">
        <v>25</v>
      </c>
      <c r="J47" s="27" t="s">
        <v>25</v>
      </c>
      <c r="K47" s="27">
        <v>6</v>
      </c>
      <c r="L47" s="71">
        <v>9</v>
      </c>
      <c r="M47" s="28">
        <f>ROUND(SUMPRODUCT(H47:L47,$H$8:$L$8)/100,1)</f>
        <v>8.1</v>
      </c>
      <c r="N47" s="29" t="str">
        <f t="shared" si="3"/>
        <v>B+</v>
      </c>
      <c r="O47" s="30" t="str">
        <f t="shared" si="4"/>
        <v>Khá</v>
      </c>
      <c r="P47" s="31" t="str">
        <f t="shared" si="5"/>
        <v/>
      </c>
      <c r="Q47" s="32" t="s">
        <v>611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558</v>
      </c>
      <c r="D48" s="24" t="s">
        <v>276</v>
      </c>
      <c r="E48" s="25" t="s">
        <v>190</v>
      </c>
      <c r="F48" s="26" t="s">
        <v>479</v>
      </c>
      <c r="G48" s="23" t="s">
        <v>68</v>
      </c>
      <c r="H48" s="27">
        <v>2</v>
      </c>
      <c r="I48" s="27" t="s">
        <v>25</v>
      </c>
      <c r="J48" s="27" t="s">
        <v>25</v>
      </c>
      <c r="K48" s="27">
        <v>4</v>
      </c>
      <c r="L48" s="71">
        <v>2</v>
      </c>
      <c r="M48" s="28">
        <f>ROUND(SUMPRODUCT(H48:L48,$H$8:$L$8)/100,1)</f>
        <v>2.6</v>
      </c>
      <c r="N48" s="29" t="str">
        <f t="shared" si="3"/>
        <v>F</v>
      </c>
      <c r="O48" s="30" t="str">
        <f t="shared" si="4"/>
        <v>Kém</v>
      </c>
      <c r="P48" s="31" t="str">
        <f t="shared" si="5"/>
        <v/>
      </c>
      <c r="Q48" s="32" t="s">
        <v>611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Học lại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ht="18.75" customHeight="1" x14ac:dyDescent="0.25">
      <c r="B49" s="22">
        <v>41</v>
      </c>
      <c r="C49" s="23" t="s">
        <v>559</v>
      </c>
      <c r="D49" s="24" t="s">
        <v>560</v>
      </c>
      <c r="E49" s="25" t="s">
        <v>190</v>
      </c>
      <c r="F49" s="26" t="s">
        <v>561</v>
      </c>
      <c r="G49" s="23" t="s">
        <v>68</v>
      </c>
      <c r="H49" s="27">
        <v>0</v>
      </c>
      <c r="I49" s="27" t="s">
        <v>25</v>
      </c>
      <c r="J49" s="27" t="s">
        <v>25</v>
      </c>
      <c r="K49" s="27">
        <v>0</v>
      </c>
      <c r="L49" s="71" t="s">
        <v>25</v>
      </c>
      <c r="M49" s="28">
        <f>ROUND(SUMPRODUCT(H49:L49,$H$8:$L$8)/100,1)</f>
        <v>0</v>
      </c>
      <c r="N49" s="29" t="str">
        <f t="shared" si="3"/>
        <v>F</v>
      </c>
      <c r="O49" s="30" t="str">
        <f t="shared" si="4"/>
        <v>Kém</v>
      </c>
      <c r="P49" s="31" t="str">
        <f t="shared" si="5"/>
        <v>Không đủ ĐKDT</v>
      </c>
      <c r="Q49" s="32" t="s">
        <v>611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Học lại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ht="18.75" customHeight="1" x14ac:dyDescent="0.25">
      <c r="B50" s="22">
        <v>42</v>
      </c>
      <c r="C50" s="23" t="s">
        <v>562</v>
      </c>
      <c r="D50" s="24" t="s">
        <v>563</v>
      </c>
      <c r="E50" s="25" t="s">
        <v>564</v>
      </c>
      <c r="F50" s="26" t="s">
        <v>565</v>
      </c>
      <c r="G50" s="23" t="s">
        <v>50</v>
      </c>
      <c r="H50" s="27">
        <v>10</v>
      </c>
      <c r="I50" s="27" t="s">
        <v>25</v>
      </c>
      <c r="J50" s="27" t="s">
        <v>25</v>
      </c>
      <c r="K50" s="27">
        <v>4</v>
      </c>
      <c r="L50" s="71">
        <v>7</v>
      </c>
      <c r="M50" s="28">
        <f>ROUND(SUMPRODUCT(H50:L50,$H$8:$L$8)/100,1)</f>
        <v>6.4</v>
      </c>
      <c r="N50" s="29" t="str">
        <f t="shared" si="3"/>
        <v>C</v>
      </c>
      <c r="O50" s="30" t="str">
        <f t="shared" si="4"/>
        <v>Trung bình</v>
      </c>
      <c r="P50" s="31" t="str">
        <f t="shared" si="5"/>
        <v/>
      </c>
      <c r="Q50" s="32" t="s">
        <v>611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ht="18.75" customHeight="1" x14ac:dyDescent="0.25">
      <c r="B51" s="22">
        <v>43</v>
      </c>
      <c r="C51" s="23" t="s">
        <v>566</v>
      </c>
      <c r="D51" s="24" t="s">
        <v>567</v>
      </c>
      <c r="E51" s="25" t="s">
        <v>568</v>
      </c>
      <c r="F51" s="26" t="s">
        <v>569</v>
      </c>
      <c r="G51" s="23" t="s">
        <v>68</v>
      </c>
      <c r="H51" s="27">
        <v>9</v>
      </c>
      <c r="I51" s="27" t="s">
        <v>25</v>
      </c>
      <c r="J51" s="27" t="s">
        <v>25</v>
      </c>
      <c r="K51" s="27">
        <v>4</v>
      </c>
      <c r="L51" s="71">
        <v>7</v>
      </c>
      <c r="M51" s="28">
        <f>ROUND(SUMPRODUCT(H51:L51,$H$8:$L$8)/100,1)</f>
        <v>6.3</v>
      </c>
      <c r="N51" s="29" t="str">
        <f t="shared" si="3"/>
        <v>C</v>
      </c>
      <c r="O51" s="30" t="str">
        <f t="shared" si="4"/>
        <v>Trung bình</v>
      </c>
      <c r="P51" s="31" t="str">
        <f t="shared" si="5"/>
        <v/>
      </c>
      <c r="Q51" s="32" t="s">
        <v>611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18.75" customHeight="1" x14ac:dyDescent="0.25">
      <c r="B52" s="22">
        <v>44</v>
      </c>
      <c r="C52" s="23" t="s">
        <v>570</v>
      </c>
      <c r="D52" s="24" t="s">
        <v>182</v>
      </c>
      <c r="E52" s="25" t="s">
        <v>117</v>
      </c>
      <c r="F52" s="26" t="s">
        <v>571</v>
      </c>
      <c r="G52" s="23" t="s">
        <v>68</v>
      </c>
      <c r="H52" s="27">
        <v>9</v>
      </c>
      <c r="I52" s="27" t="s">
        <v>25</v>
      </c>
      <c r="J52" s="27" t="s">
        <v>25</v>
      </c>
      <c r="K52" s="27">
        <v>6</v>
      </c>
      <c r="L52" s="71">
        <v>9</v>
      </c>
      <c r="M52" s="28">
        <f>ROUND(SUMPRODUCT(H52:L52,$H$8:$L$8)/100,1)</f>
        <v>8.1</v>
      </c>
      <c r="N52" s="29" t="str">
        <f t="shared" si="3"/>
        <v>B+</v>
      </c>
      <c r="O52" s="30" t="str">
        <f t="shared" si="4"/>
        <v>Khá</v>
      </c>
      <c r="P52" s="31" t="str">
        <f t="shared" si="5"/>
        <v/>
      </c>
      <c r="Q52" s="32" t="s">
        <v>611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ht="18.75" customHeight="1" x14ac:dyDescent="0.25">
      <c r="B53" s="22">
        <v>45</v>
      </c>
      <c r="C53" s="23" t="s">
        <v>572</v>
      </c>
      <c r="D53" s="24" t="s">
        <v>573</v>
      </c>
      <c r="E53" s="25" t="s">
        <v>117</v>
      </c>
      <c r="F53" s="26" t="s">
        <v>574</v>
      </c>
      <c r="G53" s="23" t="s">
        <v>213</v>
      </c>
      <c r="H53" s="27">
        <v>9</v>
      </c>
      <c r="I53" s="27" t="s">
        <v>25</v>
      </c>
      <c r="J53" s="27" t="s">
        <v>25</v>
      </c>
      <c r="K53" s="27">
        <v>4</v>
      </c>
      <c r="L53" s="71">
        <v>5</v>
      </c>
      <c r="M53" s="28">
        <f>ROUND(SUMPRODUCT(H53:L53,$H$8:$L$8)/100,1)</f>
        <v>5.0999999999999996</v>
      </c>
      <c r="N53" s="29" t="str">
        <f t="shared" si="3"/>
        <v>D+</v>
      </c>
      <c r="O53" s="30" t="str">
        <f t="shared" si="4"/>
        <v>Trung bình yếu</v>
      </c>
      <c r="P53" s="31" t="str">
        <f t="shared" si="5"/>
        <v/>
      </c>
      <c r="Q53" s="32" t="s">
        <v>611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ht="18.75" customHeight="1" x14ac:dyDescent="0.25">
      <c r="B54" s="22">
        <v>46</v>
      </c>
      <c r="C54" s="23" t="s">
        <v>575</v>
      </c>
      <c r="D54" s="24" t="s">
        <v>576</v>
      </c>
      <c r="E54" s="25" t="s">
        <v>577</v>
      </c>
      <c r="F54" s="26" t="s">
        <v>62</v>
      </c>
      <c r="G54" s="23" t="s">
        <v>213</v>
      </c>
      <c r="H54" s="27">
        <v>2</v>
      </c>
      <c r="I54" s="27" t="s">
        <v>25</v>
      </c>
      <c r="J54" s="27" t="s">
        <v>25</v>
      </c>
      <c r="K54" s="27">
        <v>7</v>
      </c>
      <c r="L54" s="71">
        <v>5</v>
      </c>
      <c r="M54" s="28">
        <f>ROUND(SUMPRODUCT(H54:L54,$H$8:$L$8)/100,1)</f>
        <v>5.3</v>
      </c>
      <c r="N54" s="29" t="str">
        <f t="shared" si="3"/>
        <v>D+</v>
      </c>
      <c r="O54" s="30" t="str">
        <f t="shared" si="4"/>
        <v>Trung bình yếu</v>
      </c>
      <c r="P54" s="31" t="str">
        <f t="shared" si="5"/>
        <v/>
      </c>
      <c r="Q54" s="32" t="s">
        <v>611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ht="18.75" customHeight="1" x14ac:dyDescent="0.25">
      <c r="B55" s="22">
        <v>47</v>
      </c>
      <c r="C55" s="23" t="s">
        <v>578</v>
      </c>
      <c r="D55" s="24" t="s">
        <v>579</v>
      </c>
      <c r="E55" s="25" t="s">
        <v>580</v>
      </c>
      <c r="F55" s="26" t="s">
        <v>540</v>
      </c>
      <c r="G55" s="23" t="s">
        <v>50</v>
      </c>
      <c r="H55" s="27">
        <v>8</v>
      </c>
      <c r="I55" s="27" t="s">
        <v>25</v>
      </c>
      <c r="J55" s="27" t="s">
        <v>25</v>
      </c>
      <c r="K55" s="27">
        <v>6</v>
      </c>
      <c r="L55" s="71">
        <v>5</v>
      </c>
      <c r="M55" s="28">
        <f>ROUND(SUMPRODUCT(H55:L55,$H$8:$L$8)/100,1)</f>
        <v>5.6</v>
      </c>
      <c r="N55" s="29" t="str">
        <f t="shared" si="3"/>
        <v>C</v>
      </c>
      <c r="O55" s="30" t="str">
        <f t="shared" si="4"/>
        <v>Trung bình</v>
      </c>
      <c r="P55" s="31" t="str">
        <f t="shared" si="5"/>
        <v/>
      </c>
      <c r="Q55" s="32" t="s">
        <v>611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ht="18.75" customHeight="1" x14ac:dyDescent="0.25">
      <c r="B56" s="22">
        <v>48</v>
      </c>
      <c r="C56" s="23" t="s">
        <v>581</v>
      </c>
      <c r="D56" s="24" t="s">
        <v>65</v>
      </c>
      <c r="E56" s="25" t="s">
        <v>580</v>
      </c>
      <c r="F56" s="26" t="s">
        <v>582</v>
      </c>
      <c r="G56" s="23" t="s">
        <v>63</v>
      </c>
      <c r="H56" s="27">
        <v>9</v>
      </c>
      <c r="I56" s="27" t="s">
        <v>25</v>
      </c>
      <c r="J56" s="27" t="s">
        <v>25</v>
      </c>
      <c r="K56" s="27">
        <v>6</v>
      </c>
      <c r="L56" s="71">
        <v>4</v>
      </c>
      <c r="M56" s="28">
        <f>ROUND(SUMPRODUCT(H56:L56,$H$8:$L$8)/100,1)</f>
        <v>5.0999999999999996</v>
      </c>
      <c r="N56" s="29" t="str">
        <f t="shared" si="3"/>
        <v>D+</v>
      </c>
      <c r="O56" s="30" t="str">
        <f t="shared" si="4"/>
        <v>Trung bình yếu</v>
      </c>
      <c r="P56" s="31" t="str">
        <f t="shared" si="5"/>
        <v/>
      </c>
      <c r="Q56" s="32" t="s">
        <v>611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ht="18.75" customHeight="1" x14ac:dyDescent="0.25">
      <c r="B57" s="22">
        <v>49</v>
      </c>
      <c r="C57" s="23" t="s">
        <v>583</v>
      </c>
      <c r="D57" s="24" t="s">
        <v>584</v>
      </c>
      <c r="E57" s="25" t="s">
        <v>585</v>
      </c>
      <c r="F57" s="26" t="s">
        <v>586</v>
      </c>
      <c r="G57" s="23" t="s">
        <v>63</v>
      </c>
      <c r="H57" s="27">
        <v>1</v>
      </c>
      <c r="I57" s="27" t="s">
        <v>25</v>
      </c>
      <c r="J57" s="27" t="s">
        <v>25</v>
      </c>
      <c r="K57" s="27">
        <v>7</v>
      </c>
      <c r="L57" s="71">
        <v>4</v>
      </c>
      <c r="M57" s="28">
        <f>ROUND(SUMPRODUCT(H57:L57,$H$8:$L$8)/100,1)</f>
        <v>4.5999999999999996</v>
      </c>
      <c r="N57" s="29" t="str">
        <f t="shared" si="3"/>
        <v>D</v>
      </c>
      <c r="O57" s="30" t="str">
        <f t="shared" si="4"/>
        <v>Trung bình yếu</v>
      </c>
      <c r="P57" s="31" t="str">
        <f t="shared" si="5"/>
        <v/>
      </c>
      <c r="Q57" s="32" t="s">
        <v>611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 ht="18.75" customHeight="1" x14ac:dyDescent="0.25">
      <c r="B58" s="22">
        <v>50</v>
      </c>
      <c r="C58" s="23" t="s">
        <v>587</v>
      </c>
      <c r="D58" s="24" t="s">
        <v>588</v>
      </c>
      <c r="E58" s="25" t="s">
        <v>589</v>
      </c>
      <c r="F58" s="26" t="s">
        <v>590</v>
      </c>
      <c r="G58" s="23" t="s">
        <v>63</v>
      </c>
      <c r="H58" s="27">
        <v>4</v>
      </c>
      <c r="I58" s="27" t="s">
        <v>25</v>
      </c>
      <c r="J58" s="27" t="s">
        <v>25</v>
      </c>
      <c r="K58" s="27">
        <v>2</v>
      </c>
      <c r="L58" s="71">
        <v>3</v>
      </c>
      <c r="M58" s="28">
        <f>ROUND(SUMPRODUCT(H58:L58,$H$8:$L$8)/100,1)</f>
        <v>2.8</v>
      </c>
      <c r="N58" s="29" t="str">
        <f t="shared" si="3"/>
        <v>F</v>
      </c>
      <c r="O58" s="30" t="str">
        <f t="shared" si="4"/>
        <v>Kém</v>
      </c>
      <c r="P58" s="31" t="str">
        <f t="shared" si="5"/>
        <v/>
      </c>
      <c r="Q58" s="32" t="s">
        <v>611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Học lại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ht="18.75" customHeight="1" x14ac:dyDescent="0.25">
      <c r="B59" s="22">
        <v>51</v>
      </c>
      <c r="C59" s="23" t="s">
        <v>591</v>
      </c>
      <c r="D59" s="24" t="s">
        <v>592</v>
      </c>
      <c r="E59" s="25" t="s">
        <v>593</v>
      </c>
      <c r="F59" s="26" t="s">
        <v>594</v>
      </c>
      <c r="G59" s="23" t="s">
        <v>68</v>
      </c>
      <c r="H59" s="27">
        <v>9</v>
      </c>
      <c r="I59" s="27" t="s">
        <v>25</v>
      </c>
      <c r="J59" s="27" t="s">
        <v>25</v>
      </c>
      <c r="K59" s="27">
        <v>7</v>
      </c>
      <c r="L59" s="71">
        <v>4</v>
      </c>
      <c r="M59" s="28">
        <f>ROUND(SUMPRODUCT(H59:L59,$H$8:$L$8)/100,1)</f>
        <v>5.4</v>
      </c>
      <c r="N59" s="29" t="str">
        <f t="shared" si="3"/>
        <v>D+</v>
      </c>
      <c r="O59" s="30" t="str">
        <f t="shared" si="4"/>
        <v>Trung bình yếu</v>
      </c>
      <c r="P59" s="31" t="str">
        <f t="shared" si="5"/>
        <v/>
      </c>
      <c r="Q59" s="32" t="s">
        <v>611</v>
      </c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 ht="18.75" customHeight="1" x14ac:dyDescent="0.25">
      <c r="B60" s="22">
        <v>52</v>
      </c>
      <c r="C60" s="23" t="s">
        <v>595</v>
      </c>
      <c r="D60" s="24" t="s">
        <v>52</v>
      </c>
      <c r="E60" s="25" t="s">
        <v>411</v>
      </c>
      <c r="F60" s="26" t="s">
        <v>596</v>
      </c>
      <c r="G60" s="23" t="s">
        <v>213</v>
      </c>
      <c r="H60" s="27">
        <v>9</v>
      </c>
      <c r="I60" s="27" t="s">
        <v>25</v>
      </c>
      <c r="J60" s="27" t="s">
        <v>25</v>
      </c>
      <c r="K60" s="27">
        <v>4</v>
      </c>
      <c r="L60" s="71">
        <v>6</v>
      </c>
      <c r="M60" s="28">
        <f>ROUND(SUMPRODUCT(H60:L60,$H$8:$L$8)/100,1)</f>
        <v>5.7</v>
      </c>
      <c r="N60" s="29" t="str">
        <f t="shared" si="3"/>
        <v>C</v>
      </c>
      <c r="O60" s="30" t="str">
        <f t="shared" si="4"/>
        <v>Trung bình</v>
      </c>
      <c r="P60" s="31" t="str">
        <f t="shared" si="5"/>
        <v/>
      </c>
      <c r="Q60" s="32" t="s">
        <v>611</v>
      </c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 ht="18.75" customHeight="1" x14ac:dyDescent="0.25">
      <c r="B61" s="22">
        <v>53</v>
      </c>
      <c r="C61" s="23" t="s">
        <v>597</v>
      </c>
      <c r="D61" s="24" t="s">
        <v>598</v>
      </c>
      <c r="E61" s="25" t="s">
        <v>599</v>
      </c>
      <c r="F61" s="26" t="s">
        <v>600</v>
      </c>
      <c r="G61" s="23" t="s">
        <v>213</v>
      </c>
      <c r="H61" s="27">
        <v>9</v>
      </c>
      <c r="I61" s="27" t="s">
        <v>25</v>
      </c>
      <c r="J61" s="27" t="s">
        <v>25</v>
      </c>
      <c r="K61" s="27">
        <v>2</v>
      </c>
      <c r="L61" s="71">
        <v>4</v>
      </c>
      <c r="M61" s="28">
        <f>ROUND(SUMPRODUCT(H61:L61,$H$8:$L$8)/100,1)</f>
        <v>3.9</v>
      </c>
      <c r="N61" s="29" t="str">
        <f t="shared" si="3"/>
        <v>F</v>
      </c>
      <c r="O61" s="30" t="str">
        <f t="shared" si="4"/>
        <v>Kém</v>
      </c>
      <c r="P61" s="31" t="str">
        <f t="shared" si="5"/>
        <v/>
      </c>
      <c r="Q61" s="32" t="s">
        <v>611</v>
      </c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Học lại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 ht="18.75" customHeight="1" x14ac:dyDescent="0.25">
      <c r="B62" s="22">
        <v>54</v>
      </c>
      <c r="C62" s="23" t="s">
        <v>601</v>
      </c>
      <c r="D62" s="24" t="s">
        <v>602</v>
      </c>
      <c r="E62" s="25" t="s">
        <v>603</v>
      </c>
      <c r="F62" s="26" t="s">
        <v>604</v>
      </c>
      <c r="G62" s="23" t="s">
        <v>50</v>
      </c>
      <c r="H62" s="27">
        <v>3</v>
      </c>
      <c r="I62" s="27" t="s">
        <v>25</v>
      </c>
      <c r="J62" s="27" t="s">
        <v>25</v>
      </c>
      <c r="K62" s="27">
        <v>5</v>
      </c>
      <c r="L62" s="71">
        <v>2</v>
      </c>
      <c r="M62" s="28">
        <f>ROUND(SUMPRODUCT(H62:L62,$H$8:$L$8)/100,1)</f>
        <v>3</v>
      </c>
      <c r="N62" s="29" t="str">
        <f t="shared" si="3"/>
        <v>F</v>
      </c>
      <c r="O62" s="30" t="str">
        <f t="shared" si="4"/>
        <v>Kém</v>
      </c>
      <c r="P62" s="31" t="str">
        <f t="shared" si="5"/>
        <v/>
      </c>
      <c r="Q62" s="32" t="s">
        <v>611</v>
      </c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Học lại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1:35" ht="18.75" customHeight="1" x14ac:dyDescent="0.25">
      <c r="B63" s="22">
        <v>55</v>
      </c>
      <c r="C63" s="23" t="s">
        <v>605</v>
      </c>
      <c r="D63" s="24" t="s">
        <v>606</v>
      </c>
      <c r="E63" s="25" t="s">
        <v>607</v>
      </c>
      <c r="F63" s="26" t="s">
        <v>608</v>
      </c>
      <c r="G63" s="23" t="s">
        <v>213</v>
      </c>
      <c r="H63" s="27">
        <v>9</v>
      </c>
      <c r="I63" s="27" t="s">
        <v>25</v>
      </c>
      <c r="J63" s="27" t="s">
        <v>25</v>
      </c>
      <c r="K63" s="27">
        <v>2</v>
      </c>
      <c r="L63" s="71">
        <v>3</v>
      </c>
      <c r="M63" s="28">
        <f>ROUND(SUMPRODUCT(H63:L63,$H$8:$L$8)/100,1)</f>
        <v>3.3</v>
      </c>
      <c r="N63" s="29" t="str">
        <f t="shared" si="3"/>
        <v>F</v>
      </c>
      <c r="O63" s="30" t="str">
        <f t="shared" si="4"/>
        <v>Kém</v>
      </c>
      <c r="P63" s="31" t="str">
        <f t="shared" si="5"/>
        <v/>
      </c>
      <c r="Q63" s="32" t="s">
        <v>611</v>
      </c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Học lại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1:35" ht="9" customHeight="1" x14ac:dyDescent="0.25">
      <c r="A64" s="2"/>
      <c r="B64" s="33"/>
      <c r="C64" s="34"/>
      <c r="D64" s="34"/>
      <c r="E64" s="35"/>
      <c r="F64" s="35"/>
      <c r="G64" s="35"/>
      <c r="H64" s="36"/>
      <c r="I64" s="37"/>
      <c r="J64" s="37"/>
      <c r="K64" s="38"/>
      <c r="L64" s="38"/>
      <c r="M64" s="38"/>
      <c r="N64" s="38"/>
      <c r="O64" s="38"/>
      <c r="P64" s="38"/>
      <c r="Q64" s="38"/>
      <c r="R64" s="3"/>
    </row>
    <row r="65" spans="1:18" ht="16.5" x14ac:dyDescent="0.25">
      <c r="A65" s="2"/>
      <c r="B65" s="78" t="s">
        <v>26</v>
      </c>
      <c r="C65" s="78"/>
      <c r="D65" s="34"/>
      <c r="E65" s="35"/>
      <c r="F65" s="35"/>
      <c r="G65" s="35"/>
      <c r="H65" s="36"/>
      <c r="I65" s="37"/>
      <c r="J65" s="37"/>
      <c r="K65" s="38"/>
      <c r="L65" s="38"/>
      <c r="M65" s="38"/>
      <c r="N65" s="38"/>
      <c r="O65" s="38"/>
      <c r="P65" s="38"/>
      <c r="Q65" s="38"/>
      <c r="R65" s="3"/>
    </row>
    <row r="66" spans="1:18" ht="16.5" customHeight="1" x14ac:dyDescent="0.25">
      <c r="A66" s="2"/>
      <c r="B66" s="39" t="s">
        <v>27</v>
      </c>
      <c r="C66" s="39"/>
      <c r="D66" s="40">
        <f>+$W$7</f>
        <v>55</v>
      </c>
      <c r="E66" s="41" t="s">
        <v>28</v>
      </c>
      <c r="F66" s="79" t="s">
        <v>29</v>
      </c>
      <c r="G66" s="79"/>
      <c r="H66" s="79"/>
      <c r="I66" s="79"/>
      <c r="J66" s="79"/>
      <c r="K66" s="79"/>
      <c r="L66" s="42">
        <f>$W$7 -COUNTIF($P$8:$P$223,"Vắng") -COUNTIF($P$8:$P$223,"Vắng có phép") - COUNTIF($P$8:$P$223,"Đình chỉ thi") - COUNTIF($P$8:$P$223,"Không đủ ĐKDT")</f>
        <v>51</v>
      </c>
      <c r="M66" s="42"/>
      <c r="N66" s="42"/>
      <c r="O66" s="43"/>
      <c r="P66" s="44" t="s">
        <v>28</v>
      </c>
      <c r="Q66" s="43"/>
      <c r="R66" s="3"/>
    </row>
    <row r="67" spans="1:18" ht="16.5" customHeight="1" x14ac:dyDescent="0.25">
      <c r="A67" s="2"/>
      <c r="B67" s="39" t="s">
        <v>30</v>
      </c>
      <c r="C67" s="39"/>
      <c r="D67" s="40">
        <f>+$AH$7</f>
        <v>44</v>
      </c>
      <c r="E67" s="41" t="s">
        <v>28</v>
      </c>
      <c r="F67" s="79" t="s">
        <v>31</v>
      </c>
      <c r="G67" s="79"/>
      <c r="H67" s="79"/>
      <c r="I67" s="79"/>
      <c r="J67" s="79"/>
      <c r="K67" s="79"/>
      <c r="L67" s="45">
        <f>COUNTIF($P$8:$P$99,"Vắng")</f>
        <v>0</v>
      </c>
      <c r="M67" s="45"/>
      <c r="N67" s="45"/>
      <c r="O67" s="46"/>
      <c r="P67" s="44" t="s">
        <v>28</v>
      </c>
      <c r="Q67" s="46"/>
      <c r="R67" s="3"/>
    </row>
    <row r="68" spans="1:18" ht="16.5" customHeight="1" x14ac:dyDescent="0.25">
      <c r="A68" s="2"/>
      <c r="B68" s="39" t="s">
        <v>39</v>
      </c>
      <c r="C68" s="39"/>
      <c r="D68" s="49">
        <f>COUNTIF(T9:T63,"Học lại")</f>
        <v>11</v>
      </c>
      <c r="E68" s="41" t="s">
        <v>28</v>
      </c>
      <c r="F68" s="79" t="s">
        <v>40</v>
      </c>
      <c r="G68" s="79"/>
      <c r="H68" s="79"/>
      <c r="I68" s="79"/>
      <c r="J68" s="79"/>
      <c r="K68" s="79"/>
      <c r="L68" s="42">
        <f>COUNTIF($P$8:$P$99,"Vắng có phép")</f>
        <v>0</v>
      </c>
      <c r="M68" s="42"/>
      <c r="N68" s="42"/>
      <c r="O68" s="43"/>
      <c r="P68" s="44" t="s">
        <v>28</v>
      </c>
      <c r="Q68" s="43"/>
      <c r="R68" s="3"/>
    </row>
    <row r="69" spans="1:18" ht="3" customHeight="1" x14ac:dyDescent="0.25">
      <c r="A69" s="2"/>
      <c r="B69" s="33"/>
      <c r="C69" s="34"/>
      <c r="D69" s="34"/>
      <c r="E69" s="35"/>
      <c r="F69" s="35"/>
      <c r="G69" s="35"/>
      <c r="H69" s="36"/>
      <c r="I69" s="37"/>
      <c r="J69" s="37"/>
      <c r="K69" s="38"/>
      <c r="L69" s="38"/>
      <c r="M69" s="38"/>
      <c r="N69" s="38"/>
      <c r="O69" s="38"/>
      <c r="P69" s="38"/>
      <c r="Q69" s="38"/>
      <c r="R69" s="3"/>
    </row>
    <row r="70" spans="1:18" x14ac:dyDescent="0.25">
      <c r="B70" s="68" t="s">
        <v>41</v>
      </c>
      <c r="C70" s="68"/>
      <c r="D70" s="69">
        <f>COUNTIF(T9:T63,"Thi lại")</f>
        <v>0</v>
      </c>
      <c r="E70" s="70" t="s">
        <v>28</v>
      </c>
      <c r="F70" s="3"/>
      <c r="G70" s="3"/>
      <c r="H70" s="3"/>
      <c r="I70" s="3"/>
      <c r="J70" s="80"/>
      <c r="K70" s="80"/>
      <c r="L70" s="80"/>
      <c r="M70" s="80"/>
      <c r="N70" s="80"/>
      <c r="O70" s="80"/>
      <c r="P70" s="80"/>
      <c r="Q70" s="80"/>
      <c r="R70" s="3"/>
    </row>
    <row r="71" spans="1:18" ht="24.75" customHeight="1" x14ac:dyDescent="0.25">
      <c r="B71" s="68"/>
      <c r="C71" s="68"/>
      <c r="D71" s="69"/>
      <c r="E71" s="70"/>
      <c r="F71" s="3"/>
      <c r="G71" s="3"/>
      <c r="H71" s="3"/>
      <c r="I71" s="3"/>
      <c r="J71" s="80" t="s">
        <v>774</v>
      </c>
      <c r="K71" s="80"/>
      <c r="L71" s="80"/>
      <c r="M71" s="80"/>
      <c r="N71" s="80"/>
      <c r="O71" s="80"/>
      <c r="P71" s="80"/>
      <c r="Q71" s="80"/>
      <c r="R71" s="3"/>
    </row>
  </sheetData>
  <sheetProtection formatCells="0" formatColumns="0" formatRows="0" insertColumns="0" insertRows="0" insertHyperlinks="0" deleteColumns="0" deleteRows="0" sort="0" autoFilter="0" pivotTables="0"/>
  <autoFilter ref="A7:AI63">
    <filterColumn colId="3" showButton="0"/>
  </autoFilter>
  <sortState ref="B9:U63">
    <sortCondition ref="B9:B63"/>
  </sortState>
  <mergeCells count="40">
    <mergeCell ref="B1:G1"/>
    <mergeCell ref="H1:Q1"/>
    <mergeCell ref="B2:G2"/>
    <mergeCell ref="H2:Q2"/>
    <mergeCell ref="B3:C3"/>
    <mergeCell ref="D3:K3"/>
    <mergeCell ref="L3:Q3"/>
    <mergeCell ref="K6:K7"/>
    <mergeCell ref="AH3:AI5"/>
    <mergeCell ref="V3:V6"/>
    <mergeCell ref="W3:W6"/>
    <mergeCell ref="X3:AA5"/>
    <mergeCell ref="AB3:AC5"/>
    <mergeCell ref="AD3:AE5"/>
    <mergeCell ref="AF3:AG5"/>
    <mergeCell ref="O6:O7"/>
    <mergeCell ref="P6:P8"/>
    <mergeCell ref="Q6:Q8"/>
    <mergeCell ref="M6:M8"/>
    <mergeCell ref="U3:U6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F67:K67"/>
    <mergeCell ref="F68:K68"/>
    <mergeCell ref="J70:Q70"/>
    <mergeCell ref="J71:Q71"/>
    <mergeCell ref="F66:K66"/>
    <mergeCell ref="B8:G8"/>
    <mergeCell ref="B65:C65"/>
  </mergeCells>
  <conditionalFormatting sqref="H9:L63">
    <cfRule type="cellIs" dxfId="26" priority="13" operator="greaterThan">
      <formula>10</formula>
    </cfRule>
  </conditionalFormatting>
  <conditionalFormatting sqref="L9:L63">
    <cfRule type="cellIs" dxfId="25" priority="4" operator="greaterThan">
      <formula>10</formula>
    </cfRule>
    <cfRule type="cellIs" dxfId="24" priority="6" operator="greaterThan">
      <formula>10</formula>
    </cfRule>
    <cfRule type="cellIs" dxfId="23" priority="7" operator="greaterThan">
      <formula>10</formula>
    </cfRule>
    <cfRule type="cellIs" dxfId="22" priority="8" operator="greaterThan">
      <formula>10</formula>
    </cfRule>
    <cfRule type="cellIs" dxfId="21" priority="9" operator="greaterThan">
      <formula>10</formula>
    </cfRule>
    <cfRule type="cellIs" dxfId="20" priority="10" operator="greaterThan">
      <formula>10</formula>
    </cfRule>
  </conditionalFormatting>
  <conditionalFormatting sqref="H9:K63">
    <cfRule type="cellIs" dxfId="19" priority="3" operator="greaterThan">
      <formula>10</formula>
    </cfRule>
  </conditionalFormatting>
  <conditionalFormatting sqref="C1:C1048576">
    <cfRule type="duplicateValues" dxfId="18" priority="28"/>
  </conditionalFormatting>
  <dataValidations count="1">
    <dataValidation allowBlank="1" showInputMessage="1" showErrorMessage="1" errorTitle="Không xóa dữ liệu" error="Không xóa dữ liệu" prompt="Không xóa dữ liệu" sqref="D68 T9:T63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zoomScale="115" zoomScaleNormal="115" workbookViewId="0">
      <pane ySplit="2" topLeftCell="A65" activePane="bottomLeft" state="frozen"/>
      <selection activeCell="L5" sqref="L1:O1048576"/>
      <selection pane="bottomLeft" activeCell="A72" sqref="A72:XFD101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9.125" style="1" customWidth="1"/>
    <col min="5" max="5" width="12.25" style="1" customWidth="1"/>
    <col min="6" max="6" width="9.375" style="1" hidden="1" customWidth="1"/>
    <col min="7" max="7" width="10.75" style="1" customWidth="1"/>
    <col min="8" max="8" width="4.375" style="1" customWidth="1"/>
    <col min="9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5" t="s">
        <v>0</v>
      </c>
      <c r="C1" s="95"/>
      <c r="D1" s="95"/>
      <c r="E1" s="95"/>
      <c r="F1" s="95"/>
      <c r="G1" s="95"/>
      <c r="H1" s="96" t="s">
        <v>772</v>
      </c>
      <c r="I1" s="96"/>
      <c r="J1" s="96"/>
      <c r="K1" s="96"/>
      <c r="L1" s="96"/>
      <c r="M1" s="96"/>
      <c r="N1" s="96"/>
      <c r="O1" s="96"/>
      <c r="P1" s="96"/>
      <c r="Q1" s="96"/>
      <c r="R1" s="3"/>
    </row>
    <row r="2" spans="2:35" ht="25.5" customHeight="1" x14ac:dyDescent="0.25">
      <c r="B2" s="97" t="s">
        <v>1</v>
      </c>
      <c r="C2" s="97"/>
      <c r="D2" s="97"/>
      <c r="E2" s="97"/>
      <c r="F2" s="97"/>
      <c r="G2" s="97"/>
      <c r="H2" s="98" t="s">
        <v>42</v>
      </c>
      <c r="I2" s="98"/>
      <c r="J2" s="98"/>
      <c r="K2" s="98"/>
      <c r="L2" s="98"/>
      <c r="M2" s="98"/>
      <c r="N2" s="98"/>
      <c r="O2" s="98"/>
      <c r="P2" s="98"/>
      <c r="Q2" s="98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99" t="s">
        <v>2</v>
      </c>
      <c r="C3" s="99"/>
      <c r="D3" s="100" t="s">
        <v>43</v>
      </c>
      <c r="E3" s="100"/>
      <c r="F3" s="100"/>
      <c r="G3" s="100"/>
      <c r="H3" s="100"/>
      <c r="I3" s="100"/>
      <c r="J3" s="100"/>
      <c r="K3" s="100"/>
      <c r="L3" s="101" t="s">
        <v>442</v>
      </c>
      <c r="M3" s="101"/>
      <c r="N3" s="101"/>
      <c r="O3" s="101"/>
      <c r="P3" s="101"/>
      <c r="Q3" s="101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 x14ac:dyDescent="0.25">
      <c r="B4" s="81" t="s">
        <v>3</v>
      </c>
      <c r="C4" s="81"/>
      <c r="D4" s="6">
        <v>3</v>
      </c>
      <c r="G4" s="82" t="s">
        <v>44</v>
      </c>
      <c r="H4" s="82"/>
      <c r="I4" s="82"/>
      <c r="J4" s="82"/>
      <c r="K4" s="82"/>
      <c r="L4" s="82" t="s">
        <v>45</v>
      </c>
      <c r="M4" s="82"/>
      <c r="N4" s="82"/>
      <c r="O4" s="82"/>
      <c r="P4" s="82"/>
      <c r="Q4" s="82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 x14ac:dyDescent="0.25">
      <c r="B6" s="83" t="s">
        <v>4</v>
      </c>
      <c r="C6" s="85" t="s">
        <v>5</v>
      </c>
      <c r="D6" s="87" t="s">
        <v>6</v>
      </c>
      <c r="E6" s="88"/>
      <c r="F6" s="83" t="s">
        <v>7</v>
      </c>
      <c r="G6" s="83" t="s">
        <v>8</v>
      </c>
      <c r="H6" s="91" t="s">
        <v>9</v>
      </c>
      <c r="I6" s="91" t="s">
        <v>10</v>
      </c>
      <c r="J6" s="91" t="s">
        <v>11</v>
      </c>
      <c r="K6" s="91" t="s">
        <v>12</v>
      </c>
      <c r="L6" s="92" t="s">
        <v>13</v>
      </c>
      <c r="M6" s="83" t="s">
        <v>14</v>
      </c>
      <c r="N6" s="92" t="s">
        <v>15</v>
      </c>
      <c r="O6" s="83" t="s">
        <v>16</v>
      </c>
      <c r="P6" s="83" t="s">
        <v>17</v>
      </c>
      <c r="Q6" s="83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4"/>
      <c r="C7" s="86"/>
      <c r="D7" s="89"/>
      <c r="E7" s="90"/>
      <c r="F7" s="84"/>
      <c r="G7" s="84"/>
      <c r="H7" s="91"/>
      <c r="I7" s="91"/>
      <c r="J7" s="91"/>
      <c r="K7" s="91"/>
      <c r="L7" s="92"/>
      <c r="M7" s="94"/>
      <c r="N7" s="92"/>
      <c r="O7" s="84"/>
      <c r="P7" s="94"/>
      <c r="Q7" s="94"/>
      <c r="S7" s="8"/>
      <c r="T7" s="51"/>
      <c r="U7" s="56" t="str">
        <f>+D3</f>
        <v>Kho dữ liệu và khai phá dữ liệu</v>
      </c>
      <c r="V7" s="57" t="str">
        <f>+L3</f>
        <v>Nhóm: D14-097_02</v>
      </c>
      <c r="W7" s="58">
        <f>+$AF$7+$AH$7+$AD$7</f>
        <v>55</v>
      </c>
      <c r="X7" s="52">
        <f>COUNTIF($P$8:$P$94,"Khiển trách")</f>
        <v>0</v>
      </c>
      <c r="Y7" s="52">
        <f>COUNTIF($P$8:$P$94,"Cảnh cáo")</f>
        <v>0</v>
      </c>
      <c r="Z7" s="52">
        <f>COUNTIF($P$8:$P$94,"Đình chỉ thi")</f>
        <v>0</v>
      </c>
      <c r="AA7" s="59">
        <f>+($X$7+$Y$7+$Z$7)/$W$7*100%</f>
        <v>0</v>
      </c>
      <c r="AB7" s="52">
        <f>SUM(COUNTIF($P$8:$P$92,"Vắng"),COUNTIF($P$8:$P$92,"Vắng có phép"))</f>
        <v>1</v>
      </c>
      <c r="AC7" s="60">
        <f>+$AB$7/$W$7</f>
        <v>1.8181818181818181E-2</v>
      </c>
      <c r="AD7" s="61">
        <f>COUNTIF($T$8:$T$92,"Thi lại")</f>
        <v>0</v>
      </c>
      <c r="AE7" s="60">
        <f>+$AD$7/$W$7</f>
        <v>0</v>
      </c>
      <c r="AF7" s="61">
        <f>COUNTIF($T$8:$T$93,"Học lại")</f>
        <v>7</v>
      </c>
      <c r="AG7" s="60">
        <f>+$AF$7/$W$7</f>
        <v>0.12727272727272726</v>
      </c>
      <c r="AH7" s="52">
        <f>COUNTIF($T$9:$T$93,"Đạt")</f>
        <v>48</v>
      </c>
      <c r="AI7" s="59">
        <f>+$AH$7/$W$7</f>
        <v>0.87272727272727268</v>
      </c>
    </row>
    <row r="8" spans="2:35" ht="14.25" customHeight="1" x14ac:dyDescent="0.25">
      <c r="B8" s="75" t="s">
        <v>24</v>
      </c>
      <c r="C8" s="76"/>
      <c r="D8" s="76"/>
      <c r="E8" s="76"/>
      <c r="F8" s="76"/>
      <c r="G8" s="77"/>
      <c r="H8" s="9">
        <v>10</v>
      </c>
      <c r="I8" s="9"/>
      <c r="J8" s="72"/>
      <c r="K8" s="9">
        <v>30</v>
      </c>
      <c r="L8" s="48">
        <f>100-(H8+I8+J8+K8)</f>
        <v>60</v>
      </c>
      <c r="M8" s="84"/>
      <c r="N8" s="10"/>
      <c r="O8" s="10"/>
      <c r="P8" s="84"/>
      <c r="Q8" s="84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261</v>
      </c>
      <c r="D9" s="13" t="s">
        <v>262</v>
      </c>
      <c r="E9" s="14" t="s">
        <v>263</v>
      </c>
      <c r="F9" s="15" t="s">
        <v>264</v>
      </c>
      <c r="G9" s="12" t="s">
        <v>93</v>
      </c>
      <c r="H9" s="16">
        <v>0</v>
      </c>
      <c r="I9" s="16" t="s">
        <v>25</v>
      </c>
      <c r="J9" s="16" t="s">
        <v>25</v>
      </c>
      <c r="K9" s="16">
        <v>2</v>
      </c>
      <c r="L9" s="17" t="s">
        <v>25</v>
      </c>
      <c r="M9" s="18">
        <f>ROUND(SUMPRODUCT(H9:L9,$H$8:$L$8)/100,1)</f>
        <v>0.6</v>
      </c>
      <c r="N9" s="19" t="str">
        <f t="shared" ref="N9:N40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F</v>
      </c>
      <c r="O9" s="19" t="str">
        <f t="shared" ref="O9:O40" si="1">IF($M9&lt;4,"Kém",IF(AND($M9&gt;=4,$M9&lt;=5.4),"Trung bình yếu",IF(AND($M9&gt;=5.5,$M9&lt;=6.9),"Trung bình",IF(AND($M9&gt;=7,$M9&lt;=8.4),"Khá",IF(AND($M9&gt;=8.5,$M9&lt;=10),"Giỏi","")))))</f>
        <v>Kém</v>
      </c>
      <c r="P9" s="31" t="str">
        <f t="shared" ref="P9:P18" si="2">+IF(OR($H9=0,$I9=0,$J9=0,$K9=0),"Không đủ ĐKDT",IF(AND(L9=0,M9&gt;=4),"Không đạt",""))</f>
        <v>Không đủ ĐKDT</v>
      </c>
      <c r="Q9" s="20" t="s">
        <v>443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Học lại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265</v>
      </c>
      <c r="D10" s="24" t="s">
        <v>266</v>
      </c>
      <c r="E10" s="25" t="s">
        <v>48</v>
      </c>
      <c r="F10" s="26" t="s">
        <v>267</v>
      </c>
      <c r="G10" s="23" t="s">
        <v>93</v>
      </c>
      <c r="H10" s="27">
        <v>9</v>
      </c>
      <c r="I10" s="27" t="s">
        <v>25</v>
      </c>
      <c r="J10" s="27" t="s">
        <v>25</v>
      </c>
      <c r="K10" s="27">
        <v>7</v>
      </c>
      <c r="L10" s="71">
        <v>4</v>
      </c>
      <c r="M10" s="28">
        <f>ROUND(SUMPRODUCT(H10:L10,$H$8:$L$8)/100,1)</f>
        <v>5.4</v>
      </c>
      <c r="N10" s="29" t="str">
        <f t="shared" si="0"/>
        <v>D+</v>
      </c>
      <c r="O10" s="30" t="str">
        <f t="shared" si="1"/>
        <v>Trung bình yếu</v>
      </c>
      <c r="P10" s="31" t="str">
        <f t="shared" si="2"/>
        <v/>
      </c>
      <c r="Q10" s="32" t="s">
        <v>443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268</v>
      </c>
      <c r="D11" s="24" t="s">
        <v>269</v>
      </c>
      <c r="E11" s="25" t="s">
        <v>48</v>
      </c>
      <c r="F11" s="26" t="s">
        <v>270</v>
      </c>
      <c r="G11" s="23" t="s">
        <v>50</v>
      </c>
      <c r="H11" s="27">
        <v>6</v>
      </c>
      <c r="I11" s="27" t="s">
        <v>25</v>
      </c>
      <c r="J11" s="27" t="s">
        <v>25</v>
      </c>
      <c r="K11" s="27">
        <v>4</v>
      </c>
      <c r="L11" s="71">
        <v>3</v>
      </c>
      <c r="M11" s="28">
        <f>ROUND(SUMPRODUCT(H11:L11,$H$8:$L$8)/100,1)</f>
        <v>3.6</v>
      </c>
      <c r="N11" s="29" t="str">
        <f t="shared" si="0"/>
        <v>F</v>
      </c>
      <c r="O11" s="30" t="str">
        <f t="shared" si="1"/>
        <v>Kém</v>
      </c>
      <c r="P11" s="31" t="str">
        <f t="shared" si="2"/>
        <v/>
      </c>
      <c r="Q11" s="32" t="s">
        <v>443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Học lại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8.75" customHeight="1" x14ac:dyDescent="0.25">
      <c r="B12" s="22">
        <v>4</v>
      </c>
      <c r="C12" s="23" t="s">
        <v>271</v>
      </c>
      <c r="D12" s="24" t="s">
        <v>272</v>
      </c>
      <c r="E12" s="25" t="s">
        <v>273</v>
      </c>
      <c r="F12" s="26" t="s">
        <v>274</v>
      </c>
      <c r="G12" s="23" t="s">
        <v>68</v>
      </c>
      <c r="H12" s="27">
        <v>10</v>
      </c>
      <c r="I12" s="27" t="s">
        <v>25</v>
      </c>
      <c r="J12" s="27" t="s">
        <v>25</v>
      </c>
      <c r="K12" s="27">
        <v>8</v>
      </c>
      <c r="L12" s="71">
        <v>8</v>
      </c>
      <c r="M12" s="28">
        <f>ROUND(SUMPRODUCT(H12:L12,$H$8:$L$8)/100,1)</f>
        <v>8.1999999999999993</v>
      </c>
      <c r="N12" s="29" t="str">
        <f t="shared" si="0"/>
        <v>B+</v>
      </c>
      <c r="O12" s="30" t="str">
        <f t="shared" si="1"/>
        <v>Khá</v>
      </c>
      <c r="P12" s="31" t="str">
        <f t="shared" si="2"/>
        <v/>
      </c>
      <c r="Q12" s="32" t="s">
        <v>443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275</v>
      </c>
      <c r="D13" s="24" t="s">
        <v>276</v>
      </c>
      <c r="E13" s="25" t="s">
        <v>168</v>
      </c>
      <c r="F13" s="26" t="s">
        <v>277</v>
      </c>
      <c r="G13" s="23" t="s">
        <v>213</v>
      </c>
      <c r="H13" s="27">
        <v>10</v>
      </c>
      <c r="I13" s="27" t="s">
        <v>25</v>
      </c>
      <c r="J13" s="27" t="s">
        <v>25</v>
      </c>
      <c r="K13" s="27">
        <v>9</v>
      </c>
      <c r="L13" s="71">
        <v>6</v>
      </c>
      <c r="M13" s="28">
        <f>ROUND(SUMPRODUCT(H13:L13,$H$8:$L$8)/100,1)</f>
        <v>7.3</v>
      </c>
      <c r="N13" s="29" t="str">
        <f t="shared" si="0"/>
        <v>B</v>
      </c>
      <c r="O13" s="30" t="str">
        <f t="shared" si="1"/>
        <v>Khá</v>
      </c>
      <c r="P13" s="31" t="str">
        <f t="shared" si="2"/>
        <v/>
      </c>
      <c r="Q13" s="32" t="s">
        <v>443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278</v>
      </c>
      <c r="D14" s="24" t="s">
        <v>279</v>
      </c>
      <c r="E14" s="25" t="s">
        <v>280</v>
      </c>
      <c r="F14" s="26" t="s">
        <v>281</v>
      </c>
      <c r="G14" s="23" t="s">
        <v>68</v>
      </c>
      <c r="H14" s="27">
        <v>10</v>
      </c>
      <c r="I14" s="27" t="s">
        <v>25</v>
      </c>
      <c r="J14" s="27" t="s">
        <v>25</v>
      </c>
      <c r="K14" s="27">
        <v>9</v>
      </c>
      <c r="L14" s="71">
        <v>7</v>
      </c>
      <c r="M14" s="28">
        <f>ROUND(SUMPRODUCT(H14:L14,$H$8:$L$8)/100,1)</f>
        <v>7.9</v>
      </c>
      <c r="N14" s="29" t="str">
        <f t="shared" si="0"/>
        <v>B</v>
      </c>
      <c r="O14" s="30" t="str">
        <f t="shared" si="1"/>
        <v>Khá</v>
      </c>
      <c r="P14" s="31" t="str">
        <f t="shared" si="2"/>
        <v/>
      </c>
      <c r="Q14" s="32" t="s">
        <v>443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282</v>
      </c>
      <c r="D15" s="24" t="s">
        <v>283</v>
      </c>
      <c r="E15" s="25" t="s">
        <v>284</v>
      </c>
      <c r="F15" s="26" t="s">
        <v>285</v>
      </c>
      <c r="G15" s="23" t="s">
        <v>50</v>
      </c>
      <c r="H15" s="27">
        <v>0</v>
      </c>
      <c r="I15" s="27" t="s">
        <v>25</v>
      </c>
      <c r="J15" s="27" t="s">
        <v>25</v>
      </c>
      <c r="K15" s="27">
        <v>0</v>
      </c>
      <c r="L15" s="71" t="s">
        <v>25</v>
      </c>
      <c r="M15" s="28">
        <f>ROUND(SUMPRODUCT(H15:L15,$H$8:$L$8)/100,1)</f>
        <v>0</v>
      </c>
      <c r="N15" s="29" t="str">
        <f t="shared" si="0"/>
        <v>F</v>
      </c>
      <c r="O15" s="30" t="str">
        <f t="shared" si="1"/>
        <v>Kém</v>
      </c>
      <c r="P15" s="31" t="str">
        <f t="shared" si="2"/>
        <v>Không đủ ĐKDT</v>
      </c>
      <c r="Q15" s="32" t="s">
        <v>443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Học lại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286</v>
      </c>
      <c r="D16" s="24" t="s">
        <v>279</v>
      </c>
      <c r="E16" s="25" t="s">
        <v>287</v>
      </c>
      <c r="F16" s="26" t="s">
        <v>288</v>
      </c>
      <c r="G16" s="23" t="s">
        <v>50</v>
      </c>
      <c r="H16" s="27">
        <v>7</v>
      </c>
      <c r="I16" s="27" t="s">
        <v>25</v>
      </c>
      <c r="J16" s="27" t="s">
        <v>25</v>
      </c>
      <c r="K16" s="27">
        <v>5</v>
      </c>
      <c r="L16" s="71">
        <v>5</v>
      </c>
      <c r="M16" s="28">
        <f>ROUND(SUMPRODUCT(H16:L16,$H$8:$L$8)/100,1)</f>
        <v>5.2</v>
      </c>
      <c r="N16" s="29" t="str">
        <f t="shared" si="0"/>
        <v>D+</v>
      </c>
      <c r="O16" s="30" t="str">
        <f t="shared" si="1"/>
        <v>Trung bình yếu</v>
      </c>
      <c r="P16" s="31" t="str">
        <f t="shared" si="2"/>
        <v/>
      </c>
      <c r="Q16" s="32" t="s">
        <v>443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289</v>
      </c>
      <c r="D17" s="24" t="s">
        <v>290</v>
      </c>
      <c r="E17" s="25" t="s">
        <v>287</v>
      </c>
      <c r="F17" s="26" t="s">
        <v>291</v>
      </c>
      <c r="G17" s="23" t="s">
        <v>50</v>
      </c>
      <c r="H17" s="27">
        <v>10</v>
      </c>
      <c r="I17" s="27" t="s">
        <v>25</v>
      </c>
      <c r="J17" s="27" t="s">
        <v>25</v>
      </c>
      <c r="K17" s="27">
        <v>9</v>
      </c>
      <c r="L17" s="71">
        <v>8</v>
      </c>
      <c r="M17" s="28">
        <f>ROUND(SUMPRODUCT(H17:L17,$H$8:$L$8)/100,1)</f>
        <v>8.5</v>
      </c>
      <c r="N17" s="29" t="str">
        <f t="shared" si="0"/>
        <v>A</v>
      </c>
      <c r="O17" s="30" t="str">
        <f t="shared" si="1"/>
        <v>Giỏi</v>
      </c>
      <c r="P17" s="31" t="str">
        <f t="shared" si="2"/>
        <v/>
      </c>
      <c r="Q17" s="32" t="s">
        <v>443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292</v>
      </c>
      <c r="D18" s="24" t="s">
        <v>293</v>
      </c>
      <c r="E18" s="25" t="s">
        <v>294</v>
      </c>
      <c r="F18" s="26" t="s">
        <v>295</v>
      </c>
      <c r="G18" s="23" t="s">
        <v>68</v>
      </c>
      <c r="H18" s="27">
        <v>4</v>
      </c>
      <c r="I18" s="27" t="s">
        <v>25</v>
      </c>
      <c r="J18" s="27" t="s">
        <v>25</v>
      </c>
      <c r="K18" s="27">
        <v>4</v>
      </c>
      <c r="L18" s="71">
        <v>8</v>
      </c>
      <c r="M18" s="28">
        <f>ROUND(SUMPRODUCT(H18:L18,$H$8:$L$8)/100,1)</f>
        <v>6.4</v>
      </c>
      <c r="N18" s="29" t="str">
        <f t="shared" si="0"/>
        <v>C</v>
      </c>
      <c r="O18" s="30" t="str">
        <f t="shared" si="1"/>
        <v>Trung bình</v>
      </c>
      <c r="P18" s="31" t="str">
        <f t="shared" si="2"/>
        <v/>
      </c>
      <c r="Q18" s="32" t="s">
        <v>443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296</v>
      </c>
      <c r="D19" s="24" t="s">
        <v>229</v>
      </c>
      <c r="E19" s="25" t="s">
        <v>190</v>
      </c>
      <c r="F19" s="26" t="s">
        <v>297</v>
      </c>
      <c r="G19" s="23" t="s">
        <v>54</v>
      </c>
      <c r="H19" s="27">
        <v>1</v>
      </c>
      <c r="I19" s="27" t="s">
        <v>25</v>
      </c>
      <c r="J19" s="27" t="s">
        <v>25</v>
      </c>
      <c r="K19" s="27">
        <v>6</v>
      </c>
      <c r="L19" s="71">
        <v>0</v>
      </c>
      <c r="M19" s="28">
        <f>ROUND(SUMPRODUCT(H19:L19,$H$8:$L$8)/100,1)</f>
        <v>1.9</v>
      </c>
      <c r="N19" s="29" t="str">
        <f t="shared" si="0"/>
        <v>F</v>
      </c>
      <c r="O19" s="30" t="str">
        <f t="shared" si="1"/>
        <v>Kém</v>
      </c>
      <c r="P19" s="31" t="s">
        <v>773</v>
      </c>
      <c r="Q19" s="32" t="s">
        <v>443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Học lại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298</v>
      </c>
      <c r="D20" s="24" t="s">
        <v>299</v>
      </c>
      <c r="E20" s="25" t="s">
        <v>96</v>
      </c>
      <c r="F20" s="26" t="s">
        <v>300</v>
      </c>
      <c r="G20" s="23" t="s">
        <v>50</v>
      </c>
      <c r="H20" s="27">
        <v>8</v>
      </c>
      <c r="I20" s="27" t="s">
        <v>25</v>
      </c>
      <c r="J20" s="27" t="s">
        <v>25</v>
      </c>
      <c r="K20" s="27">
        <v>5</v>
      </c>
      <c r="L20" s="71">
        <v>7</v>
      </c>
      <c r="M20" s="28">
        <f>ROUND(SUMPRODUCT(H20:L20,$H$8:$L$8)/100,1)</f>
        <v>6.5</v>
      </c>
      <c r="N20" s="29" t="str">
        <f t="shared" si="0"/>
        <v>C+</v>
      </c>
      <c r="O20" s="30" t="str">
        <f t="shared" si="1"/>
        <v>Trung bình</v>
      </c>
      <c r="P20" s="31" t="str">
        <f t="shared" ref="P20:P63" si="3">+IF(OR($H20=0,$I20=0,$J20=0,$K20=0),"Không đủ ĐKDT",IF(AND(L20=0,M20&gt;=4),"Không đạt",""))</f>
        <v/>
      </c>
      <c r="Q20" s="32" t="s">
        <v>443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301</v>
      </c>
      <c r="D21" s="24" t="s">
        <v>302</v>
      </c>
      <c r="E21" s="25" t="s">
        <v>96</v>
      </c>
      <c r="F21" s="26" t="s">
        <v>303</v>
      </c>
      <c r="G21" s="23" t="s">
        <v>68</v>
      </c>
      <c r="H21" s="27">
        <v>10</v>
      </c>
      <c r="I21" s="27" t="s">
        <v>25</v>
      </c>
      <c r="J21" s="27" t="s">
        <v>25</v>
      </c>
      <c r="K21" s="27">
        <v>7</v>
      </c>
      <c r="L21" s="71">
        <v>6</v>
      </c>
      <c r="M21" s="28">
        <f>ROUND(SUMPRODUCT(H21:L21,$H$8:$L$8)/100,1)</f>
        <v>6.7</v>
      </c>
      <c r="N21" s="29" t="str">
        <f t="shared" si="0"/>
        <v>C+</v>
      </c>
      <c r="O21" s="30" t="str">
        <f t="shared" si="1"/>
        <v>Trung bình</v>
      </c>
      <c r="P21" s="31" t="str">
        <f t="shared" si="3"/>
        <v/>
      </c>
      <c r="Q21" s="32" t="s">
        <v>443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304</v>
      </c>
      <c r="D22" s="24" t="s">
        <v>167</v>
      </c>
      <c r="E22" s="25" t="s">
        <v>103</v>
      </c>
      <c r="F22" s="26" t="s">
        <v>149</v>
      </c>
      <c r="G22" s="23" t="s">
        <v>213</v>
      </c>
      <c r="H22" s="27">
        <v>9</v>
      </c>
      <c r="I22" s="27" t="s">
        <v>25</v>
      </c>
      <c r="J22" s="27" t="s">
        <v>25</v>
      </c>
      <c r="K22" s="27">
        <v>8</v>
      </c>
      <c r="L22" s="71">
        <v>6</v>
      </c>
      <c r="M22" s="28">
        <f>ROUND(SUMPRODUCT(H22:L22,$H$8:$L$8)/100,1)</f>
        <v>6.9</v>
      </c>
      <c r="N22" s="29" t="str">
        <f t="shared" si="0"/>
        <v>C+</v>
      </c>
      <c r="O22" s="30" t="str">
        <f t="shared" si="1"/>
        <v>Trung bình</v>
      </c>
      <c r="P22" s="31" t="str">
        <f t="shared" si="3"/>
        <v/>
      </c>
      <c r="Q22" s="32" t="s">
        <v>443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305</v>
      </c>
      <c r="D23" s="24" t="s">
        <v>306</v>
      </c>
      <c r="E23" s="25" t="s">
        <v>114</v>
      </c>
      <c r="F23" s="26" t="s">
        <v>288</v>
      </c>
      <c r="G23" s="23" t="s">
        <v>68</v>
      </c>
      <c r="H23" s="27">
        <v>8</v>
      </c>
      <c r="I23" s="27" t="s">
        <v>25</v>
      </c>
      <c r="J23" s="27" t="s">
        <v>25</v>
      </c>
      <c r="K23" s="27">
        <v>5</v>
      </c>
      <c r="L23" s="71">
        <v>6</v>
      </c>
      <c r="M23" s="28">
        <f>ROUND(SUMPRODUCT(H23:L23,$H$8:$L$8)/100,1)</f>
        <v>5.9</v>
      </c>
      <c r="N23" s="29" t="str">
        <f t="shared" si="0"/>
        <v>C</v>
      </c>
      <c r="O23" s="30" t="str">
        <f t="shared" si="1"/>
        <v>Trung bình</v>
      </c>
      <c r="P23" s="31" t="str">
        <f t="shared" si="3"/>
        <v/>
      </c>
      <c r="Q23" s="32" t="s">
        <v>443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307</v>
      </c>
      <c r="D24" s="24" t="s">
        <v>70</v>
      </c>
      <c r="E24" s="25" t="s">
        <v>117</v>
      </c>
      <c r="F24" s="26" t="s">
        <v>308</v>
      </c>
      <c r="G24" s="23" t="s">
        <v>213</v>
      </c>
      <c r="H24" s="27">
        <v>10</v>
      </c>
      <c r="I24" s="27" t="s">
        <v>25</v>
      </c>
      <c r="J24" s="27" t="s">
        <v>25</v>
      </c>
      <c r="K24" s="27">
        <v>7</v>
      </c>
      <c r="L24" s="71">
        <v>7</v>
      </c>
      <c r="M24" s="28">
        <f>ROUND(SUMPRODUCT(H24:L24,$H$8:$L$8)/100,1)</f>
        <v>7.3</v>
      </c>
      <c r="N24" s="29" t="str">
        <f t="shared" si="0"/>
        <v>B</v>
      </c>
      <c r="O24" s="30" t="str">
        <f t="shared" si="1"/>
        <v>Khá</v>
      </c>
      <c r="P24" s="31" t="str">
        <f t="shared" si="3"/>
        <v/>
      </c>
      <c r="Q24" s="32" t="s">
        <v>443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309</v>
      </c>
      <c r="D25" s="24" t="s">
        <v>310</v>
      </c>
      <c r="E25" s="25" t="s">
        <v>128</v>
      </c>
      <c r="F25" s="26" t="s">
        <v>311</v>
      </c>
      <c r="G25" s="23" t="s">
        <v>50</v>
      </c>
      <c r="H25" s="27">
        <v>10</v>
      </c>
      <c r="I25" s="27" t="s">
        <v>25</v>
      </c>
      <c r="J25" s="27" t="s">
        <v>25</v>
      </c>
      <c r="K25" s="27">
        <v>4</v>
      </c>
      <c r="L25" s="71">
        <v>3</v>
      </c>
      <c r="M25" s="28">
        <f>ROUND(SUMPRODUCT(H25:L25,$H$8:$L$8)/100,1)</f>
        <v>4</v>
      </c>
      <c r="N25" s="29" t="str">
        <f t="shared" si="0"/>
        <v>D</v>
      </c>
      <c r="O25" s="30" t="str">
        <f t="shared" si="1"/>
        <v>Trung bình yếu</v>
      </c>
      <c r="P25" s="31" t="str">
        <f t="shared" si="3"/>
        <v/>
      </c>
      <c r="Q25" s="32" t="s">
        <v>443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312</v>
      </c>
      <c r="D26" s="24" t="s">
        <v>302</v>
      </c>
      <c r="E26" s="25" t="s">
        <v>128</v>
      </c>
      <c r="F26" s="26" t="s">
        <v>313</v>
      </c>
      <c r="G26" s="23" t="s">
        <v>314</v>
      </c>
      <c r="H26" s="27">
        <v>3</v>
      </c>
      <c r="I26" s="27" t="s">
        <v>25</v>
      </c>
      <c r="J26" s="27" t="s">
        <v>25</v>
      </c>
      <c r="K26" s="27">
        <v>0</v>
      </c>
      <c r="L26" s="71" t="s">
        <v>25</v>
      </c>
      <c r="M26" s="28">
        <f>ROUND(SUMPRODUCT(H26:L26,$H$8:$L$8)/100,1)</f>
        <v>0.3</v>
      </c>
      <c r="N26" s="29" t="str">
        <f t="shared" si="0"/>
        <v>F</v>
      </c>
      <c r="O26" s="30" t="str">
        <f t="shared" si="1"/>
        <v>Kém</v>
      </c>
      <c r="P26" s="31" t="str">
        <f t="shared" si="3"/>
        <v>Không đủ ĐKDT</v>
      </c>
      <c r="Q26" s="32" t="s">
        <v>443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Học lại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315</v>
      </c>
      <c r="D27" s="24" t="s">
        <v>316</v>
      </c>
      <c r="E27" s="25" t="s">
        <v>317</v>
      </c>
      <c r="F27" s="26" t="s">
        <v>318</v>
      </c>
      <c r="G27" s="23" t="s">
        <v>213</v>
      </c>
      <c r="H27" s="27">
        <v>6</v>
      </c>
      <c r="I27" s="27" t="s">
        <v>25</v>
      </c>
      <c r="J27" s="27" t="s">
        <v>25</v>
      </c>
      <c r="K27" s="27">
        <v>6</v>
      </c>
      <c r="L27" s="71">
        <v>6</v>
      </c>
      <c r="M27" s="28">
        <f>ROUND(SUMPRODUCT(H27:L27,$H$8:$L$8)/100,1)</f>
        <v>6</v>
      </c>
      <c r="N27" s="29" t="str">
        <f t="shared" si="0"/>
        <v>C</v>
      </c>
      <c r="O27" s="30" t="str">
        <f t="shared" si="1"/>
        <v>Trung bình</v>
      </c>
      <c r="P27" s="31" t="str">
        <f t="shared" si="3"/>
        <v/>
      </c>
      <c r="Q27" s="32" t="s">
        <v>443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319</v>
      </c>
      <c r="D28" s="24" t="s">
        <v>70</v>
      </c>
      <c r="E28" s="25" t="s">
        <v>320</v>
      </c>
      <c r="F28" s="26" t="s">
        <v>321</v>
      </c>
      <c r="G28" s="23" t="s">
        <v>50</v>
      </c>
      <c r="H28" s="27">
        <v>10</v>
      </c>
      <c r="I28" s="27" t="s">
        <v>25</v>
      </c>
      <c r="J28" s="27" t="s">
        <v>25</v>
      </c>
      <c r="K28" s="27">
        <v>7</v>
      </c>
      <c r="L28" s="71">
        <v>7</v>
      </c>
      <c r="M28" s="28">
        <f>ROUND(SUMPRODUCT(H28:L28,$H$8:$L$8)/100,1)</f>
        <v>7.3</v>
      </c>
      <c r="N28" s="29" t="str">
        <f t="shared" si="0"/>
        <v>B</v>
      </c>
      <c r="O28" s="30" t="str">
        <f t="shared" si="1"/>
        <v>Khá</v>
      </c>
      <c r="P28" s="31" t="str">
        <f t="shared" si="3"/>
        <v/>
      </c>
      <c r="Q28" s="32" t="s">
        <v>443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322</v>
      </c>
      <c r="D29" s="24" t="s">
        <v>323</v>
      </c>
      <c r="E29" s="25" t="s">
        <v>324</v>
      </c>
      <c r="F29" s="26" t="s">
        <v>325</v>
      </c>
      <c r="G29" s="23" t="s">
        <v>68</v>
      </c>
      <c r="H29" s="27">
        <v>8</v>
      </c>
      <c r="I29" s="27" t="s">
        <v>25</v>
      </c>
      <c r="J29" s="27" t="s">
        <v>25</v>
      </c>
      <c r="K29" s="27">
        <v>5</v>
      </c>
      <c r="L29" s="71">
        <v>6</v>
      </c>
      <c r="M29" s="28">
        <f>ROUND(SUMPRODUCT(H29:L29,$H$8:$L$8)/100,1)</f>
        <v>5.9</v>
      </c>
      <c r="N29" s="29" t="str">
        <f t="shared" si="0"/>
        <v>C</v>
      </c>
      <c r="O29" s="30" t="str">
        <f t="shared" si="1"/>
        <v>Trung bình</v>
      </c>
      <c r="P29" s="31" t="str">
        <f t="shared" si="3"/>
        <v/>
      </c>
      <c r="Q29" s="32" t="s">
        <v>443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326</v>
      </c>
      <c r="D30" s="24" t="s">
        <v>327</v>
      </c>
      <c r="E30" s="25" t="s">
        <v>324</v>
      </c>
      <c r="F30" s="26" t="s">
        <v>328</v>
      </c>
      <c r="G30" s="23" t="s">
        <v>50</v>
      </c>
      <c r="H30" s="27">
        <v>10</v>
      </c>
      <c r="I30" s="27" t="s">
        <v>25</v>
      </c>
      <c r="J30" s="27" t="s">
        <v>25</v>
      </c>
      <c r="K30" s="27">
        <v>9</v>
      </c>
      <c r="L30" s="71">
        <v>6</v>
      </c>
      <c r="M30" s="28">
        <f>ROUND(SUMPRODUCT(H30:L30,$H$8:$L$8)/100,1)</f>
        <v>7.3</v>
      </c>
      <c r="N30" s="29" t="str">
        <f t="shared" si="0"/>
        <v>B</v>
      </c>
      <c r="O30" s="30" t="str">
        <f t="shared" si="1"/>
        <v>Khá</v>
      </c>
      <c r="P30" s="31" t="str">
        <f t="shared" si="3"/>
        <v/>
      </c>
      <c r="Q30" s="32" t="s">
        <v>443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329</v>
      </c>
      <c r="D31" s="24" t="s">
        <v>60</v>
      </c>
      <c r="E31" s="25" t="s">
        <v>330</v>
      </c>
      <c r="F31" s="26" t="s">
        <v>331</v>
      </c>
      <c r="G31" s="23" t="s">
        <v>213</v>
      </c>
      <c r="H31" s="27">
        <v>10</v>
      </c>
      <c r="I31" s="27" t="s">
        <v>25</v>
      </c>
      <c r="J31" s="27" t="s">
        <v>25</v>
      </c>
      <c r="K31" s="27">
        <v>7</v>
      </c>
      <c r="L31" s="71">
        <v>8</v>
      </c>
      <c r="M31" s="28">
        <f>ROUND(SUMPRODUCT(H31:L31,$H$8:$L$8)/100,1)</f>
        <v>7.9</v>
      </c>
      <c r="N31" s="29" t="str">
        <f t="shared" si="0"/>
        <v>B</v>
      </c>
      <c r="O31" s="30" t="str">
        <f t="shared" si="1"/>
        <v>Khá</v>
      </c>
      <c r="P31" s="31" t="str">
        <f t="shared" si="3"/>
        <v/>
      </c>
      <c r="Q31" s="32" t="s">
        <v>443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332</v>
      </c>
      <c r="D32" s="24" t="s">
        <v>210</v>
      </c>
      <c r="E32" s="25" t="s">
        <v>333</v>
      </c>
      <c r="F32" s="26" t="s">
        <v>334</v>
      </c>
      <c r="G32" s="23" t="s">
        <v>50</v>
      </c>
      <c r="H32" s="27">
        <v>9</v>
      </c>
      <c r="I32" s="27" t="s">
        <v>25</v>
      </c>
      <c r="J32" s="27" t="s">
        <v>25</v>
      </c>
      <c r="K32" s="27">
        <v>4</v>
      </c>
      <c r="L32" s="71">
        <v>5</v>
      </c>
      <c r="M32" s="28">
        <f>ROUND(SUMPRODUCT(H32:L32,$H$8:$L$8)/100,1)</f>
        <v>5.0999999999999996</v>
      </c>
      <c r="N32" s="29" t="str">
        <f t="shared" si="0"/>
        <v>D+</v>
      </c>
      <c r="O32" s="30" t="str">
        <f t="shared" si="1"/>
        <v>Trung bình yếu</v>
      </c>
      <c r="P32" s="31" t="str">
        <f t="shared" si="3"/>
        <v/>
      </c>
      <c r="Q32" s="32" t="s">
        <v>443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335</v>
      </c>
      <c r="D33" s="24" t="s">
        <v>336</v>
      </c>
      <c r="E33" s="25" t="s">
        <v>337</v>
      </c>
      <c r="F33" s="26" t="s">
        <v>338</v>
      </c>
      <c r="G33" s="23" t="s">
        <v>50</v>
      </c>
      <c r="H33" s="27">
        <v>3</v>
      </c>
      <c r="I33" s="27" t="s">
        <v>25</v>
      </c>
      <c r="J33" s="27" t="s">
        <v>25</v>
      </c>
      <c r="K33" s="27">
        <v>4</v>
      </c>
      <c r="L33" s="71">
        <v>6</v>
      </c>
      <c r="M33" s="28">
        <f>ROUND(SUMPRODUCT(H33:L33,$H$8:$L$8)/100,1)</f>
        <v>5.0999999999999996</v>
      </c>
      <c r="N33" s="29" t="str">
        <f t="shared" si="0"/>
        <v>D+</v>
      </c>
      <c r="O33" s="30" t="str">
        <f t="shared" si="1"/>
        <v>Trung bình yếu</v>
      </c>
      <c r="P33" s="31" t="str">
        <f t="shared" si="3"/>
        <v/>
      </c>
      <c r="Q33" s="32" t="s">
        <v>443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339</v>
      </c>
      <c r="D34" s="24" t="s">
        <v>340</v>
      </c>
      <c r="E34" s="25" t="s">
        <v>341</v>
      </c>
      <c r="F34" s="26" t="s">
        <v>342</v>
      </c>
      <c r="G34" s="23" t="s">
        <v>68</v>
      </c>
      <c r="H34" s="27">
        <v>8</v>
      </c>
      <c r="I34" s="27" t="s">
        <v>25</v>
      </c>
      <c r="J34" s="27" t="s">
        <v>25</v>
      </c>
      <c r="K34" s="27">
        <v>5</v>
      </c>
      <c r="L34" s="71">
        <v>5</v>
      </c>
      <c r="M34" s="28">
        <f>ROUND(SUMPRODUCT(H34:L34,$H$8:$L$8)/100,1)</f>
        <v>5.3</v>
      </c>
      <c r="N34" s="29" t="str">
        <f t="shared" si="0"/>
        <v>D+</v>
      </c>
      <c r="O34" s="30" t="str">
        <f t="shared" si="1"/>
        <v>Trung bình yếu</v>
      </c>
      <c r="P34" s="31" t="str">
        <f t="shared" si="3"/>
        <v/>
      </c>
      <c r="Q34" s="32" t="s">
        <v>443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343</v>
      </c>
      <c r="D35" s="24" t="s">
        <v>344</v>
      </c>
      <c r="E35" s="25" t="s">
        <v>345</v>
      </c>
      <c r="F35" s="26" t="s">
        <v>346</v>
      </c>
      <c r="G35" s="23" t="s">
        <v>50</v>
      </c>
      <c r="H35" s="27">
        <v>6</v>
      </c>
      <c r="I35" s="27" t="s">
        <v>25</v>
      </c>
      <c r="J35" s="27" t="s">
        <v>25</v>
      </c>
      <c r="K35" s="27">
        <v>5</v>
      </c>
      <c r="L35" s="71">
        <v>8</v>
      </c>
      <c r="M35" s="28">
        <f>ROUND(SUMPRODUCT(H35:L35,$H$8:$L$8)/100,1)</f>
        <v>6.9</v>
      </c>
      <c r="N35" s="29" t="str">
        <f t="shared" si="0"/>
        <v>C+</v>
      </c>
      <c r="O35" s="30" t="str">
        <f t="shared" si="1"/>
        <v>Trung bình</v>
      </c>
      <c r="P35" s="31" t="str">
        <f t="shared" si="3"/>
        <v/>
      </c>
      <c r="Q35" s="32" t="s">
        <v>443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347</v>
      </c>
      <c r="D36" s="24" t="s">
        <v>299</v>
      </c>
      <c r="E36" s="25" t="s">
        <v>152</v>
      </c>
      <c r="F36" s="26" t="s">
        <v>348</v>
      </c>
      <c r="G36" s="23" t="s">
        <v>50</v>
      </c>
      <c r="H36" s="27">
        <v>6</v>
      </c>
      <c r="I36" s="27" t="s">
        <v>25</v>
      </c>
      <c r="J36" s="27" t="s">
        <v>25</v>
      </c>
      <c r="K36" s="27">
        <v>6</v>
      </c>
      <c r="L36" s="71">
        <v>6</v>
      </c>
      <c r="M36" s="28">
        <f>ROUND(SUMPRODUCT(H36:L36,$H$8:$L$8)/100,1)</f>
        <v>6</v>
      </c>
      <c r="N36" s="29" t="str">
        <f t="shared" si="0"/>
        <v>C</v>
      </c>
      <c r="O36" s="30" t="str">
        <f t="shared" si="1"/>
        <v>Trung bình</v>
      </c>
      <c r="P36" s="31" t="str">
        <f t="shared" si="3"/>
        <v/>
      </c>
      <c r="Q36" s="32" t="s">
        <v>443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349</v>
      </c>
      <c r="D37" s="24" t="s">
        <v>350</v>
      </c>
      <c r="E37" s="25" t="s">
        <v>273</v>
      </c>
      <c r="F37" s="26" t="s">
        <v>351</v>
      </c>
      <c r="G37" s="23" t="s">
        <v>50</v>
      </c>
      <c r="H37" s="27">
        <v>7</v>
      </c>
      <c r="I37" s="27" t="s">
        <v>25</v>
      </c>
      <c r="J37" s="27" t="s">
        <v>25</v>
      </c>
      <c r="K37" s="27">
        <v>4</v>
      </c>
      <c r="L37" s="71">
        <v>6</v>
      </c>
      <c r="M37" s="28">
        <f>ROUND(SUMPRODUCT(H37:L37,$H$8:$L$8)/100,1)</f>
        <v>5.5</v>
      </c>
      <c r="N37" s="29" t="str">
        <f t="shared" si="0"/>
        <v>C</v>
      </c>
      <c r="O37" s="30" t="str">
        <f t="shared" si="1"/>
        <v>Trung bình</v>
      </c>
      <c r="P37" s="31" t="str">
        <f t="shared" si="3"/>
        <v/>
      </c>
      <c r="Q37" s="32" t="s">
        <v>444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352</v>
      </c>
      <c r="D38" s="24" t="s">
        <v>353</v>
      </c>
      <c r="E38" s="25" t="s">
        <v>354</v>
      </c>
      <c r="F38" s="26" t="s">
        <v>355</v>
      </c>
      <c r="G38" s="23" t="s">
        <v>213</v>
      </c>
      <c r="H38" s="27">
        <v>10</v>
      </c>
      <c r="I38" s="27" t="s">
        <v>25</v>
      </c>
      <c r="J38" s="27" t="s">
        <v>25</v>
      </c>
      <c r="K38" s="27">
        <v>6</v>
      </c>
      <c r="L38" s="71">
        <v>5</v>
      </c>
      <c r="M38" s="28">
        <f>ROUND(SUMPRODUCT(H38:L38,$H$8:$L$8)/100,1)</f>
        <v>5.8</v>
      </c>
      <c r="N38" s="29" t="str">
        <f t="shared" si="0"/>
        <v>C</v>
      </c>
      <c r="O38" s="30" t="str">
        <f t="shared" si="1"/>
        <v>Trung bình</v>
      </c>
      <c r="P38" s="31" t="str">
        <f t="shared" si="3"/>
        <v/>
      </c>
      <c r="Q38" s="32" t="s">
        <v>444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356</v>
      </c>
      <c r="D39" s="24" t="s">
        <v>357</v>
      </c>
      <c r="E39" s="25" t="s">
        <v>358</v>
      </c>
      <c r="F39" s="26" t="s">
        <v>359</v>
      </c>
      <c r="G39" s="23" t="s">
        <v>213</v>
      </c>
      <c r="H39" s="27">
        <v>8</v>
      </c>
      <c r="I39" s="27" t="s">
        <v>25</v>
      </c>
      <c r="J39" s="27" t="s">
        <v>25</v>
      </c>
      <c r="K39" s="27">
        <v>6</v>
      </c>
      <c r="L39" s="71">
        <v>7</v>
      </c>
      <c r="M39" s="28">
        <f>ROUND(SUMPRODUCT(H39:L39,$H$8:$L$8)/100,1)</f>
        <v>6.8</v>
      </c>
      <c r="N39" s="29" t="str">
        <f t="shared" si="0"/>
        <v>C+</v>
      </c>
      <c r="O39" s="30" t="str">
        <f t="shared" si="1"/>
        <v>Trung bình</v>
      </c>
      <c r="P39" s="31" t="str">
        <f t="shared" si="3"/>
        <v/>
      </c>
      <c r="Q39" s="32" t="s">
        <v>444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360</v>
      </c>
      <c r="D40" s="24" t="s">
        <v>361</v>
      </c>
      <c r="E40" s="25" t="s">
        <v>362</v>
      </c>
      <c r="F40" s="26" t="s">
        <v>363</v>
      </c>
      <c r="G40" s="23" t="s">
        <v>213</v>
      </c>
      <c r="H40" s="27">
        <v>3</v>
      </c>
      <c r="I40" s="27" t="s">
        <v>25</v>
      </c>
      <c r="J40" s="27" t="s">
        <v>25</v>
      </c>
      <c r="K40" s="27">
        <v>8</v>
      </c>
      <c r="L40" s="71">
        <v>4</v>
      </c>
      <c r="M40" s="28">
        <f>ROUND(SUMPRODUCT(H40:L40,$H$8:$L$8)/100,1)</f>
        <v>5.0999999999999996</v>
      </c>
      <c r="N40" s="29" t="str">
        <f t="shared" si="0"/>
        <v>D+</v>
      </c>
      <c r="O40" s="30" t="str">
        <f t="shared" si="1"/>
        <v>Trung bình yếu</v>
      </c>
      <c r="P40" s="31" t="str">
        <f t="shared" si="3"/>
        <v/>
      </c>
      <c r="Q40" s="32" t="s">
        <v>444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364</v>
      </c>
      <c r="D41" s="24" t="s">
        <v>365</v>
      </c>
      <c r="E41" s="25" t="s">
        <v>91</v>
      </c>
      <c r="F41" s="26" t="s">
        <v>366</v>
      </c>
      <c r="G41" s="23" t="s">
        <v>68</v>
      </c>
      <c r="H41" s="27">
        <v>8</v>
      </c>
      <c r="I41" s="27" t="s">
        <v>25</v>
      </c>
      <c r="J41" s="27" t="s">
        <v>25</v>
      </c>
      <c r="K41" s="27">
        <v>6</v>
      </c>
      <c r="L41" s="71">
        <v>7</v>
      </c>
      <c r="M41" s="28">
        <f>ROUND(SUMPRODUCT(H41:L41,$H$8:$L$8)/100,1)</f>
        <v>6.8</v>
      </c>
      <c r="N41" s="29" t="str">
        <f t="shared" ref="N41:N63" si="4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C+</v>
      </c>
      <c r="O41" s="30" t="str">
        <f t="shared" ref="O41:O63" si="5">IF($M41&lt;4,"Kém",IF(AND($M41&gt;=4,$M41&lt;=5.4),"Trung bình yếu",IF(AND($M41&gt;=5.5,$M41&lt;=6.9),"Trung bình",IF(AND($M41&gt;=7,$M41&lt;=8.4),"Khá",IF(AND($M41&gt;=8.5,$M41&lt;=10),"Giỏi","")))))</f>
        <v>Trung bình</v>
      </c>
      <c r="P41" s="31" t="str">
        <f t="shared" si="3"/>
        <v/>
      </c>
      <c r="Q41" s="32" t="s">
        <v>444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367</v>
      </c>
      <c r="D42" s="24" t="s">
        <v>368</v>
      </c>
      <c r="E42" s="25" t="s">
        <v>91</v>
      </c>
      <c r="F42" s="26" t="s">
        <v>369</v>
      </c>
      <c r="G42" s="23" t="s">
        <v>68</v>
      </c>
      <c r="H42" s="27">
        <v>8</v>
      </c>
      <c r="I42" s="27" t="s">
        <v>25</v>
      </c>
      <c r="J42" s="27" t="s">
        <v>25</v>
      </c>
      <c r="K42" s="27">
        <v>6</v>
      </c>
      <c r="L42" s="71">
        <v>6</v>
      </c>
      <c r="M42" s="28">
        <f>ROUND(SUMPRODUCT(H42:L42,$H$8:$L$8)/100,1)</f>
        <v>6.2</v>
      </c>
      <c r="N42" s="29" t="str">
        <f t="shared" si="4"/>
        <v>C</v>
      </c>
      <c r="O42" s="30" t="str">
        <f t="shared" si="5"/>
        <v>Trung bình</v>
      </c>
      <c r="P42" s="31" t="str">
        <f t="shared" si="3"/>
        <v/>
      </c>
      <c r="Q42" s="32" t="s">
        <v>444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370</v>
      </c>
      <c r="D43" s="24" t="s">
        <v>371</v>
      </c>
      <c r="E43" s="25" t="s">
        <v>372</v>
      </c>
      <c r="F43" s="26" t="s">
        <v>373</v>
      </c>
      <c r="G43" s="23" t="s">
        <v>213</v>
      </c>
      <c r="H43" s="27">
        <v>8</v>
      </c>
      <c r="I43" s="27" t="s">
        <v>25</v>
      </c>
      <c r="J43" s="27" t="s">
        <v>25</v>
      </c>
      <c r="K43" s="27">
        <v>5</v>
      </c>
      <c r="L43" s="71">
        <v>6</v>
      </c>
      <c r="M43" s="28">
        <f>ROUND(SUMPRODUCT(H43:L43,$H$8:$L$8)/100,1)</f>
        <v>5.9</v>
      </c>
      <c r="N43" s="29" t="str">
        <f t="shared" si="4"/>
        <v>C</v>
      </c>
      <c r="O43" s="30" t="str">
        <f t="shared" si="5"/>
        <v>Trung bình</v>
      </c>
      <c r="P43" s="31" t="str">
        <f t="shared" si="3"/>
        <v/>
      </c>
      <c r="Q43" s="32" t="s">
        <v>444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374</v>
      </c>
      <c r="D44" s="24" t="s">
        <v>375</v>
      </c>
      <c r="E44" s="25" t="s">
        <v>114</v>
      </c>
      <c r="F44" s="26" t="s">
        <v>376</v>
      </c>
      <c r="G44" s="23" t="s">
        <v>68</v>
      </c>
      <c r="H44" s="27">
        <v>8</v>
      </c>
      <c r="I44" s="27" t="s">
        <v>25</v>
      </c>
      <c r="J44" s="27" t="s">
        <v>25</v>
      </c>
      <c r="K44" s="27">
        <v>6</v>
      </c>
      <c r="L44" s="71">
        <v>7</v>
      </c>
      <c r="M44" s="28">
        <f>ROUND(SUMPRODUCT(H44:L44,$H$8:$L$8)/100,1)</f>
        <v>6.8</v>
      </c>
      <c r="N44" s="29" t="str">
        <f t="shared" si="4"/>
        <v>C+</v>
      </c>
      <c r="O44" s="30" t="str">
        <f t="shared" si="5"/>
        <v>Trung bình</v>
      </c>
      <c r="P44" s="31" t="str">
        <f t="shared" si="3"/>
        <v/>
      </c>
      <c r="Q44" s="32" t="s">
        <v>444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377</v>
      </c>
      <c r="D45" s="24" t="s">
        <v>378</v>
      </c>
      <c r="E45" s="25" t="s">
        <v>379</v>
      </c>
      <c r="F45" s="26" t="s">
        <v>380</v>
      </c>
      <c r="G45" s="23" t="s">
        <v>68</v>
      </c>
      <c r="H45" s="27">
        <v>9</v>
      </c>
      <c r="I45" s="27" t="s">
        <v>25</v>
      </c>
      <c r="J45" s="27" t="s">
        <v>25</v>
      </c>
      <c r="K45" s="27">
        <v>6</v>
      </c>
      <c r="L45" s="71">
        <v>7</v>
      </c>
      <c r="M45" s="28">
        <f>ROUND(SUMPRODUCT(H45:L45,$H$8:$L$8)/100,1)</f>
        <v>6.9</v>
      </c>
      <c r="N45" s="29" t="str">
        <f t="shared" si="4"/>
        <v>C+</v>
      </c>
      <c r="O45" s="30" t="str">
        <f t="shared" si="5"/>
        <v>Trung bình</v>
      </c>
      <c r="P45" s="31" t="str">
        <f t="shared" si="3"/>
        <v/>
      </c>
      <c r="Q45" s="32" t="s">
        <v>444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381</v>
      </c>
      <c r="D46" s="24" t="s">
        <v>382</v>
      </c>
      <c r="E46" s="25" t="s">
        <v>383</v>
      </c>
      <c r="F46" s="26" t="s">
        <v>384</v>
      </c>
      <c r="G46" s="23" t="s">
        <v>50</v>
      </c>
      <c r="H46" s="27">
        <v>6</v>
      </c>
      <c r="I46" s="27" t="s">
        <v>25</v>
      </c>
      <c r="J46" s="27" t="s">
        <v>25</v>
      </c>
      <c r="K46" s="27">
        <v>5</v>
      </c>
      <c r="L46" s="71">
        <v>6</v>
      </c>
      <c r="M46" s="28">
        <f>ROUND(SUMPRODUCT(H46:L46,$H$8:$L$8)/100,1)</f>
        <v>5.7</v>
      </c>
      <c r="N46" s="29" t="str">
        <f t="shared" si="4"/>
        <v>C</v>
      </c>
      <c r="O46" s="30" t="str">
        <f t="shared" si="5"/>
        <v>Trung bình</v>
      </c>
      <c r="P46" s="31" t="str">
        <f t="shared" si="3"/>
        <v/>
      </c>
      <c r="Q46" s="32" t="s">
        <v>444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385</v>
      </c>
      <c r="D47" s="24" t="s">
        <v>386</v>
      </c>
      <c r="E47" s="25" t="s">
        <v>128</v>
      </c>
      <c r="F47" s="26" t="s">
        <v>387</v>
      </c>
      <c r="G47" s="23" t="s">
        <v>68</v>
      </c>
      <c r="H47" s="27">
        <v>1</v>
      </c>
      <c r="I47" s="27" t="s">
        <v>25</v>
      </c>
      <c r="J47" s="27" t="s">
        <v>25</v>
      </c>
      <c r="K47" s="27">
        <v>6</v>
      </c>
      <c r="L47" s="71">
        <v>5</v>
      </c>
      <c r="M47" s="28">
        <f>ROUND(SUMPRODUCT(H47:L47,$H$8:$L$8)/100,1)</f>
        <v>4.9000000000000004</v>
      </c>
      <c r="N47" s="29" t="str">
        <f t="shared" si="4"/>
        <v>D</v>
      </c>
      <c r="O47" s="30" t="str">
        <f t="shared" si="5"/>
        <v>Trung bình yếu</v>
      </c>
      <c r="P47" s="31" t="str">
        <f t="shared" si="3"/>
        <v/>
      </c>
      <c r="Q47" s="32" t="s">
        <v>444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388</v>
      </c>
      <c r="D48" s="24" t="s">
        <v>389</v>
      </c>
      <c r="E48" s="25" t="s">
        <v>131</v>
      </c>
      <c r="F48" s="26" t="s">
        <v>390</v>
      </c>
      <c r="G48" s="23" t="s">
        <v>68</v>
      </c>
      <c r="H48" s="27">
        <v>9</v>
      </c>
      <c r="I48" s="27" t="s">
        <v>25</v>
      </c>
      <c r="J48" s="27" t="s">
        <v>25</v>
      </c>
      <c r="K48" s="27">
        <v>7</v>
      </c>
      <c r="L48" s="71">
        <v>8</v>
      </c>
      <c r="M48" s="28">
        <f>ROUND(SUMPRODUCT(H48:L48,$H$8:$L$8)/100,1)</f>
        <v>7.8</v>
      </c>
      <c r="N48" s="29" t="str">
        <f t="shared" si="4"/>
        <v>B</v>
      </c>
      <c r="O48" s="30" t="str">
        <f t="shared" si="5"/>
        <v>Khá</v>
      </c>
      <c r="P48" s="31" t="str">
        <f t="shared" si="3"/>
        <v/>
      </c>
      <c r="Q48" s="32" t="s">
        <v>444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ht="18.75" customHeight="1" x14ac:dyDescent="0.25">
      <c r="B49" s="22">
        <v>41</v>
      </c>
      <c r="C49" s="23" t="s">
        <v>391</v>
      </c>
      <c r="D49" s="24" t="s">
        <v>392</v>
      </c>
      <c r="E49" s="25" t="s">
        <v>131</v>
      </c>
      <c r="F49" s="26" t="s">
        <v>393</v>
      </c>
      <c r="G49" s="23" t="s">
        <v>68</v>
      </c>
      <c r="H49" s="27">
        <v>8</v>
      </c>
      <c r="I49" s="27" t="s">
        <v>25</v>
      </c>
      <c r="J49" s="27" t="s">
        <v>25</v>
      </c>
      <c r="K49" s="27">
        <v>6</v>
      </c>
      <c r="L49" s="71">
        <v>5</v>
      </c>
      <c r="M49" s="28">
        <f>ROUND(SUMPRODUCT(H49:L49,$H$8:$L$8)/100,1)</f>
        <v>5.6</v>
      </c>
      <c r="N49" s="29" t="str">
        <f t="shared" si="4"/>
        <v>C</v>
      </c>
      <c r="O49" s="30" t="str">
        <f t="shared" si="5"/>
        <v>Trung bình</v>
      </c>
      <c r="P49" s="31" t="str">
        <f t="shared" si="3"/>
        <v/>
      </c>
      <c r="Q49" s="32" t="s">
        <v>444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ht="18.75" customHeight="1" x14ac:dyDescent="0.25">
      <c r="B50" s="22">
        <v>42</v>
      </c>
      <c r="C50" s="23" t="s">
        <v>394</v>
      </c>
      <c r="D50" s="24" t="s">
        <v>256</v>
      </c>
      <c r="E50" s="25" t="s">
        <v>395</v>
      </c>
      <c r="F50" s="26" t="s">
        <v>396</v>
      </c>
      <c r="G50" s="23" t="s">
        <v>68</v>
      </c>
      <c r="H50" s="27">
        <v>10</v>
      </c>
      <c r="I50" s="27" t="s">
        <v>25</v>
      </c>
      <c r="J50" s="27" t="s">
        <v>25</v>
      </c>
      <c r="K50" s="27">
        <v>6</v>
      </c>
      <c r="L50" s="71">
        <v>7</v>
      </c>
      <c r="M50" s="28">
        <f>ROUND(SUMPRODUCT(H50:L50,$H$8:$L$8)/100,1)</f>
        <v>7</v>
      </c>
      <c r="N50" s="29" t="str">
        <f t="shared" si="4"/>
        <v>B</v>
      </c>
      <c r="O50" s="30" t="str">
        <f t="shared" si="5"/>
        <v>Khá</v>
      </c>
      <c r="P50" s="31" t="str">
        <f t="shared" si="3"/>
        <v/>
      </c>
      <c r="Q50" s="32" t="s">
        <v>444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ht="18.75" customHeight="1" x14ac:dyDescent="0.25">
      <c r="B51" s="22">
        <v>43</v>
      </c>
      <c r="C51" s="23" t="s">
        <v>397</v>
      </c>
      <c r="D51" s="24" t="s">
        <v>398</v>
      </c>
      <c r="E51" s="25" t="s">
        <v>399</v>
      </c>
      <c r="F51" s="26" t="s">
        <v>400</v>
      </c>
      <c r="G51" s="23" t="s">
        <v>213</v>
      </c>
      <c r="H51" s="27">
        <v>8</v>
      </c>
      <c r="I51" s="27" t="s">
        <v>25</v>
      </c>
      <c r="J51" s="27" t="s">
        <v>25</v>
      </c>
      <c r="K51" s="27">
        <v>8</v>
      </c>
      <c r="L51" s="71">
        <v>5</v>
      </c>
      <c r="M51" s="28">
        <f>ROUND(SUMPRODUCT(H51:L51,$H$8:$L$8)/100,1)</f>
        <v>6.2</v>
      </c>
      <c r="N51" s="29" t="str">
        <f t="shared" si="4"/>
        <v>C</v>
      </c>
      <c r="O51" s="30" t="str">
        <f t="shared" si="5"/>
        <v>Trung bình</v>
      </c>
      <c r="P51" s="31" t="str">
        <f t="shared" si="3"/>
        <v/>
      </c>
      <c r="Q51" s="32" t="s">
        <v>444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18.75" customHeight="1" x14ac:dyDescent="0.25">
      <c r="B52" s="22">
        <v>44</v>
      </c>
      <c r="C52" s="23" t="s">
        <v>401</v>
      </c>
      <c r="D52" s="24" t="s">
        <v>402</v>
      </c>
      <c r="E52" s="25" t="s">
        <v>403</v>
      </c>
      <c r="F52" s="26" t="s">
        <v>404</v>
      </c>
      <c r="G52" s="23" t="s">
        <v>50</v>
      </c>
      <c r="H52" s="27">
        <v>8</v>
      </c>
      <c r="I52" s="27" t="s">
        <v>25</v>
      </c>
      <c r="J52" s="27" t="s">
        <v>25</v>
      </c>
      <c r="K52" s="27">
        <v>4</v>
      </c>
      <c r="L52" s="71">
        <v>5</v>
      </c>
      <c r="M52" s="28">
        <f>ROUND(SUMPRODUCT(H52:L52,$H$8:$L$8)/100,1)</f>
        <v>5</v>
      </c>
      <c r="N52" s="29" t="str">
        <f t="shared" si="4"/>
        <v>D+</v>
      </c>
      <c r="O52" s="30" t="str">
        <f t="shared" si="5"/>
        <v>Trung bình yếu</v>
      </c>
      <c r="P52" s="31" t="str">
        <f t="shared" si="3"/>
        <v/>
      </c>
      <c r="Q52" s="32" t="s">
        <v>444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ht="18.75" customHeight="1" x14ac:dyDescent="0.25">
      <c r="B53" s="22">
        <v>45</v>
      </c>
      <c r="C53" s="23" t="s">
        <v>405</v>
      </c>
      <c r="D53" s="24" t="s">
        <v>406</v>
      </c>
      <c r="E53" s="25" t="s">
        <v>407</v>
      </c>
      <c r="F53" s="26" t="s">
        <v>408</v>
      </c>
      <c r="G53" s="23" t="s">
        <v>213</v>
      </c>
      <c r="H53" s="27">
        <v>8</v>
      </c>
      <c r="I53" s="27" t="s">
        <v>25</v>
      </c>
      <c r="J53" s="27" t="s">
        <v>25</v>
      </c>
      <c r="K53" s="27">
        <v>7</v>
      </c>
      <c r="L53" s="71">
        <v>2</v>
      </c>
      <c r="M53" s="28">
        <f>ROUND(SUMPRODUCT(H53:L53,$H$8:$L$8)/100,1)</f>
        <v>4.0999999999999996</v>
      </c>
      <c r="N53" s="29" t="str">
        <f t="shared" si="4"/>
        <v>D</v>
      </c>
      <c r="O53" s="30" t="str">
        <f t="shared" si="5"/>
        <v>Trung bình yếu</v>
      </c>
      <c r="P53" s="31" t="str">
        <f t="shared" si="3"/>
        <v/>
      </c>
      <c r="Q53" s="32" t="s">
        <v>444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ht="18.75" customHeight="1" x14ac:dyDescent="0.25">
      <c r="B54" s="22">
        <v>46</v>
      </c>
      <c r="C54" s="23" t="s">
        <v>409</v>
      </c>
      <c r="D54" s="24" t="s">
        <v>410</v>
      </c>
      <c r="E54" s="25" t="s">
        <v>411</v>
      </c>
      <c r="F54" s="26" t="s">
        <v>308</v>
      </c>
      <c r="G54" s="23" t="s">
        <v>68</v>
      </c>
      <c r="H54" s="27">
        <v>8</v>
      </c>
      <c r="I54" s="27" t="s">
        <v>25</v>
      </c>
      <c r="J54" s="27" t="s">
        <v>25</v>
      </c>
      <c r="K54" s="27">
        <v>4</v>
      </c>
      <c r="L54" s="71">
        <v>6</v>
      </c>
      <c r="M54" s="28">
        <f>ROUND(SUMPRODUCT(H54:L54,$H$8:$L$8)/100,1)</f>
        <v>5.6</v>
      </c>
      <c r="N54" s="29" t="str">
        <f t="shared" si="4"/>
        <v>C</v>
      </c>
      <c r="O54" s="30" t="str">
        <f t="shared" si="5"/>
        <v>Trung bình</v>
      </c>
      <c r="P54" s="31" t="str">
        <f t="shared" si="3"/>
        <v/>
      </c>
      <c r="Q54" s="32" t="s">
        <v>444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ht="18.75" customHeight="1" x14ac:dyDescent="0.25">
      <c r="B55" s="22">
        <v>47</v>
      </c>
      <c r="C55" s="23" t="s">
        <v>412</v>
      </c>
      <c r="D55" s="24" t="s">
        <v>413</v>
      </c>
      <c r="E55" s="25" t="s">
        <v>414</v>
      </c>
      <c r="F55" s="26" t="s">
        <v>415</v>
      </c>
      <c r="G55" s="23" t="s">
        <v>68</v>
      </c>
      <c r="H55" s="27">
        <v>8</v>
      </c>
      <c r="I55" s="27" t="s">
        <v>25</v>
      </c>
      <c r="J55" s="27" t="s">
        <v>25</v>
      </c>
      <c r="K55" s="27">
        <v>0</v>
      </c>
      <c r="L55" s="71" t="s">
        <v>25</v>
      </c>
      <c r="M55" s="28">
        <f>ROUND(SUMPRODUCT(H55:L55,$H$8:$L$8)/100,1)</f>
        <v>0.8</v>
      </c>
      <c r="N55" s="29" t="str">
        <f t="shared" si="4"/>
        <v>F</v>
      </c>
      <c r="O55" s="30" t="str">
        <f t="shared" si="5"/>
        <v>Kém</v>
      </c>
      <c r="P55" s="31" t="str">
        <f t="shared" si="3"/>
        <v>Không đủ ĐKDT</v>
      </c>
      <c r="Q55" s="32" t="s">
        <v>444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Học lại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ht="18.75" customHeight="1" x14ac:dyDescent="0.25">
      <c r="B56" s="22">
        <v>48</v>
      </c>
      <c r="C56" s="23" t="s">
        <v>416</v>
      </c>
      <c r="D56" s="24" t="s">
        <v>70</v>
      </c>
      <c r="E56" s="25" t="s">
        <v>341</v>
      </c>
      <c r="F56" s="26" t="s">
        <v>208</v>
      </c>
      <c r="G56" s="23" t="s">
        <v>50</v>
      </c>
      <c r="H56" s="27">
        <v>9</v>
      </c>
      <c r="I56" s="27" t="s">
        <v>25</v>
      </c>
      <c r="J56" s="27" t="s">
        <v>25</v>
      </c>
      <c r="K56" s="27">
        <v>7</v>
      </c>
      <c r="L56" s="71">
        <v>8</v>
      </c>
      <c r="M56" s="28">
        <f>ROUND(SUMPRODUCT(H56:L56,$H$8:$L$8)/100,1)</f>
        <v>7.8</v>
      </c>
      <c r="N56" s="29" t="str">
        <f t="shared" si="4"/>
        <v>B</v>
      </c>
      <c r="O56" s="30" t="str">
        <f t="shared" si="5"/>
        <v>Khá</v>
      </c>
      <c r="P56" s="31" t="str">
        <f t="shared" si="3"/>
        <v/>
      </c>
      <c r="Q56" s="32" t="s">
        <v>444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ht="18.75" customHeight="1" x14ac:dyDescent="0.25">
      <c r="B57" s="22">
        <v>49</v>
      </c>
      <c r="C57" s="23" t="s">
        <v>417</v>
      </c>
      <c r="D57" s="24" t="s">
        <v>418</v>
      </c>
      <c r="E57" s="25" t="s">
        <v>419</v>
      </c>
      <c r="F57" s="26" t="s">
        <v>420</v>
      </c>
      <c r="G57" s="23" t="s">
        <v>213</v>
      </c>
      <c r="H57" s="27">
        <v>8</v>
      </c>
      <c r="I57" s="27" t="s">
        <v>25</v>
      </c>
      <c r="J57" s="27" t="s">
        <v>25</v>
      </c>
      <c r="K57" s="27">
        <v>2</v>
      </c>
      <c r="L57" s="71">
        <v>2</v>
      </c>
      <c r="M57" s="28">
        <f>ROUND(SUMPRODUCT(H57:L57,$H$8:$L$8)/100,1)</f>
        <v>2.6</v>
      </c>
      <c r="N57" s="29" t="str">
        <f t="shared" si="4"/>
        <v>F</v>
      </c>
      <c r="O57" s="30" t="str">
        <f t="shared" si="5"/>
        <v>Kém</v>
      </c>
      <c r="P57" s="31" t="str">
        <f t="shared" si="3"/>
        <v/>
      </c>
      <c r="Q57" s="32" t="s">
        <v>444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Học lại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 ht="18.75" customHeight="1" x14ac:dyDescent="0.25">
      <c r="B58" s="22">
        <v>50</v>
      </c>
      <c r="C58" s="23" t="s">
        <v>421</v>
      </c>
      <c r="D58" s="24" t="s">
        <v>60</v>
      </c>
      <c r="E58" s="25" t="s">
        <v>422</v>
      </c>
      <c r="F58" s="26" t="s">
        <v>423</v>
      </c>
      <c r="G58" s="23" t="s">
        <v>213</v>
      </c>
      <c r="H58" s="27">
        <v>9</v>
      </c>
      <c r="I58" s="27" t="s">
        <v>25</v>
      </c>
      <c r="J58" s="27" t="s">
        <v>25</v>
      </c>
      <c r="K58" s="27">
        <v>7</v>
      </c>
      <c r="L58" s="71">
        <v>7</v>
      </c>
      <c r="M58" s="28">
        <f>ROUND(SUMPRODUCT(H58:L58,$H$8:$L$8)/100,1)</f>
        <v>7.2</v>
      </c>
      <c r="N58" s="29" t="str">
        <f t="shared" si="4"/>
        <v>B</v>
      </c>
      <c r="O58" s="30" t="str">
        <f t="shared" si="5"/>
        <v>Khá</v>
      </c>
      <c r="P58" s="31" t="str">
        <f t="shared" si="3"/>
        <v/>
      </c>
      <c r="Q58" s="32" t="s">
        <v>444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ht="18.75" customHeight="1" x14ac:dyDescent="0.25">
      <c r="B59" s="22">
        <v>51</v>
      </c>
      <c r="C59" s="23" t="s">
        <v>424</v>
      </c>
      <c r="D59" s="24" t="s">
        <v>425</v>
      </c>
      <c r="E59" s="25" t="s">
        <v>426</v>
      </c>
      <c r="F59" s="26" t="s">
        <v>427</v>
      </c>
      <c r="G59" s="23" t="s">
        <v>68</v>
      </c>
      <c r="H59" s="27">
        <v>10</v>
      </c>
      <c r="I59" s="27" t="s">
        <v>25</v>
      </c>
      <c r="J59" s="27" t="s">
        <v>25</v>
      </c>
      <c r="K59" s="27">
        <v>6</v>
      </c>
      <c r="L59" s="71">
        <v>5</v>
      </c>
      <c r="M59" s="28">
        <f>ROUND(SUMPRODUCT(H59:L59,$H$8:$L$8)/100,1)</f>
        <v>5.8</v>
      </c>
      <c r="N59" s="29" t="str">
        <f t="shared" si="4"/>
        <v>C</v>
      </c>
      <c r="O59" s="30" t="str">
        <f t="shared" si="5"/>
        <v>Trung bình</v>
      </c>
      <c r="P59" s="31" t="str">
        <f t="shared" si="3"/>
        <v/>
      </c>
      <c r="Q59" s="32" t="s">
        <v>444</v>
      </c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 ht="18.75" customHeight="1" x14ac:dyDescent="0.25">
      <c r="B60" s="22">
        <v>52</v>
      </c>
      <c r="C60" s="23" t="s">
        <v>428</v>
      </c>
      <c r="D60" s="24" t="s">
        <v>429</v>
      </c>
      <c r="E60" s="25" t="s">
        <v>430</v>
      </c>
      <c r="F60" s="26" t="s">
        <v>431</v>
      </c>
      <c r="G60" s="23" t="s">
        <v>50</v>
      </c>
      <c r="H60" s="27">
        <v>7</v>
      </c>
      <c r="I60" s="27" t="s">
        <v>25</v>
      </c>
      <c r="J60" s="27" t="s">
        <v>25</v>
      </c>
      <c r="K60" s="27">
        <v>6</v>
      </c>
      <c r="L60" s="71">
        <v>6</v>
      </c>
      <c r="M60" s="28">
        <f>ROUND(SUMPRODUCT(H60:L60,$H$8:$L$8)/100,1)</f>
        <v>6.1</v>
      </c>
      <c r="N60" s="29" t="str">
        <f t="shared" si="4"/>
        <v>C</v>
      </c>
      <c r="O60" s="30" t="str">
        <f t="shared" si="5"/>
        <v>Trung bình</v>
      </c>
      <c r="P60" s="31" t="str">
        <f t="shared" si="3"/>
        <v/>
      </c>
      <c r="Q60" s="32" t="s">
        <v>444</v>
      </c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 ht="18.75" customHeight="1" x14ac:dyDescent="0.25">
      <c r="B61" s="22">
        <v>53</v>
      </c>
      <c r="C61" s="23" t="s">
        <v>432</v>
      </c>
      <c r="D61" s="24" t="s">
        <v>433</v>
      </c>
      <c r="E61" s="25" t="s">
        <v>430</v>
      </c>
      <c r="F61" s="26" t="s">
        <v>434</v>
      </c>
      <c r="G61" s="23" t="s">
        <v>50</v>
      </c>
      <c r="H61" s="27">
        <v>6</v>
      </c>
      <c r="I61" s="27" t="s">
        <v>25</v>
      </c>
      <c r="J61" s="27" t="s">
        <v>25</v>
      </c>
      <c r="K61" s="27">
        <v>6</v>
      </c>
      <c r="L61" s="71">
        <v>7</v>
      </c>
      <c r="M61" s="28">
        <f>ROUND(SUMPRODUCT(H61:L61,$H$8:$L$8)/100,1)</f>
        <v>6.6</v>
      </c>
      <c r="N61" s="29" t="str">
        <f t="shared" si="4"/>
        <v>C+</v>
      </c>
      <c r="O61" s="30" t="str">
        <f t="shared" si="5"/>
        <v>Trung bình</v>
      </c>
      <c r="P61" s="31" t="str">
        <f t="shared" si="3"/>
        <v/>
      </c>
      <c r="Q61" s="32" t="s">
        <v>444</v>
      </c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 ht="18.75" customHeight="1" x14ac:dyDescent="0.25">
      <c r="B62" s="22">
        <v>54</v>
      </c>
      <c r="C62" s="23" t="s">
        <v>435</v>
      </c>
      <c r="D62" s="24" t="s">
        <v>436</v>
      </c>
      <c r="E62" s="25" t="s">
        <v>437</v>
      </c>
      <c r="F62" s="26" t="s">
        <v>438</v>
      </c>
      <c r="G62" s="23" t="s">
        <v>50</v>
      </c>
      <c r="H62" s="27">
        <v>8</v>
      </c>
      <c r="I62" s="27" t="s">
        <v>25</v>
      </c>
      <c r="J62" s="27" t="s">
        <v>25</v>
      </c>
      <c r="K62" s="27">
        <v>7</v>
      </c>
      <c r="L62" s="71">
        <v>6</v>
      </c>
      <c r="M62" s="28">
        <f>ROUND(SUMPRODUCT(H62:L62,$H$8:$L$8)/100,1)</f>
        <v>6.5</v>
      </c>
      <c r="N62" s="29" t="str">
        <f t="shared" si="4"/>
        <v>C+</v>
      </c>
      <c r="O62" s="30" t="str">
        <f t="shared" si="5"/>
        <v>Trung bình</v>
      </c>
      <c r="P62" s="31" t="str">
        <f t="shared" si="3"/>
        <v/>
      </c>
      <c r="Q62" s="32" t="s">
        <v>444</v>
      </c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1:35" ht="18.75" customHeight="1" x14ac:dyDescent="0.25">
      <c r="B63" s="22">
        <v>55</v>
      </c>
      <c r="C63" s="23" t="s">
        <v>439</v>
      </c>
      <c r="D63" s="24" t="s">
        <v>365</v>
      </c>
      <c r="E63" s="25" t="s">
        <v>440</v>
      </c>
      <c r="F63" s="26" t="s">
        <v>441</v>
      </c>
      <c r="G63" s="23" t="s">
        <v>213</v>
      </c>
      <c r="H63" s="27">
        <v>10</v>
      </c>
      <c r="I63" s="27" t="s">
        <v>25</v>
      </c>
      <c r="J63" s="27" t="s">
        <v>25</v>
      </c>
      <c r="K63" s="27">
        <v>7</v>
      </c>
      <c r="L63" s="71">
        <v>7</v>
      </c>
      <c r="M63" s="28">
        <f>ROUND(SUMPRODUCT(H63:L63,$H$8:$L$8)/100,1)</f>
        <v>7.3</v>
      </c>
      <c r="N63" s="29" t="str">
        <f t="shared" si="4"/>
        <v>B</v>
      </c>
      <c r="O63" s="30" t="str">
        <f t="shared" si="5"/>
        <v>Khá</v>
      </c>
      <c r="P63" s="31" t="str">
        <f t="shared" si="3"/>
        <v/>
      </c>
      <c r="Q63" s="32" t="s">
        <v>444</v>
      </c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1:35" ht="9" customHeight="1" x14ac:dyDescent="0.25">
      <c r="A64" s="2"/>
      <c r="B64" s="33"/>
      <c r="C64" s="34"/>
      <c r="D64" s="34"/>
      <c r="E64" s="35"/>
      <c r="F64" s="35"/>
      <c r="G64" s="35"/>
      <c r="H64" s="36"/>
      <c r="I64" s="37"/>
      <c r="J64" s="37"/>
      <c r="K64" s="38"/>
      <c r="L64" s="38"/>
      <c r="M64" s="38"/>
      <c r="N64" s="38"/>
      <c r="O64" s="38"/>
      <c r="P64" s="38"/>
      <c r="Q64" s="38"/>
      <c r="R64" s="3"/>
    </row>
    <row r="65" spans="1:18" ht="16.5" x14ac:dyDescent="0.25">
      <c r="A65" s="2"/>
      <c r="B65" s="78" t="s">
        <v>26</v>
      </c>
      <c r="C65" s="78"/>
      <c r="D65" s="34"/>
      <c r="E65" s="35"/>
      <c r="F65" s="35"/>
      <c r="G65" s="35"/>
      <c r="H65" s="36"/>
      <c r="I65" s="37"/>
      <c r="J65" s="37"/>
      <c r="K65" s="38"/>
      <c r="L65" s="38"/>
      <c r="M65" s="38"/>
      <c r="N65" s="38"/>
      <c r="O65" s="38"/>
      <c r="P65" s="38"/>
      <c r="Q65" s="38"/>
      <c r="R65" s="3"/>
    </row>
    <row r="66" spans="1:18" ht="16.5" customHeight="1" x14ac:dyDescent="0.25">
      <c r="A66" s="2"/>
      <c r="B66" s="39" t="s">
        <v>27</v>
      </c>
      <c r="C66" s="39"/>
      <c r="D66" s="40">
        <f>+$W$7</f>
        <v>55</v>
      </c>
      <c r="E66" s="41" t="s">
        <v>28</v>
      </c>
      <c r="F66" s="79" t="s">
        <v>29</v>
      </c>
      <c r="G66" s="79"/>
      <c r="H66" s="79"/>
      <c r="I66" s="79"/>
      <c r="J66" s="79"/>
      <c r="K66" s="79"/>
      <c r="L66" s="42">
        <f>$W$7 -COUNTIF($P$8:$P$224,"Vắng") -COUNTIF($P$8:$P$224,"Vắng có phép") - COUNTIF($P$8:$P$224,"Đình chỉ thi") - COUNTIF($P$8:$P$224,"Không đủ ĐKDT")</f>
        <v>50</v>
      </c>
      <c r="M66" s="42"/>
      <c r="N66" s="42"/>
      <c r="O66" s="43"/>
      <c r="P66" s="44" t="s">
        <v>28</v>
      </c>
      <c r="Q66" s="43"/>
      <c r="R66" s="3"/>
    </row>
    <row r="67" spans="1:18" ht="16.5" customHeight="1" x14ac:dyDescent="0.25">
      <c r="A67" s="2"/>
      <c r="B67" s="39" t="s">
        <v>30</v>
      </c>
      <c r="C67" s="39"/>
      <c r="D67" s="40">
        <f>+$AH$7</f>
        <v>48</v>
      </c>
      <c r="E67" s="41" t="s">
        <v>28</v>
      </c>
      <c r="F67" s="79" t="s">
        <v>31</v>
      </c>
      <c r="G67" s="79"/>
      <c r="H67" s="79"/>
      <c r="I67" s="79"/>
      <c r="J67" s="79"/>
      <c r="K67" s="79"/>
      <c r="L67" s="45">
        <f>COUNTIF($P$8:$P$100,"Vắng")</f>
        <v>1</v>
      </c>
      <c r="M67" s="45"/>
      <c r="N67" s="45"/>
      <c r="O67" s="46"/>
      <c r="P67" s="44" t="s">
        <v>28</v>
      </c>
      <c r="Q67" s="46"/>
      <c r="R67" s="3"/>
    </row>
    <row r="68" spans="1:18" ht="16.5" customHeight="1" x14ac:dyDescent="0.25">
      <c r="A68" s="2"/>
      <c r="B68" s="39" t="s">
        <v>39</v>
      </c>
      <c r="C68" s="39"/>
      <c r="D68" s="49">
        <f>COUNTIF(T9:T63,"Học lại")</f>
        <v>7</v>
      </c>
      <c r="E68" s="41" t="s">
        <v>28</v>
      </c>
      <c r="F68" s="79" t="s">
        <v>40</v>
      </c>
      <c r="G68" s="79"/>
      <c r="H68" s="79"/>
      <c r="I68" s="79"/>
      <c r="J68" s="79"/>
      <c r="K68" s="79"/>
      <c r="L68" s="42">
        <f>COUNTIF($P$8:$P$100,"Vắng có phép")</f>
        <v>0</v>
      </c>
      <c r="M68" s="42"/>
      <c r="N68" s="42"/>
      <c r="O68" s="43"/>
      <c r="P68" s="44" t="s">
        <v>28</v>
      </c>
      <c r="Q68" s="43"/>
      <c r="R68" s="3"/>
    </row>
    <row r="69" spans="1:18" ht="3" customHeight="1" x14ac:dyDescent="0.25">
      <c r="A69" s="2"/>
      <c r="B69" s="33"/>
      <c r="C69" s="34"/>
      <c r="D69" s="34"/>
      <c r="E69" s="35"/>
      <c r="F69" s="35"/>
      <c r="G69" s="35"/>
      <c r="H69" s="36"/>
      <c r="I69" s="37"/>
      <c r="J69" s="37"/>
      <c r="K69" s="38"/>
      <c r="L69" s="38"/>
      <c r="M69" s="38"/>
      <c r="N69" s="38"/>
      <c r="O69" s="38"/>
      <c r="P69" s="38"/>
      <c r="Q69" s="38"/>
      <c r="R69" s="3"/>
    </row>
    <row r="70" spans="1:18" x14ac:dyDescent="0.25">
      <c r="B70" s="68" t="s">
        <v>41</v>
      </c>
      <c r="C70" s="68"/>
      <c r="D70" s="69">
        <f>COUNTIF(T9:T63,"Thi lại")</f>
        <v>0</v>
      </c>
      <c r="E70" s="70" t="s">
        <v>28</v>
      </c>
      <c r="F70" s="3"/>
      <c r="G70" s="3"/>
      <c r="H70" s="3"/>
      <c r="I70" s="3"/>
      <c r="J70" s="80"/>
      <c r="K70" s="80"/>
      <c r="L70" s="80"/>
      <c r="M70" s="80"/>
      <c r="N70" s="80"/>
      <c r="O70" s="80"/>
      <c r="P70" s="80"/>
      <c r="Q70" s="80"/>
      <c r="R70" s="3"/>
    </row>
    <row r="71" spans="1:18" ht="24.75" customHeight="1" x14ac:dyDescent="0.25">
      <c r="B71" s="68"/>
      <c r="C71" s="68"/>
      <c r="D71" s="69"/>
      <c r="E71" s="70"/>
      <c r="F71" s="3"/>
      <c r="G71" s="3"/>
      <c r="H71" s="3"/>
      <c r="I71" s="3"/>
      <c r="J71" s="80" t="s">
        <v>774</v>
      </c>
      <c r="K71" s="80"/>
      <c r="L71" s="80"/>
      <c r="M71" s="80"/>
      <c r="N71" s="80"/>
      <c r="O71" s="80"/>
      <c r="P71" s="80"/>
      <c r="Q71" s="80"/>
      <c r="R71" s="3"/>
    </row>
  </sheetData>
  <sheetProtection formatCells="0" formatColumns="0" formatRows="0" insertColumns="0" insertRows="0" insertHyperlinks="0" deleteColumns="0" deleteRows="0" sort="0" autoFilter="0" pivotTables="0"/>
  <autoFilter ref="A7:AI63">
    <filterColumn colId="3" showButton="0"/>
  </autoFilter>
  <sortState ref="B9:U63">
    <sortCondition ref="B9:B63"/>
  </sortState>
  <mergeCells count="40">
    <mergeCell ref="B1:G1"/>
    <mergeCell ref="H1:Q1"/>
    <mergeCell ref="B2:G2"/>
    <mergeCell ref="H2:Q2"/>
    <mergeCell ref="B3:C3"/>
    <mergeCell ref="D3:K3"/>
    <mergeCell ref="L3:Q3"/>
    <mergeCell ref="K6:K7"/>
    <mergeCell ref="AH3:AI5"/>
    <mergeCell ref="V3:V6"/>
    <mergeCell ref="W3:W6"/>
    <mergeCell ref="X3:AA5"/>
    <mergeCell ref="AB3:AC5"/>
    <mergeCell ref="AD3:AE5"/>
    <mergeCell ref="AF3:AG5"/>
    <mergeCell ref="O6:O7"/>
    <mergeCell ref="P6:P8"/>
    <mergeCell ref="Q6:Q8"/>
    <mergeCell ref="M6:M8"/>
    <mergeCell ref="U3:U6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F67:K67"/>
    <mergeCell ref="F68:K68"/>
    <mergeCell ref="J70:Q70"/>
    <mergeCell ref="J71:Q71"/>
    <mergeCell ref="F66:K66"/>
    <mergeCell ref="B8:G8"/>
    <mergeCell ref="B65:C65"/>
  </mergeCells>
  <conditionalFormatting sqref="H9:L63">
    <cfRule type="cellIs" dxfId="17" priority="13" operator="greaterThan">
      <formula>10</formula>
    </cfRule>
  </conditionalFormatting>
  <conditionalFormatting sqref="L9:L63">
    <cfRule type="cellIs" dxfId="16" priority="4" operator="greaterThan">
      <formula>10</formula>
    </cfRule>
    <cfRule type="cellIs" dxfId="15" priority="6" operator="greaterThan">
      <formula>10</formula>
    </cfRule>
    <cfRule type="cellIs" dxfId="14" priority="7" operator="greaterThan">
      <formula>10</formula>
    </cfRule>
    <cfRule type="cellIs" dxfId="13" priority="8" operator="greaterThan">
      <formula>10</formula>
    </cfRule>
    <cfRule type="cellIs" dxfId="12" priority="9" operator="greaterThan">
      <formula>10</formula>
    </cfRule>
    <cfRule type="cellIs" dxfId="11" priority="10" operator="greaterThan">
      <formula>10</formula>
    </cfRule>
  </conditionalFormatting>
  <conditionalFormatting sqref="H9:K63">
    <cfRule type="cellIs" dxfId="10" priority="3" operator="greaterThan">
      <formula>10</formula>
    </cfRule>
  </conditionalFormatting>
  <conditionalFormatting sqref="C1:C1048576">
    <cfRule type="duplicateValues" dxfId="9" priority="32"/>
  </conditionalFormatting>
  <dataValidations count="1">
    <dataValidation allowBlank="1" showInputMessage="1" showErrorMessage="1" errorTitle="Không xóa dữ liệu" error="Không xóa dữ liệu" prompt="Không xóa dữ liệu" sqref="D68 T9:T63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zoomScale="115" zoomScaleNormal="115" workbookViewId="0">
      <pane ySplit="2" topLeftCell="A65" activePane="bottomLeft" state="frozen"/>
      <selection activeCell="E4" sqref="E1:E1048576"/>
      <selection pane="bottomLeft" activeCell="A72" sqref="A72:XFD104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9.125" style="1" customWidth="1"/>
    <col min="5" max="5" width="12.25" style="1" customWidth="1"/>
    <col min="6" max="6" width="9.375" style="1" hidden="1" customWidth="1"/>
    <col min="7" max="7" width="10.75" style="1" customWidth="1"/>
    <col min="8" max="8" width="4.375" style="1" customWidth="1"/>
    <col min="9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5" t="s">
        <v>0</v>
      </c>
      <c r="C1" s="95"/>
      <c r="D1" s="95"/>
      <c r="E1" s="95"/>
      <c r="F1" s="95"/>
      <c r="G1" s="95"/>
      <c r="H1" s="96" t="s">
        <v>772</v>
      </c>
      <c r="I1" s="96"/>
      <c r="J1" s="96"/>
      <c r="K1" s="96"/>
      <c r="L1" s="96"/>
      <c r="M1" s="96"/>
      <c r="N1" s="96"/>
      <c r="O1" s="96"/>
      <c r="P1" s="96"/>
      <c r="Q1" s="96"/>
      <c r="R1" s="3"/>
    </row>
    <row r="2" spans="2:35" ht="25.5" customHeight="1" x14ac:dyDescent="0.25">
      <c r="B2" s="97" t="s">
        <v>1</v>
      </c>
      <c r="C2" s="97"/>
      <c r="D2" s="97"/>
      <c r="E2" s="97"/>
      <c r="F2" s="97"/>
      <c r="G2" s="97"/>
      <c r="H2" s="98" t="s">
        <v>42</v>
      </c>
      <c r="I2" s="98"/>
      <c r="J2" s="98"/>
      <c r="K2" s="98"/>
      <c r="L2" s="98"/>
      <c r="M2" s="98"/>
      <c r="N2" s="98"/>
      <c r="O2" s="98"/>
      <c r="P2" s="98"/>
      <c r="Q2" s="98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99" t="s">
        <v>2</v>
      </c>
      <c r="C3" s="99"/>
      <c r="D3" s="100" t="s">
        <v>43</v>
      </c>
      <c r="E3" s="100"/>
      <c r="F3" s="100"/>
      <c r="G3" s="100"/>
      <c r="H3" s="100"/>
      <c r="I3" s="100"/>
      <c r="J3" s="100"/>
      <c r="K3" s="100"/>
      <c r="L3" s="101" t="s">
        <v>258</v>
      </c>
      <c r="M3" s="101"/>
      <c r="N3" s="101"/>
      <c r="O3" s="101"/>
      <c r="P3" s="101"/>
      <c r="Q3" s="101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 x14ac:dyDescent="0.25">
      <c r="B4" s="81" t="s">
        <v>3</v>
      </c>
      <c r="C4" s="81"/>
      <c r="D4" s="6">
        <v>3</v>
      </c>
      <c r="G4" s="82" t="s">
        <v>44</v>
      </c>
      <c r="H4" s="82"/>
      <c r="I4" s="82"/>
      <c r="J4" s="82"/>
      <c r="K4" s="82"/>
      <c r="L4" s="82" t="s">
        <v>45</v>
      </c>
      <c r="M4" s="82"/>
      <c r="N4" s="82"/>
      <c r="O4" s="82"/>
      <c r="P4" s="82"/>
      <c r="Q4" s="82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 x14ac:dyDescent="0.25">
      <c r="B6" s="83" t="s">
        <v>4</v>
      </c>
      <c r="C6" s="85" t="s">
        <v>5</v>
      </c>
      <c r="D6" s="87" t="s">
        <v>6</v>
      </c>
      <c r="E6" s="88"/>
      <c r="F6" s="83" t="s">
        <v>7</v>
      </c>
      <c r="G6" s="83" t="s">
        <v>8</v>
      </c>
      <c r="H6" s="91" t="s">
        <v>9</v>
      </c>
      <c r="I6" s="91" t="s">
        <v>10</v>
      </c>
      <c r="J6" s="91" t="s">
        <v>11</v>
      </c>
      <c r="K6" s="91" t="s">
        <v>12</v>
      </c>
      <c r="L6" s="92" t="s">
        <v>13</v>
      </c>
      <c r="M6" s="83" t="s">
        <v>14</v>
      </c>
      <c r="N6" s="92" t="s">
        <v>15</v>
      </c>
      <c r="O6" s="83" t="s">
        <v>16</v>
      </c>
      <c r="P6" s="83" t="s">
        <v>17</v>
      </c>
      <c r="Q6" s="83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4"/>
      <c r="C7" s="86"/>
      <c r="D7" s="89"/>
      <c r="E7" s="90"/>
      <c r="F7" s="84"/>
      <c r="G7" s="84"/>
      <c r="H7" s="91"/>
      <c r="I7" s="91"/>
      <c r="J7" s="91"/>
      <c r="K7" s="91"/>
      <c r="L7" s="92"/>
      <c r="M7" s="94"/>
      <c r="N7" s="92"/>
      <c r="O7" s="84"/>
      <c r="P7" s="94"/>
      <c r="Q7" s="94"/>
      <c r="S7" s="8"/>
      <c r="T7" s="51"/>
      <c r="U7" s="56" t="str">
        <f>+D3</f>
        <v>Kho dữ liệu và khai phá dữ liệu</v>
      </c>
      <c r="V7" s="57" t="str">
        <f>+L3</f>
        <v>Nhóm: D14-096_01</v>
      </c>
      <c r="W7" s="58">
        <f>+$AF$7+$AH$7+$AD$7</f>
        <v>55</v>
      </c>
      <c r="X7" s="52">
        <f>COUNTIF($P$8:$P$90,"Khiển trách")</f>
        <v>0</v>
      </c>
      <c r="Y7" s="52">
        <f>COUNTIF($P$8:$P$90,"Cảnh cáo")</f>
        <v>0</v>
      </c>
      <c r="Z7" s="52">
        <f>COUNTIF($P$8:$P$90,"Đình chỉ thi")</f>
        <v>0</v>
      </c>
      <c r="AA7" s="59">
        <f>+($X$7+$Y$7+$Z$7)/$W$7*100%</f>
        <v>0</v>
      </c>
      <c r="AB7" s="52">
        <f>SUM(COUNTIF($P$8:$P$88,"Vắng"),COUNTIF($P$8:$P$88,"Vắng có phép"))</f>
        <v>2</v>
      </c>
      <c r="AC7" s="60">
        <f>+$AB$7/$W$7</f>
        <v>3.6363636363636362E-2</v>
      </c>
      <c r="AD7" s="61">
        <f>COUNTIF($T$8:$T$88,"Thi lại")</f>
        <v>0</v>
      </c>
      <c r="AE7" s="60">
        <f>+$AD$7/$W$7</f>
        <v>0</v>
      </c>
      <c r="AF7" s="61">
        <f>COUNTIF($T$8:$T$89,"Học lại")</f>
        <v>16</v>
      </c>
      <c r="AG7" s="60">
        <f>+$AF$7/$W$7</f>
        <v>0.29090909090909089</v>
      </c>
      <c r="AH7" s="52">
        <f>COUNTIF($T$9:$T$89,"Đạt")</f>
        <v>39</v>
      </c>
      <c r="AI7" s="59">
        <f>+$AH$7/$W$7</f>
        <v>0.70909090909090911</v>
      </c>
    </row>
    <row r="8" spans="2:35" ht="14.25" customHeight="1" x14ac:dyDescent="0.25">
      <c r="B8" s="75" t="s">
        <v>24</v>
      </c>
      <c r="C8" s="76"/>
      <c r="D8" s="76"/>
      <c r="E8" s="76"/>
      <c r="F8" s="76"/>
      <c r="G8" s="77"/>
      <c r="H8" s="9">
        <v>10</v>
      </c>
      <c r="I8" s="9"/>
      <c r="J8" s="72"/>
      <c r="K8" s="9">
        <v>30</v>
      </c>
      <c r="L8" s="48">
        <f>100-(H8+I8+J8+K8)</f>
        <v>60</v>
      </c>
      <c r="M8" s="84"/>
      <c r="N8" s="10"/>
      <c r="O8" s="10"/>
      <c r="P8" s="84"/>
      <c r="Q8" s="84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46</v>
      </c>
      <c r="D9" s="13" t="s">
        <v>47</v>
      </c>
      <c r="E9" s="14" t="s">
        <v>48</v>
      </c>
      <c r="F9" s="15" t="s">
        <v>49</v>
      </c>
      <c r="G9" s="12" t="s">
        <v>50</v>
      </c>
      <c r="H9" s="16">
        <v>10</v>
      </c>
      <c r="I9" s="16" t="s">
        <v>25</v>
      </c>
      <c r="J9" s="16" t="s">
        <v>25</v>
      </c>
      <c r="K9" s="16">
        <v>4</v>
      </c>
      <c r="L9" s="17">
        <v>5</v>
      </c>
      <c r="M9" s="18">
        <f>ROUND(SUMPRODUCT(H9:L9,$H$8:$L$8)/100,1)</f>
        <v>5.2</v>
      </c>
      <c r="N9" s="19" t="str">
        <f t="shared" ref="N9:N40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D+</v>
      </c>
      <c r="O9" s="19" t="str">
        <f t="shared" ref="O9:O40" si="1">IF($M9&lt;4,"Kém",IF(AND($M9&gt;=4,$M9&lt;=5.4),"Trung bình yếu",IF(AND($M9&gt;=5.5,$M9&lt;=6.9),"Trung bình",IF(AND($M9&gt;=7,$M9&lt;=8.4),"Khá",IF(AND($M9&gt;=8.5,$M9&lt;=10),"Giỏi","")))))</f>
        <v>Trung bình yếu</v>
      </c>
      <c r="P9" s="31" t="str">
        <f t="shared" ref="P9:P17" si="2">+IF(OR($H9=0,$I9=0,$J9=0,$K9=0),"Không đủ ĐKDT",IF(AND(L9=0,M9&gt;=4),"Không đạt",""))</f>
        <v/>
      </c>
      <c r="Q9" s="20" t="s">
        <v>259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51</v>
      </c>
      <c r="D10" s="24" t="s">
        <v>52</v>
      </c>
      <c r="E10" s="25" t="s">
        <v>48</v>
      </c>
      <c r="F10" s="26" t="s">
        <v>53</v>
      </c>
      <c r="G10" s="23" t="s">
        <v>54</v>
      </c>
      <c r="H10" s="27">
        <v>10</v>
      </c>
      <c r="I10" s="27" t="s">
        <v>25</v>
      </c>
      <c r="J10" s="27" t="s">
        <v>25</v>
      </c>
      <c r="K10" s="27">
        <v>4</v>
      </c>
      <c r="L10" s="71">
        <v>4</v>
      </c>
      <c r="M10" s="28">
        <f>ROUND(SUMPRODUCT(H10:L10,$H$8:$L$8)/100,1)</f>
        <v>4.5999999999999996</v>
      </c>
      <c r="N10" s="29" t="str">
        <f t="shared" si="0"/>
        <v>D</v>
      </c>
      <c r="O10" s="30" t="str">
        <f t="shared" si="1"/>
        <v>Trung bình yếu</v>
      </c>
      <c r="P10" s="31" t="str">
        <f t="shared" si="2"/>
        <v/>
      </c>
      <c r="Q10" s="32" t="s">
        <v>259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55</v>
      </c>
      <c r="D11" s="24" t="s">
        <v>56</v>
      </c>
      <c r="E11" s="25" t="s">
        <v>57</v>
      </c>
      <c r="F11" s="26" t="s">
        <v>58</v>
      </c>
      <c r="G11" s="23" t="s">
        <v>54</v>
      </c>
      <c r="H11" s="27">
        <v>0</v>
      </c>
      <c r="I11" s="27" t="s">
        <v>25</v>
      </c>
      <c r="J11" s="27" t="s">
        <v>25</v>
      </c>
      <c r="K11" s="27">
        <v>4</v>
      </c>
      <c r="L11" s="71" t="s">
        <v>25</v>
      </c>
      <c r="M11" s="28">
        <f>ROUND(SUMPRODUCT(H11:L11,$H$8:$L$8)/100,1)</f>
        <v>1.2</v>
      </c>
      <c r="N11" s="29" t="str">
        <f t="shared" si="0"/>
        <v>F</v>
      </c>
      <c r="O11" s="30" t="str">
        <f t="shared" si="1"/>
        <v>Kém</v>
      </c>
      <c r="P11" s="31" t="str">
        <f t="shared" si="2"/>
        <v>Không đủ ĐKDT</v>
      </c>
      <c r="Q11" s="32" t="s">
        <v>259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Học lại</v>
      </c>
      <c r="U11" s="63"/>
      <c r="V11" s="63"/>
      <c r="W11" s="6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8.75" customHeight="1" x14ac:dyDescent="0.25">
      <c r="B12" s="22">
        <v>4</v>
      </c>
      <c r="C12" s="23" t="s">
        <v>59</v>
      </c>
      <c r="D12" s="24" t="s">
        <v>60</v>
      </c>
      <c r="E12" s="25" t="s">
        <v>61</v>
      </c>
      <c r="F12" s="26" t="s">
        <v>62</v>
      </c>
      <c r="G12" s="23" t="s">
        <v>63</v>
      </c>
      <c r="H12" s="27">
        <v>10</v>
      </c>
      <c r="I12" s="27" t="s">
        <v>25</v>
      </c>
      <c r="J12" s="27" t="s">
        <v>25</v>
      </c>
      <c r="K12" s="27">
        <v>4</v>
      </c>
      <c r="L12" s="71">
        <v>7</v>
      </c>
      <c r="M12" s="28">
        <f>ROUND(SUMPRODUCT(H12:L12,$H$8:$L$8)/100,1)</f>
        <v>6.4</v>
      </c>
      <c r="N12" s="29" t="str">
        <f t="shared" si="0"/>
        <v>C</v>
      </c>
      <c r="O12" s="30" t="str">
        <f t="shared" si="1"/>
        <v>Trung bình</v>
      </c>
      <c r="P12" s="31" t="str">
        <f t="shared" si="2"/>
        <v/>
      </c>
      <c r="Q12" s="32" t="s">
        <v>259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64</v>
      </c>
      <c r="D13" s="24" t="s">
        <v>65</v>
      </c>
      <c r="E13" s="25" t="s">
        <v>66</v>
      </c>
      <c r="F13" s="26" t="s">
        <v>67</v>
      </c>
      <c r="G13" s="23" t="s">
        <v>68</v>
      </c>
      <c r="H13" s="27">
        <v>0</v>
      </c>
      <c r="I13" s="27" t="s">
        <v>25</v>
      </c>
      <c r="J13" s="27" t="s">
        <v>25</v>
      </c>
      <c r="K13" s="27">
        <v>6</v>
      </c>
      <c r="L13" s="71" t="s">
        <v>25</v>
      </c>
      <c r="M13" s="28">
        <f>ROUND(SUMPRODUCT(H13:L13,$H$8:$L$8)/100,1)</f>
        <v>1.8</v>
      </c>
      <c r="N13" s="29" t="str">
        <f t="shared" si="0"/>
        <v>F</v>
      </c>
      <c r="O13" s="30" t="str">
        <f t="shared" si="1"/>
        <v>Kém</v>
      </c>
      <c r="P13" s="31" t="str">
        <f t="shared" si="2"/>
        <v>Không đủ ĐKDT</v>
      </c>
      <c r="Q13" s="32" t="s">
        <v>259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Học lại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69</v>
      </c>
      <c r="D14" s="24" t="s">
        <v>70</v>
      </c>
      <c r="E14" s="25" t="s">
        <v>71</v>
      </c>
      <c r="F14" s="26" t="s">
        <v>72</v>
      </c>
      <c r="G14" s="23" t="s">
        <v>63</v>
      </c>
      <c r="H14" s="27">
        <v>7</v>
      </c>
      <c r="I14" s="27" t="s">
        <v>25</v>
      </c>
      <c r="J14" s="27" t="s">
        <v>25</v>
      </c>
      <c r="K14" s="27">
        <v>4</v>
      </c>
      <c r="L14" s="71">
        <v>9</v>
      </c>
      <c r="M14" s="28">
        <f>ROUND(SUMPRODUCT(H14:L14,$H$8:$L$8)/100,1)</f>
        <v>7.3</v>
      </c>
      <c r="N14" s="29" t="str">
        <f t="shared" si="0"/>
        <v>B</v>
      </c>
      <c r="O14" s="30" t="str">
        <f t="shared" si="1"/>
        <v>Khá</v>
      </c>
      <c r="P14" s="31" t="str">
        <f t="shared" si="2"/>
        <v/>
      </c>
      <c r="Q14" s="32" t="s">
        <v>259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73</v>
      </c>
      <c r="D15" s="24" t="s">
        <v>74</v>
      </c>
      <c r="E15" s="25" t="s">
        <v>75</v>
      </c>
      <c r="F15" s="26" t="s">
        <v>76</v>
      </c>
      <c r="G15" s="23" t="s">
        <v>68</v>
      </c>
      <c r="H15" s="27">
        <v>10</v>
      </c>
      <c r="I15" s="27" t="s">
        <v>25</v>
      </c>
      <c r="J15" s="27" t="s">
        <v>25</v>
      </c>
      <c r="K15" s="27">
        <v>6</v>
      </c>
      <c r="L15" s="71">
        <v>7</v>
      </c>
      <c r="M15" s="28">
        <f>ROUND(SUMPRODUCT(H15:L15,$H$8:$L$8)/100,1)</f>
        <v>7</v>
      </c>
      <c r="N15" s="29" t="str">
        <f t="shared" si="0"/>
        <v>B</v>
      </c>
      <c r="O15" s="30" t="str">
        <f t="shared" si="1"/>
        <v>Khá</v>
      </c>
      <c r="P15" s="31" t="str">
        <f t="shared" si="2"/>
        <v/>
      </c>
      <c r="Q15" s="32" t="s">
        <v>259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77</v>
      </c>
      <c r="D16" s="24" t="s">
        <v>78</v>
      </c>
      <c r="E16" s="25" t="s">
        <v>79</v>
      </c>
      <c r="F16" s="26" t="s">
        <v>80</v>
      </c>
      <c r="G16" s="23" t="s">
        <v>54</v>
      </c>
      <c r="H16" s="27">
        <v>0</v>
      </c>
      <c r="I16" s="27" t="s">
        <v>25</v>
      </c>
      <c r="J16" s="27" t="s">
        <v>25</v>
      </c>
      <c r="K16" s="27">
        <v>0</v>
      </c>
      <c r="L16" s="71" t="s">
        <v>25</v>
      </c>
      <c r="M16" s="28">
        <f>ROUND(SUMPRODUCT(H16:L16,$H$8:$L$8)/100,1)</f>
        <v>0</v>
      </c>
      <c r="N16" s="29" t="str">
        <f t="shared" si="0"/>
        <v>F</v>
      </c>
      <c r="O16" s="30" t="str">
        <f t="shared" si="1"/>
        <v>Kém</v>
      </c>
      <c r="P16" s="31" t="str">
        <f t="shared" si="2"/>
        <v>Không đủ ĐKDT</v>
      </c>
      <c r="Q16" s="32" t="s">
        <v>259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Học lại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81</v>
      </c>
      <c r="D17" s="24" t="s">
        <v>82</v>
      </c>
      <c r="E17" s="25" t="s">
        <v>83</v>
      </c>
      <c r="F17" s="26" t="s">
        <v>84</v>
      </c>
      <c r="G17" s="23" t="s">
        <v>63</v>
      </c>
      <c r="H17" s="27">
        <v>9</v>
      </c>
      <c r="I17" s="27" t="s">
        <v>25</v>
      </c>
      <c r="J17" s="27" t="s">
        <v>25</v>
      </c>
      <c r="K17" s="27">
        <v>8</v>
      </c>
      <c r="L17" s="71">
        <v>8</v>
      </c>
      <c r="M17" s="28">
        <f>ROUND(SUMPRODUCT(H17:L17,$H$8:$L$8)/100,1)</f>
        <v>8.1</v>
      </c>
      <c r="N17" s="29" t="str">
        <f t="shared" si="0"/>
        <v>B+</v>
      </c>
      <c r="O17" s="30" t="str">
        <f t="shared" si="1"/>
        <v>Khá</v>
      </c>
      <c r="P17" s="31" t="str">
        <f t="shared" si="2"/>
        <v/>
      </c>
      <c r="Q17" s="32" t="s">
        <v>259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85</v>
      </c>
      <c r="D18" s="24" t="s">
        <v>86</v>
      </c>
      <c r="E18" s="25" t="s">
        <v>87</v>
      </c>
      <c r="F18" s="26" t="s">
        <v>88</v>
      </c>
      <c r="G18" s="23" t="s">
        <v>63</v>
      </c>
      <c r="H18" s="27">
        <v>4</v>
      </c>
      <c r="I18" s="27" t="s">
        <v>25</v>
      </c>
      <c r="J18" s="27" t="s">
        <v>25</v>
      </c>
      <c r="K18" s="27">
        <v>6</v>
      </c>
      <c r="L18" s="71">
        <v>0</v>
      </c>
      <c r="M18" s="28">
        <f>ROUND(SUMPRODUCT(H18:L18,$H$8:$L$8)/100,1)</f>
        <v>2.2000000000000002</v>
      </c>
      <c r="N18" s="29" t="str">
        <f t="shared" si="0"/>
        <v>F</v>
      </c>
      <c r="O18" s="30" t="str">
        <f t="shared" si="1"/>
        <v>Kém</v>
      </c>
      <c r="P18" s="31" t="s">
        <v>773</v>
      </c>
      <c r="Q18" s="32" t="s">
        <v>259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Học lại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89</v>
      </c>
      <c r="D19" s="24" t="s">
        <v>90</v>
      </c>
      <c r="E19" s="25" t="s">
        <v>91</v>
      </c>
      <c r="F19" s="26" t="s">
        <v>92</v>
      </c>
      <c r="G19" s="23" t="s">
        <v>93</v>
      </c>
      <c r="H19" s="27">
        <v>9</v>
      </c>
      <c r="I19" s="27" t="s">
        <v>25</v>
      </c>
      <c r="J19" s="27" t="s">
        <v>25</v>
      </c>
      <c r="K19" s="27">
        <v>5</v>
      </c>
      <c r="L19" s="71">
        <v>6</v>
      </c>
      <c r="M19" s="28">
        <f>ROUND(SUMPRODUCT(H19:L19,$H$8:$L$8)/100,1)</f>
        <v>6</v>
      </c>
      <c r="N19" s="29" t="str">
        <f t="shared" si="0"/>
        <v>C</v>
      </c>
      <c r="O19" s="30" t="str">
        <f t="shared" si="1"/>
        <v>Trung bình</v>
      </c>
      <c r="P19" s="31" t="str">
        <f t="shared" ref="P19:P38" si="3">+IF(OR($H19=0,$I19=0,$J19=0,$K19=0),"Không đủ ĐKDT",IF(AND(L19=0,M19&gt;=4),"Không đạt",""))</f>
        <v/>
      </c>
      <c r="Q19" s="32" t="s">
        <v>259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94</v>
      </c>
      <c r="D20" s="24" t="s">
        <v>95</v>
      </c>
      <c r="E20" s="25" t="s">
        <v>96</v>
      </c>
      <c r="F20" s="26" t="s">
        <v>97</v>
      </c>
      <c r="G20" s="23" t="s">
        <v>63</v>
      </c>
      <c r="H20" s="27">
        <v>9</v>
      </c>
      <c r="I20" s="27" t="s">
        <v>25</v>
      </c>
      <c r="J20" s="27" t="s">
        <v>25</v>
      </c>
      <c r="K20" s="27">
        <v>8</v>
      </c>
      <c r="L20" s="71">
        <v>7</v>
      </c>
      <c r="M20" s="28">
        <f>ROUND(SUMPRODUCT(H20:L20,$H$8:$L$8)/100,1)</f>
        <v>7.5</v>
      </c>
      <c r="N20" s="29" t="str">
        <f t="shared" si="0"/>
        <v>B</v>
      </c>
      <c r="O20" s="30" t="str">
        <f t="shared" si="1"/>
        <v>Khá</v>
      </c>
      <c r="P20" s="31" t="str">
        <f t="shared" si="3"/>
        <v/>
      </c>
      <c r="Q20" s="32" t="s">
        <v>259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98</v>
      </c>
      <c r="D21" s="24" t="s">
        <v>99</v>
      </c>
      <c r="E21" s="25" t="s">
        <v>96</v>
      </c>
      <c r="F21" s="26" t="s">
        <v>100</v>
      </c>
      <c r="G21" s="23" t="s">
        <v>63</v>
      </c>
      <c r="H21" s="27">
        <v>7</v>
      </c>
      <c r="I21" s="27" t="s">
        <v>25</v>
      </c>
      <c r="J21" s="27" t="s">
        <v>25</v>
      </c>
      <c r="K21" s="27">
        <v>0</v>
      </c>
      <c r="L21" s="71" t="s">
        <v>25</v>
      </c>
      <c r="M21" s="28">
        <f>ROUND(SUMPRODUCT(H21:L21,$H$8:$L$8)/100,1)</f>
        <v>0.7</v>
      </c>
      <c r="N21" s="29" t="str">
        <f t="shared" si="0"/>
        <v>F</v>
      </c>
      <c r="O21" s="30" t="str">
        <f t="shared" si="1"/>
        <v>Kém</v>
      </c>
      <c r="P21" s="31" t="str">
        <f t="shared" si="3"/>
        <v>Không đủ ĐKDT</v>
      </c>
      <c r="Q21" s="32" t="s">
        <v>259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Học lại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101</v>
      </c>
      <c r="D22" s="24" t="s">
        <v>102</v>
      </c>
      <c r="E22" s="25" t="s">
        <v>103</v>
      </c>
      <c r="F22" s="26" t="s">
        <v>104</v>
      </c>
      <c r="G22" s="23" t="s">
        <v>63</v>
      </c>
      <c r="H22" s="27">
        <v>10</v>
      </c>
      <c r="I22" s="27" t="s">
        <v>25</v>
      </c>
      <c r="J22" s="27" t="s">
        <v>25</v>
      </c>
      <c r="K22" s="27">
        <v>6</v>
      </c>
      <c r="L22" s="71">
        <v>5</v>
      </c>
      <c r="M22" s="28">
        <f>ROUND(SUMPRODUCT(H22:L22,$H$8:$L$8)/100,1)</f>
        <v>5.8</v>
      </c>
      <c r="N22" s="29" t="str">
        <f t="shared" si="0"/>
        <v>C</v>
      </c>
      <c r="O22" s="30" t="str">
        <f t="shared" si="1"/>
        <v>Trung bình</v>
      </c>
      <c r="P22" s="31" t="str">
        <f t="shared" si="3"/>
        <v/>
      </c>
      <c r="Q22" s="32" t="s">
        <v>259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105</v>
      </c>
      <c r="D23" s="24" t="s">
        <v>106</v>
      </c>
      <c r="E23" s="25" t="s">
        <v>103</v>
      </c>
      <c r="F23" s="26" t="s">
        <v>107</v>
      </c>
      <c r="G23" s="23" t="s">
        <v>108</v>
      </c>
      <c r="H23" s="27">
        <v>6</v>
      </c>
      <c r="I23" s="27" t="s">
        <v>25</v>
      </c>
      <c r="J23" s="27" t="s">
        <v>25</v>
      </c>
      <c r="K23" s="27">
        <v>6</v>
      </c>
      <c r="L23" s="71">
        <v>8</v>
      </c>
      <c r="M23" s="28">
        <f>ROUND(SUMPRODUCT(H23:L23,$H$8:$L$8)/100,1)</f>
        <v>7.2</v>
      </c>
      <c r="N23" s="29" t="str">
        <f t="shared" si="0"/>
        <v>B</v>
      </c>
      <c r="O23" s="30" t="str">
        <f t="shared" si="1"/>
        <v>Khá</v>
      </c>
      <c r="P23" s="31" t="str">
        <f t="shared" si="3"/>
        <v/>
      </c>
      <c r="Q23" s="32" t="s">
        <v>259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109</v>
      </c>
      <c r="D24" s="24" t="s">
        <v>110</v>
      </c>
      <c r="E24" s="25" t="s">
        <v>103</v>
      </c>
      <c r="F24" s="26" t="s">
        <v>111</v>
      </c>
      <c r="G24" s="23" t="s">
        <v>68</v>
      </c>
      <c r="H24" s="27">
        <v>7</v>
      </c>
      <c r="I24" s="27" t="s">
        <v>25</v>
      </c>
      <c r="J24" s="27" t="s">
        <v>25</v>
      </c>
      <c r="K24" s="27">
        <v>3</v>
      </c>
      <c r="L24" s="71">
        <v>5</v>
      </c>
      <c r="M24" s="28">
        <f>ROUND(SUMPRODUCT(H24:L24,$H$8:$L$8)/100,1)</f>
        <v>4.5999999999999996</v>
      </c>
      <c r="N24" s="29" t="str">
        <f t="shared" si="0"/>
        <v>D</v>
      </c>
      <c r="O24" s="30" t="str">
        <f t="shared" si="1"/>
        <v>Trung bình yếu</v>
      </c>
      <c r="P24" s="31" t="str">
        <f t="shared" si="3"/>
        <v/>
      </c>
      <c r="Q24" s="32" t="s">
        <v>259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112</v>
      </c>
      <c r="D25" s="24" t="s">
        <v>113</v>
      </c>
      <c r="E25" s="25" t="s">
        <v>114</v>
      </c>
      <c r="F25" s="26" t="s">
        <v>115</v>
      </c>
      <c r="G25" s="23" t="s">
        <v>50</v>
      </c>
      <c r="H25" s="27">
        <v>10</v>
      </c>
      <c r="I25" s="27" t="s">
        <v>25</v>
      </c>
      <c r="J25" s="27" t="s">
        <v>25</v>
      </c>
      <c r="K25" s="27">
        <v>8</v>
      </c>
      <c r="L25" s="71">
        <v>5</v>
      </c>
      <c r="M25" s="28">
        <f>ROUND(SUMPRODUCT(H25:L25,$H$8:$L$8)/100,1)</f>
        <v>6.4</v>
      </c>
      <c r="N25" s="29" t="str">
        <f t="shared" si="0"/>
        <v>C</v>
      </c>
      <c r="O25" s="30" t="str">
        <f t="shared" si="1"/>
        <v>Trung bình</v>
      </c>
      <c r="P25" s="31" t="str">
        <f t="shared" si="3"/>
        <v/>
      </c>
      <c r="Q25" s="32" t="s">
        <v>259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116</v>
      </c>
      <c r="D26" s="24" t="s">
        <v>60</v>
      </c>
      <c r="E26" s="25" t="s">
        <v>117</v>
      </c>
      <c r="F26" s="26" t="s">
        <v>118</v>
      </c>
      <c r="G26" s="23" t="s">
        <v>63</v>
      </c>
      <c r="H26" s="27">
        <v>9</v>
      </c>
      <c r="I26" s="27" t="s">
        <v>25</v>
      </c>
      <c r="J26" s="27" t="s">
        <v>25</v>
      </c>
      <c r="K26" s="27">
        <v>7</v>
      </c>
      <c r="L26" s="71">
        <v>7</v>
      </c>
      <c r="M26" s="28">
        <f>ROUND(SUMPRODUCT(H26:L26,$H$8:$L$8)/100,1)</f>
        <v>7.2</v>
      </c>
      <c r="N26" s="29" t="str">
        <f t="shared" si="0"/>
        <v>B</v>
      </c>
      <c r="O26" s="30" t="str">
        <f t="shared" si="1"/>
        <v>Khá</v>
      </c>
      <c r="P26" s="31" t="str">
        <f t="shared" si="3"/>
        <v/>
      </c>
      <c r="Q26" s="32" t="s">
        <v>259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119</v>
      </c>
      <c r="D27" s="24" t="s">
        <v>120</v>
      </c>
      <c r="E27" s="25" t="s">
        <v>121</v>
      </c>
      <c r="F27" s="26" t="s">
        <v>122</v>
      </c>
      <c r="G27" s="23" t="s">
        <v>63</v>
      </c>
      <c r="H27" s="27">
        <v>6</v>
      </c>
      <c r="I27" s="27" t="s">
        <v>25</v>
      </c>
      <c r="J27" s="27" t="s">
        <v>25</v>
      </c>
      <c r="K27" s="27">
        <v>9</v>
      </c>
      <c r="L27" s="71">
        <v>8</v>
      </c>
      <c r="M27" s="28">
        <f>ROUND(SUMPRODUCT(H27:L27,$H$8:$L$8)/100,1)</f>
        <v>8.1</v>
      </c>
      <c r="N27" s="29" t="str">
        <f t="shared" si="0"/>
        <v>B+</v>
      </c>
      <c r="O27" s="30" t="str">
        <f t="shared" si="1"/>
        <v>Khá</v>
      </c>
      <c r="P27" s="31" t="str">
        <f t="shared" si="3"/>
        <v/>
      </c>
      <c r="Q27" s="32" t="s">
        <v>259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123</v>
      </c>
      <c r="D28" s="24" t="s">
        <v>124</v>
      </c>
      <c r="E28" s="25" t="s">
        <v>125</v>
      </c>
      <c r="F28" s="26" t="s">
        <v>126</v>
      </c>
      <c r="G28" s="23" t="s">
        <v>63</v>
      </c>
      <c r="H28" s="27">
        <v>7</v>
      </c>
      <c r="I28" s="27" t="s">
        <v>25</v>
      </c>
      <c r="J28" s="27" t="s">
        <v>25</v>
      </c>
      <c r="K28" s="27">
        <v>7</v>
      </c>
      <c r="L28" s="71">
        <v>7</v>
      </c>
      <c r="M28" s="28">
        <f>ROUND(SUMPRODUCT(H28:L28,$H$8:$L$8)/100,1)</f>
        <v>7</v>
      </c>
      <c r="N28" s="29" t="str">
        <f t="shared" si="0"/>
        <v>B</v>
      </c>
      <c r="O28" s="30" t="str">
        <f t="shared" si="1"/>
        <v>Khá</v>
      </c>
      <c r="P28" s="31" t="str">
        <f t="shared" si="3"/>
        <v/>
      </c>
      <c r="Q28" s="32" t="s">
        <v>259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127</v>
      </c>
      <c r="D29" s="24" t="s">
        <v>52</v>
      </c>
      <c r="E29" s="25" t="s">
        <v>128</v>
      </c>
      <c r="F29" s="26" t="s">
        <v>129</v>
      </c>
      <c r="G29" s="23" t="s">
        <v>63</v>
      </c>
      <c r="H29" s="27">
        <v>9</v>
      </c>
      <c r="I29" s="27" t="s">
        <v>25</v>
      </c>
      <c r="J29" s="27" t="s">
        <v>25</v>
      </c>
      <c r="K29" s="27">
        <v>6</v>
      </c>
      <c r="L29" s="71">
        <v>7</v>
      </c>
      <c r="M29" s="28">
        <f>ROUND(SUMPRODUCT(H29:L29,$H$8:$L$8)/100,1)</f>
        <v>6.9</v>
      </c>
      <c r="N29" s="29" t="str">
        <f t="shared" si="0"/>
        <v>C+</v>
      </c>
      <c r="O29" s="30" t="str">
        <f t="shared" si="1"/>
        <v>Trung bình</v>
      </c>
      <c r="P29" s="31" t="str">
        <f t="shared" si="3"/>
        <v/>
      </c>
      <c r="Q29" s="32" t="s">
        <v>259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130</v>
      </c>
      <c r="D30" s="24" t="s">
        <v>70</v>
      </c>
      <c r="E30" s="25" t="s">
        <v>131</v>
      </c>
      <c r="F30" s="26" t="s">
        <v>132</v>
      </c>
      <c r="G30" s="23" t="s">
        <v>63</v>
      </c>
      <c r="H30" s="27">
        <v>9</v>
      </c>
      <c r="I30" s="27" t="s">
        <v>25</v>
      </c>
      <c r="J30" s="27" t="s">
        <v>25</v>
      </c>
      <c r="K30" s="27">
        <v>4</v>
      </c>
      <c r="L30" s="71">
        <v>9</v>
      </c>
      <c r="M30" s="28">
        <f>ROUND(SUMPRODUCT(H30:L30,$H$8:$L$8)/100,1)</f>
        <v>7.5</v>
      </c>
      <c r="N30" s="29" t="str">
        <f t="shared" si="0"/>
        <v>B</v>
      </c>
      <c r="O30" s="30" t="str">
        <f t="shared" si="1"/>
        <v>Khá</v>
      </c>
      <c r="P30" s="31" t="str">
        <f t="shared" si="3"/>
        <v/>
      </c>
      <c r="Q30" s="32" t="s">
        <v>259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133</v>
      </c>
      <c r="D31" s="24" t="s">
        <v>134</v>
      </c>
      <c r="E31" s="25" t="s">
        <v>135</v>
      </c>
      <c r="F31" s="26" t="s">
        <v>136</v>
      </c>
      <c r="G31" s="23" t="s">
        <v>63</v>
      </c>
      <c r="H31" s="27">
        <v>10</v>
      </c>
      <c r="I31" s="27" t="s">
        <v>25</v>
      </c>
      <c r="J31" s="27" t="s">
        <v>25</v>
      </c>
      <c r="K31" s="27">
        <v>7</v>
      </c>
      <c r="L31" s="71">
        <v>5</v>
      </c>
      <c r="M31" s="28">
        <f>ROUND(SUMPRODUCT(H31:L31,$H$8:$L$8)/100,1)</f>
        <v>6.1</v>
      </c>
      <c r="N31" s="29" t="str">
        <f t="shared" si="0"/>
        <v>C</v>
      </c>
      <c r="O31" s="30" t="str">
        <f t="shared" si="1"/>
        <v>Trung bình</v>
      </c>
      <c r="P31" s="31" t="str">
        <f t="shared" si="3"/>
        <v/>
      </c>
      <c r="Q31" s="32" t="s">
        <v>259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137</v>
      </c>
      <c r="D32" s="24" t="s">
        <v>56</v>
      </c>
      <c r="E32" s="25" t="s">
        <v>138</v>
      </c>
      <c r="F32" s="26" t="s">
        <v>139</v>
      </c>
      <c r="G32" s="23" t="s">
        <v>140</v>
      </c>
      <c r="H32" s="27">
        <v>3</v>
      </c>
      <c r="I32" s="27" t="s">
        <v>25</v>
      </c>
      <c r="J32" s="27" t="s">
        <v>25</v>
      </c>
      <c r="K32" s="27">
        <v>0</v>
      </c>
      <c r="L32" s="71" t="s">
        <v>25</v>
      </c>
      <c r="M32" s="28">
        <f>ROUND(SUMPRODUCT(H32:L32,$H$8:$L$8)/100,0)</f>
        <v>0</v>
      </c>
      <c r="N32" s="29" t="str">
        <f t="shared" si="0"/>
        <v>F</v>
      </c>
      <c r="O32" s="30" t="str">
        <f t="shared" si="1"/>
        <v>Kém</v>
      </c>
      <c r="P32" s="31" t="str">
        <f t="shared" si="3"/>
        <v>Không đủ ĐKDT</v>
      </c>
      <c r="Q32" s="32" t="s">
        <v>259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141</v>
      </c>
      <c r="D33" s="24" t="s">
        <v>142</v>
      </c>
      <c r="E33" s="25" t="s">
        <v>143</v>
      </c>
      <c r="F33" s="26" t="s">
        <v>144</v>
      </c>
      <c r="G33" s="23" t="s">
        <v>145</v>
      </c>
      <c r="H33" s="27">
        <v>5</v>
      </c>
      <c r="I33" s="27" t="s">
        <v>25</v>
      </c>
      <c r="J33" s="27" t="s">
        <v>25</v>
      </c>
      <c r="K33" s="27">
        <v>5</v>
      </c>
      <c r="L33" s="71">
        <v>3</v>
      </c>
      <c r="M33" s="28">
        <f>ROUND(SUMPRODUCT(H33:L33,$H$8:$L$8)/100,1)</f>
        <v>3.8</v>
      </c>
      <c r="N33" s="29" t="str">
        <f t="shared" si="0"/>
        <v>F</v>
      </c>
      <c r="O33" s="30" t="str">
        <f t="shared" si="1"/>
        <v>Kém</v>
      </c>
      <c r="P33" s="31" t="str">
        <f t="shared" si="3"/>
        <v/>
      </c>
      <c r="Q33" s="32" t="s">
        <v>259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146</v>
      </c>
      <c r="D34" s="24" t="s">
        <v>147</v>
      </c>
      <c r="E34" s="25" t="s">
        <v>148</v>
      </c>
      <c r="F34" s="26" t="s">
        <v>149</v>
      </c>
      <c r="G34" s="23" t="s">
        <v>63</v>
      </c>
      <c r="H34" s="27">
        <v>6</v>
      </c>
      <c r="I34" s="27" t="s">
        <v>25</v>
      </c>
      <c r="J34" s="27" t="s">
        <v>25</v>
      </c>
      <c r="K34" s="27">
        <v>5</v>
      </c>
      <c r="L34" s="71">
        <v>6</v>
      </c>
      <c r="M34" s="28">
        <f>ROUND(SUMPRODUCT(H34:L34,$H$8:$L$8)/100,1)</f>
        <v>5.7</v>
      </c>
      <c r="N34" s="29" t="str">
        <f t="shared" si="0"/>
        <v>C</v>
      </c>
      <c r="O34" s="30" t="str">
        <f t="shared" si="1"/>
        <v>Trung bình</v>
      </c>
      <c r="P34" s="31" t="str">
        <f t="shared" si="3"/>
        <v/>
      </c>
      <c r="Q34" s="32" t="s">
        <v>259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150</v>
      </c>
      <c r="D35" s="24" t="s">
        <v>151</v>
      </c>
      <c r="E35" s="25" t="s">
        <v>152</v>
      </c>
      <c r="F35" s="26" t="s">
        <v>153</v>
      </c>
      <c r="G35" s="23" t="s">
        <v>68</v>
      </c>
      <c r="H35" s="27">
        <v>6</v>
      </c>
      <c r="I35" s="27" t="s">
        <v>25</v>
      </c>
      <c r="J35" s="27" t="s">
        <v>25</v>
      </c>
      <c r="K35" s="27">
        <v>5</v>
      </c>
      <c r="L35" s="71">
        <v>8</v>
      </c>
      <c r="M35" s="28">
        <f>ROUND(SUMPRODUCT(H35:L35,$H$8:$L$8)/100,1)</f>
        <v>6.9</v>
      </c>
      <c r="N35" s="29" t="str">
        <f t="shared" si="0"/>
        <v>C+</v>
      </c>
      <c r="O35" s="30" t="str">
        <f t="shared" si="1"/>
        <v>Trung bình</v>
      </c>
      <c r="P35" s="31" t="str">
        <f t="shared" si="3"/>
        <v/>
      </c>
      <c r="Q35" s="32" t="s">
        <v>259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154</v>
      </c>
      <c r="D36" s="24" t="s">
        <v>155</v>
      </c>
      <c r="E36" s="25" t="s">
        <v>156</v>
      </c>
      <c r="F36" s="26" t="s">
        <v>157</v>
      </c>
      <c r="G36" s="23" t="s">
        <v>68</v>
      </c>
      <c r="H36" s="27">
        <v>0</v>
      </c>
      <c r="I36" s="27" t="s">
        <v>25</v>
      </c>
      <c r="J36" s="27" t="s">
        <v>25</v>
      </c>
      <c r="K36" s="27">
        <v>0</v>
      </c>
      <c r="L36" s="71" t="s">
        <v>25</v>
      </c>
      <c r="M36" s="28">
        <f>ROUND(SUMPRODUCT(H36:L36,$H$8:$L$8)/100,1)</f>
        <v>0</v>
      </c>
      <c r="N36" s="29" t="str">
        <f t="shared" si="0"/>
        <v>F</v>
      </c>
      <c r="O36" s="30" t="str">
        <f t="shared" si="1"/>
        <v>Kém</v>
      </c>
      <c r="P36" s="31" t="str">
        <f t="shared" si="3"/>
        <v>Không đủ ĐKDT</v>
      </c>
      <c r="Q36" s="32" t="s">
        <v>259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Học lại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158</v>
      </c>
      <c r="D37" s="24" t="s">
        <v>159</v>
      </c>
      <c r="E37" s="25" t="s">
        <v>160</v>
      </c>
      <c r="F37" s="26" t="s">
        <v>161</v>
      </c>
      <c r="G37" s="23" t="s">
        <v>63</v>
      </c>
      <c r="H37" s="27">
        <v>10</v>
      </c>
      <c r="I37" s="27" t="s">
        <v>25</v>
      </c>
      <c r="J37" s="27" t="s">
        <v>25</v>
      </c>
      <c r="K37" s="27">
        <v>7</v>
      </c>
      <c r="L37" s="71">
        <v>7</v>
      </c>
      <c r="M37" s="28">
        <f>ROUND(SUMPRODUCT(H37:L37,$H$8:$L$8)/100,1)</f>
        <v>7.3</v>
      </c>
      <c r="N37" s="29" t="str">
        <f t="shared" si="0"/>
        <v>B</v>
      </c>
      <c r="O37" s="30" t="str">
        <f t="shared" si="1"/>
        <v>Khá</v>
      </c>
      <c r="P37" s="31" t="str">
        <f t="shared" si="3"/>
        <v/>
      </c>
      <c r="Q37" s="32" t="s">
        <v>260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162</v>
      </c>
      <c r="D38" s="24" t="s">
        <v>163</v>
      </c>
      <c r="E38" s="25" t="s">
        <v>164</v>
      </c>
      <c r="F38" s="26" t="s">
        <v>165</v>
      </c>
      <c r="G38" s="23" t="s">
        <v>50</v>
      </c>
      <c r="H38" s="27">
        <v>8</v>
      </c>
      <c r="I38" s="27" t="s">
        <v>25</v>
      </c>
      <c r="J38" s="27" t="s">
        <v>25</v>
      </c>
      <c r="K38" s="27">
        <v>3</v>
      </c>
      <c r="L38" s="71">
        <v>4</v>
      </c>
      <c r="M38" s="28">
        <f>ROUND(SUMPRODUCT(H38:L38,$H$8:$L$8)/100,1)</f>
        <v>4.0999999999999996</v>
      </c>
      <c r="N38" s="29" t="str">
        <f t="shared" si="0"/>
        <v>D</v>
      </c>
      <c r="O38" s="30" t="str">
        <f t="shared" si="1"/>
        <v>Trung bình yếu</v>
      </c>
      <c r="P38" s="31" t="str">
        <f t="shared" si="3"/>
        <v/>
      </c>
      <c r="Q38" s="32" t="s">
        <v>260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166</v>
      </c>
      <c r="D39" s="24" t="s">
        <v>167</v>
      </c>
      <c r="E39" s="25" t="s">
        <v>168</v>
      </c>
      <c r="F39" s="26" t="s">
        <v>169</v>
      </c>
      <c r="G39" s="23" t="s">
        <v>63</v>
      </c>
      <c r="H39" s="27">
        <v>6</v>
      </c>
      <c r="I39" s="27" t="s">
        <v>25</v>
      </c>
      <c r="J39" s="27" t="s">
        <v>25</v>
      </c>
      <c r="K39" s="27">
        <v>4</v>
      </c>
      <c r="L39" s="71">
        <v>0</v>
      </c>
      <c r="M39" s="28">
        <f>ROUND(SUMPRODUCT(H39:L39,$H$8:$L$8)/100,1)</f>
        <v>1.8</v>
      </c>
      <c r="N39" s="29" t="str">
        <f t="shared" si="0"/>
        <v>F</v>
      </c>
      <c r="O39" s="30" t="str">
        <f t="shared" si="1"/>
        <v>Kém</v>
      </c>
      <c r="P39" s="31" t="s">
        <v>773</v>
      </c>
      <c r="Q39" s="32" t="s">
        <v>260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Học lại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170</v>
      </c>
      <c r="D40" s="24" t="s">
        <v>171</v>
      </c>
      <c r="E40" s="25" t="s">
        <v>71</v>
      </c>
      <c r="F40" s="26" t="s">
        <v>172</v>
      </c>
      <c r="G40" s="23" t="s">
        <v>50</v>
      </c>
      <c r="H40" s="27">
        <v>10</v>
      </c>
      <c r="I40" s="27" t="s">
        <v>25</v>
      </c>
      <c r="J40" s="27" t="s">
        <v>25</v>
      </c>
      <c r="K40" s="27">
        <v>8</v>
      </c>
      <c r="L40" s="71">
        <v>6</v>
      </c>
      <c r="M40" s="28">
        <f>ROUND(SUMPRODUCT(H40:L40,$H$8:$L$8)/100,1)</f>
        <v>7</v>
      </c>
      <c r="N40" s="29" t="str">
        <f t="shared" si="0"/>
        <v>B</v>
      </c>
      <c r="O40" s="30" t="str">
        <f t="shared" si="1"/>
        <v>Khá</v>
      </c>
      <c r="P40" s="31" t="str">
        <f t="shared" ref="P40:P63" si="4">+IF(OR($H40=0,$I40=0,$J40=0,$K40=0),"Không đủ ĐKDT",IF(AND(L40=0,M40&gt;=4),"Không đạt",""))</f>
        <v/>
      </c>
      <c r="Q40" s="32" t="s">
        <v>260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173</v>
      </c>
      <c r="D41" s="24" t="s">
        <v>174</v>
      </c>
      <c r="E41" s="25" t="s">
        <v>175</v>
      </c>
      <c r="F41" s="26" t="s">
        <v>176</v>
      </c>
      <c r="G41" s="23" t="s">
        <v>68</v>
      </c>
      <c r="H41" s="27">
        <v>10</v>
      </c>
      <c r="I41" s="27" t="s">
        <v>25</v>
      </c>
      <c r="J41" s="27" t="s">
        <v>25</v>
      </c>
      <c r="K41" s="27">
        <v>3</v>
      </c>
      <c r="L41" s="71">
        <v>3</v>
      </c>
      <c r="M41" s="28">
        <f>ROUND(SUMPRODUCT(H41:L41,$H$8:$L$8)/100,1)</f>
        <v>3.7</v>
      </c>
      <c r="N41" s="29" t="str">
        <f t="shared" ref="N41:N63" si="5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F</v>
      </c>
      <c r="O41" s="30" t="str">
        <f t="shared" ref="O41:O63" si="6">IF($M41&lt;4,"Kém",IF(AND($M41&gt;=4,$M41&lt;=5.4),"Trung bình yếu",IF(AND($M41&gt;=5.5,$M41&lt;=6.9),"Trung bình",IF(AND($M41&gt;=7,$M41&lt;=8.4),"Khá",IF(AND($M41&gt;=8.5,$M41&lt;=10),"Giỏi","")))))</f>
        <v>Kém</v>
      </c>
      <c r="P41" s="31" t="str">
        <f t="shared" si="4"/>
        <v/>
      </c>
      <c r="Q41" s="32" t="s">
        <v>260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Học lại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177</v>
      </c>
      <c r="D42" s="24" t="s">
        <v>178</v>
      </c>
      <c r="E42" s="25" t="s">
        <v>179</v>
      </c>
      <c r="F42" s="26" t="s">
        <v>180</v>
      </c>
      <c r="G42" s="23" t="s">
        <v>68</v>
      </c>
      <c r="H42" s="27">
        <v>10</v>
      </c>
      <c r="I42" s="27" t="s">
        <v>25</v>
      </c>
      <c r="J42" s="27" t="s">
        <v>25</v>
      </c>
      <c r="K42" s="27">
        <v>3</v>
      </c>
      <c r="L42" s="71">
        <v>7</v>
      </c>
      <c r="M42" s="28">
        <f>ROUND(SUMPRODUCT(H42:L42,$H$8:$L$8)/100,1)</f>
        <v>6.1</v>
      </c>
      <c r="N42" s="29" t="str">
        <f t="shared" si="5"/>
        <v>C</v>
      </c>
      <c r="O42" s="30" t="str">
        <f t="shared" si="6"/>
        <v>Trung bình</v>
      </c>
      <c r="P42" s="31" t="str">
        <f t="shared" si="4"/>
        <v/>
      </c>
      <c r="Q42" s="32" t="s">
        <v>260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181</v>
      </c>
      <c r="D43" s="24" t="s">
        <v>182</v>
      </c>
      <c r="E43" s="25" t="s">
        <v>183</v>
      </c>
      <c r="F43" s="26" t="s">
        <v>184</v>
      </c>
      <c r="G43" s="23" t="s">
        <v>50</v>
      </c>
      <c r="H43" s="27">
        <v>10</v>
      </c>
      <c r="I43" s="27" t="s">
        <v>25</v>
      </c>
      <c r="J43" s="27" t="s">
        <v>25</v>
      </c>
      <c r="K43" s="27">
        <v>8</v>
      </c>
      <c r="L43" s="71">
        <v>7</v>
      </c>
      <c r="M43" s="28">
        <f>ROUND(SUMPRODUCT(H43:L43,$H$8:$L$8)/100,1)</f>
        <v>7.6</v>
      </c>
      <c r="N43" s="29" t="str">
        <f t="shared" si="5"/>
        <v>B</v>
      </c>
      <c r="O43" s="30" t="str">
        <f t="shared" si="6"/>
        <v>Khá</v>
      </c>
      <c r="P43" s="31" t="str">
        <f t="shared" si="4"/>
        <v/>
      </c>
      <c r="Q43" s="32" t="s">
        <v>260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185</v>
      </c>
      <c r="D44" s="24" t="s">
        <v>70</v>
      </c>
      <c r="E44" s="25" t="s">
        <v>186</v>
      </c>
      <c r="F44" s="26" t="s">
        <v>187</v>
      </c>
      <c r="G44" s="23" t="s">
        <v>63</v>
      </c>
      <c r="H44" s="27">
        <v>10</v>
      </c>
      <c r="I44" s="27" t="s">
        <v>25</v>
      </c>
      <c r="J44" s="27" t="s">
        <v>25</v>
      </c>
      <c r="K44" s="27">
        <v>4</v>
      </c>
      <c r="L44" s="71">
        <v>5</v>
      </c>
      <c r="M44" s="28">
        <f>ROUND(SUMPRODUCT(H44:L44,$H$8:$L$8)/100,1)</f>
        <v>5.2</v>
      </c>
      <c r="N44" s="29" t="str">
        <f t="shared" si="5"/>
        <v>D+</v>
      </c>
      <c r="O44" s="30" t="str">
        <f t="shared" si="6"/>
        <v>Trung bình yếu</v>
      </c>
      <c r="P44" s="31" t="str">
        <f t="shared" si="4"/>
        <v/>
      </c>
      <c r="Q44" s="32" t="s">
        <v>260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188</v>
      </c>
      <c r="D45" s="24" t="s">
        <v>189</v>
      </c>
      <c r="E45" s="25" t="s">
        <v>190</v>
      </c>
      <c r="F45" s="26" t="s">
        <v>191</v>
      </c>
      <c r="G45" s="23" t="s">
        <v>63</v>
      </c>
      <c r="H45" s="27">
        <v>9</v>
      </c>
      <c r="I45" s="27" t="s">
        <v>25</v>
      </c>
      <c r="J45" s="27" t="s">
        <v>25</v>
      </c>
      <c r="K45" s="27">
        <v>6</v>
      </c>
      <c r="L45" s="71">
        <v>8</v>
      </c>
      <c r="M45" s="28">
        <f>ROUND(SUMPRODUCT(H45:L45,$H$8:$L$8)/100,1)</f>
        <v>7.5</v>
      </c>
      <c r="N45" s="29" t="str">
        <f t="shared" si="5"/>
        <v>B</v>
      </c>
      <c r="O45" s="30" t="str">
        <f t="shared" si="6"/>
        <v>Khá</v>
      </c>
      <c r="P45" s="31" t="str">
        <f t="shared" si="4"/>
        <v/>
      </c>
      <c r="Q45" s="32" t="s">
        <v>260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192</v>
      </c>
      <c r="D46" s="24" t="s">
        <v>193</v>
      </c>
      <c r="E46" s="25" t="s">
        <v>190</v>
      </c>
      <c r="F46" s="26" t="s">
        <v>194</v>
      </c>
      <c r="G46" s="23" t="s">
        <v>68</v>
      </c>
      <c r="H46" s="27">
        <v>9</v>
      </c>
      <c r="I46" s="27" t="s">
        <v>25</v>
      </c>
      <c r="J46" s="27" t="s">
        <v>25</v>
      </c>
      <c r="K46" s="27">
        <v>9</v>
      </c>
      <c r="L46" s="71">
        <v>6</v>
      </c>
      <c r="M46" s="28">
        <f>ROUND(SUMPRODUCT(H46:L46,$H$8:$L$8)/100,1)</f>
        <v>7.2</v>
      </c>
      <c r="N46" s="29" t="str">
        <f t="shared" si="5"/>
        <v>B</v>
      </c>
      <c r="O46" s="30" t="str">
        <f t="shared" si="6"/>
        <v>Khá</v>
      </c>
      <c r="P46" s="31" t="str">
        <f t="shared" si="4"/>
        <v/>
      </c>
      <c r="Q46" s="32" t="s">
        <v>260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195</v>
      </c>
      <c r="D47" s="24" t="s">
        <v>196</v>
      </c>
      <c r="E47" s="25" t="s">
        <v>190</v>
      </c>
      <c r="F47" s="26" t="s">
        <v>197</v>
      </c>
      <c r="G47" s="23" t="s">
        <v>63</v>
      </c>
      <c r="H47" s="27">
        <v>5</v>
      </c>
      <c r="I47" s="27" t="s">
        <v>25</v>
      </c>
      <c r="J47" s="27" t="s">
        <v>25</v>
      </c>
      <c r="K47" s="27">
        <v>8</v>
      </c>
      <c r="L47" s="71">
        <v>4</v>
      </c>
      <c r="M47" s="28">
        <f>ROUND(SUMPRODUCT(H47:L47,$H$8:$L$8)/100,1)</f>
        <v>5.3</v>
      </c>
      <c r="N47" s="29" t="str">
        <f t="shared" si="5"/>
        <v>D+</v>
      </c>
      <c r="O47" s="30" t="str">
        <f t="shared" si="6"/>
        <v>Trung bình yếu</v>
      </c>
      <c r="P47" s="31" t="str">
        <f t="shared" si="4"/>
        <v/>
      </c>
      <c r="Q47" s="32" t="s">
        <v>260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198</v>
      </c>
      <c r="D48" s="24" t="s">
        <v>199</v>
      </c>
      <c r="E48" s="25" t="s">
        <v>200</v>
      </c>
      <c r="F48" s="26" t="s">
        <v>201</v>
      </c>
      <c r="G48" s="23" t="s">
        <v>63</v>
      </c>
      <c r="H48" s="27">
        <v>0</v>
      </c>
      <c r="I48" s="27" t="s">
        <v>25</v>
      </c>
      <c r="J48" s="27" t="s">
        <v>25</v>
      </c>
      <c r="K48" s="27">
        <v>0</v>
      </c>
      <c r="L48" s="71" t="s">
        <v>25</v>
      </c>
      <c r="M48" s="28">
        <f>ROUND(SUMPRODUCT(H48:L48,$H$8:$L$8)/100,1)</f>
        <v>0</v>
      </c>
      <c r="N48" s="29" t="str">
        <f t="shared" si="5"/>
        <v>F</v>
      </c>
      <c r="O48" s="30" t="str">
        <f t="shared" si="6"/>
        <v>Kém</v>
      </c>
      <c r="P48" s="31" t="str">
        <f t="shared" si="4"/>
        <v>Không đủ ĐKDT</v>
      </c>
      <c r="Q48" s="32" t="s">
        <v>260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Học lại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ht="18.75" customHeight="1" x14ac:dyDescent="0.25">
      <c r="B49" s="22">
        <v>41</v>
      </c>
      <c r="C49" s="23" t="s">
        <v>202</v>
      </c>
      <c r="D49" s="24" t="s">
        <v>203</v>
      </c>
      <c r="E49" s="25" t="s">
        <v>204</v>
      </c>
      <c r="F49" s="26" t="s">
        <v>205</v>
      </c>
      <c r="G49" s="23" t="s">
        <v>63</v>
      </c>
      <c r="H49" s="27">
        <v>6</v>
      </c>
      <c r="I49" s="27" t="s">
        <v>25</v>
      </c>
      <c r="J49" s="27" t="s">
        <v>25</v>
      </c>
      <c r="K49" s="27">
        <v>6</v>
      </c>
      <c r="L49" s="71">
        <v>4</v>
      </c>
      <c r="M49" s="28">
        <f>ROUND(SUMPRODUCT(H49:L49,$H$8:$L$8)/100,1)</f>
        <v>4.8</v>
      </c>
      <c r="N49" s="29" t="str">
        <f t="shared" si="5"/>
        <v>D</v>
      </c>
      <c r="O49" s="30" t="str">
        <f t="shared" si="6"/>
        <v>Trung bình yếu</v>
      </c>
      <c r="P49" s="31" t="str">
        <f t="shared" si="4"/>
        <v/>
      </c>
      <c r="Q49" s="32" t="s">
        <v>260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ht="18.75" customHeight="1" x14ac:dyDescent="0.25">
      <c r="B50" s="22">
        <v>42</v>
      </c>
      <c r="C50" s="23" t="s">
        <v>206</v>
      </c>
      <c r="D50" s="24" t="s">
        <v>207</v>
      </c>
      <c r="E50" s="25" t="s">
        <v>103</v>
      </c>
      <c r="F50" s="26" t="s">
        <v>208</v>
      </c>
      <c r="G50" s="23" t="s">
        <v>63</v>
      </c>
      <c r="H50" s="27">
        <v>6</v>
      </c>
      <c r="I50" s="27" t="s">
        <v>25</v>
      </c>
      <c r="J50" s="27" t="s">
        <v>25</v>
      </c>
      <c r="K50" s="27">
        <v>6</v>
      </c>
      <c r="L50" s="71">
        <v>5</v>
      </c>
      <c r="M50" s="28">
        <f>ROUND(SUMPRODUCT(H50:L50,$H$8:$L$8)/100,1)</f>
        <v>5.4</v>
      </c>
      <c r="N50" s="29" t="str">
        <f t="shared" si="5"/>
        <v>D+</v>
      </c>
      <c r="O50" s="30" t="str">
        <f t="shared" si="6"/>
        <v>Trung bình yếu</v>
      </c>
      <c r="P50" s="31" t="str">
        <f t="shared" si="4"/>
        <v/>
      </c>
      <c r="Q50" s="32" t="s">
        <v>260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ht="18.75" customHeight="1" x14ac:dyDescent="0.25">
      <c r="B51" s="22">
        <v>43</v>
      </c>
      <c r="C51" s="23" t="s">
        <v>209</v>
      </c>
      <c r="D51" s="24" t="s">
        <v>210</v>
      </c>
      <c r="E51" s="25" t="s">
        <v>211</v>
      </c>
      <c r="F51" s="26" t="s">
        <v>212</v>
      </c>
      <c r="G51" s="23" t="s">
        <v>213</v>
      </c>
      <c r="H51" s="27">
        <v>6</v>
      </c>
      <c r="I51" s="27" t="s">
        <v>25</v>
      </c>
      <c r="J51" s="27" t="s">
        <v>25</v>
      </c>
      <c r="K51" s="27">
        <v>0</v>
      </c>
      <c r="L51" s="71" t="s">
        <v>25</v>
      </c>
      <c r="M51" s="28">
        <f>ROUND(SUMPRODUCT(H51:L51,$H$8:$L$8)/100,1)</f>
        <v>0.6</v>
      </c>
      <c r="N51" s="29" t="str">
        <f t="shared" si="5"/>
        <v>F</v>
      </c>
      <c r="O51" s="30" t="str">
        <f t="shared" si="6"/>
        <v>Kém</v>
      </c>
      <c r="P51" s="31" t="str">
        <f t="shared" si="4"/>
        <v>Không đủ ĐKDT</v>
      </c>
      <c r="Q51" s="32" t="s">
        <v>260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Học lại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18.75" customHeight="1" x14ac:dyDescent="0.25">
      <c r="B52" s="22">
        <v>44</v>
      </c>
      <c r="C52" s="23" t="s">
        <v>214</v>
      </c>
      <c r="D52" s="24" t="s">
        <v>70</v>
      </c>
      <c r="E52" s="25" t="s">
        <v>215</v>
      </c>
      <c r="F52" s="26" t="s">
        <v>216</v>
      </c>
      <c r="G52" s="23" t="s">
        <v>50</v>
      </c>
      <c r="H52" s="27">
        <v>9</v>
      </c>
      <c r="I52" s="27" t="s">
        <v>25</v>
      </c>
      <c r="J52" s="27" t="s">
        <v>25</v>
      </c>
      <c r="K52" s="27">
        <v>8</v>
      </c>
      <c r="L52" s="71">
        <v>7</v>
      </c>
      <c r="M52" s="28">
        <f>ROUND(SUMPRODUCT(H52:L52,$H$8:$L$8)/100,1)</f>
        <v>7.5</v>
      </c>
      <c r="N52" s="29" t="str">
        <f t="shared" si="5"/>
        <v>B</v>
      </c>
      <c r="O52" s="30" t="str">
        <f t="shared" si="6"/>
        <v>Khá</v>
      </c>
      <c r="P52" s="31" t="str">
        <f t="shared" si="4"/>
        <v/>
      </c>
      <c r="Q52" s="32" t="s">
        <v>260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ht="18.75" customHeight="1" x14ac:dyDescent="0.25">
      <c r="B53" s="22">
        <v>45</v>
      </c>
      <c r="C53" s="23" t="s">
        <v>217</v>
      </c>
      <c r="D53" s="24" t="s">
        <v>218</v>
      </c>
      <c r="E53" s="25" t="s">
        <v>121</v>
      </c>
      <c r="F53" s="26" t="s">
        <v>219</v>
      </c>
      <c r="G53" s="23" t="s">
        <v>63</v>
      </c>
      <c r="H53" s="27">
        <v>0</v>
      </c>
      <c r="I53" s="27" t="s">
        <v>25</v>
      </c>
      <c r="J53" s="27" t="s">
        <v>25</v>
      </c>
      <c r="K53" s="27">
        <v>0</v>
      </c>
      <c r="L53" s="71" t="s">
        <v>25</v>
      </c>
      <c r="M53" s="28">
        <f>ROUND(SUMPRODUCT(H53:L53,$H$8:$L$8)/100,1)</f>
        <v>0</v>
      </c>
      <c r="N53" s="29" t="str">
        <f t="shared" si="5"/>
        <v>F</v>
      </c>
      <c r="O53" s="30" t="str">
        <f t="shared" si="6"/>
        <v>Kém</v>
      </c>
      <c r="P53" s="31" t="str">
        <f t="shared" si="4"/>
        <v>Không đủ ĐKDT</v>
      </c>
      <c r="Q53" s="32" t="s">
        <v>260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Học lại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ht="18.75" customHeight="1" x14ac:dyDescent="0.25">
      <c r="B54" s="22">
        <v>46</v>
      </c>
      <c r="C54" s="23" t="s">
        <v>220</v>
      </c>
      <c r="D54" s="24" t="s">
        <v>221</v>
      </c>
      <c r="E54" s="25" t="s">
        <v>222</v>
      </c>
      <c r="F54" s="26" t="s">
        <v>223</v>
      </c>
      <c r="G54" s="23" t="s">
        <v>63</v>
      </c>
      <c r="H54" s="27">
        <v>7</v>
      </c>
      <c r="I54" s="27" t="s">
        <v>25</v>
      </c>
      <c r="J54" s="27" t="s">
        <v>25</v>
      </c>
      <c r="K54" s="27">
        <v>6</v>
      </c>
      <c r="L54" s="71">
        <v>5</v>
      </c>
      <c r="M54" s="28">
        <f>ROUND(SUMPRODUCT(H54:L54,$H$8:$L$8)/100,1)</f>
        <v>5.5</v>
      </c>
      <c r="N54" s="29" t="str">
        <f t="shared" si="5"/>
        <v>C</v>
      </c>
      <c r="O54" s="30" t="str">
        <f t="shared" si="6"/>
        <v>Trung bình</v>
      </c>
      <c r="P54" s="31" t="str">
        <f t="shared" si="4"/>
        <v/>
      </c>
      <c r="Q54" s="32" t="s">
        <v>260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ht="18.75" customHeight="1" x14ac:dyDescent="0.25">
      <c r="B55" s="22">
        <v>47</v>
      </c>
      <c r="C55" s="23" t="s">
        <v>224</v>
      </c>
      <c r="D55" s="24" t="s">
        <v>225</v>
      </c>
      <c r="E55" s="25" t="s">
        <v>226</v>
      </c>
      <c r="F55" s="26" t="s">
        <v>227</v>
      </c>
      <c r="G55" s="23" t="s">
        <v>63</v>
      </c>
      <c r="H55" s="27">
        <v>9</v>
      </c>
      <c r="I55" s="27" t="s">
        <v>25</v>
      </c>
      <c r="J55" s="27" t="s">
        <v>25</v>
      </c>
      <c r="K55" s="27">
        <v>6</v>
      </c>
      <c r="L55" s="71">
        <v>8</v>
      </c>
      <c r="M55" s="28">
        <f>ROUND(SUMPRODUCT(H55:L55,$H$8:$L$8)/100,1)</f>
        <v>7.5</v>
      </c>
      <c r="N55" s="29" t="str">
        <f t="shared" si="5"/>
        <v>B</v>
      </c>
      <c r="O55" s="30" t="str">
        <f t="shared" si="6"/>
        <v>Khá</v>
      </c>
      <c r="P55" s="31" t="str">
        <f t="shared" si="4"/>
        <v/>
      </c>
      <c r="Q55" s="32" t="s">
        <v>260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ht="18.75" customHeight="1" x14ac:dyDescent="0.25">
      <c r="B56" s="22">
        <v>48</v>
      </c>
      <c r="C56" s="23" t="s">
        <v>228</v>
      </c>
      <c r="D56" s="24" t="s">
        <v>229</v>
      </c>
      <c r="E56" s="25" t="s">
        <v>230</v>
      </c>
      <c r="F56" s="26" t="s">
        <v>231</v>
      </c>
      <c r="G56" s="23" t="s">
        <v>213</v>
      </c>
      <c r="H56" s="27">
        <v>7</v>
      </c>
      <c r="I56" s="27" t="s">
        <v>25</v>
      </c>
      <c r="J56" s="27" t="s">
        <v>25</v>
      </c>
      <c r="K56" s="27">
        <v>0</v>
      </c>
      <c r="L56" s="71" t="s">
        <v>25</v>
      </c>
      <c r="M56" s="28">
        <f>ROUND(SUMPRODUCT(H56:L56,$H$8:$L$8)/100,1)</f>
        <v>0.7</v>
      </c>
      <c r="N56" s="29" t="str">
        <f t="shared" si="5"/>
        <v>F</v>
      </c>
      <c r="O56" s="30" t="str">
        <f t="shared" si="6"/>
        <v>Kém</v>
      </c>
      <c r="P56" s="31" t="str">
        <f t="shared" si="4"/>
        <v>Không đủ ĐKDT</v>
      </c>
      <c r="Q56" s="32" t="s">
        <v>260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Học lại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ht="18.75" customHeight="1" x14ac:dyDescent="0.25">
      <c r="B57" s="22">
        <v>49</v>
      </c>
      <c r="C57" s="23" t="s">
        <v>232</v>
      </c>
      <c r="D57" s="24" t="s">
        <v>233</v>
      </c>
      <c r="E57" s="25" t="s">
        <v>234</v>
      </c>
      <c r="F57" s="26" t="s">
        <v>235</v>
      </c>
      <c r="G57" s="23" t="s">
        <v>63</v>
      </c>
      <c r="H57" s="27">
        <v>9</v>
      </c>
      <c r="I57" s="27" t="s">
        <v>25</v>
      </c>
      <c r="J57" s="27" t="s">
        <v>25</v>
      </c>
      <c r="K57" s="27">
        <v>8</v>
      </c>
      <c r="L57" s="71">
        <v>7</v>
      </c>
      <c r="M57" s="28">
        <f>ROUND(SUMPRODUCT(H57:L57,$H$8:$L$8)/100,1)</f>
        <v>7.5</v>
      </c>
      <c r="N57" s="29" t="str">
        <f t="shared" si="5"/>
        <v>B</v>
      </c>
      <c r="O57" s="30" t="str">
        <f t="shared" si="6"/>
        <v>Khá</v>
      </c>
      <c r="P57" s="31" t="str">
        <f t="shared" si="4"/>
        <v/>
      </c>
      <c r="Q57" s="32" t="s">
        <v>260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 ht="18.75" customHeight="1" x14ac:dyDescent="0.25">
      <c r="B58" s="22">
        <v>50</v>
      </c>
      <c r="C58" s="23" t="s">
        <v>236</v>
      </c>
      <c r="D58" s="24" t="s">
        <v>237</v>
      </c>
      <c r="E58" s="25" t="s">
        <v>238</v>
      </c>
      <c r="F58" s="26" t="s">
        <v>239</v>
      </c>
      <c r="G58" s="23" t="s">
        <v>213</v>
      </c>
      <c r="H58" s="27">
        <v>10</v>
      </c>
      <c r="I58" s="27" t="s">
        <v>25</v>
      </c>
      <c r="J58" s="27" t="s">
        <v>25</v>
      </c>
      <c r="K58" s="27">
        <v>6</v>
      </c>
      <c r="L58" s="71">
        <v>5</v>
      </c>
      <c r="M58" s="28">
        <f>ROUND(SUMPRODUCT(H58:L58,$H$8:$L$8)/100,1)</f>
        <v>5.8</v>
      </c>
      <c r="N58" s="29" t="str">
        <f t="shared" si="5"/>
        <v>C</v>
      </c>
      <c r="O58" s="30" t="str">
        <f t="shared" si="6"/>
        <v>Trung bình</v>
      </c>
      <c r="P58" s="31" t="str">
        <f t="shared" si="4"/>
        <v/>
      </c>
      <c r="Q58" s="32" t="s">
        <v>260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ht="18.75" customHeight="1" x14ac:dyDescent="0.25">
      <c r="B59" s="22">
        <v>51</v>
      </c>
      <c r="C59" s="23" t="s">
        <v>240</v>
      </c>
      <c r="D59" s="24" t="s">
        <v>241</v>
      </c>
      <c r="E59" s="25" t="s">
        <v>242</v>
      </c>
      <c r="F59" s="26" t="s">
        <v>243</v>
      </c>
      <c r="G59" s="23" t="s">
        <v>213</v>
      </c>
      <c r="H59" s="27">
        <v>4</v>
      </c>
      <c r="I59" s="27" t="s">
        <v>25</v>
      </c>
      <c r="J59" s="27" t="s">
        <v>25</v>
      </c>
      <c r="K59" s="27">
        <v>0</v>
      </c>
      <c r="L59" s="71" t="s">
        <v>25</v>
      </c>
      <c r="M59" s="28">
        <f>ROUND(SUMPRODUCT(H59:L59,$H$8:$L$8)/100,1)</f>
        <v>0.4</v>
      </c>
      <c r="N59" s="29" t="str">
        <f t="shared" si="5"/>
        <v>F</v>
      </c>
      <c r="O59" s="30" t="str">
        <f t="shared" si="6"/>
        <v>Kém</v>
      </c>
      <c r="P59" s="31" t="str">
        <f t="shared" si="4"/>
        <v>Không đủ ĐKDT</v>
      </c>
      <c r="Q59" s="32" t="s">
        <v>260</v>
      </c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Học lại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 ht="18.75" customHeight="1" x14ac:dyDescent="0.25">
      <c r="B60" s="22">
        <v>52</v>
      </c>
      <c r="C60" s="23" t="s">
        <v>244</v>
      </c>
      <c r="D60" s="24" t="s">
        <v>245</v>
      </c>
      <c r="E60" s="25" t="s">
        <v>246</v>
      </c>
      <c r="F60" s="26" t="s">
        <v>247</v>
      </c>
      <c r="G60" s="23" t="s">
        <v>50</v>
      </c>
      <c r="H60" s="27">
        <v>0</v>
      </c>
      <c r="I60" s="27" t="s">
        <v>25</v>
      </c>
      <c r="J60" s="27" t="s">
        <v>25</v>
      </c>
      <c r="K60" s="27">
        <v>0</v>
      </c>
      <c r="L60" s="71" t="s">
        <v>25</v>
      </c>
      <c r="M60" s="28">
        <f>ROUND(SUMPRODUCT(H60:L60,$H$8:$L$8)/100,1)</f>
        <v>0</v>
      </c>
      <c r="N60" s="29" t="str">
        <f t="shared" si="5"/>
        <v>F</v>
      </c>
      <c r="O60" s="30" t="str">
        <f t="shared" si="6"/>
        <v>Kém</v>
      </c>
      <c r="P60" s="31" t="str">
        <f t="shared" si="4"/>
        <v>Không đủ ĐKDT</v>
      </c>
      <c r="Q60" s="32" t="s">
        <v>260</v>
      </c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Học lại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 ht="18.75" customHeight="1" x14ac:dyDescent="0.25">
      <c r="B61" s="22">
        <v>53</v>
      </c>
      <c r="C61" s="23" t="s">
        <v>248</v>
      </c>
      <c r="D61" s="24" t="s">
        <v>249</v>
      </c>
      <c r="E61" s="25" t="s">
        <v>250</v>
      </c>
      <c r="F61" s="26" t="s">
        <v>251</v>
      </c>
      <c r="G61" s="23" t="s">
        <v>213</v>
      </c>
      <c r="H61" s="27">
        <v>9</v>
      </c>
      <c r="I61" s="27" t="s">
        <v>25</v>
      </c>
      <c r="J61" s="27" t="s">
        <v>25</v>
      </c>
      <c r="K61" s="27">
        <v>5</v>
      </c>
      <c r="L61" s="71">
        <v>3</v>
      </c>
      <c r="M61" s="28">
        <f>ROUND(SUMPRODUCT(H61:L61,$H$8:$L$8)/100,1)</f>
        <v>4.2</v>
      </c>
      <c r="N61" s="29" t="str">
        <f t="shared" si="5"/>
        <v>D</v>
      </c>
      <c r="O61" s="30" t="str">
        <f t="shared" si="6"/>
        <v>Trung bình yếu</v>
      </c>
      <c r="P61" s="31" t="str">
        <f t="shared" si="4"/>
        <v/>
      </c>
      <c r="Q61" s="32" t="s">
        <v>260</v>
      </c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 ht="18.75" customHeight="1" x14ac:dyDescent="0.25">
      <c r="B62" s="22">
        <v>54</v>
      </c>
      <c r="C62" s="23" t="s">
        <v>252</v>
      </c>
      <c r="D62" s="24" t="s">
        <v>253</v>
      </c>
      <c r="E62" s="25" t="s">
        <v>250</v>
      </c>
      <c r="F62" s="26" t="s">
        <v>254</v>
      </c>
      <c r="G62" s="23" t="s">
        <v>63</v>
      </c>
      <c r="H62" s="27">
        <v>7</v>
      </c>
      <c r="I62" s="27" t="s">
        <v>25</v>
      </c>
      <c r="J62" s="27" t="s">
        <v>25</v>
      </c>
      <c r="K62" s="27">
        <v>9</v>
      </c>
      <c r="L62" s="71">
        <v>4</v>
      </c>
      <c r="M62" s="28">
        <f>ROUND(SUMPRODUCT(H62:L62,$H$8:$L$8)/100,1)</f>
        <v>5.8</v>
      </c>
      <c r="N62" s="29" t="str">
        <f t="shared" si="5"/>
        <v>C</v>
      </c>
      <c r="O62" s="30" t="str">
        <f t="shared" si="6"/>
        <v>Trung bình</v>
      </c>
      <c r="P62" s="31" t="str">
        <f t="shared" si="4"/>
        <v/>
      </c>
      <c r="Q62" s="32" t="s">
        <v>260</v>
      </c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1:35" ht="18.75" customHeight="1" x14ac:dyDescent="0.25">
      <c r="B63" s="22">
        <v>55</v>
      </c>
      <c r="C63" s="23" t="s">
        <v>255</v>
      </c>
      <c r="D63" s="24" t="s">
        <v>256</v>
      </c>
      <c r="E63" s="25" t="s">
        <v>257</v>
      </c>
      <c r="F63" s="26" t="s">
        <v>104</v>
      </c>
      <c r="G63" s="23" t="s">
        <v>63</v>
      </c>
      <c r="H63" s="27">
        <v>10</v>
      </c>
      <c r="I63" s="27" t="s">
        <v>25</v>
      </c>
      <c r="J63" s="27" t="s">
        <v>25</v>
      </c>
      <c r="K63" s="27">
        <v>9</v>
      </c>
      <c r="L63" s="71">
        <v>8</v>
      </c>
      <c r="M63" s="28">
        <f>ROUND(SUMPRODUCT(H63:L63,$H$8:$L$8)/100,1)</f>
        <v>8.5</v>
      </c>
      <c r="N63" s="29" t="str">
        <f t="shared" si="5"/>
        <v>A</v>
      </c>
      <c r="O63" s="30" t="str">
        <f t="shared" si="6"/>
        <v>Giỏi</v>
      </c>
      <c r="P63" s="31" t="str">
        <f t="shared" si="4"/>
        <v/>
      </c>
      <c r="Q63" s="32" t="s">
        <v>260</v>
      </c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1:35" ht="9" customHeight="1" x14ac:dyDescent="0.25">
      <c r="A64" s="2"/>
      <c r="B64" s="33"/>
      <c r="C64" s="34"/>
      <c r="D64" s="34"/>
      <c r="E64" s="35"/>
      <c r="F64" s="35"/>
      <c r="G64" s="35"/>
      <c r="H64" s="36"/>
      <c r="I64" s="37"/>
      <c r="J64" s="37"/>
      <c r="K64" s="38"/>
      <c r="L64" s="38"/>
      <c r="M64" s="38"/>
      <c r="N64" s="38"/>
      <c r="O64" s="38"/>
      <c r="P64" s="38"/>
      <c r="Q64" s="38"/>
      <c r="R64" s="3"/>
    </row>
    <row r="65" spans="1:18" ht="16.5" x14ac:dyDescent="0.25">
      <c r="A65" s="2"/>
      <c r="B65" s="78" t="s">
        <v>26</v>
      </c>
      <c r="C65" s="78"/>
      <c r="D65" s="34"/>
      <c r="E65" s="35"/>
      <c r="F65" s="35"/>
      <c r="G65" s="35"/>
      <c r="H65" s="36"/>
      <c r="I65" s="37"/>
      <c r="J65" s="37"/>
      <c r="K65" s="38"/>
      <c r="L65" s="38"/>
      <c r="M65" s="38"/>
      <c r="N65" s="38"/>
      <c r="O65" s="38"/>
      <c r="P65" s="38"/>
      <c r="Q65" s="38"/>
      <c r="R65" s="3"/>
    </row>
    <row r="66" spans="1:18" ht="16.5" customHeight="1" x14ac:dyDescent="0.25">
      <c r="A66" s="2"/>
      <c r="B66" s="39" t="s">
        <v>27</v>
      </c>
      <c r="C66" s="39"/>
      <c r="D66" s="40">
        <f>+$W$7</f>
        <v>55</v>
      </c>
      <c r="E66" s="41" t="s">
        <v>28</v>
      </c>
      <c r="F66" s="79" t="s">
        <v>29</v>
      </c>
      <c r="G66" s="79"/>
      <c r="H66" s="79"/>
      <c r="I66" s="79"/>
      <c r="J66" s="79"/>
      <c r="K66" s="79"/>
      <c r="L66" s="42">
        <f>$W$7 -COUNTIF($P$8:$P$220,"Vắng") -COUNTIF($P$8:$P$220,"Vắng có phép") - COUNTIF($P$8:$P$220,"Đình chỉ thi") - COUNTIF($P$8:$P$220,"Không đủ ĐKDT")</f>
        <v>41</v>
      </c>
      <c r="M66" s="42"/>
      <c r="N66" s="42"/>
      <c r="O66" s="43"/>
      <c r="P66" s="44" t="s">
        <v>28</v>
      </c>
      <c r="Q66" s="43"/>
      <c r="R66" s="3"/>
    </row>
    <row r="67" spans="1:18" ht="16.5" customHeight="1" x14ac:dyDescent="0.25">
      <c r="A67" s="2"/>
      <c r="B67" s="39" t="s">
        <v>30</v>
      </c>
      <c r="C67" s="39"/>
      <c r="D67" s="40">
        <f>+$AH$7</f>
        <v>39</v>
      </c>
      <c r="E67" s="41" t="s">
        <v>28</v>
      </c>
      <c r="F67" s="79" t="s">
        <v>31</v>
      </c>
      <c r="G67" s="79"/>
      <c r="H67" s="79"/>
      <c r="I67" s="79"/>
      <c r="J67" s="79"/>
      <c r="K67" s="79"/>
      <c r="L67" s="45">
        <f>COUNTIF($P$8:$P$96,"Vắng")</f>
        <v>2</v>
      </c>
      <c r="M67" s="45"/>
      <c r="N67" s="45"/>
      <c r="O67" s="46"/>
      <c r="P67" s="44" t="s">
        <v>28</v>
      </c>
      <c r="Q67" s="46"/>
      <c r="R67" s="3"/>
    </row>
    <row r="68" spans="1:18" ht="16.5" customHeight="1" x14ac:dyDescent="0.25">
      <c r="A68" s="2"/>
      <c r="B68" s="39" t="s">
        <v>39</v>
      </c>
      <c r="C68" s="39"/>
      <c r="D68" s="49">
        <f>COUNTIF(T9:T63,"Học lại")</f>
        <v>16</v>
      </c>
      <c r="E68" s="41" t="s">
        <v>28</v>
      </c>
      <c r="F68" s="79" t="s">
        <v>40</v>
      </c>
      <c r="G68" s="79"/>
      <c r="H68" s="79"/>
      <c r="I68" s="79"/>
      <c r="J68" s="79"/>
      <c r="K68" s="79"/>
      <c r="L68" s="42">
        <f>COUNTIF($P$8:$P$96,"Vắng có phép")</f>
        <v>0</v>
      </c>
      <c r="M68" s="42"/>
      <c r="N68" s="42"/>
      <c r="O68" s="43"/>
      <c r="P68" s="44" t="s">
        <v>28</v>
      </c>
      <c r="Q68" s="43"/>
      <c r="R68" s="3"/>
    </row>
    <row r="69" spans="1:18" ht="3" customHeight="1" x14ac:dyDescent="0.25">
      <c r="A69" s="2"/>
      <c r="B69" s="33"/>
      <c r="C69" s="34"/>
      <c r="D69" s="34"/>
      <c r="E69" s="35"/>
      <c r="F69" s="35"/>
      <c r="G69" s="35"/>
      <c r="H69" s="36"/>
      <c r="I69" s="37"/>
      <c r="J69" s="37"/>
      <c r="K69" s="38"/>
      <c r="L69" s="38"/>
      <c r="M69" s="38"/>
      <c r="N69" s="38"/>
      <c r="O69" s="38"/>
      <c r="P69" s="38"/>
      <c r="Q69" s="38"/>
      <c r="R69" s="3"/>
    </row>
    <row r="70" spans="1:18" x14ac:dyDescent="0.25">
      <c r="B70" s="68" t="s">
        <v>41</v>
      </c>
      <c r="C70" s="68"/>
      <c r="D70" s="69">
        <f>COUNTIF(T9:T63,"Thi lại")</f>
        <v>0</v>
      </c>
      <c r="E70" s="70" t="s">
        <v>28</v>
      </c>
      <c r="F70" s="3"/>
      <c r="G70" s="3"/>
      <c r="H70" s="3"/>
      <c r="I70" s="3"/>
      <c r="J70" s="80"/>
      <c r="K70" s="80"/>
      <c r="L70" s="80"/>
      <c r="M70" s="80"/>
      <c r="N70" s="80"/>
      <c r="O70" s="80"/>
      <c r="P70" s="80"/>
      <c r="Q70" s="80"/>
      <c r="R70" s="3"/>
    </row>
    <row r="71" spans="1:18" ht="24.75" customHeight="1" x14ac:dyDescent="0.25">
      <c r="B71" s="68"/>
      <c r="C71" s="68"/>
      <c r="D71" s="69"/>
      <c r="E71" s="70"/>
      <c r="F71" s="3"/>
      <c r="G71" s="3"/>
      <c r="H71" s="3"/>
      <c r="I71" s="3"/>
      <c r="J71" s="80" t="s">
        <v>774</v>
      </c>
      <c r="K71" s="80"/>
      <c r="L71" s="80"/>
      <c r="M71" s="80"/>
      <c r="N71" s="80"/>
      <c r="O71" s="80"/>
      <c r="P71" s="80"/>
      <c r="Q71" s="80"/>
      <c r="R71" s="3"/>
    </row>
  </sheetData>
  <sheetProtection formatCells="0" formatColumns="0" formatRows="0" insertColumns="0" insertRows="0" insertHyperlinks="0" deleteColumns="0" deleteRows="0" sort="0" autoFilter="0" pivotTables="0"/>
  <autoFilter ref="A7:AI63">
    <filterColumn colId="3" showButton="0"/>
  </autoFilter>
  <sortState ref="B9:U63">
    <sortCondition ref="B9:B63"/>
  </sortState>
  <mergeCells count="40">
    <mergeCell ref="F66:K66"/>
    <mergeCell ref="F67:K67"/>
    <mergeCell ref="H6:H7"/>
    <mergeCell ref="D3:K3"/>
    <mergeCell ref="G4:K4"/>
    <mergeCell ref="L3:Q3"/>
    <mergeCell ref="L4:Q4"/>
    <mergeCell ref="B1:G1"/>
    <mergeCell ref="H1:Q1"/>
    <mergeCell ref="B2:G2"/>
    <mergeCell ref="H2:Q2"/>
    <mergeCell ref="AB3:AC5"/>
    <mergeCell ref="AD3:AE5"/>
    <mergeCell ref="AF3:AG5"/>
    <mergeCell ref="AH3:AI5"/>
    <mergeCell ref="B4:C4"/>
    <mergeCell ref="B3:C3"/>
    <mergeCell ref="U3:U6"/>
    <mergeCell ref="V3:V6"/>
    <mergeCell ref="W3:W6"/>
    <mergeCell ref="B6:B7"/>
    <mergeCell ref="C6:C7"/>
    <mergeCell ref="D6:E7"/>
    <mergeCell ref="F6:F7"/>
    <mergeCell ref="I6:I7"/>
    <mergeCell ref="J6:J7"/>
    <mergeCell ref="K6:K7"/>
    <mergeCell ref="X3:AA5"/>
    <mergeCell ref="O6:O7"/>
    <mergeCell ref="P6:P8"/>
    <mergeCell ref="Q6:Q8"/>
    <mergeCell ref="B8:G8"/>
    <mergeCell ref="B65:C65"/>
    <mergeCell ref="L6:L7"/>
    <mergeCell ref="M6:M8"/>
    <mergeCell ref="N6:N7"/>
    <mergeCell ref="G6:G7"/>
    <mergeCell ref="J70:Q70"/>
    <mergeCell ref="F68:K68"/>
    <mergeCell ref="J71:Q71"/>
  </mergeCells>
  <conditionalFormatting sqref="H9:L63">
    <cfRule type="cellIs" dxfId="8" priority="19" operator="greaterThan">
      <formula>10</formula>
    </cfRule>
  </conditionalFormatting>
  <conditionalFormatting sqref="L9:L63">
    <cfRule type="cellIs" dxfId="7" priority="3" operator="greaterThan">
      <formula>10</formula>
    </cfRule>
    <cfRule type="cellIs" dxfId="6" priority="5" operator="greaterThan">
      <formula>10</formula>
    </cfRule>
    <cfRule type="cellIs" dxfId="5" priority="6" operator="greaterThan">
      <formula>10</formula>
    </cfRule>
    <cfRule type="cellIs" dxfId="4" priority="7" operator="greaterThan">
      <formula>10</formula>
    </cfRule>
    <cfRule type="cellIs" dxfId="3" priority="8" operator="greaterThan">
      <formula>10</formula>
    </cfRule>
    <cfRule type="cellIs" dxfId="2" priority="9" operator="greaterThan">
      <formula>10</formula>
    </cfRule>
  </conditionalFormatting>
  <conditionalFormatting sqref="H9:K63">
    <cfRule type="cellIs" dxfId="1" priority="2" operator="greaterThan">
      <formula>10</formula>
    </cfRule>
  </conditionalFormatting>
  <conditionalFormatting sqref="C1:C1048576">
    <cfRule type="duplicateValues" dxfId="0" priority="35"/>
  </conditionalFormatting>
  <dataValidations disablePrompts="1" count="1">
    <dataValidation allowBlank="1" showInputMessage="1" showErrorMessage="1" errorTitle="Không xóa dữ liệu" error="Không xóa dữ liệu" prompt="Không xóa dữ liệu" sqref="D68 T9:T63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Nhóm(4)</vt:lpstr>
      <vt:lpstr>Nhóm(3)</vt:lpstr>
      <vt:lpstr>Nhóm(2)</vt:lpstr>
      <vt:lpstr>Nhóm(1)</vt:lpstr>
      <vt:lpstr>'Nhóm(1)'!Print_Titles</vt:lpstr>
      <vt:lpstr>'Nhóm(2)'!Print_Titles</vt:lpstr>
      <vt:lpstr>'Nhóm(3)'!Print_Titles</vt:lpstr>
      <vt:lpstr>'Nhóm(4)'!Print_Titles</vt:lpstr>
    </vt:vector>
  </TitlesOfParts>
  <Company>Micrsoft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WindowsXP Professional SP3</dc:creator>
  <cp:lastModifiedBy>MAYTINH</cp:lastModifiedBy>
  <cp:lastPrinted>2018-07-06T04:14:19Z</cp:lastPrinted>
  <dcterms:created xsi:type="dcterms:W3CDTF">2015-04-17T02:48:53Z</dcterms:created>
  <dcterms:modified xsi:type="dcterms:W3CDTF">2018-07-06T04:19:14Z</dcterms:modified>
</cp:coreProperties>
</file>