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/>
  </bookViews>
  <sheets>
    <sheet name="Nhom(5)" sheetId="5" r:id="rId1"/>
    <sheet name="Nhom(4)" sheetId="4" r:id="rId2"/>
    <sheet name="Nhom(3)" sheetId="3" r:id="rId3"/>
    <sheet name="Nhom(2)" sheetId="2" r:id="rId4"/>
    <sheet name="Nhom(1)" sheetId="1" r:id="rId5"/>
  </sheets>
  <definedNames>
    <definedName name="_xlnm._FilterDatabase" localSheetId="4" hidden="1">'Nhom(1)'!$A$7:$AN$69</definedName>
    <definedName name="_xlnm._FilterDatabase" localSheetId="3" hidden="1">'Nhom(2)'!$A$7:$AN$71</definedName>
    <definedName name="_xlnm._FilterDatabase" localSheetId="2" hidden="1">'Nhom(3)'!$A$7:$AN$68</definedName>
    <definedName name="_xlnm._FilterDatabase" localSheetId="1" hidden="1">'Nhom(4)'!$A$7:$AN$45</definedName>
    <definedName name="_xlnm._FilterDatabase" localSheetId="0" hidden="1">'Nhom(5)'!$A$7:$AN$46</definedName>
    <definedName name="_xlnm.Print_Titles" localSheetId="4">'Nhom(1)'!$3:$8</definedName>
    <definedName name="_xlnm.Print_Titles" localSheetId="3">'Nhom(2)'!$3:$8</definedName>
    <definedName name="_xlnm.Print_Titles" localSheetId="2">'Nhom(3)'!$3:$8</definedName>
    <definedName name="_xlnm.Print_Titles" localSheetId="1">'Nhom(4)'!$3:$8</definedName>
    <definedName name="_xlnm.Print_Titles" localSheetId="0">'Nhom(5)'!$3:$8</definedName>
  </definedNames>
  <calcPr calcId="162913"/>
</workbook>
</file>

<file path=xl/calcChain.xml><?xml version="1.0" encoding="utf-8"?>
<calcChain xmlns="http://schemas.openxmlformats.org/spreadsheetml/2006/main">
  <c r="P8" i="5" l="1"/>
  <c r="Q22" i="5" s="1"/>
  <c r="R22" i="5" s="1"/>
  <c r="Z7" i="5"/>
  <c r="Y7" i="5"/>
  <c r="P8" i="4"/>
  <c r="Q31" i="4" s="1"/>
  <c r="Z7" i="4"/>
  <c r="Y7" i="4"/>
  <c r="P8" i="3"/>
  <c r="Z7" i="3"/>
  <c r="Y7" i="3"/>
  <c r="P8" i="2"/>
  <c r="Q28" i="2" s="1"/>
  <c r="Z7" i="2"/>
  <c r="Y7" i="2"/>
  <c r="Q16" i="4" l="1"/>
  <c r="R16" i="4" s="1"/>
  <c r="Q18" i="2"/>
  <c r="S18" i="2" s="1"/>
  <c r="Q28" i="5"/>
  <c r="T28" i="5" s="1"/>
  <c r="X28" i="5" s="1"/>
  <c r="Q29" i="5"/>
  <c r="R29" i="5" s="1"/>
  <c r="Q21" i="5"/>
  <c r="S21" i="5" s="1"/>
  <c r="Q18" i="5"/>
  <c r="R18" i="5" s="1"/>
  <c r="Q16" i="5"/>
  <c r="T16" i="5" s="1"/>
  <c r="X16" i="5" s="1"/>
  <c r="Q20" i="5"/>
  <c r="T20" i="5" s="1"/>
  <c r="X20" i="5" s="1"/>
  <c r="Q17" i="5"/>
  <c r="S17" i="5" s="1"/>
  <c r="Q23" i="4"/>
  <c r="S23" i="4" s="1"/>
  <c r="Q41" i="4"/>
  <c r="S41" i="4" s="1"/>
  <c r="Q26" i="4"/>
  <c r="S26" i="4" s="1"/>
  <c r="Q42" i="4"/>
  <c r="T42" i="4" s="1"/>
  <c r="X42" i="4" s="1"/>
  <c r="Q15" i="4"/>
  <c r="R15" i="4" s="1"/>
  <c r="Q18" i="4"/>
  <c r="T18" i="4" s="1"/>
  <c r="X18" i="4" s="1"/>
  <c r="Q27" i="4"/>
  <c r="T27" i="4" s="1"/>
  <c r="X27" i="4" s="1"/>
  <c r="Q14" i="4"/>
  <c r="R14" i="4" s="1"/>
  <c r="Q19" i="4"/>
  <c r="T19" i="4" s="1"/>
  <c r="X19" i="4" s="1"/>
  <c r="Q20" i="2"/>
  <c r="T20" i="2" s="1"/>
  <c r="X20" i="2" s="1"/>
  <c r="Q46" i="2"/>
  <c r="S46" i="2" s="1"/>
  <c r="Q14" i="2"/>
  <c r="T14" i="2" s="1"/>
  <c r="X14" i="2" s="1"/>
  <c r="Q26" i="2"/>
  <c r="S26" i="2" s="1"/>
  <c r="Q62" i="2"/>
  <c r="S62" i="2" s="1"/>
  <c r="Q12" i="5"/>
  <c r="Q14" i="5"/>
  <c r="T22" i="5"/>
  <c r="X22" i="5" s="1"/>
  <c r="Q25" i="5"/>
  <c r="Q40" i="5"/>
  <c r="Q9" i="5"/>
  <c r="Q10" i="5"/>
  <c r="Q24" i="5"/>
  <c r="Q32" i="5"/>
  <c r="Q41" i="5"/>
  <c r="S22" i="5"/>
  <c r="Q33" i="5"/>
  <c r="Q45" i="5"/>
  <c r="Q43" i="5"/>
  <c r="Q39" i="5"/>
  <c r="Q35" i="5"/>
  <c r="Q46" i="5"/>
  <c r="Q42" i="5"/>
  <c r="Q38" i="5"/>
  <c r="Q34" i="5"/>
  <c r="Q37" i="5"/>
  <c r="Q26" i="5"/>
  <c r="Q44" i="5"/>
  <c r="Q36" i="5"/>
  <c r="Q31" i="5"/>
  <c r="Q27" i="5"/>
  <c r="Q23" i="5"/>
  <c r="Q19" i="5"/>
  <c r="Q15" i="5"/>
  <c r="Q11" i="5"/>
  <c r="Q30" i="5"/>
  <c r="Q13" i="5"/>
  <c r="R31" i="4"/>
  <c r="S31" i="4"/>
  <c r="Q45" i="4"/>
  <c r="Q43" i="4"/>
  <c r="Q39" i="4"/>
  <c r="Q35" i="4"/>
  <c r="Q33" i="4"/>
  <c r="Q20" i="4"/>
  <c r="Q38" i="4"/>
  <c r="Q37" i="4"/>
  <c r="Q36" i="4"/>
  <c r="Q44" i="4"/>
  <c r="Q29" i="4"/>
  <c r="Q25" i="4"/>
  <c r="Q21" i="4"/>
  <c r="Q17" i="4"/>
  <c r="Q13" i="4"/>
  <c r="Q9" i="4"/>
  <c r="Q34" i="4"/>
  <c r="Q32" i="4"/>
  <c r="Q28" i="4"/>
  <c r="Q24" i="4"/>
  <c r="Q10" i="4"/>
  <c r="Q11" i="4"/>
  <c r="Q12" i="4"/>
  <c r="S16" i="4"/>
  <c r="Q22" i="4"/>
  <c r="Q30" i="4"/>
  <c r="T31" i="4"/>
  <c r="X31" i="4" s="1"/>
  <c r="Q40" i="4"/>
  <c r="R42" i="4"/>
  <c r="S42" i="4"/>
  <c r="Q12" i="3"/>
  <c r="Q20" i="3"/>
  <c r="Q44" i="3"/>
  <c r="Q60" i="3"/>
  <c r="Q9" i="3"/>
  <c r="Q25" i="3"/>
  <c r="Q48" i="3"/>
  <c r="Q10" i="3"/>
  <c r="Q14" i="3"/>
  <c r="Q18" i="3"/>
  <c r="Q22" i="3"/>
  <c r="Q26" i="3"/>
  <c r="Q30" i="3"/>
  <c r="Q36" i="3"/>
  <c r="Q52" i="3"/>
  <c r="Q68" i="3"/>
  <c r="Q11" i="3"/>
  <c r="Q15" i="3"/>
  <c r="Q19" i="3"/>
  <c r="Q23" i="3"/>
  <c r="Q27" i="3"/>
  <c r="Q31" i="3"/>
  <c r="Q40" i="3"/>
  <c r="Q56" i="3"/>
  <c r="Q65" i="3"/>
  <c r="Q61" i="3"/>
  <c r="Q57" i="3"/>
  <c r="Q53" i="3"/>
  <c r="Q49" i="3"/>
  <c r="Q45" i="3"/>
  <c r="Q41" i="3"/>
  <c r="Q37" i="3"/>
  <c r="Q33" i="3"/>
  <c r="Q67" i="3"/>
  <c r="Q63" i="3"/>
  <c r="Q59" i="3"/>
  <c r="Q55" i="3"/>
  <c r="Q51" i="3"/>
  <c r="Q47" i="3"/>
  <c r="Q43" i="3"/>
  <c r="Q39" i="3"/>
  <c r="Q35" i="3"/>
  <c r="Q66" i="3"/>
  <c r="Q62" i="3"/>
  <c r="Q58" i="3"/>
  <c r="Q54" i="3"/>
  <c r="Q50" i="3"/>
  <c r="Q46" i="3"/>
  <c r="Q42" i="3"/>
  <c r="Q38" i="3"/>
  <c r="Q34" i="3"/>
  <c r="Q16" i="3"/>
  <c r="Q24" i="3"/>
  <c r="Q32" i="3"/>
  <c r="Q13" i="3"/>
  <c r="Q17" i="3"/>
  <c r="Q29" i="3"/>
  <c r="Q64" i="3"/>
  <c r="Q28" i="3"/>
  <c r="Q21" i="3"/>
  <c r="T28" i="2"/>
  <c r="X28" i="2" s="1"/>
  <c r="R28" i="2"/>
  <c r="Q69" i="2"/>
  <c r="Q65" i="2"/>
  <c r="Q61" i="2"/>
  <c r="Q57" i="2"/>
  <c r="Q53" i="2"/>
  <c r="Q49" i="2"/>
  <c r="Q45" i="2"/>
  <c r="Q41" i="2"/>
  <c r="Q37" i="2"/>
  <c r="Q33" i="2"/>
  <c r="Q71" i="2"/>
  <c r="Q67" i="2"/>
  <c r="Q63" i="2"/>
  <c r="Q59" i="2"/>
  <c r="Q55" i="2"/>
  <c r="Q51" i="2"/>
  <c r="Q47" i="2"/>
  <c r="Q43" i="2"/>
  <c r="Q39" i="2"/>
  <c r="Q35" i="2"/>
  <c r="Q68" i="2"/>
  <c r="Q60" i="2"/>
  <c r="Q52" i="2"/>
  <c r="Q44" i="2"/>
  <c r="Q36" i="2"/>
  <c r="Q31" i="2"/>
  <c r="Q27" i="2"/>
  <c r="Q23" i="2"/>
  <c r="Q19" i="2"/>
  <c r="Q15" i="2"/>
  <c r="Q64" i="2"/>
  <c r="Q56" i="2"/>
  <c r="Q48" i="2"/>
  <c r="Q40" i="2"/>
  <c r="Q29" i="2"/>
  <c r="Q25" i="2"/>
  <c r="Q21" i="2"/>
  <c r="Q17" i="2"/>
  <c r="Q13" i="2"/>
  <c r="Q9" i="2"/>
  <c r="Q10" i="2"/>
  <c r="Q12" i="2"/>
  <c r="R14" i="2"/>
  <c r="Q22" i="2"/>
  <c r="Q30" i="2"/>
  <c r="Q34" i="2"/>
  <c r="Q50" i="2"/>
  <c r="Q66" i="2"/>
  <c r="S14" i="2"/>
  <c r="Q16" i="2"/>
  <c r="Q24" i="2"/>
  <c r="Q32" i="2"/>
  <c r="Q38" i="2"/>
  <c r="Q54" i="2"/>
  <c r="Q70" i="2"/>
  <c r="R18" i="2"/>
  <c r="Q42" i="2"/>
  <c r="Q58" i="2"/>
  <c r="Q11" i="2"/>
  <c r="S28" i="2"/>
  <c r="Z7" i="1"/>
  <c r="Y7" i="1"/>
  <c r="P8" i="1"/>
  <c r="T23" i="4" l="1"/>
  <c r="X23" i="4" s="1"/>
  <c r="R27" i="4"/>
  <c r="R46" i="2"/>
  <c r="T18" i="2"/>
  <c r="X18" i="2" s="1"/>
  <c r="R23" i="4"/>
  <c r="R21" i="5"/>
  <c r="T21" i="5"/>
  <c r="X21" i="5" s="1"/>
  <c r="T41" i="4"/>
  <c r="X41" i="4" s="1"/>
  <c r="T46" i="2"/>
  <c r="X46" i="2" s="1"/>
  <c r="S27" i="4"/>
  <c r="T17" i="5"/>
  <c r="X17" i="5" s="1"/>
  <c r="T16" i="4"/>
  <c r="X16" i="4" s="1"/>
  <c r="R41" i="4"/>
  <c r="R19" i="4"/>
  <c r="S16" i="5"/>
  <c r="R28" i="5"/>
  <c r="R26" i="2"/>
  <c r="S19" i="4"/>
  <c r="R20" i="2"/>
  <c r="S20" i="2"/>
  <c r="R62" i="2"/>
  <c r="T26" i="4"/>
  <c r="X26" i="4" s="1"/>
  <c r="S18" i="5"/>
  <c r="T18" i="5"/>
  <c r="X18" i="5" s="1"/>
  <c r="T62" i="2"/>
  <c r="X62" i="2" s="1"/>
  <c r="R26" i="4"/>
  <c r="R17" i="5"/>
  <c r="S18" i="4"/>
  <c r="S20" i="5"/>
  <c r="R20" i="5"/>
  <c r="T29" i="5"/>
  <c r="X29" i="5" s="1"/>
  <c r="S29" i="5"/>
  <c r="S28" i="5"/>
  <c r="R16" i="5"/>
  <c r="R18" i="4"/>
  <c r="S15" i="4"/>
  <c r="T15" i="4"/>
  <c r="X15" i="4" s="1"/>
  <c r="T14" i="4"/>
  <c r="X14" i="4" s="1"/>
  <c r="S14" i="4"/>
  <c r="T26" i="2"/>
  <c r="X26" i="2" s="1"/>
  <c r="R30" i="5"/>
  <c r="S30" i="5"/>
  <c r="T30" i="5"/>
  <c r="X30" i="5" s="1"/>
  <c r="T40" i="5"/>
  <c r="X40" i="5" s="1"/>
  <c r="S40" i="5"/>
  <c r="R40" i="5"/>
  <c r="R14" i="5"/>
  <c r="T14" i="5"/>
  <c r="X14" i="5" s="1"/>
  <c r="S14" i="5"/>
  <c r="S13" i="5"/>
  <c r="T13" i="5"/>
  <c r="X13" i="5" s="1"/>
  <c r="R13" i="5"/>
  <c r="S11" i="5"/>
  <c r="R11" i="5"/>
  <c r="T11" i="5"/>
  <c r="X11" i="5" s="1"/>
  <c r="T27" i="5"/>
  <c r="X27" i="5" s="1"/>
  <c r="S27" i="5"/>
  <c r="R27" i="5"/>
  <c r="S37" i="5"/>
  <c r="R37" i="5"/>
  <c r="T37" i="5"/>
  <c r="X37" i="5" s="1"/>
  <c r="R42" i="5"/>
  <c r="S42" i="5"/>
  <c r="T42" i="5"/>
  <c r="X42" i="5" s="1"/>
  <c r="T39" i="5"/>
  <c r="X39" i="5" s="1"/>
  <c r="R39" i="5"/>
  <c r="S39" i="5"/>
  <c r="S41" i="5"/>
  <c r="R41" i="5"/>
  <c r="T41" i="5"/>
  <c r="X41" i="5" s="1"/>
  <c r="R15" i="5"/>
  <c r="T15" i="5"/>
  <c r="X15" i="5" s="1"/>
  <c r="S15" i="5"/>
  <c r="T46" i="5"/>
  <c r="X46" i="5" s="1"/>
  <c r="R46" i="5"/>
  <c r="S46" i="5"/>
  <c r="T43" i="5"/>
  <c r="X43" i="5" s="1"/>
  <c r="S43" i="5"/>
  <c r="R43" i="5"/>
  <c r="T32" i="5"/>
  <c r="X32" i="5" s="1"/>
  <c r="S32" i="5"/>
  <c r="R32" i="5"/>
  <c r="R19" i="5"/>
  <c r="T19" i="5"/>
  <c r="X19" i="5" s="1"/>
  <c r="S19" i="5"/>
  <c r="T36" i="5"/>
  <c r="X36" i="5" s="1"/>
  <c r="S36" i="5"/>
  <c r="R36" i="5"/>
  <c r="R34" i="5"/>
  <c r="S34" i="5"/>
  <c r="T34" i="5"/>
  <c r="X34" i="5" s="1"/>
  <c r="T24" i="5"/>
  <c r="X24" i="5" s="1"/>
  <c r="S24" i="5"/>
  <c r="R24" i="5"/>
  <c r="R10" i="5"/>
  <c r="S10" i="5"/>
  <c r="T10" i="5"/>
  <c r="X10" i="5" s="1"/>
  <c r="T12" i="5"/>
  <c r="X12" i="5" s="1"/>
  <c r="S12" i="5"/>
  <c r="R12" i="5"/>
  <c r="T31" i="5"/>
  <c r="X31" i="5" s="1"/>
  <c r="R31" i="5"/>
  <c r="S31" i="5"/>
  <c r="S33" i="5"/>
  <c r="R33" i="5"/>
  <c r="T33" i="5"/>
  <c r="X33" i="5" s="1"/>
  <c r="S23" i="5"/>
  <c r="T23" i="5"/>
  <c r="X23" i="5" s="1"/>
  <c r="R23" i="5"/>
  <c r="T44" i="5"/>
  <c r="X44" i="5" s="1"/>
  <c r="S44" i="5"/>
  <c r="R44" i="5"/>
  <c r="R26" i="5"/>
  <c r="T26" i="5"/>
  <c r="X26" i="5" s="1"/>
  <c r="S26" i="5"/>
  <c r="R38" i="5"/>
  <c r="T38" i="5"/>
  <c r="X38" i="5" s="1"/>
  <c r="S38" i="5"/>
  <c r="T35" i="5"/>
  <c r="X35" i="5" s="1"/>
  <c r="S35" i="5"/>
  <c r="R35" i="5"/>
  <c r="S45" i="5"/>
  <c r="R45" i="5"/>
  <c r="T45" i="5"/>
  <c r="X45" i="5" s="1"/>
  <c r="S9" i="5"/>
  <c r="R9" i="5"/>
  <c r="T9" i="5"/>
  <c r="S25" i="5"/>
  <c r="R25" i="5"/>
  <c r="T25" i="5"/>
  <c r="X25" i="5" s="1"/>
  <c r="S11" i="4"/>
  <c r="T11" i="4"/>
  <c r="X11" i="4" s="1"/>
  <c r="R11" i="4"/>
  <c r="T25" i="4"/>
  <c r="X25" i="4" s="1"/>
  <c r="R25" i="4"/>
  <c r="S25" i="4"/>
  <c r="R24" i="4"/>
  <c r="T24" i="4"/>
  <c r="X24" i="4" s="1"/>
  <c r="S24" i="4"/>
  <c r="S17" i="4"/>
  <c r="R17" i="4"/>
  <c r="T17" i="4"/>
  <c r="X17" i="4" s="1"/>
  <c r="T36" i="4"/>
  <c r="X36" i="4" s="1"/>
  <c r="S36" i="4"/>
  <c r="R36" i="4"/>
  <c r="S33" i="4"/>
  <c r="R33" i="4"/>
  <c r="T33" i="4"/>
  <c r="X33" i="4" s="1"/>
  <c r="T40" i="4"/>
  <c r="X40" i="4" s="1"/>
  <c r="R40" i="4"/>
  <c r="S40" i="4"/>
  <c r="S22" i="4"/>
  <c r="T22" i="4"/>
  <c r="X22" i="4" s="1"/>
  <c r="R22" i="4"/>
  <c r="R12" i="4"/>
  <c r="T12" i="4"/>
  <c r="X12" i="4" s="1"/>
  <c r="S12" i="4"/>
  <c r="R28" i="4"/>
  <c r="T28" i="4"/>
  <c r="X28" i="4" s="1"/>
  <c r="S28" i="4"/>
  <c r="T21" i="4"/>
  <c r="X21" i="4" s="1"/>
  <c r="S21" i="4"/>
  <c r="R21" i="4"/>
  <c r="S37" i="4"/>
  <c r="T37" i="4"/>
  <c r="X37" i="4" s="1"/>
  <c r="R37" i="4"/>
  <c r="T32" i="4"/>
  <c r="X32" i="4" s="1"/>
  <c r="R32" i="4"/>
  <c r="S32" i="4"/>
  <c r="R35" i="4"/>
  <c r="S35" i="4"/>
  <c r="T35" i="4"/>
  <c r="X35" i="4" s="1"/>
  <c r="S30" i="4"/>
  <c r="T30" i="4"/>
  <c r="X30" i="4" s="1"/>
  <c r="R30" i="4"/>
  <c r="T10" i="4"/>
  <c r="X10" i="4" s="1"/>
  <c r="R10" i="4"/>
  <c r="S10" i="4"/>
  <c r="R34" i="4"/>
  <c r="S34" i="4"/>
  <c r="T34" i="4"/>
  <c r="X34" i="4" s="1"/>
  <c r="S13" i="4"/>
  <c r="R13" i="4"/>
  <c r="T13" i="4"/>
  <c r="X13" i="4" s="1"/>
  <c r="T29" i="4"/>
  <c r="X29" i="4" s="1"/>
  <c r="S29" i="4"/>
  <c r="R29" i="4"/>
  <c r="R20" i="4"/>
  <c r="S20" i="4"/>
  <c r="T20" i="4"/>
  <c r="X20" i="4" s="1"/>
  <c r="S39" i="4"/>
  <c r="R39" i="4"/>
  <c r="T39" i="4"/>
  <c r="X39" i="4" s="1"/>
  <c r="S45" i="4"/>
  <c r="R45" i="4"/>
  <c r="T45" i="4"/>
  <c r="X45" i="4" s="1"/>
  <c r="T9" i="4"/>
  <c r="S9" i="4"/>
  <c r="R9" i="4"/>
  <c r="R38" i="4"/>
  <c r="T38" i="4"/>
  <c r="X38" i="4" s="1"/>
  <c r="S38" i="4"/>
  <c r="T44" i="4"/>
  <c r="X44" i="4" s="1"/>
  <c r="S44" i="4"/>
  <c r="R44" i="4"/>
  <c r="S43" i="4"/>
  <c r="T43" i="4"/>
  <c r="X43" i="4" s="1"/>
  <c r="R43" i="4"/>
  <c r="R64" i="3"/>
  <c r="T64" i="3"/>
  <c r="X64" i="3" s="1"/>
  <c r="S64" i="3"/>
  <c r="T50" i="3"/>
  <c r="X50" i="3" s="1"/>
  <c r="R50" i="3"/>
  <c r="S50" i="3"/>
  <c r="S61" i="3"/>
  <c r="R61" i="3"/>
  <c r="T61" i="3"/>
  <c r="X61" i="3" s="1"/>
  <c r="T19" i="3"/>
  <c r="X19" i="3" s="1"/>
  <c r="R19" i="3"/>
  <c r="S19" i="3"/>
  <c r="T26" i="3"/>
  <c r="X26" i="3" s="1"/>
  <c r="R26" i="3"/>
  <c r="S26" i="3"/>
  <c r="S29" i="3"/>
  <c r="R29" i="3"/>
  <c r="T29" i="3"/>
  <c r="X29" i="3" s="1"/>
  <c r="T54" i="3"/>
  <c r="X54" i="3" s="1"/>
  <c r="R54" i="3"/>
  <c r="S54" i="3"/>
  <c r="S35" i="3"/>
  <c r="T35" i="3"/>
  <c r="X35" i="3" s="1"/>
  <c r="R35" i="3"/>
  <c r="S33" i="3"/>
  <c r="R33" i="3"/>
  <c r="T33" i="3"/>
  <c r="X33" i="3" s="1"/>
  <c r="S24" i="3"/>
  <c r="R24" i="3"/>
  <c r="T24" i="3"/>
  <c r="X24" i="3" s="1"/>
  <c r="T58" i="3"/>
  <c r="X58" i="3" s="1"/>
  <c r="R58" i="3"/>
  <c r="S58" i="3"/>
  <c r="S39" i="3"/>
  <c r="T39" i="3"/>
  <c r="X39" i="3" s="1"/>
  <c r="R39" i="3"/>
  <c r="S53" i="3"/>
  <c r="R53" i="3"/>
  <c r="T53" i="3"/>
  <c r="X53" i="3" s="1"/>
  <c r="S27" i="3"/>
  <c r="R27" i="3"/>
  <c r="T27" i="3"/>
  <c r="X27" i="3" s="1"/>
  <c r="T11" i="3"/>
  <c r="X11" i="3" s="1"/>
  <c r="R11" i="3"/>
  <c r="S11" i="3"/>
  <c r="R36" i="3"/>
  <c r="T36" i="3"/>
  <c r="X36" i="3" s="1"/>
  <c r="S36" i="3"/>
  <c r="S18" i="3"/>
  <c r="R18" i="3"/>
  <c r="T18" i="3"/>
  <c r="X18" i="3" s="1"/>
  <c r="R25" i="3"/>
  <c r="S25" i="3"/>
  <c r="T25" i="3"/>
  <c r="X25" i="3" s="1"/>
  <c r="R21" i="3"/>
  <c r="S21" i="3"/>
  <c r="T21" i="3"/>
  <c r="X21" i="3" s="1"/>
  <c r="R13" i="3"/>
  <c r="T13" i="3"/>
  <c r="X13" i="3" s="1"/>
  <c r="S13" i="3"/>
  <c r="S16" i="3"/>
  <c r="T16" i="3"/>
  <c r="X16" i="3" s="1"/>
  <c r="R16" i="3"/>
  <c r="T46" i="3"/>
  <c r="X46" i="3" s="1"/>
  <c r="R46" i="3"/>
  <c r="S46" i="3"/>
  <c r="T62" i="3"/>
  <c r="X62" i="3" s="1"/>
  <c r="R62" i="3"/>
  <c r="S62" i="3"/>
  <c r="S43" i="3"/>
  <c r="T43" i="3"/>
  <c r="X43" i="3" s="1"/>
  <c r="R43" i="3"/>
  <c r="S59" i="3"/>
  <c r="T59" i="3"/>
  <c r="X59" i="3" s="1"/>
  <c r="R59" i="3"/>
  <c r="S41" i="3"/>
  <c r="R41" i="3"/>
  <c r="T41" i="3"/>
  <c r="X41" i="3" s="1"/>
  <c r="S57" i="3"/>
  <c r="R57" i="3"/>
  <c r="T57" i="3"/>
  <c r="X57" i="3" s="1"/>
  <c r="R56" i="3"/>
  <c r="T56" i="3"/>
  <c r="X56" i="3" s="1"/>
  <c r="S56" i="3"/>
  <c r="T23" i="3"/>
  <c r="X23" i="3" s="1"/>
  <c r="S23" i="3"/>
  <c r="R23" i="3"/>
  <c r="T30" i="3"/>
  <c r="X30" i="3" s="1"/>
  <c r="S30" i="3"/>
  <c r="R30" i="3"/>
  <c r="S14" i="3"/>
  <c r="R14" i="3"/>
  <c r="T14" i="3"/>
  <c r="X14" i="3" s="1"/>
  <c r="R9" i="3"/>
  <c r="T9" i="3"/>
  <c r="S9" i="3"/>
  <c r="S12" i="3"/>
  <c r="T12" i="3"/>
  <c r="X12" i="3" s="1"/>
  <c r="R12" i="3"/>
  <c r="T34" i="3"/>
  <c r="X34" i="3" s="1"/>
  <c r="R34" i="3"/>
  <c r="S34" i="3"/>
  <c r="S63" i="3"/>
  <c r="T63" i="3"/>
  <c r="X63" i="3" s="1"/>
  <c r="R63" i="3"/>
  <c r="S45" i="3"/>
  <c r="R45" i="3"/>
  <c r="T45" i="3"/>
  <c r="X45" i="3" s="1"/>
  <c r="S10" i="3"/>
  <c r="R10" i="3"/>
  <c r="T10" i="3"/>
  <c r="X10" i="3" s="1"/>
  <c r="T32" i="3"/>
  <c r="X32" i="3" s="1"/>
  <c r="S32" i="3"/>
  <c r="R32" i="3"/>
  <c r="S67" i="3"/>
  <c r="T67" i="3"/>
  <c r="X67" i="3" s="1"/>
  <c r="R67" i="3"/>
  <c r="S65" i="3"/>
  <c r="R65" i="3"/>
  <c r="T65" i="3"/>
  <c r="X65" i="3" s="1"/>
  <c r="R52" i="3"/>
  <c r="T52" i="3"/>
  <c r="X52" i="3" s="1"/>
  <c r="S52" i="3"/>
  <c r="R44" i="3"/>
  <c r="T44" i="3"/>
  <c r="X44" i="3" s="1"/>
  <c r="S44" i="3"/>
  <c r="T66" i="3"/>
  <c r="X66" i="3" s="1"/>
  <c r="R66" i="3"/>
  <c r="S66" i="3"/>
  <c r="S47" i="3"/>
  <c r="T47" i="3"/>
  <c r="X47" i="3" s="1"/>
  <c r="R47" i="3"/>
  <c r="R40" i="3"/>
  <c r="T40" i="3"/>
  <c r="X40" i="3" s="1"/>
  <c r="S40" i="3"/>
  <c r="R68" i="3"/>
  <c r="T68" i="3"/>
  <c r="X68" i="3" s="1"/>
  <c r="S68" i="3"/>
  <c r="R60" i="3"/>
  <c r="T60" i="3"/>
  <c r="X60" i="3" s="1"/>
  <c r="S60" i="3"/>
  <c r="T28" i="3"/>
  <c r="X28" i="3" s="1"/>
  <c r="S28" i="3"/>
  <c r="R28" i="3"/>
  <c r="T38" i="3"/>
  <c r="X38" i="3" s="1"/>
  <c r="R38" i="3"/>
  <c r="S38" i="3"/>
  <c r="S51" i="3"/>
  <c r="T51" i="3"/>
  <c r="X51" i="3" s="1"/>
  <c r="R51" i="3"/>
  <c r="S49" i="3"/>
  <c r="R49" i="3"/>
  <c r="T49" i="3"/>
  <c r="X49" i="3" s="1"/>
  <c r="T31" i="3"/>
  <c r="X31" i="3" s="1"/>
  <c r="S31" i="3"/>
  <c r="R31" i="3"/>
  <c r="T15" i="3"/>
  <c r="X15" i="3" s="1"/>
  <c r="R15" i="3"/>
  <c r="S15" i="3"/>
  <c r="T22" i="3"/>
  <c r="X22" i="3" s="1"/>
  <c r="R22" i="3"/>
  <c r="S22" i="3"/>
  <c r="R48" i="3"/>
  <c r="T48" i="3"/>
  <c r="X48" i="3" s="1"/>
  <c r="S48" i="3"/>
  <c r="R17" i="3"/>
  <c r="T17" i="3"/>
  <c r="X17" i="3" s="1"/>
  <c r="S17" i="3"/>
  <c r="T42" i="3"/>
  <c r="X42" i="3" s="1"/>
  <c r="R42" i="3"/>
  <c r="S42" i="3"/>
  <c r="S55" i="3"/>
  <c r="T55" i="3"/>
  <c r="X55" i="3" s="1"/>
  <c r="R55" i="3"/>
  <c r="S37" i="3"/>
  <c r="R37" i="3"/>
  <c r="T37" i="3"/>
  <c r="X37" i="3" s="1"/>
  <c r="S20" i="3"/>
  <c r="R20" i="3"/>
  <c r="T20" i="3"/>
  <c r="X20" i="3" s="1"/>
  <c r="R30" i="2"/>
  <c r="T30" i="2"/>
  <c r="X30" i="2" s="1"/>
  <c r="S30" i="2"/>
  <c r="S29" i="2"/>
  <c r="T29" i="2"/>
  <c r="X29" i="2" s="1"/>
  <c r="R29" i="2"/>
  <c r="T54" i="2"/>
  <c r="X54" i="2" s="1"/>
  <c r="R54" i="2"/>
  <c r="S54" i="2"/>
  <c r="T16" i="2"/>
  <c r="X16" i="2" s="1"/>
  <c r="R16" i="2"/>
  <c r="S16" i="2"/>
  <c r="T50" i="2"/>
  <c r="X50" i="2" s="1"/>
  <c r="R50" i="2"/>
  <c r="S50" i="2"/>
  <c r="S21" i="2"/>
  <c r="R21" i="2"/>
  <c r="T21" i="2"/>
  <c r="X21" i="2" s="1"/>
  <c r="R48" i="2"/>
  <c r="T48" i="2"/>
  <c r="X48" i="2" s="1"/>
  <c r="S48" i="2"/>
  <c r="S19" i="2"/>
  <c r="T19" i="2"/>
  <c r="X19" i="2" s="1"/>
  <c r="R19" i="2"/>
  <c r="R36" i="2"/>
  <c r="T36" i="2"/>
  <c r="X36" i="2" s="1"/>
  <c r="S36" i="2"/>
  <c r="R68" i="2"/>
  <c r="T68" i="2"/>
  <c r="X68" i="2" s="1"/>
  <c r="S68" i="2"/>
  <c r="S35" i="2"/>
  <c r="R35" i="2"/>
  <c r="T35" i="2"/>
  <c r="X35" i="2" s="1"/>
  <c r="S51" i="2"/>
  <c r="R51" i="2"/>
  <c r="T51" i="2"/>
  <c r="X51" i="2" s="1"/>
  <c r="S67" i="2"/>
  <c r="R67" i="2"/>
  <c r="T67" i="2"/>
  <c r="X67" i="2" s="1"/>
  <c r="S33" i="2"/>
  <c r="T33" i="2"/>
  <c r="X33" i="2" s="1"/>
  <c r="R33" i="2"/>
  <c r="S49" i="2"/>
  <c r="T49" i="2"/>
  <c r="X49" i="2" s="1"/>
  <c r="R49" i="2"/>
  <c r="S65" i="2"/>
  <c r="T65" i="2"/>
  <c r="X65" i="2" s="1"/>
  <c r="R65" i="2"/>
  <c r="S11" i="2"/>
  <c r="T11" i="2"/>
  <c r="X11" i="2" s="1"/>
  <c r="R11" i="2"/>
  <c r="T58" i="2"/>
  <c r="X58" i="2" s="1"/>
  <c r="R58" i="2"/>
  <c r="S58" i="2"/>
  <c r="T38" i="2"/>
  <c r="X38" i="2" s="1"/>
  <c r="R38" i="2"/>
  <c r="S38" i="2"/>
  <c r="T34" i="2"/>
  <c r="X34" i="2" s="1"/>
  <c r="R34" i="2"/>
  <c r="S34" i="2"/>
  <c r="R12" i="2"/>
  <c r="T12" i="2"/>
  <c r="X12" i="2" s="1"/>
  <c r="S12" i="2"/>
  <c r="S9" i="2"/>
  <c r="R9" i="2"/>
  <c r="T9" i="2"/>
  <c r="S25" i="2"/>
  <c r="T25" i="2"/>
  <c r="X25" i="2" s="1"/>
  <c r="R25" i="2"/>
  <c r="R56" i="2"/>
  <c r="T56" i="2"/>
  <c r="X56" i="2" s="1"/>
  <c r="S56" i="2"/>
  <c r="S23" i="2"/>
  <c r="T23" i="2"/>
  <c r="X23" i="2" s="1"/>
  <c r="R23" i="2"/>
  <c r="R44" i="2"/>
  <c r="T44" i="2"/>
  <c r="X44" i="2" s="1"/>
  <c r="S44" i="2"/>
  <c r="S39" i="2"/>
  <c r="R39" i="2"/>
  <c r="T39" i="2"/>
  <c r="X39" i="2" s="1"/>
  <c r="S55" i="2"/>
  <c r="R55" i="2"/>
  <c r="T55" i="2"/>
  <c r="X55" i="2" s="1"/>
  <c r="S71" i="2"/>
  <c r="R71" i="2"/>
  <c r="T71" i="2"/>
  <c r="X71" i="2" s="1"/>
  <c r="S37" i="2"/>
  <c r="T37" i="2"/>
  <c r="X37" i="2" s="1"/>
  <c r="R37" i="2"/>
  <c r="S53" i="2"/>
  <c r="T53" i="2"/>
  <c r="X53" i="2" s="1"/>
  <c r="R53" i="2"/>
  <c r="S69" i="2"/>
  <c r="T69" i="2"/>
  <c r="X69" i="2" s="1"/>
  <c r="R69" i="2"/>
  <c r="T32" i="2"/>
  <c r="X32" i="2" s="1"/>
  <c r="R32" i="2"/>
  <c r="S32" i="2"/>
  <c r="T10" i="2"/>
  <c r="X10" i="2" s="1"/>
  <c r="S10" i="2"/>
  <c r="R10" i="2"/>
  <c r="R64" i="2"/>
  <c r="T64" i="2"/>
  <c r="X64" i="2" s="1"/>
  <c r="S64" i="2"/>
  <c r="S27" i="2"/>
  <c r="T27" i="2"/>
  <c r="X27" i="2" s="1"/>
  <c r="R27" i="2"/>
  <c r="R52" i="2"/>
  <c r="T52" i="2"/>
  <c r="X52" i="2" s="1"/>
  <c r="S52" i="2"/>
  <c r="S43" i="2"/>
  <c r="R43" i="2"/>
  <c r="T43" i="2"/>
  <c r="X43" i="2" s="1"/>
  <c r="S59" i="2"/>
  <c r="R59" i="2"/>
  <c r="T59" i="2"/>
  <c r="X59" i="2" s="1"/>
  <c r="S41" i="2"/>
  <c r="T41" i="2"/>
  <c r="X41" i="2" s="1"/>
  <c r="R41" i="2"/>
  <c r="S57" i="2"/>
  <c r="T57" i="2"/>
  <c r="X57" i="2" s="1"/>
  <c r="R57" i="2"/>
  <c r="T42" i="2"/>
  <c r="X42" i="2" s="1"/>
  <c r="R42" i="2"/>
  <c r="S42" i="2"/>
  <c r="T13" i="2"/>
  <c r="X13" i="2" s="1"/>
  <c r="S13" i="2"/>
  <c r="R13" i="2"/>
  <c r="T70" i="2"/>
  <c r="X70" i="2" s="1"/>
  <c r="R70" i="2"/>
  <c r="S70" i="2"/>
  <c r="T24" i="2"/>
  <c r="X24" i="2" s="1"/>
  <c r="R24" i="2"/>
  <c r="S24" i="2"/>
  <c r="T66" i="2"/>
  <c r="X66" i="2" s="1"/>
  <c r="R66" i="2"/>
  <c r="S66" i="2"/>
  <c r="R22" i="2"/>
  <c r="T22" i="2"/>
  <c r="X22" i="2" s="1"/>
  <c r="S22" i="2"/>
  <c r="S17" i="2"/>
  <c r="T17" i="2"/>
  <c r="X17" i="2" s="1"/>
  <c r="R17" i="2"/>
  <c r="R40" i="2"/>
  <c r="T40" i="2"/>
  <c r="X40" i="2" s="1"/>
  <c r="S40" i="2"/>
  <c r="S15" i="2"/>
  <c r="T15" i="2"/>
  <c r="X15" i="2" s="1"/>
  <c r="R15" i="2"/>
  <c r="S31" i="2"/>
  <c r="T31" i="2"/>
  <c r="X31" i="2" s="1"/>
  <c r="R31" i="2"/>
  <c r="R60" i="2"/>
  <c r="T60" i="2"/>
  <c r="X60" i="2" s="1"/>
  <c r="S60" i="2"/>
  <c r="S47" i="2"/>
  <c r="R47" i="2"/>
  <c r="T47" i="2"/>
  <c r="X47" i="2" s="1"/>
  <c r="S63" i="2"/>
  <c r="R63" i="2"/>
  <c r="T63" i="2"/>
  <c r="X63" i="2" s="1"/>
  <c r="S45" i="2"/>
  <c r="T45" i="2"/>
  <c r="X45" i="2" s="1"/>
  <c r="R45" i="2"/>
  <c r="S61" i="2"/>
  <c r="T61" i="2"/>
  <c r="X61" i="2" s="1"/>
  <c r="R61" i="2"/>
  <c r="Q9" i="1"/>
  <c r="Q17" i="1"/>
  <c r="T17" i="1" s="1"/>
  <c r="X17" i="1" s="1"/>
  <c r="Q13" i="1"/>
  <c r="Q21" i="1"/>
  <c r="T21" i="1" s="1"/>
  <c r="X21" i="1" s="1"/>
  <c r="Q29" i="1"/>
  <c r="Q25" i="1"/>
  <c r="Q11" i="1"/>
  <c r="T11" i="1" s="1"/>
  <c r="X11" i="1" s="1"/>
  <c r="Q15" i="1"/>
  <c r="Q19" i="1"/>
  <c r="Q23" i="1"/>
  <c r="T23" i="1" s="1"/>
  <c r="X23" i="1" s="1"/>
  <c r="Q27" i="1"/>
  <c r="T27" i="1" s="1"/>
  <c r="X27" i="1" s="1"/>
  <c r="Q31" i="1"/>
  <c r="T31" i="1" s="1"/>
  <c r="X31" i="1" s="1"/>
  <c r="Q33" i="1"/>
  <c r="T33" i="1" s="1"/>
  <c r="X33" i="1" s="1"/>
  <c r="Q35" i="1"/>
  <c r="T35" i="1" s="1"/>
  <c r="X35" i="1" s="1"/>
  <c r="Q37" i="1"/>
  <c r="T37" i="1" s="1"/>
  <c r="X37" i="1" s="1"/>
  <c r="Q39" i="1"/>
  <c r="T39" i="1" s="1"/>
  <c r="X39" i="1" s="1"/>
  <c r="Q41" i="1"/>
  <c r="T41" i="1" s="1"/>
  <c r="X41" i="1" s="1"/>
  <c r="Q43" i="1"/>
  <c r="T43" i="1" s="1"/>
  <c r="X43" i="1" s="1"/>
  <c r="Q45" i="1"/>
  <c r="T45" i="1" s="1"/>
  <c r="X45" i="1" s="1"/>
  <c r="Q47" i="1"/>
  <c r="T47" i="1" s="1"/>
  <c r="X47" i="1" s="1"/>
  <c r="Q49" i="1"/>
  <c r="T49" i="1" s="1"/>
  <c r="X49" i="1" s="1"/>
  <c r="Q51" i="1"/>
  <c r="T51" i="1" s="1"/>
  <c r="X51" i="1" s="1"/>
  <c r="Q53" i="1"/>
  <c r="T53" i="1" s="1"/>
  <c r="X53" i="1" s="1"/>
  <c r="Q55" i="1"/>
  <c r="T55" i="1" s="1"/>
  <c r="X55" i="1" s="1"/>
  <c r="Q57" i="1"/>
  <c r="T57" i="1" s="1"/>
  <c r="X57" i="1" s="1"/>
  <c r="Q59" i="1"/>
  <c r="T59" i="1" s="1"/>
  <c r="X59" i="1" s="1"/>
  <c r="Q61" i="1"/>
  <c r="T61" i="1" s="1"/>
  <c r="X61" i="1" s="1"/>
  <c r="Q63" i="1"/>
  <c r="T63" i="1" s="1"/>
  <c r="X63" i="1" s="1"/>
  <c r="Q65" i="1"/>
  <c r="T65" i="1" s="1"/>
  <c r="X65" i="1" s="1"/>
  <c r="Q67" i="1"/>
  <c r="T67" i="1" s="1"/>
  <c r="X67" i="1" s="1"/>
  <c r="Q69" i="1"/>
  <c r="T69" i="1" s="1"/>
  <c r="X69" i="1" s="1"/>
  <c r="Q10" i="1"/>
  <c r="T10" i="1" s="1"/>
  <c r="X10" i="1" s="1"/>
  <c r="Q12" i="1"/>
  <c r="T12" i="1" s="1"/>
  <c r="X12" i="1" s="1"/>
  <c r="Q14" i="1"/>
  <c r="T14" i="1" s="1"/>
  <c r="X14" i="1" s="1"/>
  <c r="Q16" i="1"/>
  <c r="T16" i="1" s="1"/>
  <c r="X16" i="1" s="1"/>
  <c r="Q18" i="1"/>
  <c r="T18" i="1" s="1"/>
  <c r="X18" i="1" s="1"/>
  <c r="Q20" i="1"/>
  <c r="T20" i="1" s="1"/>
  <c r="X20" i="1" s="1"/>
  <c r="Q22" i="1"/>
  <c r="T22" i="1" s="1"/>
  <c r="X22" i="1" s="1"/>
  <c r="Q24" i="1"/>
  <c r="T24" i="1" s="1"/>
  <c r="X24" i="1" s="1"/>
  <c r="Q26" i="1"/>
  <c r="T26" i="1" s="1"/>
  <c r="X26" i="1" s="1"/>
  <c r="Q28" i="1"/>
  <c r="T28" i="1" s="1"/>
  <c r="X28" i="1" s="1"/>
  <c r="Q30" i="1"/>
  <c r="T30" i="1" s="1"/>
  <c r="X30" i="1" s="1"/>
  <c r="Q32" i="1"/>
  <c r="T32" i="1" s="1"/>
  <c r="X32" i="1" s="1"/>
  <c r="Q34" i="1"/>
  <c r="T34" i="1" s="1"/>
  <c r="X34" i="1" s="1"/>
  <c r="Q36" i="1"/>
  <c r="T36" i="1" s="1"/>
  <c r="X36" i="1" s="1"/>
  <c r="Q38" i="1"/>
  <c r="T38" i="1" s="1"/>
  <c r="X38" i="1" s="1"/>
  <c r="Q40" i="1"/>
  <c r="T40" i="1" s="1"/>
  <c r="X40" i="1" s="1"/>
  <c r="Q42" i="1"/>
  <c r="T42" i="1" s="1"/>
  <c r="X42" i="1" s="1"/>
  <c r="Q44" i="1"/>
  <c r="T44" i="1" s="1"/>
  <c r="X44" i="1" s="1"/>
  <c r="Q46" i="1"/>
  <c r="T46" i="1" s="1"/>
  <c r="X46" i="1" s="1"/>
  <c r="Q48" i="1"/>
  <c r="T48" i="1" s="1"/>
  <c r="X48" i="1" s="1"/>
  <c r="Q50" i="1"/>
  <c r="T50" i="1" s="1"/>
  <c r="X50" i="1" s="1"/>
  <c r="Q52" i="1"/>
  <c r="T52" i="1" s="1"/>
  <c r="X52" i="1" s="1"/>
  <c r="Q54" i="1"/>
  <c r="T54" i="1" s="1"/>
  <c r="X54" i="1" s="1"/>
  <c r="Q56" i="1"/>
  <c r="T56" i="1" s="1"/>
  <c r="X56" i="1" s="1"/>
  <c r="Q58" i="1"/>
  <c r="T58" i="1" s="1"/>
  <c r="X58" i="1" s="1"/>
  <c r="Q60" i="1"/>
  <c r="T60" i="1" s="1"/>
  <c r="X60" i="1" s="1"/>
  <c r="Q62" i="1"/>
  <c r="T62" i="1" s="1"/>
  <c r="X62" i="1" s="1"/>
  <c r="Q64" i="1"/>
  <c r="T64" i="1" s="1"/>
  <c r="X64" i="1" s="1"/>
  <c r="Q66" i="1"/>
  <c r="T66" i="1" s="1"/>
  <c r="X66" i="1" s="1"/>
  <c r="Q68" i="1"/>
  <c r="T68" i="1" s="1"/>
  <c r="X68" i="1" s="1"/>
  <c r="S17" i="1" l="1"/>
  <c r="AC7" i="5"/>
  <c r="AF7" i="5"/>
  <c r="AD7" i="5"/>
  <c r="AB7" i="5"/>
  <c r="P50" i="5"/>
  <c r="P51" i="5"/>
  <c r="X9" i="5"/>
  <c r="P50" i="4"/>
  <c r="P49" i="4"/>
  <c r="X9" i="4"/>
  <c r="AC7" i="4"/>
  <c r="AD7" i="4"/>
  <c r="AB7" i="4"/>
  <c r="AF7" i="4"/>
  <c r="AC7" i="3"/>
  <c r="AF7" i="3"/>
  <c r="AB7" i="3"/>
  <c r="AD7" i="3"/>
  <c r="P72" i="3"/>
  <c r="P73" i="3"/>
  <c r="X9" i="3"/>
  <c r="P76" i="2"/>
  <c r="X9" i="2"/>
  <c r="P75" i="2"/>
  <c r="AC7" i="2"/>
  <c r="AF7" i="2"/>
  <c r="AB7" i="2"/>
  <c r="AD7" i="2"/>
  <c r="S27" i="1"/>
  <c r="S19" i="1"/>
  <c r="T19" i="1"/>
  <c r="X19" i="1" s="1"/>
  <c r="S13" i="1"/>
  <c r="T13" i="1"/>
  <c r="X13" i="1" s="1"/>
  <c r="S15" i="1"/>
  <c r="T15" i="1"/>
  <c r="X15" i="1" s="1"/>
  <c r="S25" i="1"/>
  <c r="T25" i="1"/>
  <c r="X25" i="1" s="1"/>
  <c r="S21" i="1"/>
  <c r="S29" i="1"/>
  <c r="T29" i="1"/>
  <c r="X29" i="1" s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S31" i="1"/>
  <c r="S23" i="1"/>
  <c r="S68" i="1"/>
  <c r="R68" i="1"/>
  <c r="S64" i="1"/>
  <c r="R64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67" i="1"/>
  <c r="S67" i="1"/>
  <c r="R63" i="1"/>
  <c r="S63" i="1"/>
  <c r="R59" i="1"/>
  <c r="S59" i="1"/>
  <c r="R55" i="1"/>
  <c r="S55" i="1"/>
  <c r="R51" i="1"/>
  <c r="S51" i="1"/>
  <c r="R47" i="1"/>
  <c r="S47" i="1"/>
  <c r="R43" i="1"/>
  <c r="S43" i="1"/>
  <c r="R39" i="1"/>
  <c r="S39" i="1"/>
  <c r="R35" i="1"/>
  <c r="S35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69" i="1"/>
  <c r="S69" i="1"/>
  <c r="R65" i="1"/>
  <c r="S65" i="1"/>
  <c r="R61" i="1"/>
  <c r="S61" i="1"/>
  <c r="R57" i="1"/>
  <c r="S57" i="1"/>
  <c r="R53" i="1"/>
  <c r="S53" i="1"/>
  <c r="R49" i="1"/>
  <c r="S49" i="1"/>
  <c r="R45" i="1"/>
  <c r="S45" i="1"/>
  <c r="R41" i="1"/>
  <c r="S41" i="1"/>
  <c r="R37" i="1"/>
  <c r="S37" i="1"/>
  <c r="R33" i="1"/>
  <c r="S33" i="1"/>
  <c r="D53" i="5" l="1"/>
  <c r="D51" i="5"/>
  <c r="AJ7" i="5"/>
  <c r="AH7" i="5"/>
  <c r="AL7" i="5"/>
  <c r="D52" i="4"/>
  <c r="D50" i="4"/>
  <c r="AH7" i="4"/>
  <c r="AL7" i="4"/>
  <c r="AJ7" i="4"/>
  <c r="D75" i="3"/>
  <c r="D73" i="3"/>
  <c r="AL7" i="3"/>
  <c r="AH7" i="3"/>
  <c r="AJ7" i="3"/>
  <c r="D78" i="2"/>
  <c r="D76" i="2"/>
  <c r="AL7" i="2"/>
  <c r="AJ7" i="2"/>
  <c r="AH7" i="2"/>
  <c r="AC7" i="1"/>
  <c r="AD7" i="1"/>
  <c r="P74" i="1"/>
  <c r="AH7" i="1"/>
  <c r="P73" i="1"/>
  <c r="AJ7" i="1"/>
  <c r="AF7" i="1"/>
  <c r="D76" i="1"/>
  <c r="AB7" i="1"/>
  <c r="D74" i="1"/>
  <c r="AL7" i="1"/>
  <c r="AA7" i="5" l="1"/>
  <c r="AK7" i="5" s="1"/>
  <c r="D50" i="5"/>
  <c r="AA7" i="4"/>
  <c r="AI7" i="4" s="1"/>
  <c r="D49" i="4"/>
  <c r="AA7" i="3"/>
  <c r="D72" i="3"/>
  <c r="D75" i="2"/>
  <c r="AA7" i="2"/>
  <c r="AM7" i="2" s="1"/>
  <c r="AA7" i="1"/>
  <c r="P72" i="1" s="1"/>
  <c r="D73" i="1"/>
  <c r="AI7" i="2" l="1"/>
  <c r="D49" i="5"/>
  <c r="P49" i="5"/>
  <c r="AG7" i="5"/>
  <c r="AE7" i="5"/>
  <c r="AM7" i="5"/>
  <c r="AI7" i="5"/>
  <c r="P48" i="4"/>
  <c r="D48" i="4"/>
  <c r="AG7" i="4"/>
  <c r="AE7" i="4"/>
  <c r="AM7" i="4"/>
  <c r="AK7" i="4"/>
  <c r="D71" i="3"/>
  <c r="P71" i="3"/>
  <c r="AE7" i="3"/>
  <c r="AG7" i="3"/>
  <c r="AK7" i="3"/>
  <c r="AM7" i="3"/>
  <c r="AI7" i="3"/>
  <c r="D74" i="2"/>
  <c r="P74" i="2"/>
  <c r="AE7" i="2"/>
  <c r="AG7" i="2"/>
  <c r="AK7" i="2"/>
  <c r="AI7" i="1"/>
  <c r="AK7" i="1"/>
  <c r="AM7" i="1"/>
  <c r="AE7" i="1"/>
  <c r="AG7" i="1"/>
  <c r="D72" i="1"/>
</calcChain>
</file>

<file path=xl/sharedStrings.xml><?xml version="1.0" encoding="utf-8"?>
<sst xmlns="http://schemas.openxmlformats.org/spreadsheetml/2006/main" count="2166" uniqueCount="837">
  <si>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</si>
  <si>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</si>
  <si>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</si>
  <si>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</si>
  <si>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</si>
  <si>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</si>
  <si>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</si>
  <si>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</si>
  <si>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</si>
  <si>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</si>
  <si>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</si>
  <si>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</si>
  <si>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</si>
  <si>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</si>
  <si>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</si>
  <si>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</si>
  <si>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</si>
  <si>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</si>
  <si>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</si>
  <si>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</si>
  <si>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</si>
  <si>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</si>
  <si>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</si>
  <si>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</si>
  <si>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</si>
  <si>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</si>
  <si>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</si>
  <si>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</si>
  <si>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</si>
  <si>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</si>
  <si>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</si>
  <si>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</si>
  <si>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</si>
  <si>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</si>
  <si>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</si>
  <si>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</si>
  <si>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</si>
  <si>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</si>
  <si>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</si>
  <si>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</si>
  <si>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</si>
  <si>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</si>
  <si>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</si>
  <si>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</si>
  <si>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</si>
  <si>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</si>
  <si>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</si>
  <si>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</si>
  <si>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Lập trình Web</t>
  </si>
  <si>
    <t>B15DCAT015</t>
  </si>
  <si>
    <t>Phùng Tuấn</t>
  </si>
  <si>
    <t>Anh</t>
  </si>
  <si>
    <t>31/05/1997</t>
  </si>
  <si>
    <t>D15CQAT03-B</t>
  </si>
  <si>
    <t>B15DCAT011</t>
  </si>
  <si>
    <t>Đặng Thị Minh</t>
  </si>
  <si>
    <t>11/11/1997</t>
  </si>
  <si>
    <t>B15DCAT013</t>
  </si>
  <si>
    <t>Đỗ Lê Đức</t>
  </si>
  <si>
    <t>10/08/1997</t>
  </si>
  <si>
    <t>D15CQAT01-B</t>
  </si>
  <si>
    <t>B15DCAT009</t>
  </si>
  <si>
    <t>Lê Vũ</t>
  </si>
  <si>
    <t>29/01/1997</t>
  </si>
  <si>
    <t>B15DCAT008</t>
  </si>
  <si>
    <t>Nguyễn Ngọc</t>
  </si>
  <si>
    <t>10/12/1997</t>
  </si>
  <si>
    <t>D15CQAT04-B</t>
  </si>
  <si>
    <t>B15DCAT007</t>
  </si>
  <si>
    <t>Nguyễn Thế</t>
  </si>
  <si>
    <t>08/02/1997</t>
  </si>
  <si>
    <t>B15DCAT005</t>
  </si>
  <si>
    <t>Nguyễn Việt</t>
  </si>
  <si>
    <t>13/08/1997</t>
  </si>
  <si>
    <t>B15DCAT024</t>
  </si>
  <si>
    <t>Đỗ Minh</t>
  </si>
  <si>
    <t>Châu</t>
  </si>
  <si>
    <t>20/07/1997</t>
  </si>
  <si>
    <t>B15DCAT032</t>
  </si>
  <si>
    <t>Nguyễn Mạnh</t>
  </si>
  <si>
    <t>Cường</t>
  </si>
  <si>
    <t>04/08/1997</t>
  </si>
  <si>
    <t>B15DCAT035</t>
  </si>
  <si>
    <t>Vũ Văn</t>
  </si>
  <si>
    <t>23/06/1997</t>
  </si>
  <si>
    <t>B15DCAT053</t>
  </si>
  <si>
    <t>Lê Chí</t>
  </si>
  <si>
    <t>Dũng</t>
  </si>
  <si>
    <t>12/05/1997</t>
  </si>
  <si>
    <t>B15DCAT051</t>
  </si>
  <si>
    <t>Lê Mạnh</t>
  </si>
  <si>
    <t>10/03/1997</t>
  </si>
  <si>
    <t>B15DCAT056</t>
  </si>
  <si>
    <t>Đỗ Hoàng Thái</t>
  </si>
  <si>
    <t>Dương</t>
  </si>
  <si>
    <t>26/06/1997</t>
  </si>
  <si>
    <t>B13DCCN008</t>
  </si>
  <si>
    <t>Đặng Văn</t>
  </si>
  <si>
    <t>Đà</t>
  </si>
  <si>
    <t>06/08/1995</t>
  </si>
  <si>
    <t>D13HTTT1</t>
  </si>
  <si>
    <t>B15DCAT036</t>
  </si>
  <si>
    <t>Nguyễn Viết</t>
  </si>
  <si>
    <t>Đại</t>
  </si>
  <si>
    <t>16/01/1997</t>
  </si>
  <si>
    <t>B15DCAT041</t>
  </si>
  <si>
    <t>Nguyễn Thành</t>
  </si>
  <si>
    <t>Đạt</t>
  </si>
  <si>
    <t>08/05/1997</t>
  </si>
  <si>
    <t>B15DCAT038</t>
  </si>
  <si>
    <t>Trần Anh</t>
  </si>
  <si>
    <t>28/01/1997</t>
  </si>
  <si>
    <t>D15CQAT02-B</t>
  </si>
  <si>
    <t>B15DCAT044</t>
  </si>
  <si>
    <t>Vũ Hải</t>
  </si>
  <si>
    <t>Điệp</t>
  </si>
  <si>
    <t>07/04/1997</t>
  </si>
  <si>
    <t>B15DCAT063</t>
  </si>
  <si>
    <t>Đặng Việt</t>
  </si>
  <si>
    <t>Hà</t>
  </si>
  <si>
    <t>06/12/1996</t>
  </si>
  <si>
    <t>B15DCAT079</t>
  </si>
  <si>
    <t>Phạm Công</t>
  </si>
  <si>
    <t>Hoan</t>
  </si>
  <si>
    <t>13/04/1997</t>
  </si>
  <si>
    <t>B15DCAT081</t>
  </si>
  <si>
    <t>Trần Quang</t>
  </si>
  <si>
    <t>Hoàng</t>
  </si>
  <si>
    <t>20/10/1996</t>
  </si>
  <si>
    <t>B15DCAT084</t>
  </si>
  <si>
    <t>Nguyễn Đức</t>
  </si>
  <si>
    <t>Huệ</t>
  </si>
  <si>
    <t>09/04/1997</t>
  </si>
  <si>
    <t>B15DCAT093</t>
  </si>
  <si>
    <t>Huy</t>
  </si>
  <si>
    <t>16/07/1997</t>
  </si>
  <si>
    <t>B15DCAT091</t>
  </si>
  <si>
    <t>Lưu Quang</t>
  </si>
  <si>
    <t>01/03/1997</t>
  </si>
  <si>
    <t>B15DCAT095</t>
  </si>
  <si>
    <t>Nguyễn Phi</t>
  </si>
  <si>
    <t>18/12/1997</t>
  </si>
  <si>
    <t>B15DCAT099</t>
  </si>
  <si>
    <t>Cao Đức</t>
  </si>
  <si>
    <t>Khánh</t>
  </si>
  <si>
    <t>21/09/1997</t>
  </si>
  <si>
    <t>B15DCAT102</t>
  </si>
  <si>
    <t>Nguyễn Quốc</t>
  </si>
  <si>
    <t>12/04/1997</t>
  </si>
  <si>
    <t>B15DCAT105</t>
  </si>
  <si>
    <t>Trần Đăng</t>
  </si>
  <si>
    <t>Lâm</t>
  </si>
  <si>
    <t>15/06/1997</t>
  </si>
  <si>
    <t>B15DCAT106</t>
  </si>
  <si>
    <t>Hoàng Vũ</t>
  </si>
  <si>
    <t>Linh</t>
  </si>
  <si>
    <t>04/06/1997</t>
  </si>
  <si>
    <t>B15DCAT112</t>
  </si>
  <si>
    <t>Lê Việt</t>
  </si>
  <si>
    <t>Long</t>
  </si>
  <si>
    <t>08/11/1997</t>
  </si>
  <si>
    <t>B15DCAT110</t>
  </si>
  <si>
    <t>Nguyễn Hữu Vũ</t>
  </si>
  <si>
    <t>07/07/1997</t>
  </si>
  <si>
    <t>B15DCAT108</t>
  </si>
  <si>
    <t>Nguyễn Văn</t>
  </si>
  <si>
    <t>20/11/1997</t>
  </si>
  <si>
    <t>B15DCAT117</t>
  </si>
  <si>
    <t>Lê Phương</t>
  </si>
  <si>
    <t>Nam</t>
  </si>
  <si>
    <t>30/06/1997</t>
  </si>
  <si>
    <t>B15DCAT118</t>
  </si>
  <si>
    <t>Trần Bá</t>
  </si>
  <si>
    <t>11/05/1997</t>
  </si>
  <si>
    <t>B15DCAT120</t>
  </si>
  <si>
    <t>Vũ Phương</t>
  </si>
  <si>
    <t>23/12/1997</t>
  </si>
  <si>
    <t>B15DCAT122</t>
  </si>
  <si>
    <t>Nguyễn Thị Hồng</t>
  </si>
  <si>
    <t>Ngát</t>
  </si>
  <si>
    <t>27/07/1997</t>
  </si>
  <si>
    <t>B15DCAT123</t>
  </si>
  <si>
    <t>Nguyễn Minh</t>
  </si>
  <si>
    <t>Nghĩa</t>
  </si>
  <si>
    <t>27/02/1997</t>
  </si>
  <si>
    <t>B13DCCN328</t>
  </si>
  <si>
    <t>Nguyễn Hoàng</t>
  </si>
  <si>
    <t>Nguyên</t>
  </si>
  <si>
    <t>17/11/1995</t>
  </si>
  <si>
    <t>D13CNPM4</t>
  </si>
  <si>
    <t>B15DCAT129</t>
  </si>
  <si>
    <t>Đỗ Văn</t>
  </si>
  <si>
    <t>Nhất</t>
  </si>
  <si>
    <t>22/04/1996</t>
  </si>
  <si>
    <t>B13DCCN517</t>
  </si>
  <si>
    <t>Trần Xuân</t>
  </si>
  <si>
    <t>Quang</t>
  </si>
  <si>
    <t>09/08/1994</t>
  </si>
  <si>
    <t>D13CNPM5</t>
  </si>
  <si>
    <t>B15DCAT138</t>
  </si>
  <si>
    <t>Lê Thị Mai</t>
  </si>
  <si>
    <t>Quỳnh</t>
  </si>
  <si>
    <t>04/03/1997</t>
  </si>
  <si>
    <t>B15DCAT145</t>
  </si>
  <si>
    <t>Sơn</t>
  </si>
  <si>
    <t>19/06/1997</t>
  </si>
  <si>
    <t>B112104188</t>
  </si>
  <si>
    <t>Phạm Anh</t>
  </si>
  <si>
    <t>Tài</t>
  </si>
  <si>
    <t>13/04/1993</t>
  </si>
  <si>
    <t>D11CN3</t>
  </si>
  <si>
    <t>B14DCCN254</t>
  </si>
  <si>
    <t>Nguyễn Hữu</t>
  </si>
  <si>
    <t>Thái</t>
  </si>
  <si>
    <t>25/04/1996</t>
  </si>
  <si>
    <t>D14CNPM4</t>
  </si>
  <si>
    <t>B15DCAT149</t>
  </si>
  <si>
    <t>Vũ Minh</t>
  </si>
  <si>
    <t>Thanh</t>
  </si>
  <si>
    <t>30/10/1997</t>
  </si>
  <si>
    <t>B15DCAT148</t>
  </si>
  <si>
    <t>Trần Văn</t>
  </si>
  <si>
    <t>Thắng</t>
  </si>
  <si>
    <t>22/06/1997</t>
  </si>
  <si>
    <t>B15DCAT158</t>
  </si>
  <si>
    <t>Lê Vương</t>
  </si>
  <si>
    <t>Thiên</t>
  </si>
  <si>
    <t>07/11/1997</t>
  </si>
  <si>
    <t>B15DCAT159</t>
  </si>
  <si>
    <t>Thiện</t>
  </si>
  <si>
    <t>18/07/1997</t>
  </si>
  <si>
    <t>B15DCAT161</t>
  </si>
  <si>
    <t>Hà Mạnh</t>
  </si>
  <si>
    <t>Thu</t>
  </si>
  <si>
    <t>01/01/1997</t>
  </si>
  <si>
    <t>B15DCAT177</t>
  </si>
  <si>
    <t>Vũ Thành</t>
  </si>
  <si>
    <t>Trung</t>
  </si>
  <si>
    <t>16/03/1997</t>
  </si>
  <si>
    <t>B15DCAT179</t>
  </si>
  <si>
    <t>Đậu Quang</t>
  </si>
  <si>
    <t>Trường</t>
  </si>
  <si>
    <t>27/05/1997</t>
  </si>
  <si>
    <t>B15DCAT180</t>
  </si>
  <si>
    <t>Đỗ Mạnh</t>
  </si>
  <si>
    <t>Tú</t>
  </si>
  <si>
    <t>30/12/1997</t>
  </si>
  <si>
    <t>B15DCAT181</t>
  </si>
  <si>
    <t>12/12/1995</t>
  </si>
  <si>
    <t>B15DCAT189</t>
  </si>
  <si>
    <t>Nguyễn Đăng</t>
  </si>
  <si>
    <t>Tuấn</t>
  </si>
  <si>
    <t>09/10/1997</t>
  </si>
  <si>
    <t>B13DCCN118</t>
  </si>
  <si>
    <t>11/01/1994</t>
  </si>
  <si>
    <t>D13CNPM2</t>
  </si>
  <si>
    <t>B13DCCN296</t>
  </si>
  <si>
    <t>Phạm Minh</t>
  </si>
  <si>
    <t>17/05/1995</t>
  </si>
  <si>
    <t>D13CNPM3</t>
  </si>
  <si>
    <t>B15DCAT187</t>
  </si>
  <si>
    <t>Vũ Anh</t>
  </si>
  <si>
    <t>03/10/1997</t>
  </si>
  <si>
    <t>B15DCAT192</t>
  </si>
  <si>
    <t>Đào Thanh</t>
  </si>
  <si>
    <t>Tùng</t>
  </si>
  <si>
    <t>11/06/1996</t>
  </si>
  <si>
    <t>B15DCAT195</t>
  </si>
  <si>
    <t>Vũ</t>
  </si>
  <si>
    <t>25/10/1997</t>
  </si>
  <si>
    <t>B15DCAT197</t>
  </si>
  <si>
    <t>Lê Văn Minh</t>
  </si>
  <si>
    <t>Vương</t>
  </si>
  <si>
    <t>16/12/1997</t>
  </si>
  <si>
    <t>B15DCAT199</t>
  </si>
  <si>
    <t>Tô Thị Hải</t>
  </si>
  <si>
    <t>Yến</t>
  </si>
  <si>
    <t>02/05/1997</t>
  </si>
  <si>
    <t>Ngày thi: 22/6/2018</t>
  </si>
  <si>
    <t>Giờ thi: 08:00</t>
  </si>
  <si>
    <t>Nhóm: D15-195_01</t>
  </si>
  <si>
    <t>PM01-A3</t>
  </si>
  <si>
    <t>B15DCAT001</t>
  </si>
  <si>
    <t>Phạm Gia</t>
  </si>
  <si>
    <t>An</t>
  </si>
  <si>
    <t>04/05/1997</t>
  </si>
  <si>
    <t>B12DCCN418</t>
  </si>
  <si>
    <t>Nguyễn Hiệp</t>
  </si>
  <si>
    <t>06/04/1994</t>
  </si>
  <si>
    <t>D12HTTT2</t>
  </si>
  <si>
    <t>B15DCAT019</t>
  </si>
  <si>
    <t>Ngô Ngọc</t>
  </si>
  <si>
    <t>Bách</t>
  </si>
  <si>
    <t>25/11/1997</t>
  </si>
  <si>
    <t>B15DCAT018</t>
  </si>
  <si>
    <t>Bắc</t>
  </si>
  <si>
    <t>07/03/1997</t>
  </si>
  <si>
    <t>B15DCAT022</t>
  </si>
  <si>
    <t>Bình</t>
  </si>
  <si>
    <t>23/07/1997</t>
  </si>
  <si>
    <t>B15DCAT025</t>
  </si>
  <si>
    <t>Nguyễn Trọng</t>
  </si>
  <si>
    <t>Chính</t>
  </si>
  <si>
    <t>20/09/1997</t>
  </si>
  <si>
    <t>B15DCAT026</t>
  </si>
  <si>
    <t>09/07/1997</t>
  </si>
  <si>
    <t>B15DCAT027</t>
  </si>
  <si>
    <t>Công</t>
  </si>
  <si>
    <t>02/04/1997</t>
  </si>
  <si>
    <t>B15DCAT034</t>
  </si>
  <si>
    <t>Mai Quốc</t>
  </si>
  <si>
    <t>04/12/1997</t>
  </si>
  <si>
    <t>B15DCAT033</t>
  </si>
  <si>
    <t>Nguyễn Thái</t>
  </si>
  <si>
    <t>12/02/1997</t>
  </si>
  <si>
    <t>B15DCAT030</t>
  </si>
  <si>
    <t>Phạm Tiến</t>
  </si>
  <si>
    <t>07/08/1996</t>
  </si>
  <si>
    <t>B15DCAT057</t>
  </si>
  <si>
    <t>Hoàng Mạnh</t>
  </si>
  <si>
    <t>Duy</t>
  </si>
  <si>
    <t>12/12/1997</t>
  </si>
  <si>
    <t>B15DCAT060</t>
  </si>
  <si>
    <t>Phạm Thế</t>
  </si>
  <si>
    <t>21/01/1997</t>
  </si>
  <si>
    <t>B15DCAT037</t>
  </si>
  <si>
    <t>01/05/1995</t>
  </si>
  <si>
    <t>B15DCAT039</t>
  </si>
  <si>
    <t>03/11/1997</t>
  </si>
  <si>
    <t>B15DCAT062</t>
  </si>
  <si>
    <t>Phạm Văn</t>
  </si>
  <si>
    <t>Giáp</t>
  </si>
  <si>
    <t>24/08/1995</t>
  </si>
  <si>
    <t>B15DCAT065</t>
  </si>
  <si>
    <t>Nguyễn Công</t>
  </si>
  <si>
    <t>Hậu</t>
  </si>
  <si>
    <t>26/03/1997</t>
  </si>
  <si>
    <t>B15DCAT064</t>
  </si>
  <si>
    <t>Nguyễn Xuân</t>
  </si>
  <si>
    <t>08/08/1997</t>
  </si>
  <si>
    <t>B15DCAT066</t>
  </si>
  <si>
    <t>Nguyễn Thảo</t>
  </si>
  <si>
    <t>Hiền</t>
  </si>
  <si>
    <t>23/09/1997</t>
  </si>
  <si>
    <t>B15DCAT070</t>
  </si>
  <si>
    <t>Trương Hoàng</t>
  </si>
  <si>
    <t>Hiệp</t>
  </si>
  <si>
    <t>01/06/1997</t>
  </si>
  <si>
    <t>B15DCAT072</t>
  </si>
  <si>
    <t>Trần Minh</t>
  </si>
  <si>
    <t>Hiếu</t>
  </si>
  <si>
    <t>26/05/1997</t>
  </si>
  <si>
    <t>B15DCAT077</t>
  </si>
  <si>
    <t>Dương Đình</t>
  </si>
  <si>
    <t>Hòa</t>
  </si>
  <si>
    <t>01/04/1997</t>
  </si>
  <si>
    <t>B15DCAT078</t>
  </si>
  <si>
    <t>Nguyễn Doãn</t>
  </si>
  <si>
    <t>Hoài</t>
  </si>
  <si>
    <t>25/06/1997</t>
  </si>
  <si>
    <t>B15DCAT086</t>
  </si>
  <si>
    <t>Phạm Thái</t>
  </si>
  <si>
    <t>Hùng</t>
  </si>
  <si>
    <t>B15DCAT094</t>
  </si>
  <si>
    <t>Hồ Quang</t>
  </si>
  <si>
    <t>08/03/1997</t>
  </si>
  <si>
    <t>B15DCAT097</t>
  </si>
  <si>
    <t>Nguyễn Thị Minh</t>
  </si>
  <si>
    <t>Huyền</t>
  </si>
  <si>
    <t>17/07/1997</t>
  </si>
  <si>
    <t>B15DCAT101</t>
  </si>
  <si>
    <t>Nguyễn Hoàng Bảo</t>
  </si>
  <si>
    <t>23/04/1997</t>
  </si>
  <si>
    <t>B15DCAT103</t>
  </si>
  <si>
    <t>Kiên</t>
  </si>
  <si>
    <t>30/04/1997</t>
  </si>
  <si>
    <t>B13DCCN380</t>
  </si>
  <si>
    <t>Bùi Xuân</t>
  </si>
  <si>
    <t>Lai</t>
  </si>
  <si>
    <t>16/01/1995</t>
  </si>
  <si>
    <t>B12DCCN442</t>
  </si>
  <si>
    <t>Phan Tùng</t>
  </si>
  <si>
    <t>26/08/1994</t>
  </si>
  <si>
    <t>C14CNPM</t>
  </si>
  <si>
    <t>B15DCAT107</t>
  </si>
  <si>
    <t>Nguyễn Trí</t>
  </si>
  <si>
    <t>Lợi</t>
  </si>
  <si>
    <t>15/05/1997</t>
  </si>
  <si>
    <t>B15DCAT114</t>
  </si>
  <si>
    <t>Luân</t>
  </si>
  <si>
    <t>14/06/1997</t>
  </si>
  <si>
    <t>B15DCAT115</t>
  </si>
  <si>
    <t>Lê Đức</t>
  </si>
  <si>
    <t>Mạnh</t>
  </si>
  <si>
    <t>26/07/1997</t>
  </si>
  <si>
    <t>B15DCAT121</t>
  </si>
  <si>
    <t>Bùi Thi Quỳnh</t>
  </si>
  <si>
    <t>Nga</t>
  </si>
  <si>
    <t>19/03/1997</t>
  </si>
  <si>
    <t>B14DCCN165</t>
  </si>
  <si>
    <t>Ngữ</t>
  </si>
  <si>
    <t>06/05/1996</t>
  </si>
  <si>
    <t>D14CNPM5</t>
  </si>
  <si>
    <t>B15DCAT127</t>
  </si>
  <si>
    <t>Bùi Mạnh</t>
  </si>
  <si>
    <t>Nhân</t>
  </si>
  <si>
    <t>19/04/1997</t>
  </si>
  <si>
    <t>B15DCAT128</t>
  </si>
  <si>
    <t>06/10/1996</t>
  </si>
  <si>
    <t>B15DCAT126</t>
  </si>
  <si>
    <t>Phan Hoàng</t>
  </si>
  <si>
    <t>08/09/1997</t>
  </si>
  <si>
    <t>B15DCAT130</t>
  </si>
  <si>
    <t>Nguyễn Duy</t>
  </si>
  <si>
    <t>Phong</t>
  </si>
  <si>
    <t>24/08/1997</t>
  </si>
  <si>
    <t>B15DCAT131</t>
  </si>
  <si>
    <t>Phước</t>
  </si>
  <si>
    <t>25/08/1997</t>
  </si>
  <si>
    <t>B15DCAT132</t>
  </si>
  <si>
    <t>Bùi Thị</t>
  </si>
  <si>
    <t>Phương</t>
  </si>
  <si>
    <t>B15DCAT135</t>
  </si>
  <si>
    <t>10/02/1996</t>
  </si>
  <si>
    <t>B15DCAT137</t>
  </si>
  <si>
    <t>Vũ Kiên</t>
  </si>
  <si>
    <t>Quyết</t>
  </si>
  <si>
    <t>23/10/1997</t>
  </si>
  <si>
    <t>B15DCAT139</t>
  </si>
  <si>
    <t>09/05/1997</t>
  </si>
  <si>
    <t>B15DCAT140</t>
  </si>
  <si>
    <t>Vũ Thị Ngọc</t>
  </si>
  <si>
    <t>24/03/1997</t>
  </si>
  <si>
    <t>B15DCAT141</t>
  </si>
  <si>
    <t>28/03/1997</t>
  </si>
  <si>
    <t>B15DCAT150</t>
  </si>
  <si>
    <t>Bùi Viết</t>
  </si>
  <si>
    <t>Thành</t>
  </si>
  <si>
    <t>07/12/1997</t>
  </si>
  <si>
    <t>B15DCAT153</t>
  </si>
  <si>
    <t>Phạm Trung</t>
  </si>
  <si>
    <t>19/10/1997</t>
  </si>
  <si>
    <t>B15DCAT156</t>
  </si>
  <si>
    <t>Từ Thị</t>
  </si>
  <si>
    <t>Thảo</t>
  </si>
  <si>
    <t>06/06/1997</t>
  </si>
  <si>
    <t>B15DCAT160</t>
  </si>
  <si>
    <t>Nguyễn Thị</t>
  </si>
  <si>
    <t>16/06/1997</t>
  </si>
  <si>
    <t>B15DCAT162</t>
  </si>
  <si>
    <t>Thưởng</t>
  </si>
  <si>
    <t>15/01/1996</t>
  </si>
  <si>
    <t>B15DCAT163</t>
  </si>
  <si>
    <t>Tiến</t>
  </si>
  <si>
    <t>B15DCAT164</t>
  </si>
  <si>
    <t>Tiệp</t>
  </si>
  <si>
    <t>05/09/1997</t>
  </si>
  <si>
    <t>B15DCAT165</t>
  </si>
  <si>
    <t>Toàn</t>
  </si>
  <si>
    <t>11/07/1997</t>
  </si>
  <si>
    <t>B15DCAT166</t>
  </si>
  <si>
    <t>Tốn</t>
  </si>
  <si>
    <t>B15DCAT173</t>
  </si>
  <si>
    <t>Đào Văn</t>
  </si>
  <si>
    <t>24/10/1997</t>
  </si>
  <si>
    <t>B15DCAT182</t>
  </si>
  <si>
    <t>Phùng Anh</t>
  </si>
  <si>
    <t>B15DCAT185</t>
  </si>
  <si>
    <t>29/05/1997</t>
  </si>
  <si>
    <t>B15DCAT186</t>
  </si>
  <si>
    <t>Phan Văn</t>
  </si>
  <si>
    <t>09/09/1997</t>
  </si>
  <si>
    <t>B15DCAT184</t>
  </si>
  <si>
    <t>B15DCAT194</t>
  </si>
  <si>
    <t>Tường</t>
  </si>
  <si>
    <t>19/08/1997</t>
  </si>
  <si>
    <t>B15DCAT193</t>
  </si>
  <si>
    <t>Phạm Ngọc</t>
  </si>
  <si>
    <t>03/06/1997</t>
  </si>
  <si>
    <t>B15DCAT198</t>
  </si>
  <si>
    <t>Nguyễn Đình</t>
  </si>
  <si>
    <t>Vượng</t>
  </si>
  <si>
    <t>Nhóm: D15-196_02</t>
  </si>
  <si>
    <t>Ngày thi: 21/6/2018</t>
  </si>
  <si>
    <t>Giờ thi: 13:00</t>
  </si>
  <si>
    <t>PM02-A3</t>
  </si>
  <si>
    <t>B15DCAT010</t>
  </si>
  <si>
    <t>Trần Gia Tuấn</t>
  </si>
  <si>
    <t>20/10/1997</t>
  </si>
  <si>
    <t>B15DCAT004</t>
  </si>
  <si>
    <t>Hoàng Quỳnh</t>
  </si>
  <si>
    <t>19/01/1997</t>
  </si>
  <si>
    <t>B15DCAT006</t>
  </si>
  <si>
    <t>Lê Thị Vân</t>
  </si>
  <si>
    <t>27/12/1997</t>
  </si>
  <si>
    <t>B15DCAT012</t>
  </si>
  <si>
    <t>Nguyễn Tú</t>
  </si>
  <si>
    <t>10/02/1997</t>
  </si>
  <si>
    <t>B13DCCN182</t>
  </si>
  <si>
    <t>Nguyễn Tuấn</t>
  </si>
  <si>
    <t>10/01/1995</t>
  </si>
  <si>
    <t>D13HTTT2</t>
  </si>
  <si>
    <t>B15DCAT023</t>
  </si>
  <si>
    <t>Cầu</t>
  </si>
  <si>
    <t>B15DCAT031</t>
  </si>
  <si>
    <t>Ngô Văn</t>
  </si>
  <si>
    <t>01/05/1997</t>
  </si>
  <si>
    <t>B15DCAT042</t>
  </si>
  <si>
    <t>Phạm Đức</t>
  </si>
  <si>
    <t>Diện</t>
  </si>
  <si>
    <t>B12DCCN524</t>
  </si>
  <si>
    <t>Lany</t>
  </si>
  <si>
    <t>Douangchanh</t>
  </si>
  <si>
    <t>18/06/1995</t>
  </si>
  <si>
    <t>B15DCAT052</t>
  </si>
  <si>
    <t>Nguyễn Chí</t>
  </si>
  <si>
    <t>27/10/1996</t>
  </si>
  <si>
    <t>B15DCAT050</t>
  </si>
  <si>
    <t>Vũ Mạnh</t>
  </si>
  <si>
    <t>25/09/1997</t>
  </si>
  <si>
    <t>B15DCAT059</t>
  </si>
  <si>
    <t>Bùi Thanh</t>
  </si>
  <si>
    <t>05/10/1995</t>
  </si>
  <si>
    <t>B15DCAT058</t>
  </si>
  <si>
    <t>Phạm Lê</t>
  </si>
  <si>
    <t>11/09/1997</t>
  </si>
  <si>
    <t>B15DCAT043</t>
  </si>
  <si>
    <t>Điền</t>
  </si>
  <si>
    <t>10/10/1997</t>
  </si>
  <si>
    <t>B13DCCN309</t>
  </si>
  <si>
    <t>Đoạt</t>
  </si>
  <si>
    <t>15/05/1995</t>
  </si>
  <si>
    <t>B15DCAT046</t>
  </si>
  <si>
    <t>Đức</t>
  </si>
  <si>
    <t>B15DCAT049</t>
  </si>
  <si>
    <t>Vi Ngọc</t>
  </si>
  <si>
    <t>03/09/1996</t>
  </si>
  <si>
    <t>B15DCAT061</t>
  </si>
  <si>
    <t>Giang</t>
  </si>
  <si>
    <t>26/10/1995</t>
  </si>
  <si>
    <t>B12DCCN313</t>
  </si>
  <si>
    <t>Trần Thị Ngọc</t>
  </si>
  <si>
    <t>04/04/1994</t>
  </si>
  <si>
    <t>D12HTTT1</t>
  </si>
  <si>
    <t>B15DCAT067</t>
  </si>
  <si>
    <t>Phạm Duy</t>
  </si>
  <si>
    <t>Hiển</t>
  </si>
  <si>
    <t>10/06/1997</t>
  </si>
  <si>
    <t>B12DCCN360</t>
  </si>
  <si>
    <t>Quách Văn</t>
  </si>
  <si>
    <t>03/06/1993</t>
  </si>
  <si>
    <t>B15DCAT068</t>
  </si>
  <si>
    <t>14/04/1997</t>
  </si>
  <si>
    <t>B15DCAT074</t>
  </si>
  <si>
    <t>Hiệu</t>
  </si>
  <si>
    <t>28/05/1997</t>
  </si>
  <si>
    <t>B13DCCN144</t>
  </si>
  <si>
    <t>Lê Trọng</t>
  </si>
  <si>
    <t>05/05/1995</t>
  </si>
  <si>
    <t>B15DCAT076</t>
  </si>
  <si>
    <t>Mai Khánh</t>
  </si>
  <si>
    <t>B15DCAT082</t>
  </si>
  <si>
    <t>Nguyễn Huy</t>
  </si>
  <si>
    <t>23/12/1996</t>
  </si>
  <si>
    <t>B15DCAT085</t>
  </si>
  <si>
    <t>Dương Thị</t>
  </si>
  <si>
    <t>B15DCAT096</t>
  </si>
  <si>
    <t>B15DCAT092</t>
  </si>
  <si>
    <t>22/05/1997</t>
  </si>
  <si>
    <t>B15DCAT089</t>
  </si>
  <si>
    <t>Hưng</t>
  </si>
  <si>
    <t>09/08/1997</t>
  </si>
  <si>
    <t>B15DCAT088</t>
  </si>
  <si>
    <t>18/05/1997</t>
  </si>
  <si>
    <t>B15DCAT111</t>
  </si>
  <si>
    <t>Đào Trường</t>
  </si>
  <si>
    <t>21/11/1997</t>
  </si>
  <si>
    <t>B15DCAT113</t>
  </si>
  <si>
    <t>Phạm Thành</t>
  </si>
  <si>
    <t>20/01/1997</t>
  </si>
  <si>
    <t>B15DCAT116</t>
  </si>
  <si>
    <t>28/04/1995</t>
  </si>
  <si>
    <t>B12DCCN186</t>
  </si>
  <si>
    <t>Ninh</t>
  </si>
  <si>
    <t>05/11/1993</t>
  </si>
  <si>
    <t>B13DCAT037</t>
  </si>
  <si>
    <t>Lê Hữu</t>
  </si>
  <si>
    <t>D13CQAT01-B</t>
  </si>
  <si>
    <t>B15DCAT133</t>
  </si>
  <si>
    <t>Quản</t>
  </si>
  <si>
    <t>12/10/1997</t>
  </si>
  <si>
    <t>B15DCAT134</t>
  </si>
  <si>
    <t>Lê Văn</t>
  </si>
  <si>
    <t>11/03/1997</t>
  </si>
  <si>
    <t>B15DCAT136</t>
  </si>
  <si>
    <t>Quyền</t>
  </si>
  <si>
    <t>06/08/1997</t>
  </si>
  <si>
    <t>B15DCAT142</t>
  </si>
  <si>
    <t>B15DCAT143</t>
  </si>
  <si>
    <t>B14DCCN203</t>
  </si>
  <si>
    <t>Bùi Đức</t>
  </si>
  <si>
    <t>15/07/1996</t>
  </si>
  <si>
    <t>D14CNPM2</t>
  </si>
  <si>
    <t>B15DCAT154</t>
  </si>
  <si>
    <t>Bùi Trung</t>
  </si>
  <si>
    <t>26/08/1997</t>
  </si>
  <si>
    <t>B15DCAT151</t>
  </si>
  <si>
    <t>05/05/1997</t>
  </si>
  <si>
    <t>B15DCAT155</t>
  </si>
  <si>
    <t>Nguyễn Tiến</t>
  </si>
  <si>
    <t>B15DCAT152</t>
  </si>
  <si>
    <t>20/11/1995</t>
  </si>
  <si>
    <t>B15DCAT147</t>
  </si>
  <si>
    <t>Phạm Đình</t>
  </si>
  <si>
    <t>B15DCAT157</t>
  </si>
  <si>
    <t>Thiêm</t>
  </si>
  <si>
    <t>B14DCCN198</t>
  </si>
  <si>
    <t>Bùi Thiên</t>
  </si>
  <si>
    <t>D14CNPM3</t>
  </si>
  <si>
    <t>B14DCCN090</t>
  </si>
  <si>
    <t>Lê Ngọc</t>
  </si>
  <si>
    <t>24/06/1996</t>
  </si>
  <si>
    <t>B15DCAT168</t>
  </si>
  <si>
    <t>Trãi</t>
  </si>
  <si>
    <t>B15DCAT169</t>
  </si>
  <si>
    <t>Trần Thị Huyền</t>
  </si>
  <si>
    <t>Trang</t>
  </si>
  <si>
    <t>08/07/1997</t>
  </si>
  <si>
    <t>B15DCAT171</t>
  </si>
  <si>
    <t>Trịnh</t>
  </si>
  <si>
    <t>11/10/1997</t>
  </si>
  <si>
    <t>B15DCAT176</t>
  </si>
  <si>
    <t>Đặng Đình</t>
  </si>
  <si>
    <t>03/09/1997</t>
  </si>
  <si>
    <t>B15DCAT172</t>
  </si>
  <si>
    <t>Đỗ Hữu</t>
  </si>
  <si>
    <t>18/10/1997</t>
  </si>
  <si>
    <t>B15DCAT190</t>
  </si>
  <si>
    <t>Vũ Quốc</t>
  </si>
  <si>
    <t>B12DCCN356</t>
  </si>
  <si>
    <t>Đặng Thanh</t>
  </si>
  <si>
    <t>01/06/1994</t>
  </si>
  <si>
    <t>D12CNPM3</t>
  </si>
  <si>
    <t>B15DCAT191</t>
  </si>
  <si>
    <t>29/08/1996</t>
  </si>
  <si>
    <t>B14DCCN329</t>
  </si>
  <si>
    <t>Hoàng Tuấn</t>
  </si>
  <si>
    <t>06/08/1996</t>
  </si>
  <si>
    <t>B15DCAT196</t>
  </si>
  <si>
    <t>Nhóm: D15-197_03</t>
  </si>
  <si>
    <t>PM03-A3</t>
  </si>
  <si>
    <t>B15DCCN034</t>
  </si>
  <si>
    <t>Trần Tuấn</t>
  </si>
  <si>
    <t>01/12/1997</t>
  </si>
  <si>
    <t>E15CQCN01-B</t>
  </si>
  <si>
    <t>B15DCCN024</t>
  </si>
  <si>
    <t>Lê Tuấn</t>
  </si>
  <si>
    <t>20/04/1997</t>
  </si>
  <si>
    <t>B15DCCN031</t>
  </si>
  <si>
    <t>27/04/1997</t>
  </si>
  <si>
    <t>B15DCCN006</t>
  </si>
  <si>
    <t>B15DCCN042</t>
  </si>
  <si>
    <t>B15DCCN043</t>
  </si>
  <si>
    <t>Phạm Hoàng</t>
  </si>
  <si>
    <t>B15DCCN058</t>
  </si>
  <si>
    <t>Biên</t>
  </si>
  <si>
    <t>B15DCCN073</t>
  </si>
  <si>
    <t>Chỉnh</t>
  </si>
  <si>
    <t>19/12/1997</t>
  </si>
  <si>
    <t>B15DCCN122</t>
  </si>
  <si>
    <t>Định</t>
  </si>
  <si>
    <t>B15DCCN127</t>
  </si>
  <si>
    <t>Cao Minh</t>
  </si>
  <si>
    <t>06/10/1997</t>
  </si>
  <si>
    <t>B15DCCN138</t>
  </si>
  <si>
    <t>Lê Anh</t>
  </si>
  <si>
    <t>29/03/1997</t>
  </si>
  <si>
    <t>B15DCCN139</t>
  </si>
  <si>
    <t>B15DCCN175</t>
  </si>
  <si>
    <t>17/12/1997</t>
  </si>
  <si>
    <t>B15DCVT122</t>
  </si>
  <si>
    <t>Phạm Sơn</t>
  </si>
  <si>
    <t>20/03/1997</t>
  </si>
  <si>
    <t>B15DCCN200</t>
  </si>
  <si>
    <t>B15DCCN205</t>
  </si>
  <si>
    <t>Bùi Việt</t>
  </si>
  <si>
    <t>13/12/1997</t>
  </si>
  <si>
    <t>B15DCAT069</t>
  </si>
  <si>
    <t>05/10/1997</t>
  </si>
  <si>
    <t>B15DCCN217</t>
  </si>
  <si>
    <t>B15DCAT071</t>
  </si>
  <si>
    <t>B15DCCN234</t>
  </si>
  <si>
    <t>Phùng Minh</t>
  </si>
  <si>
    <t>17/04/1997</t>
  </si>
  <si>
    <t>B15DCAT098</t>
  </si>
  <si>
    <t>Khải</t>
  </si>
  <si>
    <t>24/07/1997</t>
  </si>
  <si>
    <t>B15DCAT104</t>
  </si>
  <si>
    <t>Nguyễn Bùi Trung</t>
  </si>
  <si>
    <t>14/11/1997</t>
  </si>
  <si>
    <t>B15DCCN316</t>
  </si>
  <si>
    <t>Lưu Hải</t>
  </si>
  <si>
    <t>B15DCCN367</t>
  </si>
  <si>
    <t>03/04/1997</t>
  </si>
  <si>
    <t>B15DCCN407</t>
  </si>
  <si>
    <t>Phạm Xuân</t>
  </si>
  <si>
    <t>21/12/1997</t>
  </si>
  <si>
    <t>B15DCCN462</t>
  </si>
  <si>
    <t>B15DCCN475</t>
  </si>
  <si>
    <t>Phùng Tiến</t>
  </si>
  <si>
    <t>Sỹ</t>
  </si>
  <si>
    <t>13/01/1997</t>
  </si>
  <si>
    <t>B15DCAT146</t>
  </si>
  <si>
    <t>Trương Quang</t>
  </si>
  <si>
    <t>02/10/1997</t>
  </si>
  <si>
    <t>B15DCCN529</t>
  </si>
  <si>
    <t>Phan Khánh</t>
  </si>
  <si>
    <t>B15DCCN533</t>
  </si>
  <si>
    <t>Thịnh</t>
  </si>
  <si>
    <t>B15DCCN556</t>
  </si>
  <si>
    <t>Tính</t>
  </si>
  <si>
    <t>B15DCAT175</t>
  </si>
  <si>
    <t>Đỗ Thái Ngọc</t>
  </si>
  <si>
    <t>B15DCCN594</t>
  </si>
  <si>
    <t>Doãn Tuấn</t>
  </si>
  <si>
    <t>26/11/1997</t>
  </si>
  <si>
    <t>B15DCCN617</t>
  </si>
  <si>
    <t>Dương Khắc</t>
  </si>
  <si>
    <t>16/10/1997</t>
  </si>
  <si>
    <t>B15DCCN615</t>
  </si>
  <si>
    <t>Nguyễn Thanh</t>
  </si>
  <si>
    <t>B15DCCN626</t>
  </si>
  <si>
    <t>B15DCCN637</t>
  </si>
  <si>
    <t>Lê Thị</t>
  </si>
  <si>
    <t>Tuyết</t>
  </si>
  <si>
    <t>Nhóm: E15-005_04</t>
  </si>
  <si>
    <t>B15DCQT001</t>
  </si>
  <si>
    <t>Quách Thị Quỳnh</t>
  </si>
  <si>
    <t>12/01/1996</t>
  </si>
  <si>
    <t>E15CQCN02-B</t>
  </si>
  <si>
    <t>B15DCVT019</t>
  </si>
  <si>
    <t>Đỗ Hoàng Việt</t>
  </si>
  <si>
    <t>B15DCVT028</t>
  </si>
  <si>
    <t>Bảo</t>
  </si>
  <si>
    <t>23/05/1997</t>
  </si>
  <si>
    <t>B15DCVT035</t>
  </si>
  <si>
    <t>Cảnh</t>
  </si>
  <si>
    <t>18/06/1997</t>
  </si>
  <si>
    <t>B15DCVT038</t>
  </si>
  <si>
    <t>Dương Quang</t>
  </si>
  <si>
    <t>09/03/1997</t>
  </si>
  <si>
    <t>B15DCDT022</t>
  </si>
  <si>
    <t>Vũ Tuấn</t>
  </si>
  <si>
    <t>05/04/1997</t>
  </si>
  <si>
    <t>B15DCVT052</t>
  </si>
  <si>
    <t>Phạm Hữu</t>
  </si>
  <si>
    <t>25/01/1997</t>
  </si>
  <si>
    <t>B15DCPT052</t>
  </si>
  <si>
    <t>Nguyễn Khắc</t>
  </si>
  <si>
    <t>B15DCVT111</t>
  </si>
  <si>
    <t>Nhữ Văn</t>
  </si>
  <si>
    <t>B15DCVT103</t>
  </si>
  <si>
    <t>Lại Phú</t>
  </si>
  <si>
    <t>03/01/1997</t>
  </si>
  <si>
    <t>B15DCPT033</t>
  </si>
  <si>
    <t>Lê Thành</t>
  </si>
  <si>
    <t>29/09/1996</t>
  </si>
  <si>
    <t>B15DCKT023</t>
  </si>
  <si>
    <t>28/12/1997</t>
  </si>
  <si>
    <t>B15DCDT054</t>
  </si>
  <si>
    <t>Giỏi</t>
  </si>
  <si>
    <t>06/01/1997</t>
  </si>
  <si>
    <t>B15DCDT063</t>
  </si>
  <si>
    <t>Dương Văn</t>
  </si>
  <si>
    <t>Hải</t>
  </si>
  <si>
    <t>B15DCQT058</t>
  </si>
  <si>
    <t>05/06/1997</t>
  </si>
  <si>
    <t>B15DCVT144</t>
  </si>
  <si>
    <t>31/10/1997</t>
  </si>
  <si>
    <t>B15DCQT060</t>
  </si>
  <si>
    <t>08/06/1997</t>
  </si>
  <si>
    <t>B15DCQT072</t>
  </si>
  <si>
    <t>31/08/1996</t>
  </si>
  <si>
    <t>B15DCQT081</t>
  </si>
  <si>
    <t>06/04/1997</t>
  </si>
  <si>
    <t>B15DCDT109</t>
  </si>
  <si>
    <t>Đỗ Hoàng</t>
  </si>
  <si>
    <t>17/10/1997</t>
  </si>
  <si>
    <t>B15DCQT108</t>
  </si>
  <si>
    <t>Kiều Tuệ</t>
  </si>
  <si>
    <t>12/01/1997</t>
  </si>
  <si>
    <t>B15DCQT107</t>
  </si>
  <si>
    <t>Trần Hải</t>
  </si>
  <si>
    <t>08/10/1997</t>
  </si>
  <si>
    <t>B15DCMR060</t>
  </si>
  <si>
    <t>Dương Anh</t>
  </si>
  <si>
    <t>Minh</t>
  </si>
  <si>
    <t>22/12/1997</t>
  </si>
  <si>
    <t>B15DCQT119</t>
  </si>
  <si>
    <t>Nguyễn Quang</t>
  </si>
  <si>
    <t>B15DCKT136</t>
  </si>
  <si>
    <t>Phúc</t>
  </si>
  <si>
    <t>B15DCKT144</t>
  </si>
  <si>
    <t>Hồ</t>
  </si>
  <si>
    <t>B15DCTT061</t>
  </si>
  <si>
    <t>B15DCPT184</t>
  </si>
  <si>
    <t>Quân</t>
  </si>
  <si>
    <t>B15DCVT338</t>
  </si>
  <si>
    <t>Lê Khánh</t>
  </si>
  <si>
    <t>Sinh</t>
  </si>
  <si>
    <t>11/01/1997</t>
  </si>
  <si>
    <t>B15DCMR087</t>
  </si>
  <si>
    <t>B15DCKT155</t>
  </si>
  <si>
    <t>Đào Duy</t>
  </si>
  <si>
    <t>Tân</t>
  </si>
  <si>
    <t>B15DCPT214</t>
  </si>
  <si>
    <t>Nguyễn Phương</t>
  </si>
  <si>
    <t>18/08/1997</t>
  </si>
  <si>
    <t>B15DCDT200</t>
  </si>
  <si>
    <t>07/01/1997</t>
  </si>
  <si>
    <t>B15DCVT420</t>
  </si>
  <si>
    <t>Phạm Tuấn</t>
  </si>
  <si>
    <t>10/05/1997</t>
  </si>
  <si>
    <t>B15DCQT185</t>
  </si>
  <si>
    <t>Bùi Ngọc</t>
  </si>
  <si>
    <t>B15DCTT083</t>
  </si>
  <si>
    <t>Ngụy Anh</t>
  </si>
  <si>
    <t>27/11/1997</t>
  </si>
  <si>
    <t>B15DCVT442</t>
  </si>
  <si>
    <t>Trần Thanh</t>
  </si>
  <si>
    <t>B15DCQT199</t>
  </si>
  <si>
    <t>Vũ Tiến</t>
  </si>
  <si>
    <t>Việt</t>
  </si>
  <si>
    <t>22/02/1997</t>
  </si>
  <si>
    <t>Nhóm: E15-013_05</t>
  </si>
  <si>
    <t>BẢNG ĐIỂM HỌC PHẦN</t>
  </si>
  <si>
    <t>Hà Nội, ngày 16 tháng 7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</si>
</sst>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5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30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abSelected="1" topLeftCell="B1" workbookViewId="0">
      <pane ySplit="2" topLeftCell="A3" activePane="bottomLeft" state="frozen"/>
      <selection activeCell="T5" sqref="T1:T1048576"/>
      <selection pane="bottomLeft" activeCell="D3" sqref="D3:O3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4.375" style="1" customWidth="1"/>
    <col min="5" max="5" width="7.875" style="1" customWidth="1"/>
    <col min="6" max="6" width="9.375" style="1" hidden="1" customWidth="1"/>
    <col min="7" max="7" width="11.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6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835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4"/>
      <c r="V1" s="9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834</v>
      </c>
      <c r="Q3" s="107"/>
      <c r="R3" s="107"/>
      <c r="S3" s="107"/>
      <c r="T3" s="107"/>
      <c r="U3" s="107"/>
      <c r="V3" s="92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278</v>
      </c>
      <c r="H4" s="109"/>
      <c r="I4" s="109"/>
      <c r="J4" s="109"/>
      <c r="K4" s="109"/>
      <c r="L4" s="109"/>
      <c r="M4" s="109"/>
      <c r="N4" s="109"/>
      <c r="O4" s="109"/>
      <c r="P4" s="109" t="s">
        <v>484</v>
      </c>
      <c r="Q4" s="109"/>
      <c r="R4" s="109"/>
      <c r="S4" s="109"/>
      <c r="T4" s="109"/>
      <c r="U4" s="109"/>
      <c r="V4" s="93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91" t="s">
        <v>33</v>
      </c>
      <c r="N7" s="91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Lập trình Web</v>
      </c>
      <c r="Z7" s="19" t="str">
        <f>+P3</f>
        <v>Nhóm: E15-013_05</v>
      </c>
      <c r="AA7" s="20">
        <f>+$AJ$7+$AL$7+$AH$7</f>
        <v>38</v>
      </c>
      <c r="AB7" s="7">
        <f>COUNTIF($S$8:$S$62,"Khiển trách")</f>
        <v>0</v>
      </c>
      <c r="AC7" s="7">
        <f>COUNTIF($S$8:$S$62,"Cảnh cáo")</f>
        <v>0</v>
      </c>
      <c r="AD7" s="7">
        <f>COUNTIF($S$8:$S$62,"Đình chỉ thi")</f>
        <v>0</v>
      </c>
      <c r="AE7" s="21">
        <f>+($AB$7+$AC$7+$AD$7)/$AA$7*100%</f>
        <v>0</v>
      </c>
      <c r="AF7" s="7">
        <f>SUM(COUNTIF($S$8:$S$60,"Vắng"),COUNTIF($S$8:$S$60,"Vắng có phép"))</f>
        <v>0</v>
      </c>
      <c r="AG7" s="22">
        <f>+$AF$7/$AA$7</f>
        <v>0</v>
      </c>
      <c r="AH7" s="23">
        <f>COUNTIF($X$8:$X$60,"Thi lại")</f>
        <v>0</v>
      </c>
      <c r="AI7" s="22">
        <f>+$AH$7/$AA$7</f>
        <v>0</v>
      </c>
      <c r="AJ7" s="23">
        <f>COUNTIF($X$8:$X$61,"Học lại")</f>
        <v>3</v>
      </c>
      <c r="AK7" s="22">
        <f>+$AJ$7/$AA$7</f>
        <v>7.8947368421052627E-2</v>
      </c>
      <c r="AL7" s="7">
        <f>COUNTIF($X$9:$X$61,"Đạt")</f>
        <v>35</v>
      </c>
      <c r="AM7" s="21">
        <f>+$AL$7/$AA$7</f>
        <v>0.92105263157894735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20</v>
      </c>
      <c r="J8" s="83">
        <v>20</v>
      </c>
      <c r="K8" s="25"/>
      <c r="L8" s="26"/>
      <c r="M8" s="27"/>
      <c r="N8" s="27"/>
      <c r="O8" s="27"/>
      <c r="P8" s="28">
        <f>100-(H8+I8+J8+K8)</f>
        <v>50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34.5" customHeight="1" x14ac:dyDescent="0.25">
      <c r="B9" s="31">
        <v>1</v>
      </c>
      <c r="C9" s="32" t="s">
        <v>736</v>
      </c>
      <c r="D9" s="33" t="s">
        <v>737</v>
      </c>
      <c r="E9" s="34" t="s">
        <v>51</v>
      </c>
      <c r="F9" s="35" t="s">
        <v>738</v>
      </c>
      <c r="G9" s="32" t="s">
        <v>739</v>
      </c>
      <c r="H9" s="81">
        <v>10</v>
      </c>
      <c r="I9" s="36">
        <v>7</v>
      </c>
      <c r="J9" s="36">
        <v>8</v>
      </c>
      <c r="K9" s="36" t="s">
        <v>36</v>
      </c>
      <c r="L9" s="37"/>
      <c r="M9" s="37"/>
      <c r="N9" s="37"/>
      <c r="O9" s="37"/>
      <c r="P9" s="38">
        <v>7</v>
      </c>
      <c r="Q9" s="39">
        <f t="shared" ref="Q9:Q46" si="0">ROUND(SUMPRODUCT(H9:P9,$H$8:$P$8)/100,1)</f>
        <v>7.5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46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485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34.5" customHeight="1" x14ac:dyDescent="0.25">
      <c r="B10" s="44">
        <v>2</v>
      </c>
      <c r="C10" s="45" t="s">
        <v>740</v>
      </c>
      <c r="D10" s="46" t="s">
        <v>741</v>
      </c>
      <c r="E10" s="47" t="s">
        <v>51</v>
      </c>
      <c r="F10" s="48" t="s">
        <v>293</v>
      </c>
      <c r="G10" s="45" t="s">
        <v>739</v>
      </c>
      <c r="H10" s="82">
        <v>7</v>
      </c>
      <c r="I10" s="49">
        <v>6</v>
      </c>
      <c r="J10" s="49">
        <v>6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6.6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C+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485</v>
      </c>
      <c r="V10" s="71"/>
      <c r="W10" s="4"/>
      <c r="X10" s="43" t="str">
        <f t="shared" ref="X10:X46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34.5" customHeight="1" x14ac:dyDescent="0.25">
      <c r="B11" s="44">
        <v>3</v>
      </c>
      <c r="C11" s="45" t="s">
        <v>742</v>
      </c>
      <c r="D11" s="46" t="s">
        <v>65</v>
      </c>
      <c r="E11" s="47" t="s">
        <v>743</v>
      </c>
      <c r="F11" s="48" t="s">
        <v>744</v>
      </c>
      <c r="G11" s="45" t="s">
        <v>739</v>
      </c>
      <c r="H11" s="82">
        <v>10</v>
      </c>
      <c r="I11" s="49">
        <v>6</v>
      </c>
      <c r="J11" s="49">
        <v>7</v>
      </c>
      <c r="K11" s="49" t="s">
        <v>36</v>
      </c>
      <c r="L11" s="54"/>
      <c r="M11" s="54"/>
      <c r="N11" s="54"/>
      <c r="O11" s="54"/>
      <c r="P11" s="80">
        <v>7.5</v>
      </c>
      <c r="Q11" s="51">
        <f t="shared" si="0"/>
        <v>7.4</v>
      </c>
      <c r="R11" s="52" t="str">
        <f t="shared" ref="R11:R46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46" si="4">+IF(OR($H11=0,$I11=0,$J11=0,$K11=0),"Không đủ ĐKDT",IF(AND(P11=0,Q11&gt;=4),"Không đạt",""))</f>
        <v/>
      </c>
      <c r="U11" s="41" t="s">
        <v>485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34.5" customHeight="1" x14ac:dyDescent="0.25">
      <c r="B12" s="44">
        <v>4</v>
      </c>
      <c r="C12" s="45" t="s">
        <v>745</v>
      </c>
      <c r="D12" s="46" t="s">
        <v>221</v>
      </c>
      <c r="E12" s="47" t="s">
        <v>746</v>
      </c>
      <c r="F12" s="48" t="s">
        <v>747</v>
      </c>
      <c r="G12" s="45" t="s">
        <v>739</v>
      </c>
      <c r="H12" s="82">
        <v>8</v>
      </c>
      <c r="I12" s="49">
        <v>5.5</v>
      </c>
      <c r="J12" s="49">
        <v>5.5</v>
      </c>
      <c r="K12" s="49" t="s">
        <v>36</v>
      </c>
      <c r="L12" s="54"/>
      <c r="M12" s="54"/>
      <c r="N12" s="54"/>
      <c r="O12" s="54"/>
      <c r="P12" s="80">
        <v>8</v>
      </c>
      <c r="Q12" s="51">
        <f t="shared" si="0"/>
        <v>7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485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34.5" customHeight="1" x14ac:dyDescent="0.25">
      <c r="B13" s="44">
        <v>5</v>
      </c>
      <c r="C13" s="45" t="s">
        <v>748</v>
      </c>
      <c r="D13" s="46" t="s">
        <v>749</v>
      </c>
      <c r="E13" s="47" t="s">
        <v>76</v>
      </c>
      <c r="F13" s="48" t="s">
        <v>750</v>
      </c>
      <c r="G13" s="45" t="s">
        <v>739</v>
      </c>
      <c r="H13" s="82">
        <v>10</v>
      </c>
      <c r="I13" s="49">
        <v>7.5</v>
      </c>
      <c r="J13" s="49">
        <v>8</v>
      </c>
      <c r="K13" s="49" t="s">
        <v>36</v>
      </c>
      <c r="L13" s="54"/>
      <c r="M13" s="54"/>
      <c r="N13" s="54"/>
      <c r="O13" s="54"/>
      <c r="P13" s="80">
        <v>8</v>
      </c>
      <c r="Q13" s="51">
        <f t="shared" si="0"/>
        <v>8.1</v>
      </c>
      <c r="R13" s="52" t="str">
        <f t="shared" si="3"/>
        <v>B+</v>
      </c>
      <c r="S13" s="53" t="str">
        <f t="shared" si="1"/>
        <v>Khá</v>
      </c>
      <c r="T13" s="41" t="str">
        <f t="shared" si="4"/>
        <v/>
      </c>
      <c r="U13" s="41" t="s">
        <v>485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34.5" customHeight="1" x14ac:dyDescent="0.25">
      <c r="B14" s="44">
        <v>6</v>
      </c>
      <c r="C14" s="45" t="s">
        <v>751</v>
      </c>
      <c r="D14" s="46" t="s">
        <v>752</v>
      </c>
      <c r="E14" s="47" t="s">
        <v>307</v>
      </c>
      <c r="F14" s="48" t="s">
        <v>753</v>
      </c>
      <c r="G14" s="45" t="s">
        <v>739</v>
      </c>
      <c r="H14" s="82">
        <v>10</v>
      </c>
      <c r="I14" s="49">
        <v>5</v>
      </c>
      <c r="J14" s="49">
        <v>6</v>
      </c>
      <c r="K14" s="49" t="s">
        <v>36</v>
      </c>
      <c r="L14" s="54"/>
      <c r="M14" s="54"/>
      <c r="N14" s="54"/>
      <c r="O14" s="54"/>
      <c r="P14" s="80">
        <v>8.5</v>
      </c>
      <c r="Q14" s="51">
        <f t="shared" si="0"/>
        <v>7.5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485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34.5" customHeight="1" x14ac:dyDescent="0.25">
      <c r="B15" s="44">
        <v>7</v>
      </c>
      <c r="C15" s="45" t="s">
        <v>754</v>
      </c>
      <c r="D15" s="46" t="s">
        <v>755</v>
      </c>
      <c r="E15" s="47" t="s">
        <v>80</v>
      </c>
      <c r="F15" s="48" t="s">
        <v>756</v>
      </c>
      <c r="G15" s="45" t="s">
        <v>739</v>
      </c>
      <c r="H15" s="82">
        <v>10</v>
      </c>
      <c r="I15" s="49">
        <v>6</v>
      </c>
      <c r="J15" s="49">
        <v>7</v>
      </c>
      <c r="K15" s="49" t="s">
        <v>36</v>
      </c>
      <c r="L15" s="54"/>
      <c r="M15" s="54"/>
      <c r="N15" s="54"/>
      <c r="O15" s="54"/>
      <c r="P15" s="80">
        <v>7.5</v>
      </c>
      <c r="Q15" s="51">
        <f t="shared" si="0"/>
        <v>7.4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485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34.5" customHeight="1" x14ac:dyDescent="0.25">
      <c r="B16" s="44">
        <v>8</v>
      </c>
      <c r="C16" s="45" t="s">
        <v>757</v>
      </c>
      <c r="D16" s="46" t="s">
        <v>758</v>
      </c>
      <c r="E16" s="47" t="s">
        <v>320</v>
      </c>
      <c r="F16" s="48" t="s">
        <v>166</v>
      </c>
      <c r="G16" s="45" t="s">
        <v>739</v>
      </c>
      <c r="H16" s="82">
        <v>9</v>
      </c>
      <c r="I16" s="49">
        <v>5</v>
      </c>
      <c r="J16" s="49">
        <v>6</v>
      </c>
      <c r="K16" s="49" t="s">
        <v>36</v>
      </c>
      <c r="L16" s="54"/>
      <c r="M16" s="54"/>
      <c r="N16" s="54"/>
      <c r="O16" s="54"/>
      <c r="P16" s="80">
        <v>6.5</v>
      </c>
      <c r="Q16" s="51">
        <f t="shared" si="0"/>
        <v>6.4</v>
      </c>
      <c r="R16" s="52" t="str">
        <f t="shared" si="3"/>
        <v>C</v>
      </c>
      <c r="S16" s="53" t="str">
        <f t="shared" si="1"/>
        <v>Trung bình</v>
      </c>
      <c r="T16" s="41" t="str">
        <f t="shared" si="4"/>
        <v/>
      </c>
      <c r="U16" s="41" t="s">
        <v>485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34.5" customHeight="1" x14ac:dyDescent="0.25">
      <c r="B17" s="44">
        <v>9</v>
      </c>
      <c r="C17" s="45" t="s">
        <v>759</v>
      </c>
      <c r="D17" s="46" t="s">
        <v>760</v>
      </c>
      <c r="E17" s="47" t="s">
        <v>320</v>
      </c>
      <c r="F17" s="48" t="s">
        <v>497</v>
      </c>
      <c r="G17" s="45" t="s">
        <v>739</v>
      </c>
      <c r="H17" s="82">
        <v>9</v>
      </c>
      <c r="I17" s="49">
        <v>5.5</v>
      </c>
      <c r="J17" s="49">
        <v>7</v>
      </c>
      <c r="K17" s="49" t="s">
        <v>36</v>
      </c>
      <c r="L17" s="54"/>
      <c r="M17" s="54"/>
      <c r="N17" s="54"/>
      <c r="O17" s="54"/>
      <c r="P17" s="80">
        <v>6.5</v>
      </c>
      <c r="Q17" s="51">
        <f t="shared" si="0"/>
        <v>6.7</v>
      </c>
      <c r="R17" s="52" t="str">
        <f t="shared" si="3"/>
        <v>C+</v>
      </c>
      <c r="S17" s="53" t="str">
        <f t="shared" si="1"/>
        <v>Trung bình</v>
      </c>
      <c r="T17" s="41" t="str">
        <f t="shared" si="4"/>
        <v/>
      </c>
      <c r="U17" s="41" t="s">
        <v>485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34.5" customHeight="1" x14ac:dyDescent="0.25">
      <c r="B18" s="44">
        <v>10</v>
      </c>
      <c r="C18" s="45" t="s">
        <v>761</v>
      </c>
      <c r="D18" s="46" t="s">
        <v>762</v>
      </c>
      <c r="E18" s="47" t="s">
        <v>94</v>
      </c>
      <c r="F18" s="48" t="s">
        <v>763</v>
      </c>
      <c r="G18" s="45" t="s">
        <v>739</v>
      </c>
      <c r="H18" s="82">
        <v>10</v>
      </c>
      <c r="I18" s="49">
        <v>7</v>
      </c>
      <c r="J18" s="49">
        <v>7.5</v>
      </c>
      <c r="K18" s="49" t="s">
        <v>36</v>
      </c>
      <c r="L18" s="54"/>
      <c r="M18" s="54"/>
      <c r="N18" s="54"/>
      <c r="O18" s="54"/>
      <c r="P18" s="80">
        <v>9</v>
      </c>
      <c r="Q18" s="51">
        <f t="shared" si="0"/>
        <v>8.4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41" t="s">
        <v>485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34.5" customHeight="1" x14ac:dyDescent="0.25">
      <c r="B19" s="44">
        <v>11</v>
      </c>
      <c r="C19" s="45" t="s">
        <v>764</v>
      </c>
      <c r="D19" s="46" t="s">
        <v>765</v>
      </c>
      <c r="E19" s="47" t="s">
        <v>107</v>
      </c>
      <c r="F19" s="48" t="s">
        <v>766</v>
      </c>
      <c r="G19" s="45" t="s">
        <v>739</v>
      </c>
      <c r="H19" s="82">
        <v>9</v>
      </c>
      <c r="I19" s="49">
        <v>7.5</v>
      </c>
      <c r="J19" s="49">
        <v>7.5</v>
      </c>
      <c r="K19" s="49" t="s">
        <v>36</v>
      </c>
      <c r="L19" s="54"/>
      <c r="M19" s="54"/>
      <c r="N19" s="54"/>
      <c r="O19" s="54"/>
      <c r="P19" s="80">
        <v>7</v>
      </c>
      <c r="Q19" s="51">
        <f t="shared" si="0"/>
        <v>7.4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485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34.5" customHeight="1" x14ac:dyDescent="0.25">
      <c r="B20" s="44">
        <v>12</v>
      </c>
      <c r="C20" s="45" t="s">
        <v>767</v>
      </c>
      <c r="D20" s="46" t="s">
        <v>106</v>
      </c>
      <c r="E20" s="47" t="s">
        <v>107</v>
      </c>
      <c r="F20" s="48" t="s">
        <v>768</v>
      </c>
      <c r="G20" s="45" t="s">
        <v>739</v>
      </c>
      <c r="H20" s="82">
        <v>10</v>
      </c>
      <c r="I20" s="49">
        <v>7.5</v>
      </c>
      <c r="J20" s="49">
        <v>8</v>
      </c>
      <c r="K20" s="49" t="s">
        <v>36</v>
      </c>
      <c r="L20" s="54"/>
      <c r="M20" s="54"/>
      <c r="N20" s="54"/>
      <c r="O20" s="54"/>
      <c r="P20" s="80">
        <v>9</v>
      </c>
      <c r="Q20" s="51">
        <f t="shared" si="0"/>
        <v>8.6</v>
      </c>
      <c r="R20" s="52" t="str">
        <f t="shared" si="3"/>
        <v>A</v>
      </c>
      <c r="S20" s="53" t="str">
        <f t="shared" si="1"/>
        <v>Giỏi</v>
      </c>
      <c r="T20" s="41" t="str">
        <f t="shared" si="4"/>
        <v/>
      </c>
      <c r="U20" s="41" t="s">
        <v>485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34.5" customHeight="1" x14ac:dyDescent="0.25">
      <c r="B21" s="44">
        <v>13</v>
      </c>
      <c r="C21" s="45" t="s">
        <v>769</v>
      </c>
      <c r="D21" s="46" t="s">
        <v>349</v>
      </c>
      <c r="E21" s="47" t="s">
        <v>770</v>
      </c>
      <c r="F21" s="48" t="s">
        <v>771</v>
      </c>
      <c r="G21" s="45" t="s">
        <v>739</v>
      </c>
      <c r="H21" s="82">
        <v>9</v>
      </c>
      <c r="I21" s="49">
        <v>5.5</v>
      </c>
      <c r="J21" s="49">
        <v>8</v>
      </c>
      <c r="K21" s="49" t="s">
        <v>36</v>
      </c>
      <c r="L21" s="54"/>
      <c r="M21" s="54"/>
      <c r="N21" s="54"/>
      <c r="O21" s="54"/>
      <c r="P21" s="80">
        <v>7.5</v>
      </c>
      <c r="Q21" s="51">
        <f t="shared" si="0"/>
        <v>7.4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485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34.5" customHeight="1" x14ac:dyDescent="0.25">
      <c r="B22" s="44">
        <v>14</v>
      </c>
      <c r="C22" s="45" t="s">
        <v>772</v>
      </c>
      <c r="D22" s="46" t="s">
        <v>773</v>
      </c>
      <c r="E22" s="47" t="s">
        <v>774</v>
      </c>
      <c r="F22" s="48" t="s">
        <v>494</v>
      </c>
      <c r="G22" s="45" t="s">
        <v>739</v>
      </c>
      <c r="H22" s="82">
        <v>8</v>
      </c>
      <c r="I22" s="49">
        <v>6</v>
      </c>
      <c r="J22" s="49">
        <v>6</v>
      </c>
      <c r="K22" s="49" t="s">
        <v>36</v>
      </c>
      <c r="L22" s="54"/>
      <c r="M22" s="54"/>
      <c r="N22" s="54"/>
      <c r="O22" s="54"/>
      <c r="P22" s="80">
        <v>7.5</v>
      </c>
      <c r="Q22" s="51">
        <f t="shared" si="0"/>
        <v>7</v>
      </c>
      <c r="R22" s="52" t="str">
        <f t="shared" si="3"/>
        <v>B</v>
      </c>
      <c r="S22" s="53" t="str">
        <f t="shared" si="1"/>
        <v>Khá</v>
      </c>
      <c r="T22" s="41" t="str">
        <f t="shared" si="4"/>
        <v/>
      </c>
      <c r="U22" s="41" t="s">
        <v>485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34.5" customHeight="1" x14ac:dyDescent="0.25">
      <c r="B23" s="44">
        <v>15</v>
      </c>
      <c r="C23" s="45" t="s">
        <v>775</v>
      </c>
      <c r="D23" s="46" t="s">
        <v>604</v>
      </c>
      <c r="E23" s="47" t="s">
        <v>350</v>
      </c>
      <c r="F23" s="48" t="s">
        <v>776</v>
      </c>
      <c r="G23" s="45" t="s">
        <v>739</v>
      </c>
      <c r="H23" s="82">
        <v>10</v>
      </c>
      <c r="I23" s="49">
        <v>7</v>
      </c>
      <c r="J23" s="49">
        <v>7.5</v>
      </c>
      <c r="K23" s="49" t="s">
        <v>36</v>
      </c>
      <c r="L23" s="54"/>
      <c r="M23" s="54"/>
      <c r="N23" s="54"/>
      <c r="O23" s="54"/>
      <c r="P23" s="80">
        <v>8</v>
      </c>
      <c r="Q23" s="51">
        <f t="shared" si="0"/>
        <v>7.9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485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34.5" customHeight="1" x14ac:dyDescent="0.25">
      <c r="B24" s="44">
        <v>16</v>
      </c>
      <c r="C24" s="45" t="s">
        <v>777</v>
      </c>
      <c r="D24" s="46" t="s">
        <v>334</v>
      </c>
      <c r="E24" s="47" t="s">
        <v>350</v>
      </c>
      <c r="F24" s="48" t="s">
        <v>778</v>
      </c>
      <c r="G24" s="45" t="s">
        <v>739</v>
      </c>
      <c r="H24" s="82">
        <v>10</v>
      </c>
      <c r="I24" s="49">
        <v>6</v>
      </c>
      <c r="J24" s="49">
        <v>7</v>
      </c>
      <c r="K24" s="49" t="s">
        <v>36</v>
      </c>
      <c r="L24" s="54"/>
      <c r="M24" s="54"/>
      <c r="N24" s="54"/>
      <c r="O24" s="54"/>
      <c r="P24" s="80">
        <v>8.5</v>
      </c>
      <c r="Q24" s="51">
        <f t="shared" si="0"/>
        <v>7.9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485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34.5" customHeight="1" x14ac:dyDescent="0.25">
      <c r="B25" s="44">
        <v>17</v>
      </c>
      <c r="C25" s="45" t="s">
        <v>779</v>
      </c>
      <c r="D25" s="46" t="s">
        <v>301</v>
      </c>
      <c r="E25" s="47" t="s">
        <v>350</v>
      </c>
      <c r="F25" s="48" t="s">
        <v>780</v>
      </c>
      <c r="G25" s="45" t="s">
        <v>739</v>
      </c>
      <c r="H25" s="82">
        <v>10</v>
      </c>
      <c r="I25" s="49">
        <v>6</v>
      </c>
      <c r="J25" s="49">
        <v>6</v>
      </c>
      <c r="K25" s="49" t="s">
        <v>36</v>
      </c>
      <c r="L25" s="54"/>
      <c r="M25" s="54"/>
      <c r="N25" s="54"/>
      <c r="O25" s="54"/>
      <c r="P25" s="80">
        <v>8</v>
      </c>
      <c r="Q25" s="51">
        <f t="shared" si="0"/>
        <v>7.4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485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34.5" customHeight="1" x14ac:dyDescent="0.25">
      <c r="B26" s="44">
        <v>18</v>
      </c>
      <c r="C26" s="45" t="s">
        <v>781</v>
      </c>
      <c r="D26" s="46" t="s">
        <v>562</v>
      </c>
      <c r="E26" s="47" t="s">
        <v>127</v>
      </c>
      <c r="F26" s="48" t="s">
        <v>782</v>
      </c>
      <c r="G26" s="45" t="s">
        <v>739</v>
      </c>
      <c r="H26" s="82">
        <v>8</v>
      </c>
      <c r="I26" s="49">
        <v>6</v>
      </c>
      <c r="J26" s="49">
        <v>5.5</v>
      </c>
      <c r="K26" s="49" t="s">
        <v>36</v>
      </c>
      <c r="L26" s="54"/>
      <c r="M26" s="54"/>
      <c r="N26" s="54"/>
      <c r="O26" s="54"/>
      <c r="P26" s="80">
        <v>6</v>
      </c>
      <c r="Q26" s="51">
        <f t="shared" si="0"/>
        <v>6.1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485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34.5" customHeight="1" x14ac:dyDescent="0.25">
      <c r="B27" s="44">
        <v>19</v>
      </c>
      <c r="C27" s="45" t="s">
        <v>783</v>
      </c>
      <c r="D27" s="46" t="s">
        <v>79</v>
      </c>
      <c r="E27" s="47" t="s">
        <v>362</v>
      </c>
      <c r="F27" s="48" t="s">
        <v>784</v>
      </c>
      <c r="G27" s="45" t="s">
        <v>739</v>
      </c>
      <c r="H27" s="82">
        <v>8</v>
      </c>
      <c r="I27" s="49">
        <v>5.5</v>
      </c>
      <c r="J27" s="49">
        <v>6</v>
      </c>
      <c r="K27" s="49" t="s">
        <v>36</v>
      </c>
      <c r="L27" s="54"/>
      <c r="M27" s="54"/>
      <c r="N27" s="54"/>
      <c r="O27" s="54"/>
      <c r="P27" s="80">
        <v>7.5</v>
      </c>
      <c r="Q27" s="51">
        <f t="shared" si="0"/>
        <v>6.9</v>
      </c>
      <c r="R27" s="52" t="str">
        <f t="shared" si="3"/>
        <v>C+</v>
      </c>
      <c r="S27" s="53" t="str">
        <f t="shared" si="1"/>
        <v>Trung bình</v>
      </c>
      <c r="T27" s="41" t="str">
        <f t="shared" si="4"/>
        <v/>
      </c>
      <c r="U27" s="41" t="s">
        <v>485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34.5" customHeight="1" x14ac:dyDescent="0.25">
      <c r="B28" s="44">
        <v>20</v>
      </c>
      <c r="C28" s="45" t="s">
        <v>785</v>
      </c>
      <c r="D28" s="46" t="s">
        <v>786</v>
      </c>
      <c r="E28" s="47" t="s">
        <v>374</v>
      </c>
      <c r="F28" s="48" t="s">
        <v>787</v>
      </c>
      <c r="G28" s="45" t="s">
        <v>739</v>
      </c>
      <c r="H28" s="82">
        <v>10</v>
      </c>
      <c r="I28" s="49">
        <v>5</v>
      </c>
      <c r="J28" s="49">
        <v>7</v>
      </c>
      <c r="K28" s="49" t="s">
        <v>36</v>
      </c>
      <c r="L28" s="54"/>
      <c r="M28" s="54"/>
      <c r="N28" s="54"/>
      <c r="O28" s="54"/>
      <c r="P28" s="80">
        <v>7</v>
      </c>
      <c r="Q28" s="51">
        <f t="shared" si="0"/>
        <v>6.9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485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34.5" customHeight="1" x14ac:dyDescent="0.25">
      <c r="B29" s="44">
        <v>21</v>
      </c>
      <c r="C29" s="45" t="s">
        <v>788</v>
      </c>
      <c r="D29" s="46" t="s">
        <v>789</v>
      </c>
      <c r="E29" s="47" t="s">
        <v>155</v>
      </c>
      <c r="F29" s="48" t="s">
        <v>790</v>
      </c>
      <c r="G29" s="45" t="s">
        <v>739</v>
      </c>
      <c r="H29" s="82"/>
      <c r="I29" s="49"/>
      <c r="J29" s="49" t="s">
        <v>36</v>
      </c>
      <c r="K29" s="49" t="s">
        <v>36</v>
      </c>
      <c r="L29" s="54"/>
      <c r="M29" s="54"/>
      <c r="N29" s="54"/>
      <c r="O29" s="54"/>
      <c r="P29" s="80"/>
      <c r="Q29" s="51">
        <f t="shared" si="0"/>
        <v>0</v>
      </c>
      <c r="R29" s="52" t="str">
        <f t="shared" si="3"/>
        <v>F</v>
      </c>
      <c r="S29" s="53" t="str">
        <f t="shared" si="1"/>
        <v>Kém</v>
      </c>
      <c r="T29" s="41" t="str">
        <f t="shared" si="4"/>
        <v>Không đủ ĐKDT</v>
      </c>
      <c r="U29" s="41" t="s">
        <v>485</v>
      </c>
      <c r="V29" s="71"/>
      <c r="W29" s="4"/>
      <c r="X29" s="43" t="str">
        <f t="shared" si="2"/>
        <v>Học lại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34.5" customHeight="1" x14ac:dyDescent="0.25">
      <c r="B30" s="44">
        <v>22</v>
      </c>
      <c r="C30" s="45" t="s">
        <v>791</v>
      </c>
      <c r="D30" s="46" t="s">
        <v>792</v>
      </c>
      <c r="E30" s="47" t="s">
        <v>155</v>
      </c>
      <c r="F30" s="48" t="s">
        <v>793</v>
      </c>
      <c r="G30" s="45" t="s">
        <v>739</v>
      </c>
      <c r="H30" s="82">
        <v>10</v>
      </c>
      <c r="I30" s="49">
        <v>5.5</v>
      </c>
      <c r="J30" s="49">
        <v>5</v>
      </c>
      <c r="K30" s="49" t="s">
        <v>36</v>
      </c>
      <c r="L30" s="54"/>
      <c r="M30" s="54"/>
      <c r="N30" s="54"/>
      <c r="O30" s="54"/>
      <c r="P30" s="80">
        <v>6</v>
      </c>
      <c r="Q30" s="51">
        <f t="shared" si="0"/>
        <v>6.1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485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34.5" customHeight="1" x14ac:dyDescent="0.25">
      <c r="B31" s="44">
        <v>23</v>
      </c>
      <c r="C31" s="45" t="s">
        <v>794</v>
      </c>
      <c r="D31" s="46" t="s">
        <v>795</v>
      </c>
      <c r="E31" s="47" t="s">
        <v>796</v>
      </c>
      <c r="F31" s="48" t="s">
        <v>797</v>
      </c>
      <c r="G31" s="45" t="s">
        <v>739</v>
      </c>
      <c r="H31" s="82">
        <v>8</v>
      </c>
      <c r="I31" s="49">
        <v>5</v>
      </c>
      <c r="J31" s="49">
        <v>5</v>
      </c>
      <c r="K31" s="49" t="s">
        <v>36</v>
      </c>
      <c r="L31" s="54"/>
      <c r="M31" s="54"/>
      <c r="N31" s="54"/>
      <c r="O31" s="54"/>
      <c r="P31" s="80">
        <v>5.5</v>
      </c>
      <c r="Q31" s="51">
        <f t="shared" si="0"/>
        <v>5.6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485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34.5" customHeight="1" x14ac:dyDescent="0.25">
      <c r="B32" s="44">
        <v>24</v>
      </c>
      <c r="C32" s="45" t="s">
        <v>798</v>
      </c>
      <c r="D32" s="46" t="s">
        <v>799</v>
      </c>
      <c r="E32" s="47" t="s">
        <v>796</v>
      </c>
      <c r="F32" s="48" t="s">
        <v>120</v>
      </c>
      <c r="G32" s="45" t="s">
        <v>739</v>
      </c>
      <c r="H32" s="82">
        <v>10</v>
      </c>
      <c r="I32" s="49">
        <v>5.5</v>
      </c>
      <c r="J32" s="49">
        <v>6</v>
      </c>
      <c r="K32" s="49" t="s">
        <v>36</v>
      </c>
      <c r="L32" s="54"/>
      <c r="M32" s="54"/>
      <c r="N32" s="54"/>
      <c r="O32" s="54"/>
      <c r="P32" s="80">
        <v>4.5</v>
      </c>
      <c r="Q32" s="51">
        <f t="shared" si="0"/>
        <v>5.6</v>
      </c>
      <c r="R32" s="52" t="str">
        <f t="shared" si="3"/>
        <v>C</v>
      </c>
      <c r="S32" s="53" t="str">
        <f t="shared" si="1"/>
        <v>Trung bình</v>
      </c>
      <c r="T32" s="41" t="str">
        <f t="shared" si="4"/>
        <v/>
      </c>
      <c r="U32" s="41" t="s">
        <v>485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34.5" customHeight="1" x14ac:dyDescent="0.25">
      <c r="B33" s="44">
        <v>25</v>
      </c>
      <c r="C33" s="45" t="s">
        <v>800</v>
      </c>
      <c r="D33" s="46" t="s">
        <v>147</v>
      </c>
      <c r="E33" s="47" t="s">
        <v>801</v>
      </c>
      <c r="F33" s="48" t="s">
        <v>365</v>
      </c>
      <c r="G33" s="45" t="s">
        <v>739</v>
      </c>
      <c r="H33" s="82">
        <v>10</v>
      </c>
      <c r="I33" s="49">
        <v>6</v>
      </c>
      <c r="J33" s="49">
        <v>7</v>
      </c>
      <c r="K33" s="49" t="s">
        <v>36</v>
      </c>
      <c r="L33" s="54"/>
      <c r="M33" s="54"/>
      <c r="N33" s="54"/>
      <c r="O33" s="54"/>
      <c r="P33" s="80">
        <v>7.5</v>
      </c>
      <c r="Q33" s="51">
        <f t="shared" si="0"/>
        <v>7.4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485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34.5" customHeight="1" x14ac:dyDescent="0.25">
      <c r="B34" s="44">
        <v>26</v>
      </c>
      <c r="C34" s="45" t="s">
        <v>802</v>
      </c>
      <c r="D34" s="46" t="s">
        <v>803</v>
      </c>
      <c r="E34" s="47" t="s">
        <v>196</v>
      </c>
      <c r="F34" s="48" t="s">
        <v>369</v>
      </c>
      <c r="G34" s="45" t="s">
        <v>739</v>
      </c>
      <c r="H34" s="82"/>
      <c r="I34" s="49"/>
      <c r="J34" s="49" t="s">
        <v>36</v>
      </c>
      <c r="K34" s="49" t="s">
        <v>36</v>
      </c>
      <c r="L34" s="54"/>
      <c r="M34" s="54"/>
      <c r="N34" s="54"/>
      <c r="O34" s="54"/>
      <c r="P34" s="80"/>
      <c r="Q34" s="51">
        <f t="shared" si="0"/>
        <v>0</v>
      </c>
      <c r="R34" s="52" t="str">
        <f t="shared" si="3"/>
        <v>F</v>
      </c>
      <c r="S34" s="53" t="str">
        <f t="shared" si="1"/>
        <v>Kém</v>
      </c>
      <c r="T34" s="41" t="str">
        <f t="shared" si="4"/>
        <v>Không đủ ĐKDT</v>
      </c>
      <c r="U34" s="41" t="s">
        <v>485</v>
      </c>
      <c r="V34" s="71"/>
      <c r="W34" s="4"/>
      <c r="X34" s="43" t="str">
        <f t="shared" si="2"/>
        <v>Học lại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34.5" customHeight="1" x14ac:dyDescent="0.25">
      <c r="B35" s="44">
        <v>27</v>
      </c>
      <c r="C35" s="45" t="s">
        <v>804</v>
      </c>
      <c r="D35" s="46" t="s">
        <v>301</v>
      </c>
      <c r="E35" s="47" t="s">
        <v>196</v>
      </c>
      <c r="F35" s="48" t="s">
        <v>406</v>
      </c>
      <c r="G35" s="45" t="s">
        <v>739</v>
      </c>
      <c r="H35" s="82">
        <v>10</v>
      </c>
      <c r="I35" s="49">
        <v>6</v>
      </c>
      <c r="J35" s="49">
        <v>6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6.9</v>
      </c>
      <c r="R35" s="52" t="str">
        <f t="shared" si="3"/>
        <v>C+</v>
      </c>
      <c r="S35" s="53" t="str">
        <f t="shared" si="1"/>
        <v>Trung bình</v>
      </c>
      <c r="T35" s="41" t="str">
        <f t="shared" si="4"/>
        <v/>
      </c>
      <c r="U35" s="41" t="s">
        <v>485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34.5" customHeight="1" x14ac:dyDescent="0.25">
      <c r="B36" s="44">
        <v>28</v>
      </c>
      <c r="C36" s="45" t="s">
        <v>805</v>
      </c>
      <c r="D36" s="46" t="s">
        <v>182</v>
      </c>
      <c r="E36" s="47" t="s">
        <v>806</v>
      </c>
      <c r="F36" s="48" t="s">
        <v>497</v>
      </c>
      <c r="G36" s="45" t="s">
        <v>739</v>
      </c>
      <c r="H36" s="82">
        <v>10</v>
      </c>
      <c r="I36" s="49">
        <v>6</v>
      </c>
      <c r="J36" s="49">
        <v>7</v>
      </c>
      <c r="K36" s="49" t="s">
        <v>36</v>
      </c>
      <c r="L36" s="54"/>
      <c r="M36" s="54"/>
      <c r="N36" s="54"/>
      <c r="O36" s="54"/>
      <c r="P36" s="80">
        <v>9</v>
      </c>
      <c r="Q36" s="51">
        <f t="shared" si="0"/>
        <v>8.1</v>
      </c>
      <c r="R36" s="52" t="str">
        <f t="shared" si="3"/>
        <v>B+</v>
      </c>
      <c r="S36" s="53" t="str">
        <f t="shared" si="1"/>
        <v>Khá</v>
      </c>
      <c r="T36" s="41" t="str">
        <f t="shared" si="4"/>
        <v/>
      </c>
      <c r="U36" s="41" t="s">
        <v>485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34.5" customHeight="1" x14ac:dyDescent="0.25">
      <c r="B37" s="44">
        <v>29</v>
      </c>
      <c r="C37" s="45" t="s">
        <v>807</v>
      </c>
      <c r="D37" s="46" t="s">
        <v>808</v>
      </c>
      <c r="E37" s="47" t="s">
        <v>809</v>
      </c>
      <c r="F37" s="48" t="s">
        <v>810</v>
      </c>
      <c r="G37" s="45" t="s">
        <v>739</v>
      </c>
      <c r="H37" s="82">
        <v>10</v>
      </c>
      <c r="I37" s="49">
        <v>6</v>
      </c>
      <c r="J37" s="49">
        <v>6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6.9</v>
      </c>
      <c r="R37" s="52" t="str">
        <f t="shared" si="3"/>
        <v>C+</v>
      </c>
      <c r="S37" s="53" t="str">
        <f t="shared" si="1"/>
        <v>Trung bình</v>
      </c>
      <c r="T37" s="41" t="str">
        <f t="shared" si="4"/>
        <v/>
      </c>
      <c r="U37" s="41" t="s">
        <v>485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34.5" customHeight="1" x14ac:dyDescent="0.25">
      <c r="B38" s="44">
        <v>30</v>
      </c>
      <c r="C38" s="45" t="s">
        <v>811</v>
      </c>
      <c r="D38" s="46" t="s">
        <v>330</v>
      </c>
      <c r="E38" s="47" t="s">
        <v>204</v>
      </c>
      <c r="F38" s="48" t="s">
        <v>627</v>
      </c>
      <c r="G38" s="45" t="s">
        <v>739</v>
      </c>
      <c r="H38" s="82"/>
      <c r="I38" s="49"/>
      <c r="J38" s="49" t="s">
        <v>36</v>
      </c>
      <c r="K38" s="49" t="s">
        <v>36</v>
      </c>
      <c r="L38" s="54"/>
      <c r="M38" s="54"/>
      <c r="N38" s="54"/>
      <c r="O38" s="54"/>
      <c r="P38" s="80"/>
      <c r="Q38" s="51">
        <f t="shared" si="0"/>
        <v>0</v>
      </c>
      <c r="R38" s="52" t="str">
        <f t="shared" si="3"/>
        <v>F</v>
      </c>
      <c r="S38" s="53" t="str">
        <f t="shared" si="1"/>
        <v>Kém</v>
      </c>
      <c r="T38" s="41" t="str">
        <f t="shared" si="4"/>
        <v>Không đủ ĐKDT</v>
      </c>
      <c r="U38" s="41" t="s">
        <v>485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1:40" ht="34.5" customHeight="1" x14ac:dyDescent="0.25">
      <c r="B39" s="44">
        <v>31</v>
      </c>
      <c r="C39" s="45" t="s">
        <v>812</v>
      </c>
      <c r="D39" s="46" t="s">
        <v>813</v>
      </c>
      <c r="E39" s="47" t="s">
        <v>814</v>
      </c>
      <c r="F39" s="48" t="s">
        <v>176</v>
      </c>
      <c r="G39" s="45" t="s">
        <v>739</v>
      </c>
      <c r="H39" s="82">
        <v>9</v>
      </c>
      <c r="I39" s="49">
        <v>7</v>
      </c>
      <c r="J39" s="49">
        <v>7.5</v>
      </c>
      <c r="K39" s="49" t="s">
        <v>36</v>
      </c>
      <c r="L39" s="54"/>
      <c r="M39" s="54"/>
      <c r="N39" s="54"/>
      <c r="O39" s="54"/>
      <c r="P39" s="80">
        <v>7.5</v>
      </c>
      <c r="Q39" s="51">
        <f t="shared" si="0"/>
        <v>7.6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485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1:40" ht="34.5" customHeight="1" x14ac:dyDescent="0.25">
      <c r="B40" s="44">
        <v>32</v>
      </c>
      <c r="C40" s="45" t="s">
        <v>815</v>
      </c>
      <c r="D40" s="46" t="s">
        <v>816</v>
      </c>
      <c r="E40" s="47" t="s">
        <v>444</v>
      </c>
      <c r="F40" s="48" t="s">
        <v>817</v>
      </c>
      <c r="G40" s="45" t="s">
        <v>739</v>
      </c>
      <c r="H40" s="82">
        <v>9</v>
      </c>
      <c r="I40" s="49">
        <v>6</v>
      </c>
      <c r="J40" s="49">
        <v>7.5</v>
      </c>
      <c r="K40" s="49" t="s">
        <v>36</v>
      </c>
      <c r="L40" s="54"/>
      <c r="M40" s="54"/>
      <c r="N40" s="54"/>
      <c r="O40" s="54"/>
      <c r="P40" s="80">
        <v>7</v>
      </c>
      <c r="Q40" s="51">
        <f t="shared" si="0"/>
        <v>7.1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485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1:40" ht="34.5" customHeight="1" x14ac:dyDescent="0.25">
      <c r="B41" s="44">
        <v>33</v>
      </c>
      <c r="C41" s="45" t="s">
        <v>818</v>
      </c>
      <c r="D41" s="46" t="s">
        <v>592</v>
      </c>
      <c r="E41" s="47" t="s">
        <v>237</v>
      </c>
      <c r="F41" s="48" t="s">
        <v>819</v>
      </c>
      <c r="G41" s="45" t="s">
        <v>739</v>
      </c>
      <c r="H41" s="82">
        <v>9</v>
      </c>
      <c r="I41" s="49">
        <v>5.5</v>
      </c>
      <c r="J41" s="49">
        <v>5.5</v>
      </c>
      <c r="K41" s="49" t="s">
        <v>36</v>
      </c>
      <c r="L41" s="54"/>
      <c r="M41" s="54"/>
      <c r="N41" s="54"/>
      <c r="O41" s="54"/>
      <c r="P41" s="80">
        <v>7</v>
      </c>
      <c r="Q41" s="51">
        <f t="shared" si="0"/>
        <v>6.6</v>
      </c>
      <c r="R41" s="52" t="str">
        <f t="shared" si="3"/>
        <v>C+</v>
      </c>
      <c r="S41" s="53" t="str">
        <f t="shared" si="1"/>
        <v>Trung bình</v>
      </c>
      <c r="T41" s="41" t="str">
        <f t="shared" si="4"/>
        <v/>
      </c>
      <c r="U41" s="41" t="s">
        <v>485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1:40" ht="34.5" customHeight="1" x14ac:dyDescent="0.25">
      <c r="B42" s="44">
        <v>34</v>
      </c>
      <c r="C42" s="45" t="s">
        <v>820</v>
      </c>
      <c r="D42" s="46" t="s">
        <v>821</v>
      </c>
      <c r="E42" s="47" t="s">
        <v>241</v>
      </c>
      <c r="F42" s="48" t="s">
        <v>822</v>
      </c>
      <c r="G42" s="45" t="s">
        <v>739</v>
      </c>
      <c r="H42" s="82">
        <v>10</v>
      </c>
      <c r="I42" s="49">
        <v>7</v>
      </c>
      <c r="J42" s="49">
        <v>7</v>
      </c>
      <c r="K42" s="49" t="s">
        <v>36</v>
      </c>
      <c r="L42" s="54"/>
      <c r="M42" s="54"/>
      <c r="N42" s="54"/>
      <c r="O42" s="54"/>
      <c r="P42" s="80">
        <v>8</v>
      </c>
      <c r="Q42" s="51">
        <f t="shared" si="0"/>
        <v>7.8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485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1:40" ht="34.5" customHeight="1" x14ac:dyDescent="0.25">
      <c r="B43" s="44">
        <v>35</v>
      </c>
      <c r="C43" s="45" t="s">
        <v>823</v>
      </c>
      <c r="D43" s="46" t="s">
        <v>824</v>
      </c>
      <c r="E43" s="47" t="s">
        <v>245</v>
      </c>
      <c r="F43" s="48" t="s">
        <v>262</v>
      </c>
      <c r="G43" s="45" t="s">
        <v>739</v>
      </c>
      <c r="H43" s="82">
        <v>10</v>
      </c>
      <c r="I43" s="49">
        <v>6</v>
      </c>
      <c r="J43" s="49">
        <v>6</v>
      </c>
      <c r="K43" s="49" t="s">
        <v>36</v>
      </c>
      <c r="L43" s="54"/>
      <c r="M43" s="54"/>
      <c r="N43" s="54"/>
      <c r="O43" s="54"/>
      <c r="P43" s="80">
        <v>6.5</v>
      </c>
      <c r="Q43" s="51">
        <f t="shared" si="0"/>
        <v>6.7</v>
      </c>
      <c r="R43" s="52" t="str">
        <f t="shared" si="3"/>
        <v>C+</v>
      </c>
      <c r="S43" s="53" t="str">
        <f t="shared" si="1"/>
        <v>Trung bình</v>
      </c>
      <c r="T43" s="41" t="str">
        <f t="shared" si="4"/>
        <v/>
      </c>
      <c r="U43" s="41" t="s">
        <v>485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1:40" ht="34.5" customHeight="1" x14ac:dyDescent="0.25">
      <c r="B44" s="44">
        <v>36</v>
      </c>
      <c r="C44" s="45" t="s">
        <v>825</v>
      </c>
      <c r="D44" s="46" t="s">
        <v>826</v>
      </c>
      <c r="E44" s="47" t="s">
        <v>245</v>
      </c>
      <c r="F44" s="48" t="s">
        <v>827</v>
      </c>
      <c r="G44" s="45" t="s">
        <v>739</v>
      </c>
      <c r="H44" s="82">
        <v>10</v>
      </c>
      <c r="I44" s="49">
        <v>7.5</v>
      </c>
      <c r="J44" s="49">
        <v>7</v>
      </c>
      <c r="K44" s="49" t="s">
        <v>36</v>
      </c>
      <c r="L44" s="54"/>
      <c r="M44" s="54"/>
      <c r="N44" s="54"/>
      <c r="O44" s="54"/>
      <c r="P44" s="80">
        <v>6.5</v>
      </c>
      <c r="Q44" s="51">
        <f t="shared" si="0"/>
        <v>7.2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485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1:40" ht="34.5" customHeight="1" x14ac:dyDescent="0.25">
      <c r="B45" s="44">
        <v>37</v>
      </c>
      <c r="C45" s="45" t="s">
        <v>828</v>
      </c>
      <c r="D45" s="46" t="s">
        <v>829</v>
      </c>
      <c r="E45" s="47" t="s">
        <v>265</v>
      </c>
      <c r="F45" s="48" t="s">
        <v>573</v>
      </c>
      <c r="G45" s="45" t="s">
        <v>739</v>
      </c>
      <c r="H45" s="82">
        <v>10</v>
      </c>
      <c r="I45" s="49">
        <v>7</v>
      </c>
      <c r="J45" s="49">
        <v>6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7.1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485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1:40" ht="34.5" customHeight="1" x14ac:dyDescent="0.25">
      <c r="B46" s="44">
        <v>38</v>
      </c>
      <c r="C46" s="45" t="s">
        <v>830</v>
      </c>
      <c r="D46" s="46" t="s">
        <v>831</v>
      </c>
      <c r="E46" s="47" t="s">
        <v>832</v>
      </c>
      <c r="F46" s="48" t="s">
        <v>833</v>
      </c>
      <c r="G46" s="45" t="s">
        <v>739</v>
      </c>
      <c r="H46" s="82">
        <v>10</v>
      </c>
      <c r="I46" s="49">
        <v>6</v>
      </c>
      <c r="J46" s="49">
        <v>6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6.9</v>
      </c>
      <c r="R46" s="52" t="str">
        <f t="shared" si="3"/>
        <v>C+</v>
      </c>
      <c r="S46" s="53" t="str">
        <f t="shared" si="1"/>
        <v>Trung bình</v>
      </c>
      <c r="T46" s="41" t="str">
        <f t="shared" si="4"/>
        <v/>
      </c>
      <c r="U46" s="41" t="s">
        <v>485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1:40" ht="7.5" customHeight="1" x14ac:dyDescent="0.25">
      <c r="A47" s="61"/>
      <c r="B47" s="62"/>
      <c r="C47" s="63"/>
      <c r="D47" s="63"/>
      <c r="E47" s="64"/>
      <c r="F47" s="64"/>
      <c r="G47" s="64"/>
      <c r="H47" s="65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4"/>
    </row>
    <row r="48" spans="1:40" ht="16.5" x14ac:dyDescent="0.25">
      <c r="A48" s="61"/>
      <c r="B48" s="122" t="s">
        <v>37</v>
      </c>
      <c r="C48" s="122"/>
      <c r="D48" s="63"/>
      <c r="E48" s="64"/>
      <c r="F48" s="64"/>
      <c r="G48" s="64"/>
      <c r="H48" s="65"/>
      <c r="I48" s="66"/>
      <c r="J48" s="66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4"/>
    </row>
    <row r="49" spans="1:23" ht="16.5" customHeight="1" x14ac:dyDescent="0.25">
      <c r="A49" s="61"/>
      <c r="B49" s="68" t="s">
        <v>38</v>
      </c>
      <c r="C49" s="68"/>
      <c r="D49" s="69">
        <f>+$AA$7</f>
        <v>38</v>
      </c>
      <c r="E49" s="70" t="s">
        <v>39</v>
      </c>
      <c r="F49" s="70"/>
      <c r="G49" s="123" t="s">
        <v>40</v>
      </c>
      <c r="H49" s="123"/>
      <c r="I49" s="123"/>
      <c r="J49" s="123"/>
      <c r="K49" s="123"/>
      <c r="L49" s="123"/>
      <c r="M49" s="123"/>
      <c r="N49" s="123"/>
      <c r="O49" s="123"/>
      <c r="P49" s="71">
        <f>$AA$7 -COUNTIF($T$8:$T$192,"Vắng") -COUNTIF($T$8:$T$192,"Vắng có phép") - COUNTIF($T$8:$T$192,"Đình chỉ thi") - COUNTIF($T$8:$T$192,"Không đủ ĐKDT")</f>
        <v>35</v>
      </c>
      <c r="Q49" s="71"/>
      <c r="R49" s="72"/>
      <c r="S49" s="73"/>
      <c r="T49" s="73" t="s">
        <v>39</v>
      </c>
      <c r="U49" s="73"/>
      <c r="V49" s="73"/>
      <c r="W49" s="4"/>
    </row>
    <row r="50" spans="1:23" ht="16.5" customHeight="1" x14ac:dyDescent="0.25">
      <c r="A50" s="61"/>
      <c r="B50" s="68" t="s">
        <v>41</v>
      </c>
      <c r="C50" s="68"/>
      <c r="D50" s="69">
        <f>+$AL$7</f>
        <v>35</v>
      </c>
      <c r="E50" s="70" t="s">
        <v>39</v>
      </c>
      <c r="F50" s="70"/>
      <c r="G50" s="123" t="s">
        <v>42</v>
      </c>
      <c r="H50" s="123"/>
      <c r="I50" s="123"/>
      <c r="J50" s="123"/>
      <c r="K50" s="123"/>
      <c r="L50" s="123"/>
      <c r="M50" s="123"/>
      <c r="N50" s="123"/>
      <c r="O50" s="123"/>
      <c r="P50" s="74">
        <f>COUNTIF($T$8:$T$68,"Vắng")</f>
        <v>0</v>
      </c>
      <c r="Q50" s="74"/>
      <c r="R50" s="75"/>
      <c r="S50" s="73"/>
      <c r="T50" s="73" t="s">
        <v>39</v>
      </c>
      <c r="U50" s="73"/>
      <c r="V50" s="73"/>
      <c r="W50" s="4"/>
    </row>
    <row r="51" spans="1:23" ht="16.5" customHeight="1" x14ac:dyDescent="0.25">
      <c r="A51" s="61"/>
      <c r="B51" s="68" t="s">
        <v>43</v>
      </c>
      <c r="C51" s="68"/>
      <c r="D51" s="76">
        <f>COUNTIF(X9:X46,"Học lại")</f>
        <v>3</v>
      </c>
      <c r="E51" s="70" t="s">
        <v>39</v>
      </c>
      <c r="F51" s="70"/>
      <c r="G51" s="123" t="s">
        <v>44</v>
      </c>
      <c r="H51" s="123"/>
      <c r="I51" s="123"/>
      <c r="J51" s="123"/>
      <c r="K51" s="123"/>
      <c r="L51" s="123"/>
      <c r="M51" s="123"/>
      <c r="N51" s="123"/>
      <c r="O51" s="123"/>
      <c r="P51" s="71">
        <f>COUNTIF($T$8:$T$68,"Vắng có phép")</f>
        <v>0</v>
      </c>
      <c r="Q51" s="71"/>
      <c r="R51" s="72"/>
      <c r="S51" s="73"/>
      <c r="T51" s="73" t="s">
        <v>39</v>
      </c>
      <c r="U51" s="73"/>
      <c r="V51" s="73"/>
      <c r="W51" s="4"/>
    </row>
    <row r="52" spans="1:23" ht="3" customHeight="1" x14ac:dyDescent="0.25">
      <c r="A52" s="61"/>
      <c r="B52" s="62"/>
      <c r="C52" s="63"/>
      <c r="D52" s="63"/>
      <c r="E52" s="64"/>
      <c r="F52" s="64"/>
      <c r="G52" s="64"/>
      <c r="H52" s="65"/>
      <c r="I52" s="66"/>
      <c r="J52" s="66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4"/>
    </row>
    <row r="53" spans="1:23" x14ac:dyDescent="0.25">
      <c r="B53" s="77" t="s">
        <v>45</v>
      </c>
      <c r="C53" s="77"/>
      <c r="D53" s="78">
        <f>COUNTIF(X9:X46,"Thi lại")</f>
        <v>0</v>
      </c>
      <c r="E53" s="79" t="s">
        <v>39</v>
      </c>
      <c r="F53" s="4"/>
      <c r="G53" s="4"/>
      <c r="H53" s="4"/>
      <c r="I53" s="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97"/>
      <c r="V53" s="97"/>
      <c r="W53" s="4"/>
    </row>
    <row r="54" spans="1:23" x14ac:dyDescent="0.25">
      <c r="B54" s="77"/>
      <c r="C54" s="77"/>
      <c r="D54" s="78"/>
      <c r="E54" s="79"/>
      <c r="F54" s="4"/>
      <c r="G54" s="4"/>
      <c r="H54" s="4"/>
      <c r="I54" s="4"/>
      <c r="J54" s="124" t="s">
        <v>836</v>
      </c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97"/>
      <c r="V54" s="97"/>
      <c r="W54" s="4"/>
    </row>
  </sheetData>
  <sheetProtection formatCells="0" formatColumns="0" formatRows="0" insertColumns="0" insertRows="0" insertHyperlinks="0" deleteColumns="0" deleteRows="0" sort="0" autoFilter="0" pivotTables="0"/>
  <autoFilter ref="A7:AN46">
    <filterColumn colId="3" showButton="0"/>
  </autoFilter>
  <mergeCells count="43">
    <mergeCell ref="T6:T8"/>
    <mergeCell ref="U6:U8"/>
    <mergeCell ref="B8:G8"/>
    <mergeCell ref="B48:C48"/>
    <mergeCell ref="G49:O49"/>
    <mergeCell ref="G50:O50"/>
    <mergeCell ref="M6:N6"/>
    <mergeCell ref="O6:O7"/>
    <mergeCell ref="P6:P7"/>
    <mergeCell ref="Q6:Q8"/>
    <mergeCell ref="R6:R7"/>
    <mergeCell ref="S6:S7"/>
    <mergeCell ref="G51:O51"/>
    <mergeCell ref="J53:T53"/>
    <mergeCell ref="J54:T54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46">
    <cfRule type="cellIs" dxfId="29" priority="8" operator="greaterThan">
      <formula>10</formula>
    </cfRule>
  </conditionalFormatting>
  <conditionalFormatting sqref="C1:C1048576">
    <cfRule type="duplicateValues" dxfId="28" priority="7"/>
  </conditionalFormatting>
  <conditionalFormatting sqref="P9:P46">
    <cfRule type="cellIs" dxfId="27" priority="4" operator="greaterThan">
      <formula>10</formula>
    </cfRule>
    <cfRule type="cellIs" dxfId="26" priority="5" operator="greaterThan">
      <formula>10</formula>
    </cfRule>
    <cfRule type="cellIs" dxfId="25" priority="6" operator="greaterThan">
      <formula>10</formula>
    </cfRule>
  </conditionalFormatting>
  <conditionalFormatting sqref="H9:K46">
    <cfRule type="cellIs" dxfId="24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1 Y3:AM7 Z2:AM2 Z9 X9:Y46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opLeftCell="B1" workbookViewId="0">
      <pane ySplit="2" topLeftCell="A46" activePane="bottomLeft" state="frozen"/>
      <selection activeCell="T5" sqref="T1:T1048576"/>
      <selection pane="bottomLeft" activeCell="B54" sqref="A54:XFD85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4.375" style="1" customWidth="1"/>
    <col min="5" max="5" width="7.875" style="1" customWidth="1"/>
    <col min="6" max="6" width="9.375" style="1" hidden="1" customWidth="1"/>
    <col min="7" max="7" width="11.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6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835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4"/>
      <c r="V1" s="9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735</v>
      </c>
      <c r="Q3" s="107"/>
      <c r="R3" s="107"/>
      <c r="S3" s="107"/>
      <c r="T3" s="107"/>
      <c r="U3" s="107"/>
      <c r="V3" s="92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278</v>
      </c>
      <c r="H4" s="109"/>
      <c r="I4" s="109"/>
      <c r="J4" s="109"/>
      <c r="K4" s="109"/>
      <c r="L4" s="109"/>
      <c r="M4" s="109"/>
      <c r="N4" s="109"/>
      <c r="O4" s="109"/>
      <c r="P4" s="109" t="s">
        <v>484</v>
      </c>
      <c r="Q4" s="109"/>
      <c r="R4" s="109"/>
      <c r="S4" s="109"/>
      <c r="T4" s="109"/>
      <c r="U4" s="109"/>
      <c r="V4" s="93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91" t="s">
        <v>33</v>
      </c>
      <c r="N7" s="91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Lập trình Web</v>
      </c>
      <c r="Z7" s="19" t="str">
        <f>+P3</f>
        <v>Nhóm: E15-005_04</v>
      </c>
      <c r="AA7" s="20">
        <f>+$AJ$7+$AL$7+$AH$7</f>
        <v>37</v>
      </c>
      <c r="AB7" s="7">
        <f>COUNTIF($S$8:$S$59,"Khiển trách")</f>
        <v>0</v>
      </c>
      <c r="AC7" s="7">
        <f>COUNTIF($S$8:$S$59,"Cảnh cáo")</f>
        <v>0</v>
      </c>
      <c r="AD7" s="7">
        <f>COUNTIF($S$8:$S$59,"Đình chỉ thi")</f>
        <v>0</v>
      </c>
      <c r="AE7" s="21">
        <f>+($AB$7+$AC$7+$AD$7)/$AA$7*100%</f>
        <v>0</v>
      </c>
      <c r="AF7" s="7">
        <f>SUM(COUNTIF($S$8:$S$57,"Vắng"),COUNTIF($S$8:$S$57,"Vắng có phép"))</f>
        <v>0</v>
      </c>
      <c r="AG7" s="22">
        <f>+$AF$7/$AA$7</f>
        <v>0</v>
      </c>
      <c r="AH7" s="23">
        <f>COUNTIF($X$8:$X$57,"Thi lại")</f>
        <v>0</v>
      </c>
      <c r="AI7" s="22">
        <f>+$AH$7/$AA$7</f>
        <v>0</v>
      </c>
      <c r="AJ7" s="23">
        <f>COUNTIF($X$8:$X$58,"Học lại")</f>
        <v>1</v>
      </c>
      <c r="AK7" s="22">
        <f>+$AJ$7/$AA$7</f>
        <v>2.7027027027027029E-2</v>
      </c>
      <c r="AL7" s="7">
        <f>COUNTIF($X$9:$X$58,"Đạt")</f>
        <v>36</v>
      </c>
      <c r="AM7" s="21">
        <f>+$AL$7/$AA$7</f>
        <v>0.97297297297297303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20</v>
      </c>
      <c r="J8" s="83">
        <v>20</v>
      </c>
      <c r="K8" s="25"/>
      <c r="L8" s="26"/>
      <c r="M8" s="27"/>
      <c r="N8" s="27"/>
      <c r="O8" s="27"/>
      <c r="P8" s="28">
        <f>100-(H8+I8+J8+K8)</f>
        <v>50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31.5" customHeight="1" x14ac:dyDescent="0.25">
      <c r="B9" s="31">
        <v>1</v>
      </c>
      <c r="C9" s="32" t="s">
        <v>651</v>
      </c>
      <c r="D9" s="33" t="s">
        <v>652</v>
      </c>
      <c r="E9" s="34" t="s">
        <v>51</v>
      </c>
      <c r="F9" s="35" t="s">
        <v>653</v>
      </c>
      <c r="G9" s="32" t="s">
        <v>654</v>
      </c>
      <c r="H9" s="81">
        <v>10</v>
      </c>
      <c r="I9" s="36">
        <v>5.5</v>
      </c>
      <c r="J9" s="36">
        <v>6</v>
      </c>
      <c r="K9" s="36" t="s">
        <v>36</v>
      </c>
      <c r="L9" s="37"/>
      <c r="M9" s="37"/>
      <c r="N9" s="37"/>
      <c r="O9" s="37"/>
      <c r="P9" s="38">
        <v>8</v>
      </c>
      <c r="Q9" s="39">
        <f t="shared" ref="Q9:Q45" si="0">ROUND(SUMPRODUCT(H9:P9,$H$8:$P$8)/100,1)</f>
        <v>7.3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45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281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31.5" customHeight="1" x14ac:dyDescent="0.25">
      <c r="B10" s="44">
        <v>2</v>
      </c>
      <c r="C10" s="45" t="s">
        <v>655</v>
      </c>
      <c r="D10" s="46" t="s">
        <v>656</v>
      </c>
      <c r="E10" s="47" t="s">
        <v>51</v>
      </c>
      <c r="F10" s="48" t="s">
        <v>657</v>
      </c>
      <c r="G10" s="45" t="s">
        <v>654</v>
      </c>
      <c r="H10" s="82">
        <v>8</v>
      </c>
      <c r="I10" s="49">
        <v>4</v>
      </c>
      <c r="J10" s="49">
        <v>4</v>
      </c>
      <c r="K10" s="49" t="s">
        <v>36</v>
      </c>
      <c r="L10" s="50"/>
      <c r="M10" s="50"/>
      <c r="N10" s="50"/>
      <c r="O10" s="50"/>
      <c r="P10" s="80">
        <v>5.5</v>
      </c>
      <c r="Q10" s="51">
        <f t="shared" si="0"/>
        <v>5.2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D+</v>
      </c>
      <c r="S10" s="53" t="str">
        <f t="shared" si="1"/>
        <v>Trung bình yếu</v>
      </c>
      <c r="T10" s="41" t="str">
        <f>+IF(OR($H10=0,$I10=0,$J10=0,$K10=0),"Không đủ ĐKDT",IF(AND(P10=0,Q10&gt;=4),"Không đạt",""))</f>
        <v/>
      </c>
      <c r="U10" s="41" t="s">
        <v>281</v>
      </c>
      <c r="V10" s="71"/>
      <c r="W10" s="4"/>
      <c r="X10" s="43" t="str">
        <f t="shared" ref="X10:X45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31.5" customHeight="1" x14ac:dyDescent="0.25">
      <c r="B11" s="44">
        <v>3</v>
      </c>
      <c r="C11" s="45" t="s">
        <v>658</v>
      </c>
      <c r="D11" s="46" t="s">
        <v>413</v>
      </c>
      <c r="E11" s="47" t="s">
        <v>51</v>
      </c>
      <c r="F11" s="48" t="s">
        <v>659</v>
      </c>
      <c r="G11" s="45" t="s">
        <v>654</v>
      </c>
      <c r="H11" s="82">
        <v>10</v>
      </c>
      <c r="I11" s="49">
        <v>5.5</v>
      </c>
      <c r="J11" s="49">
        <v>6</v>
      </c>
      <c r="K11" s="49" t="s">
        <v>36</v>
      </c>
      <c r="L11" s="54"/>
      <c r="M11" s="54"/>
      <c r="N11" s="54"/>
      <c r="O11" s="54"/>
      <c r="P11" s="80">
        <v>6</v>
      </c>
      <c r="Q11" s="51">
        <f t="shared" si="0"/>
        <v>6.3</v>
      </c>
      <c r="R11" s="52" t="str">
        <f t="shared" ref="R11:R45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45" si="4">+IF(OR($H11=0,$I11=0,$J11=0,$K11=0),"Không đủ ĐKDT",IF(AND(P11=0,Q11&gt;=4),"Không đạt",""))</f>
        <v/>
      </c>
      <c r="U11" s="41" t="s">
        <v>281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31.5" customHeight="1" x14ac:dyDescent="0.25">
      <c r="B12" s="44">
        <v>4</v>
      </c>
      <c r="C12" s="45" t="s">
        <v>660</v>
      </c>
      <c r="D12" s="46" t="s">
        <v>130</v>
      </c>
      <c r="E12" s="47" t="s">
        <v>51</v>
      </c>
      <c r="F12" s="48" t="s">
        <v>52</v>
      </c>
      <c r="G12" s="45" t="s">
        <v>654</v>
      </c>
      <c r="H12" s="82">
        <v>9</v>
      </c>
      <c r="I12" s="49">
        <v>5.5</v>
      </c>
      <c r="J12" s="49">
        <v>7</v>
      </c>
      <c r="K12" s="49" t="s">
        <v>36</v>
      </c>
      <c r="L12" s="54"/>
      <c r="M12" s="54"/>
      <c r="N12" s="54"/>
      <c r="O12" s="54"/>
      <c r="P12" s="80">
        <v>9</v>
      </c>
      <c r="Q12" s="51">
        <f t="shared" si="0"/>
        <v>7.9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281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31.5" customHeight="1" x14ac:dyDescent="0.25">
      <c r="B13" s="44">
        <v>5</v>
      </c>
      <c r="C13" s="45" t="s">
        <v>661</v>
      </c>
      <c r="D13" s="46" t="s">
        <v>72</v>
      </c>
      <c r="E13" s="47" t="s">
        <v>51</v>
      </c>
      <c r="F13" s="48" t="s">
        <v>88</v>
      </c>
      <c r="G13" s="45" t="s">
        <v>654</v>
      </c>
      <c r="H13" s="82">
        <v>10</v>
      </c>
      <c r="I13" s="49">
        <v>6</v>
      </c>
      <c r="J13" s="49">
        <v>7</v>
      </c>
      <c r="K13" s="49" t="s">
        <v>36</v>
      </c>
      <c r="L13" s="54"/>
      <c r="M13" s="54"/>
      <c r="N13" s="54"/>
      <c r="O13" s="54"/>
      <c r="P13" s="80">
        <v>9</v>
      </c>
      <c r="Q13" s="51">
        <f t="shared" si="0"/>
        <v>8.1</v>
      </c>
      <c r="R13" s="52" t="str">
        <f t="shared" si="3"/>
        <v>B+</v>
      </c>
      <c r="S13" s="53" t="str">
        <f t="shared" si="1"/>
        <v>Khá</v>
      </c>
      <c r="T13" s="41" t="str">
        <f t="shared" si="4"/>
        <v/>
      </c>
      <c r="U13" s="41" t="s">
        <v>281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31.5" customHeight="1" x14ac:dyDescent="0.25">
      <c r="B14" s="44">
        <v>6</v>
      </c>
      <c r="C14" s="45" t="s">
        <v>662</v>
      </c>
      <c r="D14" s="46" t="s">
        <v>663</v>
      </c>
      <c r="E14" s="47" t="s">
        <v>51</v>
      </c>
      <c r="F14" s="48" t="s">
        <v>547</v>
      </c>
      <c r="G14" s="45" t="s">
        <v>654</v>
      </c>
      <c r="H14" s="82">
        <v>10</v>
      </c>
      <c r="I14" s="49">
        <v>6</v>
      </c>
      <c r="J14" s="49">
        <v>5.5</v>
      </c>
      <c r="K14" s="49" t="s">
        <v>36</v>
      </c>
      <c r="L14" s="54"/>
      <c r="M14" s="54"/>
      <c r="N14" s="54"/>
      <c r="O14" s="54"/>
      <c r="P14" s="80">
        <v>8.5</v>
      </c>
      <c r="Q14" s="51">
        <f t="shared" si="0"/>
        <v>7.6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281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31.5" customHeight="1" x14ac:dyDescent="0.25">
      <c r="B15" s="44">
        <v>7</v>
      </c>
      <c r="C15" s="45" t="s">
        <v>664</v>
      </c>
      <c r="D15" s="46" t="s">
        <v>477</v>
      </c>
      <c r="E15" s="47" t="s">
        <v>665</v>
      </c>
      <c r="F15" s="48" t="s">
        <v>525</v>
      </c>
      <c r="G15" s="45" t="s">
        <v>654</v>
      </c>
      <c r="H15" s="82">
        <v>10</v>
      </c>
      <c r="I15" s="49">
        <v>6</v>
      </c>
      <c r="J15" s="49">
        <v>7</v>
      </c>
      <c r="K15" s="49" t="s">
        <v>36</v>
      </c>
      <c r="L15" s="54"/>
      <c r="M15" s="54"/>
      <c r="N15" s="54"/>
      <c r="O15" s="54"/>
      <c r="P15" s="80">
        <v>9</v>
      </c>
      <c r="Q15" s="51">
        <f t="shared" si="0"/>
        <v>8.1</v>
      </c>
      <c r="R15" s="52" t="str">
        <f t="shared" si="3"/>
        <v>B+</v>
      </c>
      <c r="S15" s="53" t="str">
        <f t="shared" si="1"/>
        <v>Khá</v>
      </c>
      <c r="T15" s="41" t="str">
        <f t="shared" si="4"/>
        <v/>
      </c>
      <c r="U15" s="41" t="s">
        <v>281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31.5" customHeight="1" x14ac:dyDescent="0.25">
      <c r="B16" s="44">
        <v>8</v>
      </c>
      <c r="C16" s="45" t="s">
        <v>666</v>
      </c>
      <c r="D16" s="46" t="s">
        <v>83</v>
      </c>
      <c r="E16" s="47" t="s">
        <v>667</v>
      </c>
      <c r="F16" s="48" t="s">
        <v>668</v>
      </c>
      <c r="G16" s="45" t="s">
        <v>654</v>
      </c>
      <c r="H16" s="82">
        <v>10</v>
      </c>
      <c r="I16" s="49">
        <v>5</v>
      </c>
      <c r="J16" s="49">
        <v>7.5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7</v>
      </c>
      <c r="R16" s="52" t="str">
        <f t="shared" si="3"/>
        <v>B</v>
      </c>
      <c r="S16" s="53" t="str">
        <f t="shared" si="1"/>
        <v>Khá</v>
      </c>
      <c r="T16" s="41" t="str">
        <f t="shared" si="4"/>
        <v/>
      </c>
      <c r="U16" s="41" t="s">
        <v>281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31.5" customHeight="1" x14ac:dyDescent="0.25">
      <c r="B17" s="44">
        <v>9</v>
      </c>
      <c r="C17" s="45" t="s">
        <v>669</v>
      </c>
      <c r="D17" s="46" t="s">
        <v>545</v>
      </c>
      <c r="E17" s="47" t="s">
        <v>670</v>
      </c>
      <c r="F17" s="48" t="s">
        <v>163</v>
      </c>
      <c r="G17" s="45" t="s">
        <v>654</v>
      </c>
      <c r="H17" s="82">
        <v>9</v>
      </c>
      <c r="I17" s="49">
        <v>7</v>
      </c>
      <c r="J17" s="49">
        <v>7</v>
      </c>
      <c r="K17" s="49" t="s">
        <v>36</v>
      </c>
      <c r="L17" s="54"/>
      <c r="M17" s="54"/>
      <c r="N17" s="54"/>
      <c r="O17" s="54"/>
      <c r="P17" s="80">
        <v>7.5</v>
      </c>
      <c r="Q17" s="51">
        <f t="shared" si="0"/>
        <v>7.5</v>
      </c>
      <c r="R17" s="52" t="str">
        <f t="shared" si="3"/>
        <v>B</v>
      </c>
      <c r="S17" s="53" t="str">
        <f t="shared" si="1"/>
        <v>Khá</v>
      </c>
      <c r="T17" s="41" t="str">
        <f t="shared" si="4"/>
        <v/>
      </c>
      <c r="U17" s="41" t="s">
        <v>281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31.5" customHeight="1" x14ac:dyDescent="0.25">
      <c r="B18" s="44">
        <v>10</v>
      </c>
      <c r="C18" s="45" t="s">
        <v>671</v>
      </c>
      <c r="D18" s="46" t="s">
        <v>672</v>
      </c>
      <c r="E18" s="47" t="s">
        <v>533</v>
      </c>
      <c r="F18" s="48" t="s">
        <v>673</v>
      </c>
      <c r="G18" s="45" t="s">
        <v>654</v>
      </c>
      <c r="H18" s="82">
        <v>9</v>
      </c>
      <c r="I18" s="49">
        <v>5.5</v>
      </c>
      <c r="J18" s="49">
        <v>6</v>
      </c>
      <c r="K18" s="49" t="s">
        <v>36</v>
      </c>
      <c r="L18" s="54"/>
      <c r="M18" s="54"/>
      <c r="N18" s="54"/>
      <c r="O18" s="54"/>
      <c r="P18" s="80">
        <v>7.5</v>
      </c>
      <c r="Q18" s="51">
        <f t="shared" si="0"/>
        <v>7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281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31.5" customHeight="1" x14ac:dyDescent="0.25">
      <c r="B19" s="44">
        <v>11</v>
      </c>
      <c r="C19" s="45" t="s">
        <v>674</v>
      </c>
      <c r="D19" s="46" t="s">
        <v>675</v>
      </c>
      <c r="E19" s="47" t="s">
        <v>533</v>
      </c>
      <c r="F19" s="48" t="s">
        <v>676</v>
      </c>
      <c r="G19" s="45" t="s">
        <v>654</v>
      </c>
      <c r="H19" s="82">
        <v>9</v>
      </c>
      <c r="I19" s="49">
        <v>5.5</v>
      </c>
      <c r="J19" s="49">
        <v>7.5</v>
      </c>
      <c r="K19" s="49" t="s">
        <v>36</v>
      </c>
      <c r="L19" s="54"/>
      <c r="M19" s="54"/>
      <c r="N19" s="54"/>
      <c r="O19" s="54"/>
      <c r="P19" s="80">
        <v>7.5</v>
      </c>
      <c r="Q19" s="51">
        <f t="shared" si="0"/>
        <v>7.3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281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31.5" customHeight="1" x14ac:dyDescent="0.25">
      <c r="B20" s="44">
        <v>12</v>
      </c>
      <c r="C20" s="45" t="s">
        <v>677</v>
      </c>
      <c r="D20" s="46" t="s">
        <v>83</v>
      </c>
      <c r="E20" s="47" t="s">
        <v>533</v>
      </c>
      <c r="F20" s="48" t="s">
        <v>475</v>
      </c>
      <c r="G20" s="45" t="s">
        <v>654</v>
      </c>
      <c r="H20" s="82">
        <v>10</v>
      </c>
      <c r="I20" s="49">
        <v>7</v>
      </c>
      <c r="J20" s="49">
        <v>7</v>
      </c>
      <c r="K20" s="49" t="s">
        <v>36</v>
      </c>
      <c r="L20" s="54"/>
      <c r="M20" s="54"/>
      <c r="N20" s="54"/>
      <c r="O20" s="54"/>
      <c r="P20" s="80">
        <v>8</v>
      </c>
      <c r="Q20" s="51">
        <f t="shared" si="0"/>
        <v>7.8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281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31.5" customHeight="1" x14ac:dyDescent="0.25">
      <c r="B21" s="44">
        <v>13</v>
      </c>
      <c r="C21" s="45" t="s">
        <v>678</v>
      </c>
      <c r="D21" s="46" t="s">
        <v>404</v>
      </c>
      <c r="E21" s="47" t="s">
        <v>119</v>
      </c>
      <c r="F21" s="48" t="s">
        <v>679</v>
      </c>
      <c r="G21" s="45" t="s">
        <v>654</v>
      </c>
      <c r="H21" s="82">
        <v>10</v>
      </c>
      <c r="I21" s="49">
        <v>8.5</v>
      </c>
      <c r="J21" s="49">
        <v>7</v>
      </c>
      <c r="K21" s="49" t="s">
        <v>36</v>
      </c>
      <c r="L21" s="54"/>
      <c r="M21" s="54"/>
      <c r="N21" s="54"/>
      <c r="O21" s="54"/>
      <c r="P21" s="80">
        <v>9</v>
      </c>
      <c r="Q21" s="51">
        <f t="shared" si="0"/>
        <v>8.6</v>
      </c>
      <c r="R21" s="52" t="str">
        <f t="shared" si="3"/>
        <v>A</v>
      </c>
      <c r="S21" s="53" t="str">
        <f t="shared" si="1"/>
        <v>Giỏi</v>
      </c>
      <c r="T21" s="41" t="str">
        <f t="shared" si="4"/>
        <v/>
      </c>
      <c r="U21" s="41" t="s">
        <v>281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31.5" customHeight="1" x14ac:dyDescent="0.25">
      <c r="B22" s="44">
        <v>14</v>
      </c>
      <c r="C22" s="45" t="s">
        <v>680</v>
      </c>
      <c r="D22" s="46" t="s">
        <v>681</v>
      </c>
      <c r="E22" s="47" t="s">
        <v>119</v>
      </c>
      <c r="F22" s="48" t="s">
        <v>682</v>
      </c>
      <c r="G22" s="45" t="s">
        <v>654</v>
      </c>
      <c r="H22" s="82">
        <v>6</v>
      </c>
      <c r="I22" s="49">
        <v>3.5</v>
      </c>
      <c r="J22" s="49">
        <v>7</v>
      </c>
      <c r="K22" s="49" t="s">
        <v>36</v>
      </c>
      <c r="L22" s="54"/>
      <c r="M22" s="54"/>
      <c r="N22" s="54"/>
      <c r="O22" s="54"/>
      <c r="P22" s="80">
        <v>7</v>
      </c>
      <c r="Q22" s="51">
        <f t="shared" si="0"/>
        <v>6.2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281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31.5" customHeight="1" x14ac:dyDescent="0.25">
      <c r="B23" s="44">
        <v>15</v>
      </c>
      <c r="C23" s="45" t="s">
        <v>683</v>
      </c>
      <c r="D23" s="46" t="s">
        <v>334</v>
      </c>
      <c r="E23" s="47" t="s">
        <v>335</v>
      </c>
      <c r="F23" s="48" t="s">
        <v>394</v>
      </c>
      <c r="G23" s="45" t="s">
        <v>654</v>
      </c>
      <c r="H23" s="82">
        <v>10</v>
      </c>
      <c r="I23" s="49">
        <v>7</v>
      </c>
      <c r="J23" s="49">
        <v>6</v>
      </c>
      <c r="K23" s="49" t="s">
        <v>36</v>
      </c>
      <c r="L23" s="54"/>
      <c r="M23" s="54"/>
      <c r="N23" s="54"/>
      <c r="O23" s="54"/>
      <c r="P23" s="80">
        <v>9</v>
      </c>
      <c r="Q23" s="51">
        <f t="shared" si="0"/>
        <v>8.1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281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31.5" customHeight="1" x14ac:dyDescent="0.25">
      <c r="B24" s="44">
        <v>16</v>
      </c>
      <c r="C24" s="45" t="s">
        <v>684</v>
      </c>
      <c r="D24" s="46" t="s">
        <v>685</v>
      </c>
      <c r="E24" s="47" t="s">
        <v>546</v>
      </c>
      <c r="F24" s="48" t="s">
        <v>686</v>
      </c>
      <c r="G24" s="45" t="s">
        <v>654</v>
      </c>
      <c r="H24" s="82">
        <v>10</v>
      </c>
      <c r="I24" s="49">
        <v>6</v>
      </c>
      <c r="J24" s="49">
        <v>7</v>
      </c>
      <c r="K24" s="49" t="s">
        <v>36</v>
      </c>
      <c r="L24" s="54"/>
      <c r="M24" s="54"/>
      <c r="N24" s="54"/>
      <c r="O24" s="54"/>
      <c r="P24" s="80">
        <v>8</v>
      </c>
      <c r="Q24" s="51">
        <f t="shared" si="0"/>
        <v>7.6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281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31.5" customHeight="1" x14ac:dyDescent="0.25">
      <c r="B25" s="44">
        <v>17</v>
      </c>
      <c r="C25" s="45" t="s">
        <v>687</v>
      </c>
      <c r="D25" s="46" t="s">
        <v>301</v>
      </c>
      <c r="E25" s="47" t="s">
        <v>346</v>
      </c>
      <c r="F25" s="48" t="s">
        <v>688</v>
      </c>
      <c r="G25" s="45" t="s">
        <v>654</v>
      </c>
      <c r="H25" s="82">
        <v>9</v>
      </c>
      <c r="I25" s="49">
        <v>7</v>
      </c>
      <c r="J25" s="49">
        <v>7</v>
      </c>
      <c r="K25" s="49" t="s">
        <v>36</v>
      </c>
      <c r="L25" s="54"/>
      <c r="M25" s="54"/>
      <c r="N25" s="54"/>
      <c r="O25" s="54"/>
      <c r="P25" s="80">
        <v>7.5</v>
      </c>
      <c r="Q25" s="51">
        <f t="shared" si="0"/>
        <v>7.5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281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31.5" customHeight="1" x14ac:dyDescent="0.25">
      <c r="B26" s="44">
        <v>18</v>
      </c>
      <c r="C26" s="45" t="s">
        <v>689</v>
      </c>
      <c r="D26" s="46" t="s">
        <v>182</v>
      </c>
      <c r="E26" s="47" t="s">
        <v>350</v>
      </c>
      <c r="F26" s="48" t="s">
        <v>369</v>
      </c>
      <c r="G26" s="45" t="s">
        <v>654</v>
      </c>
      <c r="H26" s="82">
        <v>10</v>
      </c>
      <c r="I26" s="49">
        <v>6</v>
      </c>
      <c r="J26" s="49">
        <v>6</v>
      </c>
      <c r="K26" s="49" t="s">
        <v>36</v>
      </c>
      <c r="L26" s="54"/>
      <c r="M26" s="54"/>
      <c r="N26" s="54"/>
      <c r="O26" s="54"/>
      <c r="P26" s="80">
        <v>8.5</v>
      </c>
      <c r="Q26" s="51">
        <f t="shared" si="0"/>
        <v>7.7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281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31.5" customHeight="1" x14ac:dyDescent="0.25">
      <c r="B27" s="44">
        <v>19</v>
      </c>
      <c r="C27" s="45" t="s">
        <v>690</v>
      </c>
      <c r="D27" s="46" t="s">
        <v>349</v>
      </c>
      <c r="E27" s="47" t="s">
        <v>350</v>
      </c>
      <c r="F27" s="48" t="s">
        <v>605</v>
      </c>
      <c r="G27" s="45" t="s">
        <v>654</v>
      </c>
      <c r="H27" s="82">
        <v>10</v>
      </c>
      <c r="I27" s="49">
        <v>4.5</v>
      </c>
      <c r="J27" s="49">
        <v>6</v>
      </c>
      <c r="K27" s="49" t="s">
        <v>36</v>
      </c>
      <c r="L27" s="54"/>
      <c r="M27" s="54"/>
      <c r="N27" s="54"/>
      <c r="O27" s="54"/>
      <c r="P27" s="80">
        <v>6.5</v>
      </c>
      <c r="Q27" s="51">
        <f t="shared" si="0"/>
        <v>6.4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281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31.5" customHeight="1" x14ac:dyDescent="0.25">
      <c r="B28" s="44">
        <v>20</v>
      </c>
      <c r="C28" s="45" t="s">
        <v>691</v>
      </c>
      <c r="D28" s="46" t="s">
        <v>692</v>
      </c>
      <c r="E28" s="47" t="s">
        <v>127</v>
      </c>
      <c r="F28" s="48" t="s">
        <v>693</v>
      </c>
      <c r="G28" s="45" t="s">
        <v>654</v>
      </c>
      <c r="H28" s="82">
        <v>8</v>
      </c>
      <c r="I28" s="49">
        <v>5.5</v>
      </c>
      <c r="J28" s="49">
        <v>5.5</v>
      </c>
      <c r="K28" s="49" t="s">
        <v>36</v>
      </c>
      <c r="L28" s="54"/>
      <c r="M28" s="54"/>
      <c r="N28" s="54"/>
      <c r="O28" s="54"/>
      <c r="P28" s="80">
        <v>9</v>
      </c>
      <c r="Q28" s="51">
        <f t="shared" si="0"/>
        <v>7.5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281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31.5" customHeight="1" x14ac:dyDescent="0.25">
      <c r="B29" s="44">
        <v>21</v>
      </c>
      <c r="C29" s="45" t="s">
        <v>694</v>
      </c>
      <c r="D29" s="46" t="s">
        <v>126</v>
      </c>
      <c r="E29" s="47" t="s">
        <v>695</v>
      </c>
      <c r="F29" s="48" t="s">
        <v>696</v>
      </c>
      <c r="G29" s="45" t="s">
        <v>654</v>
      </c>
      <c r="H29" s="82">
        <v>10</v>
      </c>
      <c r="I29" s="49">
        <v>6</v>
      </c>
      <c r="J29" s="49">
        <v>7.5</v>
      </c>
      <c r="K29" s="49" t="s">
        <v>36</v>
      </c>
      <c r="L29" s="54"/>
      <c r="M29" s="54"/>
      <c r="N29" s="54"/>
      <c r="O29" s="54"/>
      <c r="P29" s="80">
        <v>8.5</v>
      </c>
      <c r="Q29" s="51">
        <f t="shared" si="0"/>
        <v>8</v>
      </c>
      <c r="R29" s="52" t="str">
        <f t="shared" si="3"/>
        <v>B+</v>
      </c>
      <c r="S29" s="53" t="str">
        <f t="shared" si="1"/>
        <v>Khá</v>
      </c>
      <c r="T29" s="41" t="str">
        <f t="shared" si="4"/>
        <v/>
      </c>
      <c r="U29" s="41" t="s">
        <v>281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31.5" customHeight="1" x14ac:dyDescent="0.25">
      <c r="B30" s="44">
        <v>22</v>
      </c>
      <c r="C30" s="45" t="s">
        <v>697</v>
      </c>
      <c r="D30" s="46" t="s">
        <v>698</v>
      </c>
      <c r="E30" s="47" t="s">
        <v>374</v>
      </c>
      <c r="F30" s="48" t="s">
        <v>699</v>
      </c>
      <c r="G30" s="45" t="s">
        <v>654</v>
      </c>
      <c r="H30" s="82"/>
      <c r="I30" s="49" t="s">
        <v>36</v>
      </c>
      <c r="J30" s="49" t="s">
        <v>36</v>
      </c>
      <c r="K30" s="49" t="s">
        <v>36</v>
      </c>
      <c r="L30" s="54"/>
      <c r="M30" s="54"/>
      <c r="N30" s="54"/>
      <c r="O30" s="54"/>
      <c r="P30" s="80"/>
      <c r="Q30" s="51">
        <f t="shared" si="0"/>
        <v>0</v>
      </c>
      <c r="R30" s="52" t="str">
        <f t="shared" si="3"/>
        <v>F</v>
      </c>
      <c r="S30" s="53" t="str">
        <f t="shared" si="1"/>
        <v>Kém</v>
      </c>
      <c r="T30" s="41" t="str">
        <f t="shared" si="4"/>
        <v>Không đủ ĐKDT</v>
      </c>
      <c r="U30" s="41" t="s">
        <v>281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31.5" customHeight="1" x14ac:dyDescent="0.25">
      <c r="B31" s="44">
        <v>23</v>
      </c>
      <c r="C31" s="45" t="s">
        <v>700</v>
      </c>
      <c r="D31" s="46" t="s">
        <v>701</v>
      </c>
      <c r="E31" s="47" t="s">
        <v>159</v>
      </c>
      <c r="F31" s="48" t="s">
        <v>111</v>
      </c>
      <c r="G31" s="45" t="s">
        <v>654</v>
      </c>
      <c r="H31" s="82">
        <v>10</v>
      </c>
      <c r="I31" s="49">
        <v>6</v>
      </c>
      <c r="J31" s="49">
        <v>5.5</v>
      </c>
      <c r="K31" s="49" t="s">
        <v>36</v>
      </c>
      <c r="L31" s="54"/>
      <c r="M31" s="54"/>
      <c r="N31" s="54"/>
      <c r="O31" s="54"/>
      <c r="P31" s="80">
        <v>8</v>
      </c>
      <c r="Q31" s="51">
        <f t="shared" si="0"/>
        <v>7.3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281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31.5" customHeight="1" x14ac:dyDescent="0.25">
      <c r="B32" s="44">
        <v>24</v>
      </c>
      <c r="C32" s="45" t="s">
        <v>702</v>
      </c>
      <c r="D32" s="46" t="s">
        <v>130</v>
      </c>
      <c r="E32" s="47" t="s">
        <v>169</v>
      </c>
      <c r="F32" s="48" t="s">
        <v>703</v>
      </c>
      <c r="G32" s="45" t="s">
        <v>654</v>
      </c>
      <c r="H32" s="82">
        <v>9</v>
      </c>
      <c r="I32" s="49">
        <v>7</v>
      </c>
      <c r="J32" s="49">
        <v>7</v>
      </c>
      <c r="K32" s="49" t="s">
        <v>36</v>
      </c>
      <c r="L32" s="54"/>
      <c r="M32" s="54"/>
      <c r="N32" s="54"/>
      <c r="O32" s="54"/>
      <c r="P32" s="80">
        <v>7.5</v>
      </c>
      <c r="Q32" s="51">
        <f t="shared" si="0"/>
        <v>7.5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281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1:40" ht="31.5" customHeight="1" x14ac:dyDescent="0.25">
      <c r="B33" s="44">
        <v>25</v>
      </c>
      <c r="C33" s="45" t="s">
        <v>704</v>
      </c>
      <c r="D33" s="46" t="s">
        <v>705</v>
      </c>
      <c r="E33" s="47" t="s">
        <v>414</v>
      </c>
      <c r="F33" s="48" t="s">
        <v>706</v>
      </c>
      <c r="G33" s="45" t="s">
        <v>654</v>
      </c>
      <c r="H33" s="82">
        <v>8</v>
      </c>
      <c r="I33" s="49">
        <v>4</v>
      </c>
      <c r="J33" s="49">
        <v>4</v>
      </c>
      <c r="K33" s="49" t="s">
        <v>36</v>
      </c>
      <c r="L33" s="54"/>
      <c r="M33" s="54"/>
      <c r="N33" s="54"/>
      <c r="O33" s="54"/>
      <c r="P33" s="80">
        <v>6.5</v>
      </c>
      <c r="Q33" s="51">
        <f t="shared" si="0"/>
        <v>5.7</v>
      </c>
      <c r="R33" s="52" t="str">
        <f t="shared" si="3"/>
        <v>C</v>
      </c>
      <c r="S33" s="53" t="str">
        <f t="shared" si="1"/>
        <v>Trung bình</v>
      </c>
      <c r="T33" s="41" t="str">
        <f t="shared" si="4"/>
        <v/>
      </c>
      <c r="U33" s="41" t="s">
        <v>281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1:40" ht="31.5" customHeight="1" x14ac:dyDescent="0.25">
      <c r="B34" s="44">
        <v>26</v>
      </c>
      <c r="C34" s="45" t="s">
        <v>707</v>
      </c>
      <c r="D34" s="46" t="s">
        <v>165</v>
      </c>
      <c r="E34" s="47" t="s">
        <v>204</v>
      </c>
      <c r="F34" s="48" t="s">
        <v>95</v>
      </c>
      <c r="G34" s="45" t="s">
        <v>654</v>
      </c>
      <c r="H34" s="82">
        <v>8</v>
      </c>
      <c r="I34" s="49">
        <v>5.5</v>
      </c>
      <c r="J34" s="49">
        <v>6</v>
      </c>
      <c r="K34" s="49" t="s">
        <v>36</v>
      </c>
      <c r="L34" s="54"/>
      <c r="M34" s="54"/>
      <c r="N34" s="54"/>
      <c r="O34" s="54"/>
      <c r="P34" s="80">
        <v>7.5</v>
      </c>
      <c r="Q34" s="51">
        <f t="shared" si="0"/>
        <v>6.9</v>
      </c>
      <c r="R34" s="52" t="str">
        <f t="shared" si="3"/>
        <v>C+</v>
      </c>
      <c r="S34" s="53" t="str">
        <f t="shared" si="1"/>
        <v>Trung bình</v>
      </c>
      <c r="T34" s="41" t="str">
        <f t="shared" si="4"/>
        <v/>
      </c>
      <c r="U34" s="41" t="s">
        <v>281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1:40" ht="31.5" customHeight="1" x14ac:dyDescent="0.25">
      <c r="B35" s="44">
        <v>27</v>
      </c>
      <c r="C35" s="45" t="s">
        <v>708</v>
      </c>
      <c r="D35" s="46" t="s">
        <v>709</v>
      </c>
      <c r="E35" s="47" t="s">
        <v>710</v>
      </c>
      <c r="F35" s="48" t="s">
        <v>711</v>
      </c>
      <c r="G35" s="45" t="s">
        <v>654</v>
      </c>
      <c r="H35" s="82">
        <v>9</v>
      </c>
      <c r="I35" s="49">
        <v>4</v>
      </c>
      <c r="J35" s="49">
        <v>5.5</v>
      </c>
      <c r="K35" s="49" t="s">
        <v>36</v>
      </c>
      <c r="L35" s="54"/>
      <c r="M35" s="54"/>
      <c r="N35" s="54"/>
      <c r="O35" s="54"/>
      <c r="P35" s="80">
        <v>7.5</v>
      </c>
      <c r="Q35" s="51">
        <f t="shared" si="0"/>
        <v>6.6</v>
      </c>
      <c r="R35" s="52" t="str">
        <f t="shared" si="3"/>
        <v>C+</v>
      </c>
      <c r="S35" s="53" t="str">
        <f t="shared" si="1"/>
        <v>Trung bình</v>
      </c>
      <c r="T35" s="41" t="str">
        <f t="shared" si="4"/>
        <v/>
      </c>
      <c r="U35" s="41" t="s">
        <v>281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1:40" ht="31.5" customHeight="1" x14ac:dyDescent="0.25">
      <c r="B36" s="44">
        <v>28</v>
      </c>
      <c r="C36" s="45" t="s">
        <v>712</v>
      </c>
      <c r="D36" s="46" t="s">
        <v>713</v>
      </c>
      <c r="E36" s="47" t="s">
        <v>213</v>
      </c>
      <c r="F36" s="48" t="s">
        <v>714</v>
      </c>
      <c r="G36" s="45" t="s">
        <v>654</v>
      </c>
      <c r="H36" s="82">
        <v>10</v>
      </c>
      <c r="I36" s="49">
        <v>4.5</v>
      </c>
      <c r="J36" s="49">
        <v>4</v>
      </c>
      <c r="K36" s="49" t="s">
        <v>36</v>
      </c>
      <c r="L36" s="54"/>
      <c r="M36" s="54"/>
      <c r="N36" s="54"/>
      <c r="O36" s="54"/>
      <c r="P36" s="80">
        <v>6</v>
      </c>
      <c r="Q36" s="51">
        <f t="shared" si="0"/>
        <v>5.7</v>
      </c>
      <c r="R36" s="52" t="str">
        <f t="shared" si="3"/>
        <v>C</v>
      </c>
      <c r="S36" s="53" t="str">
        <f t="shared" si="1"/>
        <v>Trung bình</v>
      </c>
      <c r="T36" s="41" t="str">
        <f t="shared" si="4"/>
        <v/>
      </c>
      <c r="U36" s="41" t="s">
        <v>281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1:40" ht="31.5" customHeight="1" x14ac:dyDescent="0.25">
      <c r="B37" s="44">
        <v>29</v>
      </c>
      <c r="C37" s="45" t="s">
        <v>715</v>
      </c>
      <c r="D37" s="46" t="s">
        <v>716</v>
      </c>
      <c r="E37" s="47" t="s">
        <v>229</v>
      </c>
      <c r="F37" s="48" t="s">
        <v>673</v>
      </c>
      <c r="G37" s="45" t="s">
        <v>654</v>
      </c>
      <c r="H37" s="82">
        <v>10</v>
      </c>
      <c r="I37" s="49">
        <v>5.5</v>
      </c>
      <c r="J37" s="49">
        <v>6</v>
      </c>
      <c r="K37" s="49" t="s">
        <v>36</v>
      </c>
      <c r="L37" s="54"/>
      <c r="M37" s="54"/>
      <c r="N37" s="54"/>
      <c r="O37" s="54"/>
      <c r="P37" s="80">
        <v>6.5</v>
      </c>
      <c r="Q37" s="51">
        <f t="shared" si="0"/>
        <v>6.6</v>
      </c>
      <c r="R37" s="52" t="str">
        <f t="shared" si="3"/>
        <v>C+</v>
      </c>
      <c r="S37" s="53" t="str">
        <f t="shared" si="1"/>
        <v>Trung bình</v>
      </c>
      <c r="T37" s="41" t="str">
        <f t="shared" si="4"/>
        <v/>
      </c>
      <c r="U37" s="41" t="s">
        <v>281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1:40" ht="31.5" customHeight="1" x14ac:dyDescent="0.25">
      <c r="B38" s="44">
        <v>30</v>
      </c>
      <c r="C38" s="45" t="s">
        <v>717</v>
      </c>
      <c r="D38" s="46" t="s">
        <v>130</v>
      </c>
      <c r="E38" s="47" t="s">
        <v>718</v>
      </c>
      <c r="F38" s="48" t="s">
        <v>293</v>
      </c>
      <c r="G38" s="45" t="s">
        <v>654</v>
      </c>
      <c r="H38" s="82">
        <v>9</v>
      </c>
      <c r="I38" s="49">
        <v>7</v>
      </c>
      <c r="J38" s="49">
        <v>8</v>
      </c>
      <c r="K38" s="49" t="s">
        <v>36</v>
      </c>
      <c r="L38" s="54"/>
      <c r="M38" s="54"/>
      <c r="N38" s="54"/>
      <c r="O38" s="54"/>
      <c r="P38" s="80">
        <v>8.5</v>
      </c>
      <c r="Q38" s="51">
        <f t="shared" si="0"/>
        <v>8.1999999999999993</v>
      </c>
      <c r="R38" s="52" t="str">
        <f t="shared" si="3"/>
        <v>B+</v>
      </c>
      <c r="S38" s="53" t="str">
        <f t="shared" si="1"/>
        <v>Khá</v>
      </c>
      <c r="T38" s="41" t="str">
        <f t="shared" si="4"/>
        <v/>
      </c>
      <c r="U38" s="41" t="s">
        <v>281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1:40" ht="31.5" customHeight="1" x14ac:dyDescent="0.25">
      <c r="B39" s="44">
        <v>31</v>
      </c>
      <c r="C39" s="45" t="s">
        <v>719</v>
      </c>
      <c r="D39" s="46" t="s">
        <v>165</v>
      </c>
      <c r="E39" s="47" t="s">
        <v>720</v>
      </c>
      <c r="F39" s="48" t="s">
        <v>394</v>
      </c>
      <c r="G39" s="45" t="s">
        <v>654</v>
      </c>
      <c r="H39" s="82">
        <v>7</v>
      </c>
      <c r="I39" s="49">
        <v>4.5</v>
      </c>
      <c r="J39" s="49">
        <v>4</v>
      </c>
      <c r="K39" s="49" t="s">
        <v>36</v>
      </c>
      <c r="L39" s="54"/>
      <c r="M39" s="54"/>
      <c r="N39" s="54"/>
      <c r="O39" s="54"/>
      <c r="P39" s="80">
        <v>6.5</v>
      </c>
      <c r="Q39" s="51">
        <f t="shared" si="0"/>
        <v>5.7</v>
      </c>
      <c r="R39" s="52" t="str">
        <f t="shared" si="3"/>
        <v>C</v>
      </c>
      <c r="S39" s="53" t="str">
        <f t="shared" si="1"/>
        <v>Trung bình</v>
      </c>
      <c r="T39" s="41" t="str">
        <f t="shared" si="4"/>
        <v/>
      </c>
      <c r="U39" s="41" t="s">
        <v>281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1:40" ht="31.5" customHeight="1" x14ac:dyDescent="0.25">
      <c r="B40" s="44">
        <v>32</v>
      </c>
      <c r="C40" s="45" t="s">
        <v>721</v>
      </c>
      <c r="D40" s="46" t="s">
        <v>722</v>
      </c>
      <c r="E40" s="47" t="s">
        <v>237</v>
      </c>
      <c r="F40" s="48" t="s">
        <v>234</v>
      </c>
      <c r="G40" s="45" t="s">
        <v>654</v>
      </c>
      <c r="H40" s="82">
        <v>10</v>
      </c>
      <c r="I40" s="49">
        <v>4.5</v>
      </c>
      <c r="J40" s="49">
        <v>6</v>
      </c>
      <c r="K40" s="49" t="s">
        <v>36</v>
      </c>
      <c r="L40" s="54"/>
      <c r="M40" s="54"/>
      <c r="N40" s="54"/>
      <c r="O40" s="54"/>
      <c r="P40" s="80">
        <v>5.5</v>
      </c>
      <c r="Q40" s="51">
        <f t="shared" si="0"/>
        <v>5.9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281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1:40" ht="31.5" customHeight="1" x14ac:dyDescent="0.25">
      <c r="B41" s="44">
        <v>33</v>
      </c>
      <c r="C41" s="45" t="s">
        <v>723</v>
      </c>
      <c r="D41" s="46" t="s">
        <v>724</v>
      </c>
      <c r="E41" s="47" t="s">
        <v>245</v>
      </c>
      <c r="F41" s="48" t="s">
        <v>725</v>
      </c>
      <c r="G41" s="45" t="s">
        <v>654</v>
      </c>
      <c r="H41" s="82">
        <v>10</v>
      </c>
      <c r="I41" s="49">
        <v>5.5</v>
      </c>
      <c r="J41" s="49">
        <v>7</v>
      </c>
      <c r="K41" s="49" t="s">
        <v>36</v>
      </c>
      <c r="L41" s="54"/>
      <c r="M41" s="54"/>
      <c r="N41" s="54"/>
      <c r="O41" s="54"/>
      <c r="P41" s="80">
        <v>9</v>
      </c>
      <c r="Q41" s="51">
        <f t="shared" si="0"/>
        <v>8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281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1:40" ht="31.5" customHeight="1" x14ac:dyDescent="0.25">
      <c r="B42" s="44">
        <v>34</v>
      </c>
      <c r="C42" s="45" t="s">
        <v>726</v>
      </c>
      <c r="D42" s="46" t="s">
        <v>727</v>
      </c>
      <c r="E42" s="47" t="s">
        <v>265</v>
      </c>
      <c r="F42" s="48" t="s">
        <v>728</v>
      </c>
      <c r="G42" s="45" t="s">
        <v>654</v>
      </c>
      <c r="H42" s="82">
        <v>9</v>
      </c>
      <c r="I42" s="49">
        <v>4.5</v>
      </c>
      <c r="J42" s="49">
        <v>6</v>
      </c>
      <c r="K42" s="49" t="s">
        <v>36</v>
      </c>
      <c r="L42" s="54"/>
      <c r="M42" s="54"/>
      <c r="N42" s="54"/>
      <c r="O42" s="54"/>
      <c r="P42" s="80">
        <v>8.5</v>
      </c>
      <c r="Q42" s="51">
        <f t="shared" si="0"/>
        <v>7.3</v>
      </c>
      <c r="R42" s="52" t="str">
        <f t="shared" si="3"/>
        <v>B</v>
      </c>
      <c r="S42" s="53" t="str">
        <f t="shared" si="1"/>
        <v>Khá</v>
      </c>
      <c r="T42" s="41" t="str">
        <f t="shared" si="4"/>
        <v/>
      </c>
      <c r="U42" s="41" t="s">
        <v>281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1:40" ht="31.5" customHeight="1" x14ac:dyDescent="0.25">
      <c r="B43" s="44">
        <v>35</v>
      </c>
      <c r="C43" s="45" t="s">
        <v>729</v>
      </c>
      <c r="D43" s="46" t="s">
        <v>730</v>
      </c>
      <c r="E43" s="47" t="s">
        <v>265</v>
      </c>
      <c r="F43" s="48" t="s">
        <v>633</v>
      </c>
      <c r="G43" s="45" t="s">
        <v>654</v>
      </c>
      <c r="H43" s="82">
        <v>8</v>
      </c>
      <c r="I43" s="49">
        <v>4</v>
      </c>
      <c r="J43" s="49">
        <v>3.5</v>
      </c>
      <c r="K43" s="49" t="s">
        <v>36</v>
      </c>
      <c r="L43" s="54"/>
      <c r="M43" s="54"/>
      <c r="N43" s="54"/>
      <c r="O43" s="54"/>
      <c r="P43" s="80">
        <v>7.5</v>
      </c>
      <c r="Q43" s="51">
        <f t="shared" si="0"/>
        <v>6.1</v>
      </c>
      <c r="R43" s="52" t="str">
        <f t="shared" si="3"/>
        <v>C</v>
      </c>
      <c r="S43" s="53" t="str">
        <f t="shared" si="1"/>
        <v>Trung bình</v>
      </c>
      <c r="T43" s="41" t="str">
        <f t="shared" si="4"/>
        <v/>
      </c>
      <c r="U43" s="41" t="s">
        <v>281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1:40" ht="31.5" customHeight="1" x14ac:dyDescent="0.25">
      <c r="B44" s="44">
        <v>36</v>
      </c>
      <c r="C44" s="45" t="s">
        <v>731</v>
      </c>
      <c r="D44" s="46" t="s">
        <v>730</v>
      </c>
      <c r="E44" s="47" t="s">
        <v>265</v>
      </c>
      <c r="F44" s="48" t="s">
        <v>63</v>
      </c>
      <c r="G44" s="45" t="s">
        <v>654</v>
      </c>
      <c r="H44" s="82">
        <v>9</v>
      </c>
      <c r="I44" s="49">
        <v>7.5</v>
      </c>
      <c r="J44" s="49">
        <v>8</v>
      </c>
      <c r="K44" s="49" t="s">
        <v>36</v>
      </c>
      <c r="L44" s="54"/>
      <c r="M44" s="54"/>
      <c r="N44" s="54"/>
      <c r="O44" s="54"/>
      <c r="P44" s="80">
        <v>8.5</v>
      </c>
      <c r="Q44" s="51">
        <f t="shared" si="0"/>
        <v>8.3000000000000007</v>
      </c>
      <c r="R44" s="52" t="str">
        <f t="shared" si="3"/>
        <v>B+</v>
      </c>
      <c r="S44" s="53" t="str">
        <f t="shared" si="1"/>
        <v>Khá</v>
      </c>
      <c r="T44" s="41" t="str">
        <f t="shared" si="4"/>
        <v/>
      </c>
      <c r="U44" s="41" t="s">
        <v>281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1:40" ht="31.5" customHeight="1" x14ac:dyDescent="0.25">
      <c r="B45" s="44">
        <v>37</v>
      </c>
      <c r="C45" s="45" t="s">
        <v>732</v>
      </c>
      <c r="D45" s="46" t="s">
        <v>733</v>
      </c>
      <c r="E45" s="47" t="s">
        <v>734</v>
      </c>
      <c r="F45" s="48" t="s">
        <v>314</v>
      </c>
      <c r="G45" s="45" t="s">
        <v>654</v>
      </c>
      <c r="H45" s="82">
        <v>10</v>
      </c>
      <c r="I45" s="49">
        <v>6</v>
      </c>
      <c r="J45" s="49">
        <v>7</v>
      </c>
      <c r="K45" s="49" t="s">
        <v>36</v>
      </c>
      <c r="L45" s="54"/>
      <c r="M45" s="54"/>
      <c r="N45" s="54"/>
      <c r="O45" s="54"/>
      <c r="P45" s="80">
        <v>9</v>
      </c>
      <c r="Q45" s="51">
        <f t="shared" si="0"/>
        <v>8.1</v>
      </c>
      <c r="R45" s="52" t="str">
        <f t="shared" si="3"/>
        <v>B+</v>
      </c>
      <c r="S45" s="53" t="str">
        <f t="shared" si="1"/>
        <v>Khá</v>
      </c>
      <c r="T45" s="41" t="str">
        <f t="shared" si="4"/>
        <v/>
      </c>
      <c r="U45" s="41" t="s">
        <v>281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1:40" ht="7.5" customHeight="1" x14ac:dyDescent="0.25">
      <c r="A46" s="61"/>
      <c r="B46" s="62"/>
      <c r="C46" s="63"/>
      <c r="D46" s="63"/>
      <c r="E46" s="64"/>
      <c r="F46" s="64"/>
      <c r="G46" s="64"/>
      <c r="H46" s="65"/>
      <c r="I46" s="66"/>
      <c r="J46" s="66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4"/>
    </row>
    <row r="47" spans="1:40" ht="16.5" x14ac:dyDescent="0.25">
      <c r="A47" s="61"/>
      <c r="B47" s="122" t="s">
        <v>37</v>
      </c>
      <c r="C47" s="122"/>
      <c r="D47" s="63"/>
      <c r="E47" s="64"/>
      <c r="F47" s="64"/>
      <c r="G47" s="64"/>
      <c r="H47" s="65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4"/>
    </row>
    <row r="48" spans="1:40" ht="16.5" customHeight="1" x14ac:dyDescent="0.25">
      <c r="A48" s="61"/>
      <c r="B48" s="68" t="s">
        <v>38</v>
      </c>
      <c r="C48" s="68"/>
      <c r="D48" s="69">
        <f>+$AA$7</f>
        <v>37</v>
      </c>
      <c r="E48" s="70" t="s">
        <v>39</v>
      </c>
      <c r="F48" s="70"/>
      <c r="G48" s="123" t="s">
        <v>40</v>
      </c>
      <c r="H48" s="123"/>
      <c r="I48" s="123"/>
      <c r="J48" s="123"/>
      <c r="K48" s="123"/>
      <c r="L48" s="123"/>
      <c r="M48" s="123"/>
      <c r="N48" s="123"/>
      <c r="O48" s="123"/>
      <c r="P48" s="71">
        <f>$AA$7 -COUNTIF($T$8:$T$189,"Vắng") -COUNTIF($T$8:$T$189,"Vắng có phép") - COUNTIF($T$8:$T$189,"Đình chỉ thi") - COUNTIF($T$8:$T$189,"Không đủ ĐKDT")</f>
        <v>36</v>
      </c>
      <c r="Q48" s="71"/>
      <c r="R48" s="72"/>
      <c r="S48" s="73"/>
      <c r="T48" s="73" t="s">
        <v>39</v>
      </c>
      <c r="U48" s="73"/>
      <c r="V48" s="73"/>
      <c r="W48" s="4"/>
    </row>
    <row r="49" spans="1:23" ht="16.5" customHeight="1" x14ac:dyDescent="0.25">
      <c r="A49" s="61"/>
      <c r="B49" s="68" t="s">
        <v>41</v>
      </c>
      <c r="C49" s="68"/>
      <c r="D49" s="69">
        <f>+$AL$7</f>
        <v>36</v>
      </c>
      <c r="E49" s="70" t="s">
        <v>39</v>
      </c>
      <c r="F49" s="70"/>
      <c r="G49" s="123" t="s">
        <v>42</v>
      </c>
      <c r="H49" s="123"/>
      <c r="I49" s="123"/>
      <c r="J49" s="123"/>
      <c r="K49" s="123"/>
      <c r="L49" s="123"/>
      <c r="M49" s="123"/>
      <c r="N49" s="123"/>
      <c r="O49" s="123"/>
      <c r="P49" s="74">
        <f>COUNTIF($T$8:$T$65,"Vắng")</f>
        <v>0</v>
      </c>
      <c r="Q49" s="74"/>
      <c r="R49" s="75"/>
      <c r="S49" s="73"/>
      <c r="T49" s="73" t="s">
        <v>39</v>
      </c>
      <c r="U49" s="73"/>
      <c r="V49" s="73"/>
      <c r="W49" s="4"/>
    </row>
    <row r="50" spans="1:23" ht="16.5" customHeight="1" x14ac:dyDescent="0.25">
      <c r="A50" s="61"/>
      <c r="B50" s="68" t="s">
        <v>43</v>
      </c>
      <c r="C50" s="68"/>
      <c r="D50" s="76">
        <f>COUNTIF(X9:X45,"Học lại")</f>
        <v>1</v>
      </c>
      <c r="E50" s="70" t="s">
        <v>39</v>
      </c>
      <c r="F50" s="70"/>
      <c r="G50" s="123" t="s">
        <v>44</v>
      </c>
      <c r="H50" s="123"/>
      <c r="I50" s="123"/>
      <c r="J50" s="123"/>
      <c r="K50" s="123"/>
      <c r="L50" s="123"/>
      <c r="M50" s="123"/>
      <c r="N50" s="123"/>
      <c r="O50" s="123"/>
      <c r="P50" s="71">
        <f>COUNTIF($T$8:$T$65,"Vắng có phép")</f>
        <v>0</v>
      </c>
      <c r="Q50" s="71"/>
      <c r="R50" s="72"/>
      <c r="S50" s="73"/>
      <c r="T50" s="73" t="s">
        <v>39</v>
      </c>
      <c r="U50" s="73"/>
      <c r="V50" s="73"/>
      <c r="W50" s="4"/>
    </row>
    <row r="51" spans="1:23" ht="3" customHeight="1" x14ac:dyDescent="0.25">
      <c r="A51" s="61"/>
      <c r="B51" s="62"/>
      <c r="C51" s="63"/>
      <c r="D51" s="63"/>
      <c r="E51" s="64"/>
      <c r="F51" s="64"/>
      <c r="G51" s="64"/>
      <c r="H51" s="65"/>
      <c r="I51" s="66"/>
      <c r="J51" s="66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4"/>
    </row>
    <row r="52" spans="1:23" x14ac:dyDescent="0.25">
      <c r="B52" s="77" t="s">
        <v>45</v>
      </c>
      <c r="C52" s="77"/>
      <c r="D52" s="78">
        <f>COUNTIF(X9:X45,"Thi lại")</f>
        <v>0</v>
      </c>
      <c r="E52" s="79" t="s">
        <v>39</v>
      </c>
      <c r="F52" s="4"/>
      <c r="G52" s="4"/>
      <c r="H52" s="4"/>
      <c r="I52" s="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97"/>
      <c r="V52" s="97"/>
      <c r="W52" s="4"/>
    </row>
    <row r="53" spans="1:23" x14ac:dyDescent="0.25">
      <c r="B53" s="77"/>
      <c r="C53" s="77"/>
      <c r="D53" s="78"/>
      <c r="E53" s="79"/>
      <c r="F53" s="4"/>
      <c r="G53" s="4"/>
      <c r="H53" s="4"/>
      <c r="I53" s="4"/>
      <c r="J53" s="124" t="s">
        <v>836</v>
      </c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97"/>
      <c r="V53" s="97"/>
      <c r="W53" s="4"/>
    </row>
  </sheetData>
  <sheetProtection formatCells="0" formatColumns="0" formatRows="0" insertColumns="0" insertRows="0" insertHyperlinks="0" deleteColumns="0" deleteRows="0" sort="0" autoFilter="0" pivotTables="0"/>
  <autoFilter ref="A7:AN45">
    <filterColumn colId="3" showButton="0"/>
  </autoFilter>
  <mergeCells count="43">
    <mergeCell ref="T6:T8"/>
    <mergeCell ref="U6:U8"/>
    <mergeCell ref="B8:G8"/>
    <mergeCell ref="B47:C47"/>
    <mergeCell ref="G48:O48"/>
    <mergeCell ref="G49:O49"/>
    <mergeCell ref="M6:N6"/>
    <mergeCell ref="O6:O7"/>
    <mergeCell ref="P6:P7"/>
    <mergeCell ref="Q6:Q8"/>
    <mergeCell ref="R6:R7"/>
    <mergeCell ref="S6:S7"/>
    <mergeCell ref="G50:O50"/>
    <mergeCell ref="J52:T52"/>
    <mergeCell ref="J53:T53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45">
    <cfRule type="cellIs" dxfId="23" priority="8" operator="greaterThan">
      <formula>10</formula>
    </cfRule>
  </conditionalFormatting>
  <conditionalFormatting sqref="C1:C1048576">
    <cfRule type="duplicateValues" dxfId="22" priority="7"/>
  </conditionalFormatting>
  <conditionalFormatting sqref="P9:P45">
    <cfRule type="cellIs" dxfId="21" priority="4" operator="greaterThan">
      <formula>10</formula>
    </cfRule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H9:K45">
    <cfRule type="cellIs" dxfId="1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0 Y3:AM7 Z2:AM2 Z9 X9:Y45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topLeftCell="B1" workbookViewId="0">
      <pane ySplit="2" topLeftCell="A68" activePane="bottomLeft" state="frozen"/>
      <selection activeCell="T5" sqref="T1:T1048576"/>
      <selection pane="bottomLeft" activeCell="B77" sqref="A77:XFD108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4.375" style="1" customWidth="1"/>
    <col min="5" max="5" width="7.875" style="1" customWidth="1"/>
    <col min="6" max="6" width="9.375" style="1" hidden="1" customWidth="1"/>
    <col min="7" max="7" width="11.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6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835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4"/>
      <c r="V1" s="9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649</v>
      </c>
      <c r="Q3" s="107"/>
      <c r="R3" s="107"/>
      <c r="S3" s="107"/>
      <c r="T3" s="107"/>
      <c r="U3" s="107"/>
      <c r="V3" s="92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483</v>
      </c>
      <c r="H4" s="109"/>
      <c r="I4" s="109"/>
      <c r="J4" s="109"/>
      <c r="K4" s="109"/>
      <c r="L4" s="109"/>
      <c r="M4" s="109"/>
      <c r="N4" s="109"/>
      <c r="O4" s="109"/>
      <c r="P4" s="109" t="s">
        <v>279</v>
      </c>
      <c r="Q4" s="109"/>
      <c r="R4" s="109"/>
      <c r="S4" s="109"/>
      <c r="T4" s="109"/>
      <c r="U4" s="109"/>
      <c r="V4" s="93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91" t="s">
        <v>33</v>
      </c>
      <c r="N7" s="91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Lập trình Web</v>
      </c>
      <c r="Z7" s="19" t="str">
        <f>+P3</f>
        <v>Nhóm: D15-197_03</v>
      </c>
      <c r="AA7" s="20">
        <f>+$AJ$7+$AL$7+$AH$7</f>
        <v>60</v>
      </c>
      <c r="AB7" s="7">
        <f>COUNTIF($S$8:$S$84,"Khiển trách")</f>
        <v>0</v>
      </c>
      <c r="AC7" s="7">
        <f>COUNTIF($S$8:$S$84,"Cảnh cáo")</f>
        <v>0</v>
      </c>
      <c r="AD7" s="7">
        <f>COUNTIF($S$8:$S$84,"Đình chỉ thi")</f>
        <v>0</v>
      </c>
      <c r="AE7" s="21">
        <f>+($AB$7+$AC$7+$AD$7)/$AA$7*100%</f>
        <v>0</v>
      </c>
      <c r="AF7" s="7">
        <f>SUM(COUNTIF($S$8:$S$82,"Vắng"),COUNTIF($S$8:$S$82,"Vắng có phép"))</f>
        <v>0</v>
      </c>
      <c r="AG7" s="22">
        <f>+$AF$7/$AA$7</f>
        <v>0</v>
      </c>
      <c r="AH7" s="23">
        <f>COUNTIF($X$8:$X$82,"Thi lại")</f>
        <v>0</v>
      </c>
      <c r="AI7" s="22">
        <f>+$AH$7/$AA$7</f>
        <v>0</v>
      </c>
      <c r="AJ7" s="23">
        <f>COUNTIF($X$8:$X$83,"Học lại")</f>
        <v>11</v>
      </c>
      <c r="AK7" s="22">
        <f>+$AJ$7/$AA$7</f>
        <v>0.18333333333333332</v>
      </c>
      <c r="AL7" s="7">
        <f>COUNTIF($X$9:$X$83,"Đạt")</f>
        <v>49</v>
      </c>
      <c r="AM7" s="21">
        <f>+$AL$7/$AA$7</f>
        <v>0.81666666666666665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20</v>
      </c>
      <c r="J8" s="83">
        <v>20</v>
      </c>
      <c r="K8" s="25"/>
      <c r="L8" s="26"/>
      <c r="M8" s="27"/>
      <c r="N8" s="27"/>
      <c r="O8" s="27"/>
      <c r="P8" s="28">
        <f>100-(H8+I8+J8+K8)</f>
        <v>50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486</v>
      </c>
      <c r="D9" s="33" t="s">
        <v>487</v>
      </c>
      <c r="E9" s="34" t="s">
        <v>51</v>
      </c>
      <c r="F9" s="35" t="s">
        <v>488</v>
      </c>
      <c r="G9" s="32" t="s">
        <v>112</v>
      </c>
      <c r="H9" s="81">
        <v>5</v>
      </c>
      <c r="I9" s="36">
        <v>4</v>
      </c>
      <c r="J9" s="36"/>
      <c r="K9" s="36" t="s">
        <v>36</v>
      </c>
      <c r="L9" s="37"/>
      <c r="M9" s="37"/>
      <c r="N9" s="37"/>
      <c r="O9" s="37"/>
      <c r="P9" s="38"/>
      <c r="Q9" s="39">
        <f t="shared" ref="Q9:Q68" si="0">ROUND(SUMPRODUCT(H9:P9,$H$8:$P$8)/100,1)</f>
        <v>1.3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40" t="str">
        <f t="shared" ref="S9:S68" si="1">IF($Q9&lt;4,"Kém",IF(AND($Q9&gt;=4,$Q9&lt;=5.4),"Trung bình yếu",IF(AND($Q9&gt;=5.5,$Q9&lt;=6.9),"Trung bình",IF(AND($Q9&gt;=7,$Q9&lt;=8.4),"Khá",IF(AND($Q9&gt;=8.5,$Q9&lt;=10),"Giỏi","")))))</f>
        <v>Kém</v>
      </c>
      <c r="T9" s="41" t="str">
        <f>+IF(OR($H9=0,$I9=0,$J9=0,$K9=0),"Không đủ ĐKDT",IF(AND(P9=0,Q9&gt;=4),"Không đạt",""))</f>
        <v>Không đủ ĐKDT</v>
      </c>
      <c r="U9" s="90" t="s">
        <v>650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489</v>
      </c>
      <c r="D10" s="46" t="s">
        <v>490</v>
      </c>
      <c r="E10" s="47" t="s">
        <v>51</v>
      </c>
      <c r="F10" s="48" t="s">
        <v>491</v>
      </c>
      <c r="G10" s="45" t="s">
        <v>67</v>
      </c>
      <c r="H10" s="82">
        <v>10</v>
      </c>
      <c r="I10" s="49">
        <v>7</v>
      </c>
      <c r="J10" s="49">
        <v>7</v>
      </c>
      <c r="K10" s="49" t="s">
        <v>36</v>
      </c>
      <c r="L10" s="50"/>
      <c r="M10" s="50"/>
      <c r="N10" s="50"/>
      <c r="O10" s="50"/>
      <c r="P10" s="80">
        <v>8</v>
      </c>
      <c r="Q10" s="51">
        <f t="shared" si="0"/>
        <v>7.8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650</v>
      </c>
      <c r="V10" s="71"/>
      <c r="W10" s="4"/>
      <c r="X10" s="43" t="str">
        <f t="shared" ref="X10:X68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492</v>
      </c>
      <c r="D11" s="46" t="s">
        <v>493</v>
      </c>
      <c r="E11" s="47" t="s">
        <v>51</v>
      </c>
      <c r="F11" s="48" t="s">
        <v>494</v>
      </c>
      <c r="G11" s="45" t="s">
        <v>112</v>
      </c>
      <c r="H11" s="82">
        <v>10</v>
      </c>
      <c r="I11" s="49">
        <v>5.5</v>
      </c>
      <c r="J11" s="49">
        <v>5.5</v>
      </c>
      <c r="K11" s="49" t="s">
        <v>36</v>
      </c>
      <c r="L11" s="54"/>
      <c r="M11" s="54"/>
      <c r="N11" s="54"/>
      <c r="O11" s="54"/>
      <c r="P11" s="80">
        <v>6</v>
      </c>
      <c r="Q11" s="51">
        <f t="shared" si="0"/>
        <v>6.2</v>
      </c>
      <c r="R11" s="52" t="str">
        <f t="shared" ref="R11:R6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68" si="4">+IF(OR($H11=0,$I11=0,$J11=0,$K11=0),"Không đủ ĐKDT",IF(AND(P11=0,Q11&gt;=4),"Không đạt",""))</f>
        <v/>
      </c>
      <c r="U11" s="41" t="s">
        <v>650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495</v>
      </c>
      <c r="D12" s="46" t="s">
        <v>496</v>
      </c>
      <c r="E12" s="47" t="s">
        <v>51</v>
      </c>
      <c r="F12" s="48" t="s">
        <v>497</v>
      </c>
      <c r="G12" s="45" t="s">
        <v>67</v>
      </c>
      <c r="H12" s="82">
        <v>10</v>
      </c>
      <c r="I12" s="49">
        <v>4.5</v>
      </c>
      <c r="J12" s="49">
        <v>5</v>
      </c>
      <c r="K12" s="49" t="s">
        <v>36</v>
      </c>
      <c r="L12" s="54"/>
      <c r="M12" s="54"/>
      <c r="N12" s="54"/>
      <c r="O12" s="54"/>
      <c r="P12" s="80">
        <v>7</v>
      </c>
      <c r="Q12" s="51">
        <f t="shared" si="0"/>
        <v>6.4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650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498</v>
      </c>
      <c r="D13" s="46" t="s">
        <v>499</v>
      </c>
      <c r="E13" s="47" t="s">
        <v>51</v>
      </c>
      <c r="F13" s="48" t="s">
        <v>500</v>
      </c>
      <c r="G13" s="45" t="s">
        <v>501</v>
      </c>
      <c r="H13" s="82">
        <v>8</v>
      </c>
      <c r="I13" s="49">
        <v>5</v>
      </c>
      <c r="J13" s="49">
        <v>4</v>
      </c>
      <c r="K13" s="49" t="s">
        <v>36</v>
      </c>
      <c r="L13" s="54"/>
      <c r="M13" s="54"/>
      <c r="N13" s="54"/>
      <c r="O13" s="54"/>
      <c r="P13" s="80">
        <v>8</v>
      </c>
      <c r="Q13" s="51">
        <f t="shared" si="0"/>
        <v>6.6</v>
      </c>
      <c r="R13" s="52" t="str">
        <f t="shared" si="3"/>
        <v>C+</v>
      </c>
      <c r="S13" s="53" t="str">
        <f t="shared" si="1"/>
        <v>Trung bình</v>
      </c>
      <c r="T13" s="41" t="str">
        <f t="shared" si="4"/>
        <v/>
      </c>
      <c r="U13" s="41" t="s">
        <v>650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502</v>
      </c>
      <c r="D14" s="46" t="s">
        <v>377</v>
      </c>
      <c r="E14" s="47" t="s">
        <v>503</v>
      </c>
      <c r="F14" s="48" t="s">
        <v>227</v>
      </c>
      <c r="G14" s="45" t="s">
        <v>53</v>
      </c>
      <c r="H14" s="82">
        <v>9</v>
      </c>
      <c r="I14" s="49">
        <v>4</v>
      </c>
      <c r="J14" s="49">
        <v>7</v>
      </c>
      <c r="K14" s="49" t="s">
        <v>36</v>
      </c>
      <c r="L14" s="54"/>
      <c r="M14" s="54"/>
      <c r="N14" s="54"/>
      <c r="O14" s="54"/>
      <c r="P14" s="80">
        <v>6</v>
      </c>
      <c r="Q14" s="51">
        <f t="shared" si="0"/>
        <v>6.1</v>
      </c>
      <c r="R14" s="52" t="str">
        <f t="shared" si="3"/>
        <v>C</v>
      </c>
      <c r="S14" s="53" t="str">
        <f t="shared" si="1"/>
        <v>Trung bình</v>
      </c>
      <c r="T14" s="41" t="str">
        <f t="shared" si="4"/>
        <v/>
      </c>
      <c r="U14" s="41" t="s">
        <v>650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504</v>
      </c>
      <c r="D15" s="46" t="s">
        <v>505</v>
      </c>
      <c r="E15" s="47" t="s">
        <v>80</v>
      </c>
      <c r="F15" s="48" t="s">
        <v>506</v>
      </c>
      <c r="G15" s="45" t="s">
        <v>53</v>
      </c>
      <c r="H15" s="82">
        <v>9</v>
      </c>
      <c r="I15" s="49">
        <v>7</v>
      </c>
      <c r="J15" s="49">
        <v>7</v>
      </c>
      <c r="K15" s="49" t="s">
        <v>36</v>
      </c>
      <c r="L15" s="54"/>
      <c r="M15" s="54"/>
      <c r="N15" s="54"/>
      <c r="O15" s="54"/>
      <c r="P15" s="80">
        <v>7</v>
      </c>
      <c r="Q15" s="51">
        <f t="shared" si="0"/>
        <v>7.2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650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507</v>
      </c>
      <c r="D16" s="46" t="s">
        <v>508</v>
      </c>
      <c r="E16" s="47" t="s">
        <v>509</v>
      </c>
      <c r="F16" s="48" t="s">
        <v>184</v>
      </c>
      <c r="G16" s="45" t="s">
        <v>112</v>
      </c>
      <c r="H16" s="82">
        <v>9</v>
      </c>
      <c r="I16" s="49">
        <v>5.5</v>
      </c>
      <c r="J16" s="49">
        <v>5.5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6.6</v>
      </c>
      <c r="R16" s="52" t="str">
        <f t="shared" si="3"/>
        <v>C+</v>
      </c>
      <c r="S16" s="53" t="str">
        <f t="shared" si="1"/>
        <v>Trung bình</v>
      </c>
      <c r="T16" s="41" t="str">
        <f t="shared" si="4"/>
        <v/>
      </c>
      <c r="U16" s="41" t="s">
        <v>650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510</v>
      </c>
      <c r="D17" s="46" t="s">
        <v>511</v>
      </c>
      <c r="E17" s="47" t="s">
        <v>512</v>
      </c>
      <c r="F17" s="48" t="s">
        <v>513</v>
      </c>
      <c r="G17" s="45" t="s">
        <v>289</v>
      </c>
      <c r="H17" s="82"/>
      <c r="I17" s="49"/>
      <c r="J17" s="49" t="s">
        <v>36</v>
      </c>
      <c r="K17" s="49" t="s">
        <v>36</v>
      </c>
      <c r="L17" s="54"/>
      <c r="M17" s="54"/>
      <c r="N17" s="54"/>
      <c r="O17" s="54"/>
      <c r="P17" s="80"/>
      <c r="Q17" s="51">
        <f t="shared" si="0"/>
        <v>0</v>
      </c>
      <c r="R17" s="52" t="str">
        <f t="shared" si="3"/>
        <v>F</v>
      </c>
      <c r="S17" s="53" t="str">
        <f t="shared" si="1"/>
        <v>Kém</v>
      </c>
      <c r="T17" s="41" t="str">
        <f t="shared" si="4"/>
        <v>Không đủ ĐKDT</v>
      </c>
      <c r="U17" s="41" t="s">
        <v>650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514</v>
      </c>
      <c r="D18" s="46" t="s">
        <v>515</v>
      </c>
      <c r="E18" s="47" t="s">
        <v>87</v>
      </c>
      <c r="F18" s="48" t="s">
        <v>516</v>
      </c>
      <c r="G18" s="45" t="s">
        <v>67</v>
      </c>
      <c r="H18" s="82">
        <v>8</v>
      </c>
      <c r="I18" s="49">
        <v>6</v>
      </c>
      <c r="J18" s="49">
        <v>8</v>
      </c>
      <c r="K18" s="49" t="s">
        <v>36</v>
      </c>
      <c r="L18" s="54"/>
      <c r="M18" s="54"/>
      <c r="N18" s="54"/>
      <c r="O18" s="54"/>
      <c r="P18" s="80">
        <v>7</v>
      </c>
      <c r="Q18" s="51">
        <f t="shared" si="0"/>
        <v>7.1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650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517</v>
      </c>
      <c r="D19" s="46" t="s">
        <v>518</v>
      </c>
      <c r="E19" s="47" t="s">
        <v>87</v>
      </c>
      <c r="F19" s="48" t="s">
        <v>519</v>
      </c>
      <c r="G19" s="45" t="s">
        <v>112</v>
      </c>
      <c r="H19" s="82"/>
      <c r="I19" s="49"/>
      <c r="J19" s="49" t="s">
        <v>36</v>
      </c>
      <c r="K19" s="49" t="s">
        <v>36</v>
      </c>
      <c r="L19" s="54"/>
      <c r="M19" s="54"/>
      <c r="N19" s="54"/>
      <c r="O19" s="54"/>
      <c r="P19" s="80"/>
      <c r="Q19" s="51">
        <f t="shared" si="0"/>
        <v>0</v>
      </c>
      <c r="R19" s="52" t="str">
        <f t="shared" si="3"/>
        <v>F</v>
      </c>
      <c r="S19" s="53" t="str">
        <f t="shared" si="1"/>
        <v>Kém</v>
      </c>
      <c r="T19" s="41" t="str">
        <f t="shared" si="4"/>
        <v>Không đủ ĐKDT</v>
      </c>
      <c r="U19" s="41" t="s">
        <v>650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520</v>
      </c>
      <c r="D20" s="46" t="s">
        <v>521</v>
      </c>
      <c r="E20" s="47" t="s">
        <v>320</v>
      </c>
      <c r="F20" s="48" t="s">
        <v>522</v>
      </c>
      <c r="G20" s="45" t="s">
        <v>53</v>
      </c>
      <c r="H20" s="82">
        <v>10</v>
      </c>
      <c r="I20" s="49">
        <v>6</v>
      </c>
      <c r="J20" s="49">
        <v>5.5</v>
      </c>
      <c r="K20" s="49" t="s">
        <v>36</v>
      </c>
      <c r="L20" s="54"/>
      <c r="M20" s="54"/>
      <c r="N20" s="54"/>
      <c r="O20" s="54"/>
      <c r="P20" s="80">
        <v>7</v>
      </c>
      <c r="Q20" s="51">
        <f t="shared" si="0"/>
        <v>6.8</v>
      </c>
      <c r="R20" s="52" t="str">
        <f t="shared" si="3"/>
        <v>C+</v>
      </c>
      <c r="S20" s="53" t="str">
        <f t="shared" si="1"/>
        <v>Trung bình</v>
      </c>
      <c r="T20" s="41" t="str">
        <f t="shared" si="4"/>
        <v/>
      </c>
      <c r="U20" s="41" t="s">
        <v>650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523</v>
      </c>
      <c r="D21" s="46" t="s">
        <v>524</v>
      </c>
      <c r="E21" s="47" t="s">
        <v>320</v>
      </c>
      <c r="F21" s="48" t="s">
        <v>525</v>
      </c>
      <c r="G21" s="45" t="s">
        <v>112</v>
      </c>
      <c r="H21" s="82">
        <v>7</v>
      </c>
      <c r="I21" s="49">
        <v>7</v>
      </c>
      <c r="J21" s="49">
        <v>4</v>
      </c>
      <c r="K21" s="49" t="s">
        <v>36</v>
      </c>
      <c r="L21" s="54"/>
      <c r="M21" s="54"/>
      <c r="N21" s="54"/>
      <c r="O21" s="54"/>
      <c r="P21" s="80">
        <v>5</v>
      </c>
      <c r="Q21" s="51">
        <f t="shared" si="0"/>
        <v>5.4</v>
      </c>
      <c r="R21" s="52" t="str">
        <f t="shared" si="3"/>
        <v>D+</v>
      </c>
      <c r="S21" s="53" t="str">
        <f t="shared" si="1"/>
        <v>Trung bình yếu</v>
      </c>
      <c r="T21" s="41" t="str">
        <f t="shared" si="4"/>
        <v/>
      </c>
      <c r="U21" s="41" t="s">
        <v>650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526</v>
      </c>
      <c r="D22" s="46" t="s">
        <v>165</v>
      </c>
      <c r="E22" s="47" t="s">
        <v>527</v>
      </c>
      <c r="F22" s="48" t="s">
        <v>528</v>
      </c>
      <c r="G22" s="45" t="s">
        <v>53</v>
      </c>
      <c r="H22" s="82">
        <v>8</v>
      </c>
      <c r="I22" s="49">
        <v>5</v>
      </c>
      <c r="J22" s="49">
        <v>5.5</v>
      </c>
      <c r="K22" s="49" t="s">
        <v>36</v>
      </c>
      <c r="L22" s="54"/>
      <c r="M22" s="54"/>
      <c r="N22" s="54"/>
      <c r="O22" s="54"/>
      <c r="P22" s="80">
        <v>5</v>
      </c>
      <c r="Q22" s="51">
        <f t="shared" si="0"/>
        <v>5.4</v>
      </c>
      <c r="R22" s="52" t="str">
        <f t="shared" si="3"/>
        <v>D+</v>
      </c>
      <c r="S22" s="53" t="str">
        <f t="shared" si="1"/>
        <v>Trung bình yếu</v>
      </c>
      <c r="T22" s="41" t="str">
        <f t="shared" si="4"/>
        <v/>
      </c>
      <c r="U22" s="41" t="s">
        <v>650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529</v>
      </c>
      <c r="D23" s="46" t="s">
        <v>480</v>
      </c>
      <c r="E23" s="47" t="s">
        <v>530</v>
      </c>
      <c r="F23" s="48" t="s">
        <v>531</v>
      </c>
      <c r="G23" s="45" t="s">
        <v>189</v>
      </c>
      <c r="H23" s="82">
        <v>8</v>
      </c>
      <c r="I23" s="49">
        <v>7</v>
      </c>
      <c r="J23" s="49">
        <v>6</v>
      </c>
      <c r="K23" s="49" t="s">
        <v>36</v>
      </c>
      <c r="L23" s="54"/>
      <c r="M23" s="54"/>
      <c r="N23" s="54"/>
      <c r="O23" s="54"/>
      <c r="P23" s="80">
        <v>6</v>
      </c>
      <c r="Q23" s="51">
        <f t="shared" si="0"/>
        <v>6.4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650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532</v>
      </c>
      <c r="D24" s="46" t="s">
        <v>182</v>
      </c>
      <c r="E24" s="47" t="s">
        <v>533</v>
      </c>
      <c r="F24" s="48" t="s">
        <v>145</v>
      </c>
      <c r="G24" s="45" t="s">
        <v>112</v>
      </c>
      <c r="H24" s="82">
        <v>9</v>
      </c>
      <c r="I24" s="49">
        <v>5.5</v>
      </c>
      <c r="J24" s="49">
        <v>4</v>
      </c>
      <c r="K24" s="49" t="s">
        <v>36</v>
      </c>
      <c r="L24" s="54"/>
      <c r="M24" s="54"/>
      <c r="N24" s="54"/>
      <c r="O24" s="54"/>
      <c r="P24" s="80">
        <v>6</v>
      </c>
      <c r="Q24" s="51">
        <f t="shared" si="0"/>
        <v>5.8</v>
      </c>
      <c r="R24" s="52" t="str">
        <f t="shared" si="3"/>
        <v>C</v>
      </c>
      <c r="S24" s="53" t="str">
        <f t="shared" si="1"/>
        <v>Trung bình</v>
      </c>
      <c r="T24" s="41" t="str">
        <f t="shared" si="4"/>
        <v/>
      </c>
      <c r="U24" s="41" t="s">
        <v>650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534</v>
      </c>
      <c r="D25" s="46" t="s">
        <v>535</v>
      </c>
      <c r="E25" s="47" t="s">
        <v>533</v>
      </c>
      <c r="F25" s="48" t="s">
        <v>536</v>
      </c>
      <c r="G25" s="45" t="s">
        <v>60</v>
      </c>
      <c r="H25" s="82">
        <v>6</v>
      </c>
      <c r="I25" s="49">
        <v>4</v>
      </c>
      <c r="J25" s="49">
        <v>5.5</v>
      </c>
      <c r="K25" s="49" t="s">
        <v>36</v>
      </c>
      <c r="L25" s="54"/>
      <c r="M25" s="54"/>
      <c r="N25" s="54"/>
      <c r="O25" s="54"/>
      <c r="P25" s="80">
        <v>0</v>
      </c>
      <c r="Q25" s="51">
        <f t="shared" si="0"/>
        <v>2.5</v>
      </c>
      <c r="R25" s="52" t="str">
        <f t="shared" si="3"/>
        <v>F</v>
      </c>
      <c r="S25" s="53" t="str">
        <f t="shared" si="1"/>
        <v>Kém</v>
      </c>
      <c r="T25" s="41" t="str">
        <f t="shared" si="4"/>
        <v/>
      </c>
      <c r="U25" s="41" t="s">
        <v>650</v>
      </c>
      <c r="V25" s="71"/>
      <c r="W25" s="4"/>
      <c r="X25" s="43" t="str">
        <f t="shared" si="2"/>
        <v>Học lại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537</v>
      </c>
      <c r="D26" s="46" t="s">
        <v>130</v>
      </c>
      <c r="E26" s="47" t="s">
        <v>538</v>
      </c>
      <c r="F26" s="48" t="s">
        <v>539</v>
      </c>
      <c r="G26" s="45" t="s">
        <v>60</v>
      </c>
      <c r="H26" s="82"/>
      <c r="I26" s="49"/>
      <c r="J26" s="49" t="s">
        <v>36</v>
      </c>
      <c r="K26" s="49" t="s">
        <v>36</v>
      </c>
      <c r="L26" s="54"/>
      <c r="M26" s="54"/>
      <c r="N26" s="54"/>
      <c r="O26" s="54"/>
      <c r="P26" s="80"/>
      <c r="Q26" s="51">
        <f t="shared" si="0"/>
        <v>0</v>
      </c>
      <c r="R26" s="52" t="str">
        <f t="shared" si="3"/>
        <v>F</v>
      </c>
      <c r="S26" s="53" t="str">
        <f t="shared" si="1"/>
        <v>Kém</v>
      </c>
      <c r="T26" s="41" t="str">
        <f t="shared" si="4"/>
        <v>Không đủ ĐKDT</v>
      </c>
      <c r="U26" s="41" t="s">
        <v>650</v>
      </c>
      <c r="V26" s="71"/>
      <c r="W26" s="4"/>
      <c r="X26" s="43" t="str">
        <f t="shared" si="2"/>
        <v>Học lại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540</v>
      </c>
      <c r="D27" s="46" t="s">
        <v>541</v>
      </c>
      <c r="E27" s="47" t="s">
        <v>119</v>
      </c>
      <c r="F27" s="48" t="s">
        <v>542</v>
      </c>
      <c r="G27" s="45" t="s">
        <v>543</v>
      </c>
      <c r="H27" s="82">
        <v>8</v>
      </c>
      <c r="I27" s="49">
        <v>5</v>
      </c>
      <c r="J27" s="49">
        <v>5.5</v>
      </c>
      <c r="K27" s="49" t="s">
        <v>36</v>
      </c>
      <c r="L27" s="54"/>
      <c r="M27" s="54"/>
      <c r="N27" s="54"/>
      <c r="O27" s="54"/>
      <c r="P27" s="80">
        <v>5</v>
      </c>
      <c r="Q27" s="51">
        <f t="shared" si="0"/>
        <v>5.4</v>
      </c>
      <c r="R27" s="52" t="str">
        <f t="shared" si="3"/>
        <v>D+</v>
      </c>
      <c r="S27" s="53" t="str">
        <f t="shared" si="1"/>
        <v>Trung bình yếu</v>
      </c>
      <c r="T27" s="41" t="str">
        <f t="shared" si="4"/>
        <v/>
      </c>
      <c r="U27" s="41" t="s">
        <v>650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544</v>
      </c>
      <c r="D28" s="46" t="s">
        <v>545</v>
      </c>
      <c r="E28" s="47" t="s">
        <v>546</v>
      </c>
      <c r="F28" s="48" t="s">
        <v>547</v>
      </c>
      <c r="G28" s="45" t="s">
        <v>53</v>
      </c>
      <c r="H28" s="82">
        <v>10</v>
      </c>
      <c r="I28" s="49">
        <v>5.5</v>
      </c>
      <c r="J28" s="49">
        <v>7</v>
      </c>
      <c r="K28" s="49" t="s">
        <v>36</v>
      </c>
      <c r="L28" s="54"/>
      <c r="M28" s="54"/>
      <c r="N28" s="54"/>
      <c r="O28" s="54"/>
      <c r="P28" s="80">
        <v>7</v>
      </c>
      <c r="Q28" s="51">
        <f t="shared" si="0"/>
        <v>7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650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548</v>
      </c>
      <c r="D29" s="46" t="s">
        <v>549</v>
      </c>
      <c r="E29" s="47" t="s">
        <v>346</v>
      </c>
      <c r="F29" s="48" t="s">
        <v>550</v>
      </c>
      <c r="G29" s="45" t="s">
        <v>543</v>
      </c>
      <c r="H29" s="82">
        <v>10</v>
      </c>
      <c r="I29" s="49">
        <v>4</v>
      </c>
      <c r="J29" s="49">
        <v>6</v>
      </c>
      <c r="K29" s="49" t="s">
        <v>36</v>
      </c>
      <c r="L29" s="54"/>
      <c r="M29" s="54"/>
      <c r="N29" s="54"/>
      <c r="O29" s="54"/>
      <c r="P29" s="80">
        <v>4</v>
      </c>
      <c r="Q29" s="51">
        <f t="shared" si="0"/>
        <v>5</v>
      </c>
      <c r="R29" s="52" t="str">
        <f t="shared" si="3"/>
        <v>D+</v>
      </c>
      <c r="S29" s="53" t="str">
        <f t="shared" si="1"/>
        <v>Trung bình yếu</v>
      </c>
      <c r="T29" s="41" t="str">
        <f t="shared" si="4"/>
        <v/>
      </c>
      <c r="U29" s="41" t="s">
        <v>650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551</v>
      </c>
      <c r="D30" s="46" t="s">
        <v>83</v>
      </c>
      <c r="E30" s="47" t="s">
        <v>346</v>
      </c>
      <c r="F30" s="48" t="s">
        <v>552</v>
      </c>
      <c r="G30" s="45" t="s">
        <v>67</v>
      </c>
      <c r="H30" s="82">
        <v>10</v>
      </c>
      <c r="I30" s="49">
        <v>5.5</v>
      </c>
      <c r="J30" s="49">
        <v>5.5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6.7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41" t="s">
        <v>650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553</v>
      </c>
      <c r="D31" s="46" t="s">
        <v>165</v>
      </c>
      <c r="E31" s="47" t="s">
        <v>554</v>
      </c>
      <c r="F31" s="48" t="s">
        <v>555</v>
      </c>
      <c r="G31" s="45" t="s">
        <v>112</v>
      </c>
      <c r="H31" s="82">
        <v>9</v>
      </c>
      <c r="I31" s="49">
        <v>7</v>
      </c>
      <c r="J31" s="49">
        <v>5.5</v>
      </c>
      <c r="K31" s="49" t="s">
        <v>36</v>
      </c>
      <c r="L31" s="54"/>
      <c r="M31" s="54"/>
      <c r="N31" s="54"/>
      <c r="O31" s="54"/>
      <c r="P31" s="80">
        <v>6</v>
      </c>
      <c r="Q31" s="51">
        <f t="shared" si="0"/>
        <v>6.4</v>
      </c>
      <c r="R31" s="52" t="str">
        <f t="shared" si="3"/>
        <v>C</v>
      </c>
      <c r="S31" s="53" t="str">
        <f t="shared" si="1"/>
        <v>Trung bình</v>
      </c>
      <c r="T31" s="41" t="str">
        <f t="shared" si="4"/>
        <v/>
      </c>
      <c r="U31" s="41" t="s">
        <v>650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556</v>
      </c>
      <c r="D32" s="46" t="s">
        <v>557</v>
      </c>
      <c r="E32" s="47" t="s">
        <v>354</v>
      </c>
      <c r="F32" s="48" t="s">
        <v>558</v>
      </c>
      <c r="G32" s="45" t="s">
        <v>255</v>
      </c>
      <c r="H32" s="82">
        <v>6</v>
      </c>
      <c r="I32" s="49">
        <v>6</v>
      </c>
      <c r="J32" s="49">
        <v>5.5</v>
      </c>
      <c r="K32" s="49" t="s">
        <v>36</v>
      </c>
      <c r="L32" s="54"/>
      <c r="M32" s="54"/>
      <c r="N32" s="54"/>
      <c r="O32" s="54"/>
      <c r="P32" s="80">
        <v>0</v>
      </c>
      <c r="Q32" s="51">
        <f t="shared" si="0"/>
        <v>2.9</v>
      </c>
      <c r="R32" s="52" t="str">
        <f t="shared" si="3"/>
        <v>F</v>
      </c>
      <c r="S32" s="53" t="str">
        <f t="shared" si="1"/>
        <v>Kém</v>
      </c>
      <c r="T32" s="41" t="str">
        <f t="shared" si="4"/>
        <v/>
      </c>
      <c r="U32" s="41" t="s">
        <v>650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559</v>
      </c>
      <c r="D33" s="46" t="s">
        <v>560</v>
      </c>
      <c r="E33" s="47" t="s">
        <v>354</v>
      </c>
      <c r="F33" s="48" t="s">
        <v>336</v>
      </c>
      <c r="G33" s="45" t="s">
        <v>67</v>
      </c>
      <c r="H33" s="82"/>
      <c r="I33" s="49"/>
      <c r="J33" s="49" t="s">
        <v>36</v>
      </c>
      <c r="K33" s="49" t="s">
        <v>36</v>
      </c>
      <c r="L33" s="54"/>
      <c r="M33" s="54"/>
      <c r="N33" s="54"/>
      <c r="O33" s="54"/>
      <c r="P33" s="80"/>
      <c r="Q33" s="51">
        <f t="shared" si="0"/>
        <v>0</v>
      </c>
      <c r="R33" s="52" t="str">
        <f t="shared" si="3"/>
        <v>F</v>
      </c>
      <c r="S33" s="53" t="str">
        <f t="shared" si="1"/>
        <v>Kém</v>
      </c>
      <c r="T33" s="41" t="str">
        <f t="shared" si="4"/>
        <v>Không đủ ĐKDT</v>
      </c>
      <c r="U33" s="41" t="s">
        <v>650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561</v>
      </c>
      <c r="D34" s="46" t="s">
        <v>562</v>
      </c>
      <c r="E34" s="47" t="s">
        <v>127</v>
      </c>
      <c r="F34" s="48" t="s">
        <v>563</v>
      </c>
      <c r="G34" s="45" t="s">
        <v>112</v>
      </c>
      <c r="H34" s="82">
        <v>10</v>
      </c>
      <c r="I34" s="49">
        <v>8.5</v>
      </c>
      <c r="J34" s="49">
        <v>5.5</v>
      </c>
      <c r="K34" s="49" t="s">
        <v>36</v>
      </c>
      <c r="L34" s="54"/>
      <c r="M34" s="54"/>
      <c r="N34" s="54"/>
      <c r="O34" s="54"/>
      <c r="P34" s="80">
        <v>7</v>
      </c>
      <c r="Q34" s="51">
        <f t="shared" si="0"/>
        <v>7.3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650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564</v>
      </c>
      <c r="D35" s="46" t="s">
        <v>565</v>
      </c>
      <c r="E35" s="47" t="s">
        <v>131</v>
      </c>
      <c r="F35" s="48" t="s">
        <v>238</v>
      </c>
      <c r="G35" s="45" t="s">
        <v>60</v>
      </c>
      <c r="H35" s="82">
        <v>10</v>
      </c>
      <c r="I35" s="49">
        <v>5</v>
      </c>
      <c r="J35" s="49">
        <v>5.5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6.6</v>
      </c>
      <c r="R35" s="52" t="str">
        <f t="shared" si="3"/>
        <v>C+</v>
      </c>
      <c r="S35" s="53" t="str">
        <f t="shared" si="1"/>
        <v>Trung bình</v>
      </c>
      <c r="T35" s="41" t="str">
        <f t="shared" si="4"/>
        <v/>
      </c>
      <c r="U35" s="41" t="s">
        <v>650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566</v>
      </c>
      <c r="D36" s="46" t="s">
        <v>283</v>
      </c>
      <c r="E36" s="47" t="s">
        <v>134</v>
      </c>
      <c r="F36" s="48" t="s">
        <v>411</v>
      </c>
      <c r="G36" s="45" t="s">
        <v>67</v>
      </c>
      <c r="H36" s="82">
        <v>10</v>
      </c>
      <c r="I36" s="49">
        <v>7</v>
      </c>
      <c r="J36" s="49">
        <v>7.5</v>
      </c>
      <c r="K36" s="49" t="s">
        <v>36</v>
      </c>
      <c r="L36" s="54"/>
      <c r="M36" s="54"/>
      <c r="N36" s="54"/>
      <c r="O36" s="54"/>
      <c r="P36" s="80">
        <v>8</v>
      </c>
      <c r="Q36" s="51">
        <f t="shared" si="0"/>
        <v>7.9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650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567</v>
      </c>
      <c r="D37" s="46" t="s">
        <v>477</v>
      </c>
      <c r="E37" s="47" t="s">
        <v>134</v>
      </c>
      <c r="F37" s="48" t="s">
        <v>568</v>
      </c>
      <c r="G37" s="45" t="s">
        <v>67</v>
      </c>
      <c r="H37" s="82">
        <v>10</v>
      </c>
      <c r="I37" s="49">
        <v>4</v>
      </c>
      <c r="J37" s="49">
        <v>6</v>
      </c>
      <c r="K37" s="49" t="s">
        <v>36</v>
      </c>
      <c r="L37" s="54"/>
      <c r="M37" s="54"/>
      <c r="N37" s="54"/>
      <c r="O37" s="54"/>
      <c r="P37" s="80">
        <v>7</v>
      </c>
      <c r="Q37" s="51">
        <f t="shared" si="0"/>
        <v>6.5</v>
      </c>
      <c r="R37" s="52" t="str">
        <f t="shared" si="3"/>
        <v>C+</v>
      </c>
      <c r="S37" s="53" t="str">
        <f t="shared" si="1"/>
        <v>Trung bình</v>
      </c>
      <c r="T37" s="41" t="str">
        <f t="shared" si="4"/>
        <v/>
      </c>
      <c r="U37" s="41" t="s">
        <v>650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569</v>
      </c>
      <c r="D38" s="46" t="s">
        <v>83</v>
      </c>
      <c r="E38" s="47" t="s">
        <v>570</v>
      </c>
      <c r="F38" s="48" t="s">
        <v>571</v>
      </c>
      <c r="G38" s="45" t="s">
        <v>60</v>
      </c>
      <c r="H38" s="82">
        <v>9</v>
      </c>
      <c r="I38" s="49">
        <v>5.5</v>
      </c>
      <c r="J38" s="49">
        <v>4</v>
      </c>
      <c r="K38" s="49" t="s">
        <v>36</v>
      </c>
      <c r="L38" s="54"/>
      <c r="M38" s="54"/>
      <c r="N38" s="54"/>
      <c r="O38" s="54"/>
      <c r="P38" s="80">
        <v>7</v>
      </c>
      <c r="Q38" s="51">
        <f t="shared" si="0"/>
        <v>6.3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650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572</v>
      </c>
      <c r="D39" s="46" t="s">
        <v>562</v>
      </c>
      <c r="E39" s="47" t="s">
        <v>570</v>
      </c>
      <c r="F39" s="48" t="s">
        <v>573</v>
      </c>
      <c r="G39" s="45" t="s">
        <v>67</v>
      </c>
      <c r="H39" s="82">
        <v>9</v>
      </c>
      <c r="I39" s="49">
        <v>5.5</v>
      </c>
      <c r="J39" s="49">
        <v>5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6.5</v>
      </c>
      <c r="R39" s="52" t="str">
        <f t="shared" si="3"/>
        <v>C+</v>
      </c>
      <c r="S39" s="53" t="str">
        <f t="shared" si="1"/>
        <v>Trung bình</v>
      </c>
      <c r="T39" s="41" t="str">
        <f t="shared" si="4"/>
        <v/>
      </c>
      <c r="U39" s="41" t="s">
        <v>650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574</v>
      </c>
      <c r="D40" s="46" t="s">
        <v>575</v>
      </c>
      <c r="E40" s="47" t="s">
        <v>159</v>
      </c>
      <c r="F40" s="48" t="s">
        <v>576</v>
      </c>
      <c r="G40" s="45" t="s">
        <v>53</v>
      </c>
      <c r="H40" s="82">
        <v>9</v>
      </c>
      <c r="I40" s="49">
        <v>6</v>
      </c>
      <c r="J40" s="49">
        <v>5.5</v>
      </c>
      <c r="K40" s="49" t="s">
        <v>36</v>
      </c>
      <c r="L40" s="54"/>
      <c r="M40" s="54"/>
      <c r="N40" s="54"/>
      <c r="O40" s="54"/>
      <c r="P40" s="80">
        <v>7</v>
      </c>
      <c r="Q40" s="51">
        <f t="shared" si="0"/>
        <v>6.7</v>
      </c>
      <c r="R40" s="52" t="str">
        <f t="shared" si="3"/>
        <v>C+</v>
      </c>
      <c r="S40" s="53" t="str">
        <f t="shared" si="1"/>
        <v>Trung bình</v>
      </c>
      <c r="T40" s="41" t="str">
        <f t="shared" si="4"/>
        <v/>
      </c>
      <c r="U40" s="41" t="s">
        <v>650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577</v>
      </c>
      <c r="D41" s="46" t="s">
        <v>578</v>
      </c>
      <c r="E41" s="47" t="s">
        <v>389</v>
      </c>
      <c r="F41" s="48" t="s">
        <v>579</v>
      </c>
      <c r="G41" s="45" t="s">
        <v>60</v>
      </c>
      <c r="H41" s="82">
        <v>10</v>
      </c>
      <c r="I41" s="49">
        <v>8</v>
      </c>
      <c r="J41" s="49">
        <v>7</v>
      </c>
      <c r="K41" s="49" t="s">
        <v>36</v>
      </c>
      <c r="L41" s="54"/>
      <c r="M41" s="54"/>
      <c r="N41" s="54"/>
      <c r="O41" s="54"/>
      <c r="P41" s="80">
        <v>8</v>
      </c>
      <c r="Q41" s="51">
        <f t="shared" si="0"/>
        <v>8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650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580</v>
      </c>
      <c r="D42" s="46" t="s">
        <v>477</v>
      </c>
      <c r="E42" s="47" t="s">
        <v>393</v>
      </c>
      <c r="F42" s="48" t="s">
        <v>581</v>
      </c>
      <c r="G42" s="45" t="s">
        <v>67</v>
      </c>
      <c r="H42" s="82">
        <v>5</v>
      </c>
      <c r="I42" s="49">
        <v>6</v>
      </c>
      <c r="J42" s="49"/>
      <c r="K42" s="49" t="s">
        <v>36</v>
      </c>
      <c r="L42" s="54"/>
      <c r="M42" s="54"/>
      <c r="N42" s="54"/>
      <c r="O42" s="54"/>
      <c r="P42" s="80"/>
      <c r="Q42" s="51">
        <f t="shared" si="0"/>
        <v>1.7</v>
      </c>
      <c r="R42" s="52" t="str">
        <f t="shared" si="3"/>
        <v>F</v>
      </c>
      <c r="S42" s="53" t="str">
        <f t="shared" si="1"/>
        <v>Kém</v>
      </c>
      <c r="T42" s="41" t="str">
        <f t="shared" si="4"/>
        <v>Không đủ ĐKDT</v>
      </c>
      <c r="U42" s="41" t="s">
        <v>650</v>
      </c>
      <c r="V42" s="71"/>
      <c r="W42" s="4"/>
      <c r="X42" s="43" t="str">
        <f t="shared" si="2"/>
        <v>Học lại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582</v>
      </c>
      <c r="D43" s="46" t="s">
        <v>291</v>
      </c>
      <c r="E43" s="47" t="s">
        <v>583</v>
      </c>
      <c r="F43" s="48" t="s">
        <v>584</v>
      </c>
      <c r="G43" s="45" t="s">
        <v>543</v>
      </c>
      <c r="H43" s="82"/>
      <c r="I43" s="49"/>
      <c r="J43" s="49" t="s">
        <v>36</v>
      </c>
      <c r="K43" s="49" t="s">
        <v>36</v>
      </c>
      <c r="L43" s="54"/>
      <c r="M43" s="54"/>
      <c r="N43" s="54"/>
      <c r="O43" s="54"/>
      <c r="P43" s="80"/>
      <c r="Q43" s="51">
        <f t="shared" si="0"/>
        <v>0</v>
      </c>
      <c r="R43" s="52" t="str">
        <f t="shared" si="3"/>
        <v>F</v>
      </c>
      <c r="S43" s="53" t="str">
        <f t="shared" si="1"/>
        <v>Kém</v>
      </c>
      <c r="T43" s="41" t="str">
        <f t="shared" si="4"/>
        <v>Không đủ ĐKDT</v>
      </c>
      <c r="U43" s="41" t="s">
        <v>650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585</v>
      </c>
      <c r="D44" s="46" t="s">
        <v>586</v>
      </c>
      <c r="E44" s="47" t="s">
        <v>414</v>
      </c>
      <c r="F44" s="48" t="s">
        <v>326</v>
      </c>
      <c r="G44" s="45" t="s">
        <v>587</v>
      </c>
      <c r="H44" s="82">
        <v>5</v>
      </c>
      <c r="I44" s="49">
        <v>5</v>
      </c>
      <c r="J44" s="49">
        <v>5</v>
      </c>
      <c r="K44" s="49" t="s">
        <v>36</v>
      </c>
      <c r="L44" s="54"/>
      <c r="M44" s="54"/>
      <c r="N44" s="54"/>
      <c r="O44" s="54"/>
      <c r="P44" s="80">
        <v>5</v>
      </c>
      <c r="Q44" s="51">
        <f t="shared" si="0"/>
        <v>5</v>
      </c>
      <c r="R44" s="52" t="str">
        <f t="shared" si="3"/>
        <v>D+</v>
      </c>
      <c r="S44" s="53" t="str">
        <f t="shared" si="1"/>
        <v>Trung bình yếu</v>
      </c>
      <c r="T44" s="41" t="str">
        <f t="shared" si="4"/>
        <v/>
      </c>
      <c r="U44" s="41" t="s">
        <v>650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588</v>
      </c>
      <c r="D45" s="46" t="s">
        <v>301</v>
      </c>
      <c r="E45" s="47" t="s">
        <v>589</v>
      </c>
      <c r="F45" s="48" t="s">
        <v>590</v>
      </c>
      <c r="G45" s="45" t="s">
        <v>60</v>
      </c>
      <c r="H45" s="82">
        <v>9</v>
      </c>
      <c r="I45" s="49">
        <v>5.5</v>
      </c>
      <c r="J45" s="49">
        <v>6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6.7</v>
      </c>
      <c r="R45" s="52" t="str">
        <f t="shared" si="3"/>
        <v>C+</v>
      </c>
      <c r="S45" s="53" t="str">
        <f t="shared" si="1"/>
        <v>Trung bình</v>
      </c>
      <c r="T45" s="41" t="str">
        <f t="shared" si="4"/>
        <v/>
      </c>
      <c r="U45" s="41" t="s">
        <v>650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591</v>
      </c>
      <c r="D46" s="46" t="s">
        <v>592</v>
      </c>
      <c r="E46" s="47" t="s">
        <v>196</v>
      </c>
      <c r="F46" s="48" t="s">
        <v>593</v>
      </c>
      <c r="G46" s="45" t="s">
        <v>112</v>
      </c>
      <c r="H46" s="82">
        <v>10</v>
      </c>
      <c r="I46" s="49">
        <v>6</v>
      </c>
      <c r="J46" s="49">
        <v>6</v>
      </c>
      <c r="K46" s="49" t="s">
        <v>36</v>
      </c>
      <c r="L46" s="54"/>
      <c r="M46" s="54"/>
      <c r="N46" s="54"/>
      <c r="O46" s="54"/>
      <c r="P46" s="80">
        <v>7</v>
      </c>
      <c r="Q46" s="51">
        <f t="shared" si="0"/>
        <v>6.9</v>
      </c>
      <c r="R46" s="52" t="str">
        <f t="shared" si="3"/>
        <v>C+</v>
      </c>
      <c r="S46" s="53" t="str">
        <f t="shared" si="1"/>
        <v>Trung bình</v>
      </c>
      <c r="T46" s="41" t="str">
        <f t="shared" si="4"/>
        <v/>
      </c>
      <c r="U46" s="41" t="s">
        <v>650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594</v>
      </c>
      <c r="D47" s="46" t="s">
        <v>212</v>
      </c>
      <c r="E47" s="47" t="s">
        <v>595</v>
      </c>
      <c r="F47" s="48" t="s">
        <v>596</v>
      </c>
      <c r="G47" s="45" t="s">
        <v>67</v>
      </c>
      <c r="H47" s="82">
        <v>10</v>
      </c>
      <c r="I47" s="49">
        <v>4.5</v>
      </c>
      <c r="J47" s="49">
        <v>7</v>
      </c>
      <c r="K47" s="49" t="s">
        <v>36</v>
      </c>
      <c r="L47" s="54"/>
      <c r="M47" s="54"/>
      <c r="N47" s="54"/>
      <c r="O47" s="54"/>
      <c r="P47" s="80">
        <v>9</v>
      </c>
      <c r="Q47" s="51">
        <f t="shared" si="0"/>
        <v>7.8</v>
      </c>
      <c r="R47" s="52" t="str">
        <f t="shared" si="3"/>
        <v>B</v>
      </c>
      <c r="S47" s="53" t="str">
        <f t="shared" si="1"/>
        <v>Khá</v>
      </c>
      <c r="T47" s="41" t="str">
        <f t="shared" si="4"/>
        <v/>
      </c>
      <c r="U47" s="41" t="s">
        <v>650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597</v>
      </c>
      <c r="D48" s="46" t="s">
        <v>521</v>
      </c>
      <c r="E48" s="47" t="s">
        <v>204</v>
      </c>
      <c r="F48" s="48" t="s">
        <v>438</v>
      </c>
      <c r="G48" s="45" t="s">
        <v>112</v>
      </c>
      <c r="H48" s="82">
        <v>9</v>
      </c>
      <c r="I48" s="49">
        <v>6</v>
      </c>
      <c r="J48" s="49">
        <v>5.5</v>
      </c>
      <c r="K48" s="49" t="s">
        <v>36</v>
      </c>
      <c r="L48" s="54"/>
      <c r="M48" s="54"/>
      <c r="N48" s="54"/>
      <c r="O48" s="54"/>
      <c r="P48" s="80">
        <v>8</v>
      </c>
      <c r="Q48" s="51">
        <f t="shared" si="0"/>
        <v>7.2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650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598</v>
      </c>
      <c r="D49" s="46" t="s">
        <v>165</v>
      </c>
      <c r="E49" s="47" t="s">
        <v>204</v>
      </c>
      <c r="F49" s="48" t="s">
        <v>528</v>
      </c>
      <c r="G49" s="45" t="s">
        <v>53</v>
      </c>
      <c r="H49" s="82">
        <v>9</v>
      </c>
      <c r="I49" s="49">
        <v>7</v>
      </c>
      <c r="J49" s="49">
        <v>5</v>
      </c>
      <c r="K49" s="49" t="s">
        <v>36</v>
      </c>
      <c r="L49" s="54"/>
      <c r="M49" s="54"/>
      <c r="N49" s="54"/>
      <c r="O49" s="54"/>
      <c r="P49" s="80">
        <v>7</v>
      </c>
      <c r="Q49" s="51">
        <f t="shared" si="0"/>
        <v>6.8</v>
      </c>
      <c r="R49" s="52" t="str">
        <f t="shared" si="3"/>
        <v>C+</v>
      </c>
      <c r="S49" s="53" t="str">
        <f t="shared" si="1"/>
        <v>Trung bình</v>
      </c>
      <c r="T49" s="41" t="str">
        <f t="shared" si="4"/>
        <v/>
      </c>
      <c r="U49" s="41" t="s">
        <v>650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599</v>
      </c>
      <c r="D50" s="46" t="s">
        <v>600</v>
      </c>
      <c r="E50" s="47" t="s">
        <v>437</v>
      </c>
      <c r="F50" s="48" t="s">
        <v>601</v>
      </c>
      <c r="G50" s="45" t="s">
        <v>602</v>
      </c>
      <c r="H50" s="82">
        <v>7</v>
      </c>
      <c r="I50" s="49">
        <v>5.5</v>
      </c>
      <c r="J50" s="49">
        <v>5</v>
      </c>
      <c r="K50" s="49" t="s">
        <v>36</v>
      </c>
      <c r="L50" s="54"/>
      <c r="M50" s="54"/>
      <c r="N50" s="54"/>
      <c r="O50" s="54"/>
      <c r="P50" s="80">
        <v>7</v>
      </c>
      <c r="Q50" s="51">
        <f t="shared" si="0"/>
        <v>6.3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650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603</v>
      </c>
      <c r="D51" s="46" t="s">
        <v>604</v>
      </c>
      <c r="E51" s="47" t="s">
        <v>437</v>
      </c>
      <c r="F51" s="48" t="s">
        <v>605</v>
      </c>
      <c r="G51" s="45" t="s">
        <v>112</v>
      </c>
      <c r="H51" s="82">
        <v>5</v>
      </c>
      <c r="I51" s="49"/>
      <c r="J51" s="49">
        <v>4.5</v>
      </c>
      <c r="K51" s="49" t="s">
        <v>36</v>
      </c>
      <c r="L51" s="54"/>
      <c r="M51" s="54"/>
      <c r="N51" s="54"/>
      <c r="O51" s="54"/>
      <c r="P51" s="80"/>
      <c r="Q51" s="51">
        <f t="shared" si="0"/>
        <v>1.4</v>
      </c>
      <c r="R51" s="52" t="str">
        <f t="shared" si="3"/>
        <v>F</v>
      </c>
      <c r="S51" s="53" t="str">
        <f t="shared" si="1"/>
        <v>Kém</v>
      </c>
      <c r="T51" s="41" t="str">
        <f t="shared" si="4"/>
        <v>Không đủ ĐKDT</v>
      </c>
      <c r="U51" s="41" t="s">
        <v>650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606</v>
      </c>
      <c r="D52" s="46" t="s">
        <v>69</v>
      </c>
      <c r="E52" s="47" t="s">
        <v>437</v>
      </c>
      <c r="F52" s="48" t="s">
        <v>607</v>
      </c>
      <c r="G52" s="45" t="s">
        <v>53</v>
      </c>
      <c r="H52" s="82">
        <v>10</v>
      </c>
      <c r="I52" s="49">
        <v>5.5</v>
      </c>
      <c r="J52" s="49">
        <v>5.5</v>
      </c>
      <c r="K52" s="49" t="s">
        <v>36</v>
      </c>
      <c r="L52" s="54"/>
      <c r="M52" s="54"/>
      <c r="N52" s="54"/>
      <c r="O52" s="54"/>
      <c r="P52" s="80">
        <v>8</v>
      </c>
      <c r="Q52" s="51">
        <f t="shared" si="0"/>
        <v>7.2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41" t="s">
        <v>650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608</v>
      </c>
      <c r="D53" s="46" t="s">
        <v>609</v>
      </c>
      <c r="E53" s="47" t="s">
        <v>437</v>
      </c>
      <c r="F53" s="48" t="s">
        <v>355</v>
      </c>
      <c r="G53" s="45" t="s">
        <v>53</v>
      </c>
      <c r="H53" s="82">
        <v>9</v>
      </c>
      <c r="I53" s="49">
        <v>6</v>
      </c>
      <c r="J53" s="49">
        <v>5.5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6.7</v>
      </c>
      <c r="R53" s="52" t="str">
        <f t="shared" si="3"/>
        <v>C+</v>
      </c>
      <c r="S53" s="53" t="str">
        <f t="shared" si="1"/>
        <v>Trung bình</v>
      </c>
      <c r="T53" s="41" t="str">
        <f t="shared" si="4"/>
        <v/>
      </c>
      <c r="U53" s="41" t="s">
        <v>650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610</v>
      </c>
      <c r="D54" s="46" t="s">
        <v>257</v>
      </c>
      <c r="E54" s="47" t="s">
        <v>437</v>
      </c>
      <c r="F54" s="48" t="s">
        <v>611</v>
      </c>
      <c r="G54" s="45" t="s">
        <v>67</v>
      </c>
      <c r="H54" s="82">
        <v>8</v>
      </c>
      <c r="I54" s="49">
        <v>6</v>
      </c>
      <c r="J54" s="49">
        <v>5.5</v>
      </c>
      <c r="K54" s="49" t="s">
        <v>36</v>
      </c>
      <c r="L54" s="54"/>
      <c r="M54" s="54"/>
      <c r="N54" s="54"/>
      <c r="O54" s="54"/>
      <c r="P54" s="80">
        <v>7</v>
      </c>
      <c r="Q54" s="51">
        <f t="shared" si="0"/>
        <v>6.6</v>
      </c>
      <c r="R54" s="52" t="str">
        <f t="shared" si="3"/>
        <v>C+</v>
      </c>
      <c r="S54" s="53" t="str">
        <f t="shared" si="1"/>
        <v>Trung bình</v>
      </c>
      <c r="T54" s="41" t="str">
        <f t="shared" si="4"/>
        <v/>
      </c>
      <c r="U54" s="41" t="s">
        <v>650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612</v>
      </c>
      <c r="D55" s="46" t="s">
        <v>613</v>
      </c>
      <c r="E55" s="47" t="s">
        <v>222</v>
      </c>
      <c r="F55" s="48" t="s">
        <v>355</v>
      </c>
      <c r="G55" s="45" t="s">
        <v>53</v>
      </c>
      <c r="H55" s="82">
        <v>9</v>
      </c>
      <c r="I55" s="49">
        <v>6</v>
      </c>
      <c r="J55" s="49">
        <v>6</v>
      </c>
      <c r="K55" s="49" t="s">
        <v>36</v>
      </c>
      <c r="L55" s="54"/>
      <c r="M55" s="54"/>
      <c r="N55" s="54"/>
      <c r="O55" s="54"/>
      <c r="P55" s="80">
        <v>6</v>
      </c>
      <c r="Q55" s="51">
        <f t="shared" si="0"/>
        <v>6.3</v>
      </c>
      <c r="R55" s="52" t="str">
        <f t="shared" si="3"/>
        <v>C</v>
      </c>
      <c r="S55" s="53" t="str">
        <f t="shared" si="1"/>
        <v>Trung bình</v>
      </c>
      <c r="T55" s="41" t="str">
        <f t="shared" si="4"/>
        <v/>
      </c>
      <c r="U55" s="41" t="s">
        <v>650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614</v>
      </c>
      <c r="D56" s="46" t="s">
        <v>165</v>
      </c>
      <c r="E56" s="47" t="s">
        <v>615</v>
      </c>
      <c r="F56" s="48" t="s">
        <v>596</v>
      </c>
      <c r="G56" s="45" t="s">
        <v>60</v>
      </c>
      <c r="H56" s="82">
        <v>5</v>
      </c>
      <c r="I56" s="49"/>
      <c r="J56" s="49" t="s">
        <v>36</v>
      </c>
      <c r="K56" s="49" t="s">
        <v>36</v>
      </c>
      <c r="L56" s="54"/>
      <c r="M56" s="54"/>
      <c r="N56" s="54"/>
      <c r="O56" s="54"/>
      <c r="P56" s="80"/>
      <c r="Q56" s="51">
        <f t="shared" si="0"/>
        <v>0.5</v>
      </c>
      <c r="R56" s="52" t="str">
        <f t="shared" si="3"/>
        <v>F</v>
      </c>
      <c r="S56" s="53" t="str">
        <f t="shared" si="1"/>
        <v>Kém</v>
      </c>
      <c r="T56" s="41" t="str">
        <f t="shared" si="4"/>
        <v>Không đủ ĐKDT</v>
      </c>
      <c r="U56" s="41" t="s">
        <v>650</v>
      </c>
      <c r="V56" s="71"/>
      <c r="W56" s="4"/>
      <c r="X56" s="43" t="str">
        <f t="shared" si="2"/>
        <v>Học lại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616</v>
      </c>
      <c r="D57" s="46" t="s">
        <v>617</v>
      </c>
      <c r="E57" s="47" t="s">
        <v>226</v>
      </c>
      <c r="F57" s="48" t="s">
        <v>214</v>
      </c>
      <c r="G57" s="45" t="s">
        <v>618</v>
      </c>
      <c r="H57" s="82">
        <v>8</v>
      </c>
      <c r="I57" s="49">
        <v>5.5</v>
      </c>
      <c r="J57" s="49">
        <v>6</v>
      </c>
      <c r="K57" s="49" t="s">
        <v>36</v>
      </c>
      <c r="L57" s="54"/>
      <c r="M57" s="54"/>
      <c r="N57" s="54"/>
      <c r="O57" s="54"/>
      <c r="P57" s="80">
        <v>6</v>
      </c>
      <c r="Q57" s="51">
        <f t="shared" si="0"/>
        <v>6.1</v>
      </c>
      <c r="R57" s="52" t="str">
        <f t="shared" si="3"/>
        <v>C</v>
      </c>
      <c r="S57" s="53" t="str">
        <f t="shared" si="1"/>
        <v>Trung bình</v>
      </c>
      <c r="T57" s="41" t="str">
        <f t="shared" si="4"/>
        <v/>
      </c>
      <c r="U57" s="41" t="s">
        <v>650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619</v>
      </c>
      <c r="D58" s="46" t="s">
        <v>620</v>
      </c>
      <c r="E58" s="47" t="s">
        <v>455</v>
      </c>
      <c r="F58" s="48" t="s">
        <v>621</v>
      </c>
      <c r="G58" s="45" t="s">
        <v>618</v>
      </c>
      <c r="H58" s="82">
        <v>9</v>
      </c>
      <c r="I58" s="49">
        <v>5</v>
      </c>
      <c r="J58" s="49">
        <v>5</v>
      </c>
      <c r="K58" s="49" t="s">
        <v>36</v>
      </c>
      <c r="L58" s="54"/>
      <c r="M58" s="54"/>
      <c r="N58" s="54"/>
      <c r="O58" s="54"/>
      <c r="P58" s="80">
        <v>7</v>
      </c>
      <c r="Q58" s="51">
        <f t="shared" si="0"/>
        <v>6.4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650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622</v>
      </c>
      <c r="D59" s="46" t="s">
        <v>165</v>
      </c>
      <c r="E59" s="47" t="s">
        <v>623</v>
      </c>
      <c r="F59" s="48" t="s">
        <v>311</v>
      </c>
      <c r="G59" s="45" t="s">
        <v>67</v>
      </c>
      <c r="H59" s="82">
        <v>9</v>
      </c>
      <c r="I59" s="49">
        <v>5.5</v>
      </c>
      <c r="J59" s="49">
        <v>5.5</v>
      </c>
      <c r="K59" s="49" t="s">
        <v>36</v>
      </c>
      <c r="L59" s="54"/>
      <c r="M59" s="54"/>
      <c r="N59" s="54"/>
      <c r="O59" s="54"/>
      <c r="P59" s="80">
        <v>7</v>
      </c>
      <c r="Q59" s="51">
        <f t="shared" si="0"/>
        <v>6.6</v>
      </c>
      <c r="R59" s="52" t="str">
        <f t="shared" si="3"/>
        <v>C+</v>
      </c>
      <c r="S59" s="53" t="str">
        <f t="shared" si="1"/>
        <v>Trung bình</v>
      </c>
      <c r="T59" s="41" t="str">
        <f t="shared" si="4"/>
        <v/>
      </c>
      <c r="U59" s="41" t="s">
        <v>650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624</v>
      </c>
      <c r="D60" s="46" t="s">
        <v>625</v>
      </c>
      <c r="E60" s="47" t="s">
        <v>626</v>
      </c>
      <c r="F60" s="48" t="s">
        <v>627</v>
      </c>
      <c r="G60" s="45" t="s">
        <v>60</v>
      </c>
      <c r="H60" s="82">
        <v>10</v>
      </c>
      <c r="I60" s="49">
        <v>5</v>
      </c>
      <c r="J60" s="49">
        <v>6</v>
      </c>
      <c r="K60" s="49" t="s">
        <v>36</v>
      </c>
      <c r="L60" s="54"/>
      <c r="M60" s="54"/>
      <c r="N60" s="54"/>
      <c r="O60" s="54"/>
      <c r="P60" s="80">
        <v>7</v>
      </c>
      <c r="Q60" s="51">
        <f t="shared" si="0"/>
        <v>6.7</v>
      </c>
      <c r="R60" s="52" t="str">
        <f t="shared" si="3"/>
        <v>C+</v>
      </c>
      <c r="S60" s="53" t="str">
        <f t="shared" si="1"/>
        <v>Trung bình</v>
      </c>
      <c r="T60" s="41" t="str">
        <f t="shared" si="4"/>
        <v/>
      </c>
      <c r="U60" s="41" t="s">
        <v>650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628</v>
      </c>
      <c r="D61" s="46" t="s">
        <v>191</v>
      </c>
      <c r="E61" s="47" t="s">
        <v>629</v>
      </c>
      <c r="F61" s="48" t="s">
        <v>630</v>
      </c>
      <c r="G61" s="45" t="s">
        <v>53</v>
      </c>
      <c r="H61" s="82">
        <v>8</v>
      </c>
      <c r="I61" s="49">
        <v>5.5</v>
      </c>
      <c r="J61" s="49">
        <v>5.5</v>
      </c>
      <c r="K61" s="49" t="s">
        <v>36</v>
      </c>
      <c r="L61" s="54"/>
      <c r="M61" s="54"/>
      <c r="N61" s="54"/>
      <c r="O61" s="54"/>
      <c r="P61" s="80">
        <v>8</v>
      </c>
      <c r="Q61" s="51">
        <f t="shared" si="0"/>
        <v>7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650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631</v>
      </c>
      <c r="D62" s="46" t="s">
        <v>632</v>
      </c>
      <c r="E62" s="47" t="s">
        <v>237</v>
      </c>
      <c r="F62" s="48" t="s">
        <v>633</v>
      </c>
      <c r="G62" s="45" t="s">
        <v>67</v>
      </c>
      <c r="H62" s="82">
        <v>10</v>
      </c>
      <c r="I62" s="49">
        <v>7</v>
      </c>
      <c r="J62" s="49">
        <v>5</v>
      </c>
      <c r="K62" s="49" t="s">
        <v>36</v>
      </c>
      <c r="L62" s="54"/>
      <c r="M62" s="54"/>
      <c r="N62" s="54"/>
      <c r="O62" s="54"/>
      <c r="P62" s="80">
        <v>7</v>
      </c>
      <c r="Q62" s="51">
        <f t="shared" si="0"/>
        <v>6.9</v>
      </c>
      <c r="R62" s="52" t="str">
        <f t="shared" si="3"/>
        <v>C+</v>
      </c>
      <c r="S62" s="53" t="str">
        <f t="shared" si="1"/>
        <v>Trung bình</v>
      </c>
      <c r="T62" s="41" t="str">
        <f t="shared" si="4"/>
        <v/>
      </c>
      <c r="U62" s="41" t="s">
        <v>650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634</v>
      </c>
      <c r="D63" s="46" t="s">
        <v>635</v>
      </c>
      <c r="E63" s="47" t="s">
        <v>237</v>
      </c>
      <c r="F63" s="48" t="s">
        <v>636</v>
      </c>
      <c r="G63" s="45" t="s">
        <v>67</v>
      </c>
      <c r="H63" s="82">
        <v>10</v>
      </c>
      <c r="I63" s="49">
        <v>4</v>
      </c>
      <c r="J63" s="49">
        <v>6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6.5</v>
      </c>
      <c r="R63" s="52" t="str">
        <f t="shared" si="3"/>
        <v>C+</v>
      </c>
      <c r="S63" s="53" t="str">
        <f t="shared" si="1"/>
        <v>Trung bình</v>
      </c>
      <c r="T63" s="41" t="str">
        <f t="shared" si="4"/>
        <v/>
      </c>
      <c r="U63" s="41" t="s">
        <v>650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637</v>
      </c>
      <c r="D64" s="46" t="s">
        <v>638</v>
      </c>
      <c r="E64" s="47" t="s">
        <v>251</v>
      </c>
      <c r="F64" s="48" t="s">
        <v>180</v>
      </c>
      <c r="G64" s="45" t="s">
        <v>112</v>
      </c>
      <c r="H64" s="82">
        <v>7</v>
      </c>
      <c r="I64" s="49">
        <v>4.5</v>
      </c>
      <c r="J64" s="49">
        <v>5</v>
      </c>
      <c r="K64" s="49" t="s">
        <v>36</v>
      </c>
      <c r="L64" s="54"/>
      <c r="M64" s="54"/>
      <c r="N64" s="54"/>
      <c r="O64" s="54"/>
      <c r="P64" s="80">
        <v>7</v>
      </c>
      <c r="Q64" s="51">
        <f t="shared" si="0"/>
        <v>6.1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650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639</v>
      </c>
      <c r="D65" s="46" t="s">
        <v>640</v>
      </c>
      <c r="E65" s="47" t="s">
        <v>265</v>
      </c>
      <c r="F65" s="48" t="s">
        <v>641</v>
      </c>
      <c r="G65" s="45" t="s">
        <v>642</v>
      </c>
      <c r="H65" s="82">
        <v>5</v>
      </c>
      <c r="I65" s="49">
        <v>5.5</v>
      </c>
      <c r="J65" s="49">
        <v>7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6.5</v>
      </c>
      <c r="R65" s="52" t="str">
        <f t="shared" si="3"/>
        <v>C+</v>
      </c>
      <c r="S65" s="53" t="str">
        <f t="shared" si="1"/>
        <v>Trung bình</v>
      </c>
      <c r="T65" s="41" t="str">
        <f t="shared" si="4"/>
        <v/>
      </c>
      <c r="U65" s="41" t="s">
        <v>650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643</v>
      </c>
      <c r="D66" s="46" t="s">
        <v>165</v>
      </c>
      <c r="E66" s="47" t="s">
        <v>265</v>
      </c>
      <c r="F66" s="48" t="s">
        <v>644</v>
      </c>
      <c r="G66" s="45" t="s">
        <v>53</v>
      </c>
      <c r="H66" s="82">
        <v>9</v>
      </c>
      <c r="I66" s="49">
        <v>5</v>
      </c>
      <c r="J66" s="49">
        <v>5.5</v>
      </c>
      <c r="K66" s="49" t="s">
        <v>36</v>
      </c>
      <c r="L66" s="54"/>
      <c r="M66" s="54"/>
      <c r="N66" s="54"/>
      <c r="O66" s="54"/>
      <c r="P66" s="80">
        <v>6</v>
      </c>
      <c r="Q66" s="51">
        <f t="shared" si="0"/>
        <v>6</v>
      </c>
      <c r="R66" s="52" t="str">
        <f t="shared" si="3"/>
        <v>C</v>
      </c>
      <c r="S66" s="53" t="str">
        <f t="shared" si="1"/>
        <v>Trung bình</v>
      </c>
      <c r="T66" s="41" t="str">
        <f t="shared" si="4"/>
        <v/>
      </c>
      <c r="U66" s="41" t="s">
        <v>650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645</v>
      </c>
      <c r="D67" s="46" t="s">
        <v>646</v>
      </c>
      <c r="E67" s="47" t="s">
        <v>268</v>
      </c>
      <c r="F67" s="48" t="s">
        <v>647</v>
      </c>
      <c r="G67" s="45" t="s">
        <v>602</v>
      </c>
      <c r="H67" s="82">
        <v>6</v>
      </c>
      <c r="I67" s="49">
        <v>5.5</v>
      </c>
      <c r="J67" s="49">
        <v>4.5</v>
      </c>
      <c r="K67" s="49" t="s">
        <v>36</v>
      </c>
      <c r="L67" s="54"/>
      <c r="M67" s="54"/>
      <c r="N67" s="54"/>
      <c r="O67" s="54"/>
      <c r="P67" s="80">
        <v>7</v>
      </c>
      <c r="Q67" s="51">
        <f t="shared" si="0"/>
        <v>6.1</v>
      </c>
      <c r="R67" s="52" t="str">
        <f t="shared" si="3"/>
        <v>C</v>
      </c>
      <c r="S67" s="53" t="str">
        <f t="shared" si="1"/>
        <v>Trung bình</v>
      </c>
      <c r="T67" s="41" t="str">
        <f t="shared" si="4"/>
        <v/>
      </c>
      <c r="U67" s="41" t="s">
        <v>650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648</v>
      </c>
      <c r="D68" s="46" t="s">
        <v>480</v>
      </c>
      <c r="E68" s="47" t="s">
        <v>272</v>
      </c>
      <c r="F68" s="48" t="s">
        <v>81</v>
      </c>
      <c r="G68" s="45" t="s">
        <v>67</v>
      </c>
      <c r="H68" s="82">
        <v>7</v>
      </c>
      <c r="I68" s="49">
        <v>7</v>
      </c>
      <c r="J68" s="49">
        <v>4.5</v>
      </c>
      <c r="K68" s="49" t="s">
        <v>36</v>
      </c>
      <c r="L68" s="54"/>
      <c r="M68" s="54"/>
      <c r="N68" s="54"/>
      <c r="O68" s="54"/>
      <c r="P68" s="80">
        <v>7</v>
      </c>
      <c r="Q68" s="51">
        <f t="shared" si="0"/>
        <v>6.5</v>
      </c>
      <c r="R68" s="52" t="str">
        <f t="shared" si="3"/>
        <v>C+</v>
      </c>
      <c r="S68" s="53" t="str">
        <f t="shared" si="1"/>
        <v>Trung bình</v>
      </c>
      <c r="T68" s="41" t="str">
        <f t="shared" si="4"/>
        <v/>
      </c>
      <c r="U68" s="41" t="s">
        <v>650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7.5" customHeight="1" x14ac:dyDescent="0.25">
      <c r="A69" s="61"/>
      <c r="B69" s="62"/>
      <c r="C69" s="63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40" ht="16.5" x14ac:dyDescent="0.25">
      <c r="A70" s="61"/>
      <c r="B70" s="122" t="s">
        <v>37</v>
      </c>
      <c r="C70" s="122"/>
      <c r="D70" s="63"/>
      <c r="E70" s="64"/>
      <c r="F70" s="64"/>
      <c r="G70" s="64"/>
      <c r="H70" s="65"/>
      <c r="I70" s="66"/>
      <c r="J70" s="66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4"/>
    </row>
    <row r="71" spans="1:40" ht="16.5" customHeight="1" x14ac:dyDescent="0.25">
      <c r="A71" s="61"/>
      <c r="B71" s="68" t="s">
        <v>38</v>
      </c>
      <c r="C71" s="68"/>
      <c r="D71" s="69">
        <f>+$AA$7</f>
        <v>60</v>
      </c>
      <c r="E71" s="70" t="s">
        <v>39</v>
      </c>
      <c r="F71" s="70"/>
      <c r="G71" s="123" t="s">
        <v>40</v>
      </c>
      <c r="H71" s="123"/>
      <c r="I71" s="123"/>
      <c r="J71" s="123"/>
      <c r="K71" s="123"/>
      <c r="L71" s="123"/>
      <c r="M71" s="123"/>
      <c r="N71" s="123"/>
      <c r="O71" s="123"/>
      <c r="P71" s="71">
        <f>$AA$7 -COUNTIF($T$8:$T$214,"Vắng") -COUNTIF($T$8:$T$214,"Vắng có phép") - COUNTIF($T$8:$T$214,"Đình chỉ thi") - COUNTIF($T$8:$T$214,"Không đủ ĐKDT")</f>
        <v>51</v>
      </c>
      <c r="Q71" s="71"/>
      <c r="R71" s="72"/>
      <c r="S71" s="73"/>
      <c r="T71" s="73" t="s">
        <v>39</v>
      </c>
      <c r="U71" s="73"/>
      <c r="V71" s="73"/>
      <c r="W71" s="4"/>
    </row>
    <row r="72" spans="1:40" ht="16.5" customHeight="1" x14ac:dyDescent="0.25">
      <c r="A72" s="61"/>
      <c r="B72" s="68" t="s">
        <v>41</v>
      </c>
      <c r="C72" s="68"/>
      <c r="D72" s="69">
        <f>+$AL$7</f>
        <v>49</v>
      </c>
      <c r="E72" s="70" t="s">
        <v>39</v>
      </c>
      <c r="F72" s="70"/>
      <c r="G72" s="123" t="s">
        <v>42</v>
      </c>
      <c r="H72" s="123"/>
      <c r="I72" s="123"/>
      <c r="J72" s="123"/>
      <c r="K72" s="123"/>
      <c r="L72" s="123"/>
      <c r="M72" s="123"/>
      <c r="N72" s="123"/>
      <c r="O72" s="123"/>
      <c r="P72" s="74">
        <f>COUNTIF($T$8:$T$90,"Vắng")</f>
        <v>0</v>
      </c>
      <c r="Q72" s="74"/>
      <c r="R72" s="75"/>
      <c r="S72" s="73"/>
      <c r="T72" s="73" t="s">
        <v>39</v>
      </c>
      <c r="U72" s="73"/>
      <c r="V72" s="73"/>
      <c r="W72" s="4"/>
    </row>
    <row r="73" spans="1:40" ht="16.5" customHeight="1" x14ac:dyDescent="0.25">
      <c r="A73" s="61"/>
      <c r="B73" s="68" t="s">
        <v>43</v>
      </c>
      <c r="C73" s="68"/>
      <c r="D73" s="76">
        <f>COUNTIF(X9:X68,"Học lại")</f>
        <v>11</v>
      </c>
      <c r="E73" s="70" t="s">
        <v>39</v>
      </c>
      <c r="F73" s="70"/>
      <c r="G73" s="123" t="s">
        <v>44</v>
      </c>
      <c r="H73" s="123"/>
      <c r="I73" s="123"/>
      <c r="J73" s="123"/>
      <c r="K73" s="123"/>
      <c r="L73" s="123"/>
      <c r="M73" s="123"/>
      <c r="N73" s="123"/>
      <c r="O73" s="123"/>
      <c r="P73" s="71">
        <f>COUNTIF($T$8:$T$90,"Vắng có phép")</f>
        <v>0</v>
      </c>
      <c r="Q73" s="71"/>
      <c r="R73" s="72"/>
      <c r="S73" s="73"/>
      <c r="T73" s="73" t="s">
        <v>39</v>
      </c>
      <c r="U73" s="73"/>
      <c r="V73" s="73"/>
      <c r="W73" s="4"/>
    </row>
    <row r="74" spans="1:40" ht="3" customHeight="1" x14ac:dyDescent="0.25">
      <c r="A74" s="61"/>
      <c r="B74" s="62"/>
      <c r="C74" s="63"/>
      <c r="D74" s="63"/>
      <c r="E74" s="64"/>
      <c r="F74" s="64"/>
      <c r="G74" s="64"/>
      <c r="H74" s="65"/>
      <c r="I74" s="66"/>
      <c r="J74" s="66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4"/>
    </row>
    <row r="75" spans="1:40" x14ac:dyDescent="0.25">
      <c r="B75" s="77" t="s">
        <v>45</v>
      </c>
      <c r="C75" s="77"/>
      <c r="D75" s="78">
        <f>COUNTIF(X9:X68,"Thi lại")</f>
        <v>0</v>
      </c>
      <c r="E75" s="79" t="s">
        <v>39</v>
      </c>
      <c r="F75" s="4"/>
      <c r="G75" s="4"/>
      <c r="H75" s="4"/>
      <c r="I75" s="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97"/>
      <c r="V75" s="97"/>
      <c r="W75" s="4"/>
    </row>
    <row r="76" spans="1:40" x14ac:dyDescent="0.25">
      <c r="B76" s="77"/>
      <c r="C76" s="77"/>
      <c r="D76" s="78"/>
      <c r="E76" s="79"/>
      <c r="F76" s="4"/>
      <c r="G76" s="4"/>
      <c r="H76" s="4"/>
      <c r="I76" s="4"/>
      <c r="J76" s="124" t="s">
        <v>836</v>
      </c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97"/>
      <c r="V76" s="97"/>
      <c r="W76" s="4"/>
    </row>
  </sheetData>
  <sheetProtection formatCells="0" formatColumns="0" formatRows="0" insertColumns="0" insertRows="0" insertHyperlinks="0" deleteColumns="0" deleteRows="0" sort="0" autoFilter="0" pivotTables="0"/>
  <autoFilter ref="A7:AN68">
    <filterColumn colId="3" showButton="0"/>
  </autoFilter>
  <mergeCells count="43">
    <mergeCell ref="T6:T8"/>
    <mergeCell ref="U6:U8"/>
    <mergeCell ref="B8:G8"/>
    <mergeCell ref="B70:C70"/>
    <mergeCell ref="G71:O71"/>
    <mergeCell ref="G72:O72"/>
    <mergeCell ref="M6:N6"/>
    <mergeCell ref="O6:O7"/>
    <mergeCell ref="P6:P7"/>
    <mergeCell ref="Q6:Q8"/>
    <mergeCell ref="R6:R7"/>
    <mergeCell ref="S6:S7"/>
    <mergeCell ref="G73:O73"/>
    <mergeCell ref="J75:T75"/>
    <mergeCell ref="J76:T76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68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68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68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3 Y3:AM7 Z2:AM2 Z9 X9:Y68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9"/>
  <sheetViews>
    <sheetView topLeftCell="B1" workbookViewId="0">
      <pane ySplit="2" topLeftCell="A71" activePane="bottomLeft" state="frozen"/>
      <selection activeCell="T5" sqref="T1:T1048576"/>
      <selection pane="bottomLeft" activeCell="B80" sqref="A80:XFD111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4.375" style="1" customWidth="1"/>
    <col min="5" max="5" width="7.875" style="1" customWidth="1"/>
    <col min="6" max="6" width="9.375" style="1" hidden="1" customWidth="1"/>
    <col min="7" max="7" width="11.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6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835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4"/>
      <c r="V1" s="9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95"/>
      <c r="V2" s="9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482</v>
      </c>
      <c r="Q3" s="107"/>
      <c r="R3" s="107"/>
      <c r="S3" s="107"/>
      <c r="T3" s="107"/>
      <c r="U3" s="107"/>
      <c r="V3" s="92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483</v>
      </c>
      <c r="H4" s="109"/>
      <c r="I4" s="109"/>
      <c r="J4" s="109"/>
      <c r="K4" s="109"/>
      <c r="L4" s="109"/>
      <c r="M4" s="109"/>
      <c r="N4" s="109"/>
      <c r="O4" s="109"/>
      <c r="P4" s="109" t="s">
        <v>484</v>
      </c>
      <c r="Q4" s="109"/>
      <c r="R4" s="109"/>
      <c r="S4" s="109"/>
      <c r="T4" s="109"/>
      <c r="U4" s="109"/>
      <c r="V4" s="93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91" t="s">
        <v>33</v>
      </c>
      <c r="N7" s="91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Lập trình Web</v>
      </c>
      <c r="Z7" s="19" t="str">
        <f>+P3</f>
        <v>Nhóm: D15-196_02</v>
      </c>
      <c r="AA7" s="20">
        <f>+$AJ$7+$AL$7+$AH$7</f>
        <v>63</v>
      </c>
      <c r="AB7" s="7">
        <f>COUNTIF($S$8:$S$89,"Khiển trách")</f>
        <v>0</v>
      </c>
      <c r="AC7" s="7">
        <f>COUNTIF($S$8:$S$89,"Cảnh cáo")</f>
        <v>0</v>
      </c>
      <c r="AD7" s="7">
        <f>COUNTIF($S$8:$S$89,"Đình chỉ thi")</f>
        <v>0</v>
      </c>
      <c r="AE7" s="21">
        <f>+($AB$7+$AC$7+$AD$7)/$AA$7*100%</f>
        <v>0</v>
      </c>
      <c r="AF7" s="7">
        <f>SUM(COUNTIF($S$8:$S$87,"Vắng"),COUNTIF($S$8:$S$87,"Vắng có phép"))</f>
        <v>0</v>
      </c>
      <c r="AG7" s="22">
        <f>+$AF$7/$AA$7</f>
        <v>0</v>
      </c>
      <c r="AH7" s="23">
        <f>COUNTIF($X$8:$X$87,"Thi lại")</f>
        <v>0</v>
      </c>
      <c r="AI7" s="22">
        <f>+$AH$7/$AA$7</f>
        <v>0</v>
      </c>
      <c r="AJ7" s="23">
        <f>COUNTIF($X$8:$X$88,"Học lại")</f>
        <v>4</v>
      </c>
      <c r="AK7" s="22">
        <f>+$AJ$7/$AA$7</f>
        <v>6.3492063492063489E-2</v>
      </c>
      <c r="AL7" s="7">
        <f>COUNTIF($X$9:$X$88,"Đạt")</f>
        <v>59</v>
      </c>
      <c r="AM7" s="21">
        <f>+$AL$7/$AA$7</f>
        <v>0.93650793650793651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20</v>
      </c>
      <c r="J8" s="83">
        <v>20</v>
      </c>
      <c r="K8" s="25"/>
      <c r="L8" s="26"/>
      <c r="M8" s="27"/>
      <c r="N8" s="27"/>
      <c r="O8" s="27"/>
      <c r="P8" s="28">
        <f>100-(H8+I8+J8+K8)</f>
        <v>50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282</v>
      </c>
      <c r="D9" s="33" t="s">
        <v>283</v>
      </c>
      <c r="E9" s="34" t="s">
        <v>284</v>
      </c>
      <c r="F9" s="35" t="s">
        <v>285</v>
      </c>
      <c r="G9" s="32" t="s">
        <v>60</v>
      </c>
      <c r="H9" s="81">
        <v>8</v>
      </c>
      <c r="I9" s="36">
        <v>4.5</v>
      </c>
      <c r="J9" s="36">
        <v>5</v>
      </c>
      <c r="K9" s="36" t="s">
        <v>36</v>
      </c>
      <c r="L9" s="37"/>
      <c r="M9" s="37"/>
      <c r="N9" s="37"/>
      <c r="O9" s="37"/>
      <c r="P9" s="38">
        <v>5</v>
      </c>
      <c r="Q9" s="39">
        <f t="shared" ref="Q9:Q71" si="0">ROUND(SUMPRODUCT(H9:P9,$H$8:$P$8)/100,1)</f>
        <v>5.2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D+</v>
      </c>
      <c r="S9" s="40" t="str">
        <f t="shared" ref="S9:S71" si="1">IF($Q9&lt;4,"Kém",IF(AND($Q9&gt;=4,$Q9&lt;=5.4),"Trung bình yếu",IF(AND($Q9&gt;=5.5,$Q9&lt;=6.9),"Trung bình",IF(AND($Q9&gt;=7,$Q9&lt;=8.4),"Khá",IF(AND($Q9&gt;=8.5,$Q9&lt;=10),"Giỏi","")))))</f>
        <v>Trung bình yếu</v>
      </c>
      <c r="T9" s="41" t="str">
        <f>+IF(OR($H9=0,$I9=0,$J9=0,$K9=0),"Không đủ ĐKDT",IF(AND(P9=0,Q9&gt;=4),"Không đạt",""))</f>
        <v/>
      </c>
      <c r="U9" s="90" t="s">
        <v>485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286</v>
      </c>
      <c r="D10" s="46" t="s">
        <v>287</v>
      </c>
      <c r="E10" s="47" t="s">
        <v>51</v>
      </c>
      <c r="F10" s="48" t="s">
        <v>288</v>
      </c>
      <c r="G10" s="45" t="s">
        <v>289</v>
      </c>
      <c r="H10" s="82">
        <v>9</v>
      </c>
      <c r="I10" s="49">
        <v>4.5</v>
      </c>
      <c r="J10" s="49">
        <v>5.5</v>
      </c>
      <c r="K10" s="49" t="s">
        <v>36</v>
      </c>
      <c r="L10" s="50"/>
      <c r="M10" s="50"/>
      <c r="N10" s="50"/>
      <c r="O10" s="50"/>
      <c r="P10" s="80">
        <v>6</v>
      </c>
      <c r="Q10" s="51">
        <f t="shared" si="0"/>
        <v>5.9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485</v>
      </c>
      <c r="V10" s="71"/>
      <c r="W10" s="4"/>
      <c r="X10" s="43" t="str">
        <f t="shared" ref="X10:X7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290</v>
      </c>
      <c r="D11" s="46" t="s">
        <v>291</v>
      </c>
      <c r="E11" s="47" t="s">
        <v>292</v>
      </c>
      <c r="F11" s="48" t="s">
        <v>293</v>
      </c>
      <c r="G11" s="45" t="s">
        <v>53</v>
      </c>
      <c r="H11" s="82">
        <v>10</v>
      </c>
      <c r="I11" s="49">
        <v>6</v>
      </c>
      <c r="J11" s="49">
        <v>7</v>
      </c>
      <c r="K11" s="49" t="s">
        <v>36</v>
      </c>
      <c r="L11" s="54"/>
      <c r="M11" s="54"/>
      <c r="N11" s="54"/>
      <c r="O11" s="54"/>
      <c r="P11" s="80">
        <v>8</v>
      </c>
      <c r="Q11" s="51">
        <f t="shared" si="0"/>
        <v>7.6</v>
      </c>
      <c r="R11" s="52" t="str">
        <f t="shared" ref="R11:R7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71" si="4">+IF(OR($H11=0,$I11=0,$J11=0,$K11=0),"Không đủ ĐKDT",IF(AND(P11=0,Q11&gt;=4),"Không đạt",""))</f>
        <v/>
      </c>
      <c r="U11" s="41" t="s">
        <v>485</v>
      </c>
      <c r="V11" s="71"/>
      <c r="W11" s="4"/>
      <c r="X11" s="43" t="str">
        <f t="shared" si="2"/>
        <v>Đạt</v>
      </c>
      <c r="Y11" s="43"/>
      <c r="Z11" s="55"/>
      <c r="AA11" s="55"/>
      <c r="AB11" s="9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294</v>
      </c>
      <c r="D12" s="46" t="s">
        <v>83</v>
      </c>
      <c r="E12" s="47" t="s">
        <v>295</v>
      </c>
      <c r="F12" s="48" t="s">
        <v>296</v>
      </c>
      <c r="G12" s="45" t="s">
        <v>112</v>
      </c>
      <c r="H12" s="82">
        <v>10</v>
      </c>
      <c r="I12" s="49">
        <v>5.5</v>
      </c>
      <c r="J12" s="49">
        <v>8</v>
      </c>
      <c r="K12" s="49" t="s">
        <v>36</v>
      </c>
      <c r="L12" s="54"/>
      <c r="M12" s="54"/>
      <c r="N12" s="54"/>
      <c r="O12" s="54"/>
      <c r="P12" s="80">
        <v>9</v>
      </c>
      <c r="Q12" s="51">
        <f t="shared" si="0"/>
        <v>8.1999999999999993</v>
      </c>
      <c r="R12" s="52" t="str">
        <f t="shared" si="3"/>
        <v>B+</v>
      </c>
      <c r="S12" s="53" t="str">
        <f t="shared" si="1"/>
        <v>Khá</v>
      </c>
      <c r="T12" s="41" t="str">
        <f t="shared" si="4"/>
        <v/>
      </c>
      <c r="U12" s="41" t="s">
        <v>485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297</v>
      </c>
      <c r="D13" s="46" t="s">
        <v>165</v>
      </c>
      <c r="E13" s="47" t="s">
        <v>298</v>
      </c>
      <c r="F13" s="48" t="s">
        <v>299</v>
      </c>
      <c r="G13" s="45" t="s">
        <v>112</v>
      </c>
      <c r="H13" s="82">
        <v>9</v>
      </c>
      <c r="I13" s="49">
        <v>5.5</v>
      </c>
      <c r="J13" s="49">
        <v>5</v>
      </c>
      <c r="K13" s="49" t="s">
        <v>36</v>
      </c>
      <c r="L13" s="54"/>
      <c r="M13" s="54"/>
      <c r="N13" s="54"/>
      <c r="O13" s="54"/>
      <c r="P13" s="80">
        <v>6</v>
      </c>
      <c r="Q13" s="51">
        <f t="shared" si="0"/>
        <v>6</v>
      </c>
      <c r="R13" s="52" t="str">
        <f t="shared" si="3"/>
        <v>C</v>
      </c>
      <c r="S13" s="53" t="str">
        <f t="shared" si="1"/>
        <v>Trung bình</v>
      </c>
      <c r="T13" s="41" t="str">
        <f t="shared" si="4"/>
        <v/>
      </c>
      <c r="U13" s="41" t="s">
        <v>485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300</v>
      </c>
      <c r="D14" s="46" t="s">
        <v>301</v>
      </c>
      <c r="E14" s="47" t="s">
        <v>302</v>
      </c>
      <c r="F14" s="48" t="s">
        <v>303</v>
      </c>
      <c r="G14" s="45" t="s">
        <v>60</v>
      </c>
      <c r="H14" s="82">
        <v>9</v>
      </c>
      <c r="I14" s="49">
        <v>5.5</v>
      </c>
      <c r="J14" s="49">
        <v>5.5</v>
      </c>
      <c r="K14" s="49" t="s">
        <v>36</v>
      </c>
      <c r="L14" s="54"/>
      <c r="M14" s="54"/>
      <c r="N14" s="54"/>
      <c r="O14" s="54"/>
      <c r="P14" s="80">
        <v>8</v>
      </c>
      <c r="Q14" s="51">
        <f t="shared" si="0"/>
        <v>7.1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485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304</v>
      </c>
      <c r="D15" s="46" t="s">
        <v>165</v>
      </c>
      <c r="E15" s="47" t="s">
        <v>302</v>
      </c>
      <c r="F15" s="48" t="s">
        <v>305</v>
      </c>
      <c r="G15" s="45" t="s">
        <v>112</v>
      </c>
      <c r="H15" s="82">
        <v>9</v>
      </c>
      <c r="I15" s="49">
        <v>4.5</v>
      </c>
      <c r="J15" s="49">
        <v>5</v>
      </c>
      <c r="K15" s="49" t="s">
        <v>36</v>
      </c>
      <c r="L15" s="54"/>
      <c r="M15" s="54"/>
      <c r="N15" s="54"/>
      <c r="O15" s="54"/>
      <c r="P15" s="80">
        <v>7</v>
      </c>
      <c r="Q15" s="51">
        <f t="shared" si="0"/>
        <v>6.3</v>
      </c>
      <c r="R15" s="52" t="str">
        <f t="shared" si="3"/>
        <v>C</v>
      </c>
      <c r="S15" s="53" t="str">
        <f t="shared" si="1"/>
        <v>Trung bình</v>
      </c>
      <c r="T15" s="41" t="str">
        <f t="shared" si="4"/>
        <v/>
      </c>
      <c r="U15" s="41" t="s">
        <v>485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306</v>
      </c>
      <c r="D16" s="46" t="s">
        <v>250</v>
      </c>
      <c r="E16" s="47" t="s">
        <v>307</v>
      </c>
      <c r="F16" s="48" t="s">
        <v>308</v>
      </c>
      <c r="G16" s="45" t="s">
        <v>53</v>
      </c>
      <c r="H16" s="82">
        <v>9</v>
      </c>
      <c r="I16" s="49">
        <v>5</v>
      </c>
      <c r="J16" s="49">
        <v>6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6.6</v>
      </c>
      <c r="R16" s="52" t="str">
        <f t="shared" si="3"/>
        <v>C+</v>
      </c>
      <c r="S16" s="53" t="str">
        <f t="shared" si="1"/>
        <v>Trung bình</v>
      </c>
      <c r="T16" s="41" t="str">
        <f t="shared" si="4"/>
        <v/>
      </c>
      <c r="U16" s="41" t="s">
        <v>485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309</v>
      </c>
      <c r="D17" s="46" t="s">
        <v>310</v>
      </c>
      <c r="E17" s="47" t="s">
        <v>80</v>
      </c>
      <c r="F17" s="48" t="s">
        <v>311</v>
      </c>
      <c r="G17" s="45" t="s">
        <v>112</v>
      </c>
      <c r="H17" s="82">
        <v>10</v>
      </c>
      <c r="I17" s="49">
        <v>6</v>
      </c>
      <c r="J17" s="49">
        <v>6</v>
      </c>
      <c r="K17" s="49" t="s">
        <v>36</v>
      </c>
      <c r="L17" s="54"/>
      <c r="M17" s="54"/>
      <c r="N17" s="54"/>
      <c r="O17" s="54"/>
      <c r="P17" s="80">
        <v>7</v>
      </c>
      <c r="Q17" s="51">
        <f t="shared" si="0"/>
        <v>6.9</v>
      </c>
      <c r="R17" s="52" t="str">
        <f t="shared" si="3"/>
        <v>C+</v>
      </c>
      <c r="S17" s="53" t="str">
        <f t="shared" si="1"/>
        <v>Trung bình</v>
      </c>
      <c r="T17" s="41" t="str">
        <f t="shared" si="4"/>
        <v/>
      </c>
      <c r="U17" s="41" t="s">
        <v>485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312</v>
      </c>
      <c r="D18" s="46" t="s">
        <v>313</v>
      </c>
      <c r="E18" s="47" t="s">
        <v>80</v>
      </c>
      <c r="F18" s="48" t="s">
        <v>314</v>
      </c>
      <c r="G18" s="45" t="s">
        <v>60</v>
      </c>
      <c r="H18" s="82">
        <v>10</v>
      </c>
      <c r="I18" s="49">
        <v>5.5</v>
      </c>
      <c r="J18" s="49">
        <v>5</v>
      </c>
      <c r="K18" s="49" t="s">
        <v>36</v>
      </c>
      <c r="L18" s="54"/>
      <c r="M18" s="54"/>
      <c r="N18" s="54"/>
      <c r="O18" s="54"/>
      <c r="P18" s="80">
        <v>7</v>
      </c>
      <c r="Q18" s="51">
        <f t="shared" si="0"/>
        <v>6.6</v>
      </c>
      <c r="R18" s="52" t="str">
        <f t="shared" si="3"/>
        <v>C+</v>
      </c>
      <c r="S18" s="53" t="str">
        <f t="shared" si="1"/>
        <v>Trung bình</v>
      </c>
      <c r="T18" s="41" t="str">
        <f t="shared" si="4"/>
        <v/>
      </c>
      <c r="U18" s="41" t="s">
        <v>485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315</v>
      </c>
      <c r="D19" s="46" t="s">
        <v>316</v>
      </c>
      <c r="E19" s="47" t="s">
        <v>80</v>
      </c>
      <c r="F19" s="48" t="s">
        <v>317</v>
      </c>
      <c r="G19" s="45" t="s">
        <v>112</v>
      </c>
      <c r="H19" s="82">
        <v>10</v>
      </c>
      <c r="I19" s="49"/>
      <c r="J19" s="49" t="s">
        <v>36</v>
      </c>
      <c r="K19" s="49" t="s">
        <v>36</v>
      </c>
      <c r="L19" s="54"/>
      <c r="M19" s="54"/>
      <c r="N19" s="54"/>
      <c r="O19" s="54"/>
      <c r="P19" s="80"/>
      <c r="Q19" s="51">
        <f t="shared" si="0"/>
        <v>1</v>
      </c>
      <c r="R19" s="52" t="str">
        <f t="shared" si="3"/>
        <v>F</v>
      </c>
      <c r="S19" s="53" t="str">
        <f t="shared" si="1"/>
        <v>Kém</v>
      </c>
      <c r="T19" s="41" t="str">
        <f t="shared" si="4"/>
        <v>Không đủ ĐKDT</v>
      </c>
      <c r="U19" s="41" t="s">
        <v>485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318</v>
      </c>
      <c r="D20" s="46" t="s">
        <v>319</v>
      </c>
      <c r="E20" s="47" t="s">
        <v>320</v>
      </c>
      <c r="F20" s="48" t="s">
        <v>321</v>
      </c>
      <c r="G20" s="45" t="s">
        <v>60</v>
      </c>
      <c r="H20" s="82">
        <v>9</v>
      </c>
      <c r="I20" s="49">
        <v>5.5</v>
      </c>
      <c r="J20" s="49">
        <v>5</v>
      </c>
      <c r="K20" s="49" t="s">
        <v>36</v>
      </c>
      <c r="L20" s="54"/>
      <c r="M20" s="54"/>
      <c r="N20" s="54"/>
      <c r="O20" s="54"/>
      <c r="P20" s="80">
        <v>6</v>
      </c>
      <c r="Q20" s="51">
        <f t="shared" si="0"/>
        <v>6</v>
      </c>
      <c r="R20" s="52" t="str">
        <f t="shared" si="3"/>
        <v>C</v>
      </c>
      <c r="S20" s="53" t="str">
        <f t="shared" si="1"/>
        <v>Trung bình</v>
      </c>
      <c r="T20" s="41" t="str">
        <f t="shared" si="4"/>
        <v/>
      </c>
      <c r="U20" s="41" t="s">
        <v>485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322</v>
      </c>
      <c r="D21" s="46" t="s">
        <v>323</v>
      </c>
      <c r="E21" s="47" t="s">
        <v>320</v>
      </c>
      <c r="F21" s="48" t="s">
        <v>324</v>
      </c>
      <c r="G21" s="45" t="s">
        <v>67</v>
      </c>
      <c r="H21" s="82">
        <v>10</v>
      </c>
      <c r="I21" s="49">
        <v>6</v>
      </c>
      <c r="J21" s="49">
        <v>6</v>
      </c>
      <c r="K21" s="49" t="s">
        <v>36</v>
      </c>
      <c r="L21" s="54"/>
      <c r="M21" s="54"/>
      <c r="N21" s="54"/>
      <c r="O21" s="54"/>
      <c r="P21" s="80">
        <v>8</v>
      </c>
      <c r="Q21" s="51">
        <f t="shared" si="0"/>
        <v>7.4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485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325</v>
      </c>
      <c r="D22" s="46" t="s">
        <v>165</v>
      </c>
      <c r="E22" s="47" t="s">
        <v>103</v>
      </c>
      <c r="F22" s="48" t="s">
        <v>326</v>
      </c>
      <c r="G22" s="45" t="s">
        <v>60</v>
      </c>
      <c r="H22" s="82">
        <v>9</v>
      </c>
      <c r="I22" s="49">
        <v>4.5</v>
      </c>
      <c r="J22" s="49">
        <v>5.5</v>
      </c>
      <c r="K22" s="49" t="s">
        <v>36</v>
      </c>
      <c r="L22" s="54"/>
      <c r="M22" s="54"/>
      <c r="N22" s="54"/>
      <c r="O22" s="54"/>
      <c r="P22" s="80">
        <v>7</v>
      </c>
      <c r="Q22" s="51">
        <f t="shared" si="0"/>
        <v>6.4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485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327</v>
      </c>
      <c r="D23" s="46" t="s">
        <v>147</v>
      </c>
      <c r="E23" s="47" t="s">
        <v>107</v>
      </c>
      <c r="F23" s="48" t="s">
        <v>328</v>
      </c>
      <c r="G23" s="45" t="s">
        <v>53</v>
      </c>
      <c r="H23" s="82">
        <v>10</v>
      </c>
      <c r="I23" s="49">
        <v>4.5</v>
      </c>
      <c r="J23" s="49">
        <v>5.5</v>
      </c>
      <c r="K23" s="49" t="s">
        <v>36</v>
      </c>
      <c r="L23" s="54"/>
      <c r="M23" s="54"/>
      <c r="N23" s="54"/>
      <c r="O23" s="54"/>
      <c r="P23" s="80">
        <v>5</v>
      </c>
      <c r="Q23" s="51">
        <f t="shared" si="0"/>
        <v>5.5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485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329</v>
      </c>
      <c r="D24" s="46" t="s">
        <v>330</v>
      </c>
      <c r="E24" s="47" t="s">
        <v>331</v>
      </c>
      <c r="F24" s="48" t="s">
        <v>332</v>
      </c>
      <c r="G24" s="45" t="s">
        <v>112</v>
      </c>
      <c r="H24" s="82">
        <v>10</v>
      </c>
      <c r="I24" s="49">
        <v>4</v>
      </c>
      <c r="J24" s="49">
        <v>4</v>
      </c>
      <c r="K24" s="49" t="s">
        <v>36</v>
      </c>
      <c r="L24" s="54"/>
      <c r="M24" s="54"/>
      <c r="N24" s="54"/>
      <c r="O24" s="54"/>
      <c r="P24" s="80">
        <v>5</v>
      </c>
      <c r="Q24" s="51">
        <f t="shared" si="0"/>
        <v>5.0999999999999996</v>
      </c>
      <c r="R24" s="52" t="str">
        <f t="shared" si="3"/>
        <v>D+</v>
      </c>
      <c r="S24" s="53" t="str">
        <f t="shared" si="1"/>
        <v>Trung bình yếu</v>
      </c>
      <c r="T24" s="41" t="str">
        <f t="shared" si="4"/>
        <v/>
      </c>
      <c r="U24" s="41" t="s">
        <v>485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333</v>
      </c>
      <c r="D25" s="46" t="s">
        <v>334</v>
      </c>
      <c r="E25" s="47" t="s">
        <v>335</v>
      </c>
      <c r="F25" s="48" t="s">
        <v>336</v>
      </c>
      <c r="G25" s="45" t="s">
        <v>60</v>
      </c>
      <c r="H25" s="82">
        <v>10</v>
      </c>
      <c r="I25" s="49">
        <v>5.5</v>
      </c>
      <c r="J25" s="49">
        <v>5.5</v>
      </c>
      <c r="K25" s="49" t="s">
        <v>36</v>
      </c>
      <c r="L25" s="54"/>
      <c r="M25" s="54"/>
      <c r="N25" s="54"/>
      <c r="O25" s="54"/>
      <c r="P25" s="80">
        <v>9</v>
      </c>
      <c r="Q25" s="51">
        <f t="shared" si="0"/>
        <v>7.7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485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337</v>
      </c>
      <c r="D26" s="46" t="s">
        <v>338</v>
      </c>
      <c r="E26" s="47" t="s">
        <v>335</v>
      </c>
      <c r="F26" s="48" t="s">
        <v>339</v>
      </c>
      <c r="G26" s="45" t="s">
        <v>67</v>
      </c>
      <c r="H26" s="82">
        <v>10</v>
      </c>
      <c r="I26" s="49">
        <v>7</v>
      </c>
      <c r="J26" s="49">
        <v>6</v>
      </c>
      <c r="K26" s="49" t="s">
        <v>36</v>
      </c>
      <c r="L26" s="54"/>
      <c r="M26" s="54"/>
      <c r="N26" s="54"/>
      <c r="O26" s="54"/>
      <c r="P26" s="80">
        <v>7</v>
      </c>
      <c r="Q26" s="51">
        <f t="shared" si="0"/>
        <v>7.1</v>
      </c>
      <c r="R26" s="52" t="str">
        <f t="shared" si="3"/>
        <v>B</v>
      </c>
      <c r="S26" s="53" t="str">
        <f t="shared" si="1"/>
        <v>Khá</v>
      </c>
      <c r="T26" s="41" t="str">
        <f t="shared" si="4"/>
        <v/>
      </c>
      <c r="U26" s="41" t="s">
        <v>485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340</v>
      </c>
      <c r="D27" s="46" t="s">
        <v>341</v>
      </c>
      <c r="E27" s="47" t="s">
        <v>342</v>
      </c>
      <c r="F27" s="48" t="s">
        <v>343</v>
      </c>
      <c r="G27" s="45" t="s">
        <v>112</v>
      </c>
      <c r="H27" s="82">
        <v>10</v>
      </c>
      <c r="I27" s="49">
        <v>4.5</v>
      </c>
      <c r="J27" s="49">
        <v>4.5</v>
      </c>
      <c r="K27" s="49" t="s">
        <v>36</v>
      </c>
      <c r="L27" s="54"/>
      <c r="M27" s="54"/>
      <c r="N27" s="54"/>
      <c r="O27" s="54"/>
      <c r="P27" s="80">
        <v>6</v>
      </c>
      <c r="Q27" s="51">
        <f t="shared" si="0"/>
        <v>5.8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485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344</v>
      </c>
      <c r="D28" s="46" t="s">
        <v>345</v>
      </c>
      <c r="E28" s="47" t="s">
        <v>346</v>
      </c>
      <c r="F28" s="48" t="s">
        <v>347</v>
      </c>
      <c r="G28" s="45" t="s">
        <v>112</v>
      </c>
      <c r="H28" s="82">
        <v>7</v>
      </c>
      <c r="I28" s="49">
        <v>5.5</v>
      </c>
      <c r="J28" s="49">
        <v>4.5</v>
      </c>
      <c r="K28" s="49" t="s">
        <v>36</v>
      </c>
      <c r="L28" s="54"/>
      <c r="M28" s="54"/>
      <c r="N28" s="54"/>
      <c r="O28" s="54"/>
      <c r="P28" s="80">
        <v>8</v>
      </c>
      <c r="Q28" s="51">
        <f t="shared" si="0"/>
        <v>6.7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485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348</v>
      </c>
      <c r="D29" s="46" t="s">
        <v>349</v>
      </c>
      <c r="E29" s="47" t="s">
        <v>350</v>
      </c>
      <c r="F29" s="48" t="s">
        <v>351</v>
      </c>
      <c r="G29" s="45" t="s">
        <v>67</v>
      </c>
      <c r="H29" s="82">
        <v>7</v>
      </c>
      <c r="I29" s="49">
        <v>6</v>
      </c>
      <c r="J29" s="49">
        <v>5.5</v>
      </c>
      <c r="K29" s="49" t="s">
        <v>36</v>
      </c>
      <c r="L29" s="54"/>
      <c r="M29" s="54"/>
      <c r="N29" s="54"/>
      <c r="O29" s="54"/>
      <c r="P29" s="80">
        <v>7</v>
      </c>
      <c r="Q29" s="51">
        <f t="shared" si="0"/>
        <v>6.5</v>
      </c>
      <c r="R29" s="52" t="str">
        <f t="shared" si="3"/>
        <v>C+</v>
      </c>
      <c r="S29" s="53" t="str">
        <f t="shared" si="1"/>
        <v>Trung bình</v>
      </c>
      <c r="T29" s="41" t="str">
        <f t="shared" si="4"/>
        <v/>
      </c>
      <c r="U29" s="41" t="s">
        <v>485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352</v>
      </c>
      <c r="D30" s="46" t="s">
        <v>353</v>
      </c>
      <c r="E30" s="47" t="s">
        <v>354</v>
      </c>
      <c r="F30" s="48" t="s">
        <v>355</v>
      </c>
      <c r="G30" s="45" t="s">
        <v>60</v>
      </c>
      <c r="H30" s="82">
        <v>4.5</v>
      </c>
      <c r="I30" s="49"/>
      <c r="J30" s="49" t="s">
        <v>36</v>
      </c>
      <c r="K30" s="49" t="s">
        <v>36</v>
      </c>
      <c r="L30" s="54"/>
      <c r="M30" s="54"/>
      <c r="N30" s="54"/>
      <c r="O30" s="54"/>
      <c r="P30" s="80"/>
      <c r="Q30" s="51">
        <f t="shared" si="0"/>
        <v>0.5</v>
      </c>
      <c r="R30" s="52" t="str">
        <f t="shared" si="3"/>
        <v>F</v>
      </c>
      <c r="S30" s="53" t="str">
        <f t="shared" si="1"/>
        <v>Kém</v>
      </c>
      <c r="T30" s="41" t="str">
        <f t="shared" si="4"/>
        <v>Không đủ ĐKDT</v>
      </c>
      <c r="U30" s="41" t="s">
        <v>485</v>
      </c>
      <c r="V30" s="71"/>
      <c r="W30" s="4"/>
      <c r="X30" s="43" t="str">
        <f t="shared" si="2"/>
        <v>Học lại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356</v>
      </c>
      <c r="D31" s="46" t="s">
        <v>357</v>
      </c>
      <c r="E31" s="47" t="s">
        <v>358</v>
      </c>
      <c r="F31" s="48" t="s">
        <v>359</v>
      </c>
      <c r="G31" s="45" t="s">
        <v>112</v>
      </c>
      <c r="H31" s="82">
        <v>6</v>
      </c>
      <c r="I31" s="49">
        <v>5</v>
      </c>
      <c r="J31" s="49">
        <v>4.5</v>
      </c>
      <c r="K31" s="49" t="s">
        <v>36</v>
      </c>
      <c r="L31" s="54"/>
      <c r="M31" s="54"/>
      <c r="N31" s="54"/>
      <c r="O31" s="54"/>
      <c r="P31" s="80">
        <v>5</v>
      </c>
      <c r="Q31" s="51">
        <f t="shared" si="0"/>
        <v>5</v>
      </c>
      <c r="R31" s="52" t="str">
        <f t="shared" si="3"/>
        <v>D+</v>
      </c>
      <c r="S31" s="53" t="str">
        <f t="shared" si="1"/>
        <v>Trung bình yếu</v>
      </c>
      <c r="T31" s="41" t="str">
        <f t="shared" si="4"/>
        <v/>
      </c>
      <c r="U31" s="41" t="s">
        <v>485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360</v>
      </c>
      <c r="D32" s="46" t="s">
        <v>361</v>
      </c>
      <c r="E32" s="47" t="s">
        <v>362</v>
      </c>
      <c r="F32" s="48" t="s">
        <v>311</v>
      </c>
      <c r="G32" s="45" t="s">
        <v>112</v>
      </c>
      <c r="H32" s="82">
        <v>8</v>
      </c>
      <c r="I32" s="49">
        <v>5</v>
      </c>
      <c r="J32" s="49">
        <v>5.5</v>
      </c>
      <c r="K32" s="49" t="s">
        <v>36</v>
      </c>
      <c r="L32" s="54"/>
      <c r="M32" s="54"/>
      <c r="N32" s="54"/>
      <c r="O32" s="54"/>
      <c r="P32" s="80">
        <v>7</v>
      </c>
      <c r="Q32" s="51">
        <f t="shared" si="0"/>
        <v>6.4</v>
      </c>
      <c r="R32" s="52" t="str">
        <f t="shared" si="3"/>
        <v>C</v>
      </c>
      <c r="S32" s="53" t="str">
        <f t="shared" si="1"/>
        <v>Trung bình</v>
      </c>
      <c r="T32" s="41" t="str">
        <f t="shared" si="4"/>
        <v/>
      </c>
      <c r="U32" s="41" t="s">
        <v>485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363</v>
      </c>
      <c r="D33" s="46" t="s">
        <v>364</v>
      </c>
      <c r="E33" s="47" t="s">
        <v>134</v>
      </c>
      <c r="F33" s="48" t="s">
        <v>365</v>
      </c>
      <c r="G33" s="45" t="s">
        <v>112</v>
      </c>
      <c r="H33" s="82">
        <v>9</v>
      </c>
      <c r="I33" s="49">
        <v>6</v>
      </c>
      <c r="J33" s="49">
        <v>5.5</v>
      </c>
      <c r="K33" s="49" t="s">
        <v>36</v>
      </c>
      <c r="L33" s="54"/>
      <c r="M33" s="54"/>
      <c r="N33" s="54"/>
      <c r="O33" s="54"/>
      <c r="P33" s="80">
        <v>7</v>
      </c>
      <c r="Q33" s="51">
        <f t="shared" si="0"/>
        <v>6.7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485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366</v>
      </c>
      <c r="D34" s="46" t="s">
        <v>367</v>
      </c>
      <c r="E34" s="47" t="s">
        <v>368</v>
      </c>
      <c r="F34" s="48" t="s">
        <v>369</v>
      </c>
      <c r="G34" s="45" t="s">
        <v>60</v>
      </c>
      <c r="H34" s="82">
        <v>10</v>
      </c>
      <c r="I34" s="49">
        <v>7</v>
      </c>
      <c r="J34" s="49">
        <v>7</v>
      </c>
      <c r="K34" s="49" t="s">
        <v>36</v>
      </c>
      <c r="L34" s="54"/>
      <c r="M34" s="54"/>
      <c r="N34" s="54"/>
      <c r="O34" s="54"/>
      <c r="P34" s="80">
        <v>9</v>
      </c>
      <c r="Q34" s="51">
        <f t="shared" si="0"/>
        <v>8.3000000000000007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485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370</v>
      </c>
      <c r="D35" s="46" t="s">
        <v>371</v>
      </c>
      <c r="E35" s="47" t="s">
        <v>144</v>
      </c>
      <c r="F35" s="48" t="s">
        <v>372</v>
      </c>
      <c r="G35" s="45" t="s">
        <v>60</v>
      </c>
      <c r="H35" s="82">
        <v>10</v>
      </c>
      <c r="I35" s="49">
        <v>5</v>
      </c>
      <c r="J35" s="49">
        <v>5.5</v>
      </c>
      <c r="K35" s="49" t="s">
        <v>36</v>
      </c>
      <c r="L35" s="54"/>
      <c r="M35" s="54"/>
      <c r="N35" s="54"/>
      <c r="O35" s="54"/>
      <c r="P35" s="80">
        <v>7</v>
      </c>
      <c r="Q35" s="51">
        <f t="shared" si="0"/>
        <v>6.6</v>
      </c>
      <c r="R35" s="52" t="str">
        <f t="shared" si="3"/>
        <v>C+</v>
      </c>
      <c r="S35" s="53" t="str">
        <f t="shared" si="1"/>
        <v>Trung bình</v>
      </c>
      <c r="T35" s="41" t="str">
        <f t="shared" si="4"/>
        <v/>
      </c>
      <c r="U35" s="41" t="s">
        <v>485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373</v>
      </c>
      <c r="D36" s="46" t="s">
        <v>165</v>
      </c>
      <c r="E36" s="47" t="s">
        <v>374</v>
      </c>
      <c r="F36" s="48" t="s">
        <v>375</v>
      </c>
      <c r="G36" s="45" t="s">
        <v>53</v>
      </c>
      <c r="H36" s="82">
        <v>10</v>
      </c>
      <c r="I36" s="49">
        <v>5.5</v>
      </c>
      <c r="J36" s="49">
        <v>4.5</v>
      </c>
      <c r="K36" s="49" t="s">
        <v>36</v>
      </c>
      <c r="L36" s="54"/>
      <c r="M36" s="54"/>
      <c r="N36" s="54"/>
      <c r="O36" s="54"/>
      <c r="P36" s="80">
        <v>8</v>
      </c>
      <c r="Q36" s="51">
        <f t="shared" si="0"/>
        <v>7</v>
      </c>
      <c r="R36" s="52" t="str">
        <f t="shared" si="3"/>
        <v>B</v>
      </c>
      <c r="S36" s="53" t="str">
        <f t="shared" si="1"/>
        <v>Khá</v>
      </c>
      <c r="T36" s="41" t="str">
        <f t="shared" si="4"/>
        <v/>
      </c>
      <c r="U36" s="41" t="s">
        <v>485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376</v>
      </c>
      <c r="D37" s="46" t="s">
        <v>377</v>
      </c>
      <c r="E37" s="47" t="s">
        <v>378</v>
      </c>
      <c r="F37" s="48" t="s">
        <v>379</v>
      </c>
      <c r="G37" s="45" t="s">
        <v>198</v>
      </c>
      <c r="H37" s="82">
        <v>8</v>
      </c>
      <c r="I37" s="49">
        <v>4.5</v>
      </c>
      <c r="J37" s="49">
        <v>7</v>
      </c>
      <c r="K37" s="49" t="s">
        <v>36</v>
      </c>
      <c r="L37" s="54"/>
      <c r="M37" s="54"/>
      <c r="N37" s="54"/>
      <c r="O37" s="54"/>
      <c r="P37" s="80">
        <v>8</v>
      </c>
      <c r="Q37" s="51">
        <f t="shared" si="0"/>
        <v>7.1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485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380</v>
      </c>
      <c r="D38" s="46" t="s">
        <v>381</v>
      </c>
      <c r="E38" s="47" t="s">
        <v>151</v>
      </c>
      <c r="F38" s="48" t="s">
        <v>382</v>
      </c>
      <c r="G38" s="45" t="s">
        <v>383</v>
      </c>
      <c r="H38" s="82"/>
      <c r="I38" s="49"/>
      <c r="J38" s="49" t="s">
        <v>36</v>
      </c>
      <c r="K38" s="49" t="s">
        <v>36</v>
      </c>
      <c r="L38" s="54"/>
      <c r="M38" s="54"/>
      <c r="N38" s="54"/>
      <c r="O38" s="54"/>
      <c r="P38" s="80"/>
      <c r="Q38" s="51">
        <f t="shared" si="0"/>
        <v>0</v>
      </c>
      <c r="R38" s="52" t="str">
        <f t="shared" si="3"/>
        <v>F</v>
      </c>
      <c r="S38" s="53" t="str">
        <f t="shared" si="1"/>
        <v>Kém</v>
      </c>
      <c r="T38" s="41" t="str">
        <f t="shared" si="4"/>
        <v>Không đủ ĐKDT</v>
      </c>
      <c r="U38" s="41" t="s">
        <v>485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384</v>
      </c>
      <c r="D39" s="46" t="s">
        <v>385</v>
      </c>
      <c r="E39" s="47" t="s">
        <v>386</v>
      </c>
      <c r="F39" s="48" t="s">
        <v>387</v>
      </c>
      <c r="G39" s="45" t="s">
        <v>53</v>
      </c>
      <c r="H39" s="82">
        <v>10</v>
      </c>
      <c r="I39" s="49">
        <v>5</v>
      </c>
      <c r="J39" s="49">
        <v>6</v>
      </c>
      <c r="K39" s="49" t="s">
        <v>36</v>
      </c>
      <c r="L39" s="54"/>
      <c r="M39" s="54"/>
      <c r="N39" s="54"/>
      <c r="O39" s="54"/>
      <c r="P39" s="80">
        <v>7</v>
      </c>
      <c r="Q39" s="51">
        <f t="shared" si="0"/>
        <v>6.7</v>
      </c>
      <c r="R39" s="52" t="str">
        <f t="shared" si="3"/>
        <v>C+</v>
      </c>
      <c r="S39" s="53" t="str">
        <f t="shared" si="1"/>
        <v>Trung bình</v>
      </c>
      <c r="T39" s="41" t="str">
        <f t="shared" si="4"/>
        <v/>
      </c>
      <c r="U39" s="41" t="s">
        <v>485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388</v>
      </c>
      <c r="D40" s="46" t="s">
        <v>106</v>
      </c>
      <c r="E40" s="47" t="s">
        <v>389</v>
      </c>
      <c r="F40" s="48" t="s">
        <v>390</v>
      </c>
      <c r="G40" s="45" t="s">
        <v>112</v>
      </c>
      <c r="H40" s="82">
        <v>10</v>
      </c>
      <c r="I40" s="49">
        <v>4.5</v>
      </c>
      <c r="J40" s="49">
        <v>5.5</v>
      </c>
      <c r="K40" s="49" t="s">
        <v>36</v>
      </c>
      <c r="L40" s="54"/>
      <c r="M40" s="54"/>
      <c r="N40" s="54"/>
      <c r="O40" s="54"/>
      <c r="P40" s="80">
        <v>7</v>
      </c>
      <c r="Q40" s="51">
        <f t="shared" si="0"/>
        <v>6.5</v>
      </c>
      <c r="R40" s="52" t="str">
        <f t="shared" si="3"/>
        <v>C+</v>
      </c>
      <c r="S40" s="53" t="str">
        <f t="shared" si="1"/>
        <v>Trung bình</v>
      </c>
      <c r="T40" s="41" t="str">
        <f t="shared" si="4"/>
        <v/>
      </c>
      <c r="U40" s="41" t="s">
        <v>485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391</v>
      </c>
      <c r="D41" s="46" t="s">
        <v>392</v>
      </c>
      <c r="E41" s="47" t="s">
        <v>393</v>
      </c>
      <c r="F41" s="48" t="s">
        <v>394</v>
      </c>
      <c r="G41" s="45" t="s">
        <v>53</v>
      </c>
      <c r="H41" s="82">
        <v>7</v>
      </c>
      <c r="I41" s="49"/>
      <c r="J41" s="49" t="s">
        <v>36</v>
      </c>
      <c r="K41" s="49" t="s">
        <v>36</v>
      </c>
      <c r="L41" s="54"/>
      <c r="M41" s="54"/>
      <c r="N41" s="54"/>
      <c r="O41" s="54"/>
      <c r="P41" s="80"/>
      <c r="Q41" s="51">
        <f t="shared" si="0"/>
        <v>0.7</v>
      </c>
      <c r="R41" s="52" t="str">
        <f t="shared" si="3"/>
        <v>F</v>
      </c>
      <c r="S41" s="53" t="str">
        <f t="shared" si="1"/>
        <v>Kém</v>
      </c>
      <c r="T41" s="41" t="str">
        <f t="shared" si="4"/>
        <v>Không đủ ĐKDT</v>
      </c>
      <c r="U41" s="41" t="s">
        <v>485</v>
      </c>
      <c r="V41" s="71"/>
      <c r="W41" s="4"/>
      <c r="X41" s="43" t="str">
        <f t="shared" si="2"/>
        <v>Học lại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395</v>
      </c>
      <c r="D42" s="46" t="s">
        <v>396</v>
      </c>
      <c r="E42" s="47" t="s">
        <v>397</v>
      </c>
      <c r="F42" s="48" t="s">
        <v>398</v>
      </c>
      <c r="G42" s="45" t="s">
        <v>60</v>
      </c>
      <c r="H42" s="82">
        <v>10</v>
      </c>
      <c r="I42" s="49">
        <v>5.5</v>
      </c>
      <c r="J42" s="49">
        <v>6</v>
      </c>
      <c r="K42" s="49" t="s">
        <v>36</v>
      </c>
      <c r="L42" s="54"/>
      <c r="M42" s="54"/>
      <c r="N42" s="54"/>
      <c r="O42" s="54"/>
      <c r="P42" s="80">
        <v>7</v>
      </c>
      <c r="Q42" s="51">
        <f t="shared" si="0"/>
        <v>6.8</v>
      </c>
      <c r="R42" s="52" t="str">
        <f t="shared" si="3"/>
        <v>C+</v>
      </c>
      <c r="S42" s="53" t="str">
        <f t="shared" si="1"/>
        <v>Trung bình</v>
      </c>
      <c r="T42" s="41" t="str">
        <f t="shared" si="4"/>
        <v/>
      </c>
      <c r="U42" s="41" t="s">
        <v>485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399</v>
      </c>
      <c r="D43" s="46" t="s">
        <v>330</v>
      </c>
      <c r="E43" s="47" t="s">
        <v>400</v>
      </c>
      <c r="F43" s="48" t="s">
        <v>401</v>
      </c>
      <c r="G43" s="45" t="s">
        <v>402</v>
      </c>
      <c r="H43" s="82">
        <v>10</v>
      </c>
      <c r="I43" s="49">
        <v>7</v>
      </c>
      <c r="J43" s="49">
        <v>7</v>
      </c>
      <c r="K43" s="49" t="s">
        <v>36</v>
      </c>
      <c r="L43" s="54"/>
      <c r="M43" s="54"/>
      <c r="N43" s="54"/>
      <c r="O43" s="54"/>
      <c r="P43" s="80">
        <v>7</v>
      </c>
      <c r="Q43" s="51">
        <f t="shared" si="0"/>
        <v>7.3</v>
      </c>
      <c r="R43" s="52" t="str">
        <f t="shared" si="3"/>
        <v>B</v>
      </c>
      <c r="S43" s="53" t="str">
        <f t="shared" si="1"/>
        <v>Khá</v>
      </c>
      <c r="T43" s="41" t="str">
        <f t="shared" si="4"/>
        <v/>
      </c>
      <c r="U43" s="41" t="s">
        <v>485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403</v>
      </c>
      <c r="D44" s="46" t="s">
        <v>404</v>
      </c>
      <c r="E44" s="47" t="s">
        <v>405</v>
      </c>
      <c r="F44" s="48" t="s">
        <v>406</v>
      </c>
      <c r="G44" s="45" t="s">
        <v>53</v>
      </c>
      <c r="H44" s="82">
        <v>10</v>
      </c>
      <c r="I44" s="49">
        <v>5.5</v>
      </c>
      <c r="J44" s="49">
        <v>5.5</v>
      </c>
      <c r="K44" s="49" t="s">
        <v>36</v>
      </c>
      <c r="L44" s="54"/>
      <c r="M44" s="54"/>
      <c r="N44" s="54"/>
      <c r="O44" s="54"/>
      <c r="P44" s="80">
        <v>6</v>
      </c>
      <c r="Q44" s="51">
        <f t="shared" si="0"/>
        <v>6.2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485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407</v>
      </c>
      <c r="D45" s="46" t="s">
        <v>357</v>
      </c>
      <c r="E45" s="47" t="s">
        <v>405</v>
      </c>
      <c r="F45" s="48" t="s">
        <v>408</v>
      </c>
      <c r="G45" s="45" t="s">
        <v>67</v>
      </c>
      <c r="H45" s="82">
        <v>10</v>
      </c>
      <c r="I45" s="49">
        <v>7.5</v>
      </c>
      <c r="J45" s="49">
        <v>5</v>
      </c>
      <c r="K45" s="49" t="s">
        <v>36</v>
      </c>
      <c r="L45" s="54"/>
      <c r="M45" s="54"/>
      <c r="N45" s="54"/>
      <c r="O45" s="54"/>
      <c r="P45" s="80">
        <v>7</v>
      </c>
      <c r="Q45" s="51">
        <f t="shared" si="0"/>
        <v>7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485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409</v>
      </c>
      <c r="D46" s="46" t="s">
        <v>410</v>
      </c>
      <c r="E46" s="47" t="s">
        <v>405</v>
      </c>
      <c r="F46" s="48" t="s">
        <v>411</v>
      </c>
      <c r="G46" s="45" t="s">
        <v>112</v>
      </c>
      <c r="H46" s="82">
        <v>10</v>
      </c>
      <c r="I46" s="49">
        <v>6</v>
      </c>
      <c r="J46" s="49">
        <v>4</v>
      </c>
      <c r="K46" s="49" t="s">
        <v>36</v>
      </c>
      <c r="L46" s="54"/>
      <c r="M46" s="54"/>
      <c r="N46" s="54"/>
      <c r="O46" s="54"/>
      <c r="P46" s="80">
        <v>8</v>
      </c>
      <c r="Q46" s="51">
        <f t="shared" si="0"/>
        <v>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485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412</v>
      </c>
      <c r="D47" s="46" t="s">
        <v>413</v>
      </c>
      <c r="E47" s="47" t="s">
        <v>414</v>
      </c>
      <c r="F47" s="48" t="s">
        <v>415</v>
      </c>
      <c r="G47" s="45" t="s">
        <v>112</v>
      </c>
      <c r="H47" s="82">
        <v>8</v>
      </c>
      <c r="I47" s="49">
        <v>5</v>
      </c>
      <c r="J47" s="49">
        <v>4.5</v>
      </c>
      <c r="K47" s="49" t="s">
        <v>36</v>
      </c>
      <c r="L47" s="54"/>
      <c r="M47" s="54"/>
      <c r="N47" s="54"/>
      <c r="O47" s="54"/>
      <c r="P47" s="80">
        <v>5</v>
      </c>
      <c r="Q47" s="51">
        <f t="shared" si="0"/>
        <v>5.2</v>
      </c>
      <c r="R47" s="52" t="str">
        <f t="shared" si="3"/>
        <v>D+</v>
      </c>
      <c r="S47" s="53" t="str">
        <f t="shared" si="1"/>
        <v>Trung bình yếu</v>
      </c>
      <c r="T47" s="41" t="str">
        <f t="shared" si="4"/>
        <v/>
      </c>
      <c r="U47" s="41" t="s">
        <v>485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416</v>
      </c>
      <c r="D48" s="46" t="s">
        <v>212</v>
      </c>
      <c r="E48" s="47" t="s">
        <v>417</v>
      </c>
      <c r="F48" s="48" t="s">
        <v>418</v>
      </c>
      <c r="G48" s="45" t="s">
        <v>53</v>
      </c>
      <c r="H48" s="82">
        <v>9</v>
      </c>
      <c r="I48" s="49">
        <v>5.5</v>
      </c>
      <c r="J48" s="49">
        <v>5.5</v>
      </c>
      <c r="K48" s="49" t="s">
        <v>36</v>
      </c>
      <c r="L48" s="54"/>
      <c r="M48" s="54"/>
      <c r="N48" s="54"/>
      <c r="O48" s="54"/>
      <c r="P48" s="80">
        <v>6</v>
      </c>
      <c r="Q48" s="51">
        <f t="shared" si="0"/>
        <v>6.1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485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419</v>
      </c>
      <c r="D49" s="46" t="s">
        <v>420</v>
      </c>
      <c r="E49" s="47" t="s">
        <v>421</v>
      </c>
      <c r="F49" s="48" t="s">
        <v>88</v>
      </c>
      <c r="G49" s="45" t="s">
        <v>67</v>
      </c>
      <c r="H49" s="82">
        <v>9</v>
      </c>
      <c r="I49" s="49">
        <v>5</v>
      </c>
      <c r="J49" s="49">
        <v>5.5</v>
      </c>
      <c r="K49" s="49" t="s">
        <v>36</v>
      </c>
      <c r="L49" s="54"/>
      <c r="M49" s="54"/>
      <c r="N49" s="54"/>
      <c r="O49" s="54"/>
      <c r="P49" s="80">
        <v>8</v>
      </c>
      <c r="Q49" s="51">
        <f t="shared" si="0"/>
        <v>7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485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422</v>
      </c>
      <c r="D50" s="46" t="s">
        <v>413</v>
      </c>
      <c r="E50" s="47" t="s">
        <v>196</v>
      </c>
      <c r="F50" s="48" t="s">
        <v>423</v>
      </c>
      <c r="G50" s="45" t="s">
        <v>53</v>
      </c>
      <c r="H50" s="82">
        <v>10</v>
      </c>
      <c r="I50" s="49">
        <v>5.5</v>
      </c>
      <c r="J50" s="49">
        <v>5</v>
      </c>
      <c r="K50" s="49" t="s">
        <v>36</v>
      </c>
      <c r="L50" s="54"/>
      <c r="M50" s="54"/>
      <c r="N50" s="54"/>
      <c r="O50" s="54"/>
      <c r="P50" s="80">
        <v>8</v>
      </c>
      <c r="Q50" s="51">
        <f t="shared" si="0"/>
        <v>7.1</v>
      </c>
      <c r="R50" s="52" t="str">
        <f t="shared" si="3"/>
        <v>B</v>
      </c>
      <c r="S50" s="53" t="str">
        <f t="shared" si="1"/>
        <v>Khá</v>
      </c>
      <c r="T50" s="41" t="str">
        <f t="shared" si="4"/>
        <v/>
      </c>
      <c r="U50" s="41" t="s">
        <v>485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424</v>
      </c>
      <c r="D51" s="46" t="s">
        <v>425</v>
      </c>
      <c r="E51" s="47" t="s">
        <v>426</v>
      </c>
      <c r="F51" s="48" t="s">
        <v>427</v>
      </c>
      <c r="G51" s="45" t="s">
        <v>60</v>
      </c>
      <c r="H51" s="82">
        <v>9</v>
      </c>
      <c r="I51" s="49">
        <v>5</v>
      </c>
      <c r="J51" s="49">
        <v>4</v>
      </c>
      <c r="K51" s="49" t="s">
        <v>36</v>
      </c>
      <c r="L51" s="54"/>
      <c r="M51" s="54"/>
      <c r="N51" s="54"/>
      <c r="O51" s="54"/>
      <c r="P51" s="80">
        <v>8</v>
      </c>
      <c r="Q51" s="51">
        <f t="shared" si="0"/>
        <v>6.7</v>
      </c>
      <c r="R51" s="52" t="str">
        <f t="shared" si="3"/>
        <v>C+</v>
      </c>
      <c r="S51" s="53" t="str">
        <f t="shared" si="1"/>
        <v>Trung bình</v>
      </c>
      <c r="T51" s="41" t="str">
        <f t="shared" si="4"/>
        <v/>
      </c>
      <c r="U51" s="41" t="s">
        <v>485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428</v>
      </c>
      <c r="D52" s="46" t="s">
        <v>143</v>
      </c>
      <c r="E52" s="47" t="s">
        <v>201</v>
      </c>
      <c r="F52" s="48" t="s">
        <v>429</v>
      </c>
      <c r="G52" s="45" t="s">
        <v>53</v>
      </c>
      <c r="H52" s="82">
        <v>10</v>
      </c>
      <c r="I52" s="49">
        <v>5.5</v>
      </c>
      <c r="J52" s="49">
        <v>5.5</v>
      </c>
      <c r="K52" s="49" t="s">
        <v>36</v>
      </c>
      <c r="L52" s="54"/>
      <c r="M52" s="54"/>
      <c r="N52" s="54"/>
      <c r="O52" s="54"/>
      <c r="P52" s="80">
        <v>6</v>
      </c>
      <c r="Q52" s="51">
        <f t="shared" si="0"/>
        <v>6.2</v>
      </c>
      <c r="R52" s="52" t="str">
        <f t="shared" si="3"/>
        <v>C</v>
      </c>
      <c r="S52" s="53" t="str">
        <f t="shared" si="1"/>
        <v>Trung bình</v>
      </c>
      <c r="T52" s="41" t="str">
        <f t="shared" si="4"/>
        <v/>
      </c>
      <c r="U52" s="41" t="s">
        <v>485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430</v>
      </c>
      <c r="D53" s="46" t="s">
        <v>431</v>
      </c>
      <c r="E53" s="47" t="s">
        <v>201</v>
      </c>
      <c r="F53" s="48" t="s">
        <v>432</v>
      </c>
      <c r="G53" s="45" t="s">
        <v>67</v>
      </c>
      <c r="H53" s="82">
        <v>10</v>
      </c>
      <c r="I53" s="49">
        <v>5.5</v>
      </c>
      <c r="J53" s="49">
        <v>7</v>
      </c>
      <c r="K53" s="49" t="s">
        <v>36</v>
      </c>
      <c r="L53" s="54"/>
      <c r="M53" s="54"/>
      <c r="N53" s="54"/>
      <c r="O53" s="54"/>
      <c r="P53" s="80">
        <v>7</v>
      </c>
      <c r="Q53" s="51">
        <f t="shared" si="0"/>
        <v>7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485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433</v>
      </c>
      <c r="D54" s="46" t="s">
        <v>186</v>
      </c>
      <c r="E54" s="47" t="s">
        <v>204</v>
      </c>
      <c r="F54" s="48" t="s">
        <v>434</v>
      </c>
      <c r="G54" s="45" t="s">
        <v>60</v>
      </c>
      <c r="H54" s="82">
        <v>4</v>
      </c>
      <c r="I54" s="49">
        <v>5</v>
      </c>
      <c r="J54" s="49">
        <v>5</v>
      </c>
      <c r="K54" s="49" t="s">
        <v>36</v>
      </c>
      <c r="L54" s="54"/>
      <c r="M54" s="54"/>
      <c r="N54" s="54"/>
      <c r="O54" s="54"/>
      <c r="P54" s="80">
        <v>7</v>
      </c>
      <c r="Q54" s="51">
        <f t="shared" si="0"/>
        <v>5.9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485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435</v>
      </c>
      <c r="D55" s="46" t="s">
        <v>436</v>
      </c>
      <c r="E55" s="47" t="s">
        <v>437</v>
      </c>
      <c r="F55" s="48" t="s">
        <v>438</v>
      </c>
      <c r="G55" s="45" t="s">
        <v>112</v>
      </c>
      <c r="H55" s="82">
        <v>10</v>
      </c>
      <c r="I55" s="49">
        <v>7.5</v>
      </c>
      <c r="J55" s="49">
        <v>5</v>
      </c>
      <c r="K55" s="49" t="s">
        <v>36</v>
      </c>
      <c r="L55" s="54"/>
      <c r="M55" s="54"/>
      <c r="N55" s="54"/>
      <c r="O55" s="54"/>
      <c r="P55" s="80">
        <v>9</v>
      </c>
      <c r="Q55" s="51">
        <f t="shared" si="0"/>
        <v>8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41" t="s">
        <v>485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439</v>
      </c>
      <c r="D56" s="46" t="s">
        <v>440</v>
      </c>
      <c r="E56" s="47" t="s">
        <v>437</v>
      </c>
      <c r="F56" s="48" t="s">
        <v>441</v>
      </c>
      <c r="G56" s="45" t="s">
        <v>60</v>
      </c>
      <c r="H56" s="82">
        <v>10</v>
      </c>
      <c r="I56" s="49">
        <v>5.5</v>
      </c>
      <c r="J56" s="49">
        <v>7</v>
      </c>
      <c r="K56" s="49" t="s">
        <v>36</v>
      </c>
      <c r="L56" s="54"/>
      <c r="M56" s="54"/>
      <c r="N56" s="54"/>
      <c r="O56" s="54"/>
      <c r="P56" s="80">
        <v>8</v>
      </c>
      <c r="Q56" s="51">
        <f t="shared" si="0"/>
        <v>7.5</v>
      </c>
      <c r="R56" s="52" t="str">
        <f t="shared" si="3"/>
        <v>B</v>
      </c>
      <c r="S56" s="53" t="str">
        <f t="shared" si="1"/>
        <v>Khá</v>
      </c>
      <c r="T56" s="41" t="str">
        <f t="shared" si="4"/>
        <v/>
      </c>
      <c r="U56" s="41" t="s">
        <v>485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442</v>
      </c>
      <c r="D57" s="46" t="s">
        <v>443</v>
      </c>
      <c r="E57" s="47" t="s">
        <v>444</v>
      </c>
      <c r="F57" s="48" t="s">
        <v>445</v>
      </c>
      <c r="G57" s="45" t="s">
        <v>67</v>
      </c>
      <c r="H57" s="82">
        <v>10</v>
      </c>
      <c r="I57" s="49">
        <v>5.5</v>
      </c>
      <c r="J57" s="49">
        <v>7</v>
      </c>
      <c r="K57" s="49" t="s">
        <v>36</v>
      </c>
      <c r="L57" s="54"/>
      <c r="M57" s="54"/>
      <c r="N57" s="54"/>
      <c r="O57" s="54"/>
      <c r="P57" s="80">
        <v>9</v>
      </c>
      <c r="Q57" s="51">
        <f t="shared" si="0"/>
        <v>8</v>
      </c>
      <c r="R57" s="52" t="str">
        <f t="shared" si="3"/>
        <v>B+</v>
      </c>
      <c r="S57" s="53" t="str">
        <f t="shared" si="1"/>
        <v>Khá</v>
      </c>
      <c r="T57" s="41" t="str">
        <f t="shared" si="4"/>
        <v/>
      </c>
      <c r="U57" s="41" t="s">
        <v>485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446</v>
      </c>
      <c r="D58" s="46" t="s">
        <v>447</v>
      </c>
      <c r="E58" s="47" t="s">
        <v>233</v>
      </c>
      <c r="F58" s="48" t="s">
        <v>448</v>
      </c>
      <c r="G58" s="45" t="s">
        <v>67</v>
      </c>
      <c r="H58" s="82">
        <v>10</v>
      </c>
      <c r="I58" s="49">
        <v>6</v>
      </c>
      <c r="J58" s="49">
        <v>6</v>
      </c>
      <c r="K58" s="49" t="s">
        <v>36</v>
      </c>
      <c r="L58" s="54"/>
      <c r="M58" s="54"/>
      <c r="N58" s="54"/>
      <c r="O58" s="54"/>
      <c r="P58" s="80">
        <v>7</v>
      </c>
      <c r="Q58" s="51">
        <f t="shared" si="0"/>
        <v>6.9</v>
      </c>
      <c r="R58" s="52" t="str">
        <f t="shared" si="3"/>
        <v>C+</v>
      </c>
      <c r="S58" s="53" t="str">
        <f t="shared" si="1"/>
        <v>Trung bình</v>
      </c>
      <c r="T58" s="41" t="str">
        <f t="shared" si="4"/>
        <v/>
      </c>
      <c r="U58" s="41" t="s">
        <v>485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449</v>
      </c>
      <c r="D59" s="46" t="s">
        <v>330</v>
      </c>
      <c r="E59" s="47" t="s">
        <v>450</v>
      </c>
      <c r="F59" s="48" t="s">
        <v>451</v>
      </c>
      <c r="G59" s="45" t="s">
        <v>112</v>
      </c>
      <c r="H59" s="82">
        <v>10</v>
      </c>
      <c r="I59" s="49">
        <v>5.5</v>
      </c>
      <c r="J59" s="49">
        <v>4</v>
      </c>
      <c r="K59" s="49" t="s">
        <v>36</v>
      </c>
      <c r="L59" s="54"/>
      <c r="M59" s="54"/>
      <c r="N59" s="54"/>
      <c r="O59" s="54"/>
      <c r="P59" s="80">
        <v>7</v>
      </c>
      <c r="Q59" s="51">
        <f t="shared" si="0"/>
        <v>6.4</v>
      </c>
      <c r="R59" s="52" t="str">
        <f t="shared" si="3"/>
        <v>C</v>
      </c>
      <c r="S59" s="53" t="str">
        <f t="shared" si="1"/>
        <v>Trung bình</v>
      </c>
      <c r="T59" s="41" t="str">
        <f t="shared" si="4"/>
        <v/>
      </c>
      <c r="U59" s="41" t="s">
        <v>485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452</v>
      </c>
      <c r="D60" s="46" t="s">
        <v>221</v>
      </c>
      <c r="E60" s="47" t="s">
        <v>453</v>
      </c>
      <c r="F60" s="48" t="s">
        <v>408</v>
      </c>
      <c r="G60" s="45" t="s">
        <v>53</v>
      </c>
      <c r="H60" s="82">
        <v>10</v>
      </c>
      <c r="I60" s="49">
        <v>6</v>
      </c>
      <c r="J60" s="49">
        <v>7</v>
      </c>
      <c r="K60" s="49" t="s">
        <v>36</v>
      </c>
      <c r="L60" s="54"/>
      <c r="M60" s="54"/>
      <c r="N60" s="54"/>
      <c r="O60" s="54"/>
      <c r="P60" s="80">
        <v>8</v>
      </c>
      <c r="Q60" s="51">
        <f t="shared" si="0"/>
        <v>7.6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485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454</v>
      </c>
      <c r="D61" s="46" t="s">
        <v>130</v>
      </c>
      <c r="E61" s="47" t="s">
        <v>455</v>
      </c>
      <c r="F61" s="48" t="s">
        <v>456</v>
      </c>
      <c r="G61" s="45" t="s">
        <v>67</v>
      </c>
      <c r="H61" s="82">
        <v>9</v>
      </c>
      <c r="I61" s="49">
        <v>5</v>
      </c>
      <c r="J61" s="49">
        <v>5.5</v>
      </c>
      <c r="K61" s="49" t="s">
        <v>36</v>
      </c>
      <c r="L61" s="54"/>
      <c r="M61" s="54"/>
      <c r="N61" s="54"/>
      <c r="O61" s="54"/>
      <c r="P61" s="80">
        <v>8</v>
      </c>
      <c r="Q61" s="51">
        <f t="shared" si="0"/>
        <v>7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485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457</v>
      </c>
      <c r="D62" s="46" t="s">
        <v>191</v>
      </c>
      <c r="E62" s="47" t="s">
        <v>458</v>
      </c>
      <c r="F62" s="48" t="s">
        <v>459</v>
      </c>
      <c r="G62" s="45" t="s">
        <v>60</v>
      </c>
      <c r="H62" s="82">
        <v>10</v>
      </c>
      <c r="I62" s="49">
        <v>4.5</v>
      </c>
      <c r="J62" s="49">
        <v>4</v>
      </c>
      <c r="K62" s="49" t="s">
        <v>36</v>
      </c>
      <c r="L62" s="54"/>
      <c r="M62" s="54"/>
      <c r="N62" s="54"/>
      <c r="O62" s="54"/>
      <c r="P62" s="80">
        <v>7</v>
      </c>
      <c r="Q62" s="51">
        <f t="shared" si="0"/>
        <v>6.2</v>
      </c>
      <c r="R62" s="52" t="str">
        <f t="shared" si="3"/>
        <v>C</v>
      </c>
      <c r="S62" s="53" t="str">
        <f t="shared" si="1"/>
        <v>Trung bình</v>
      </c>
      <c r="T62" s="41" t="str">
        <f t="shared" si="4"/>
        <v/>
      </c>
      <c r="U62" s="41" t="s">
        <v>485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460</v>
      </c>
      <c r="D63" s="46" t="s">
        <v>330</v>
      </c>
      <c r="E63" s="47" t="s">
        <v>461</v>
      </c>
      <c r="F63" s="48" t="s">
        <v>234</v>
      </c>
      <c r="G63" s="45" t="s">
        <v>112</v>
      </c>
      <c r="H63" s="82">
        <v>10</v>
      </c>
      <c r="I63" s="49">
        <v>5.5</v>
      </c>
      <c r="J63" s="49">
        <v>6</v>
      </c>
      <c r="K63" s="49" t="s">
        <v>36</v>
      </c>
      <c r="L63" s="54"/>
      <c r="M63" s="54"/>
      <c r="N63" s="54"/>
      <c r="O63" s="54"/>
      <c r="P63" s="80">
        <v>7</v>
      </c>
      <c r="Q63" s="51">
        <f t="shared" si="0"/>
        <v>6.8</v>
      </c>
      <c r="R63" s="52" t="str">
        <f t="shared" si="3"/>
        <v>C+</v>
      </c>
      <c r="S63" s="53" t="str">
        <f t="shared" si="1"/>
        <v>Trung bình</v>
      </c>
      <c r="T63" s="41" t="str">
        <f t="shared" si="4"/>
        <v/>
      </c>
      <c r="U63" s="41" t="s">
        <v>485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462</v>
      </c>
      <c r="D64" s="46" t="s">
        <v>463</v>
      </c>
      <c r="E64" s="47" t="s">
        <v>237</v>
      </c>
      <c r="F64" s="48" t="s">
        <v>464</v>
      </c>
      <c r="G64" s="45" t="s">
        <v>60</v>
      </c>
      <c r="H64" s="82">
        <v>10</v>
      </c>
      <c r="I64" s="49">
        <v>5</v>
      </c>
      <c r="J64" s="49">
        <v>5.5</v>
      </c>
      <c r="K64" s="49" t="s">
        <v>36</v>
      </c>
      <c r="L64" s="54"/>
      <c r="M64" s="54"/>
      <c r="N64" s="54"/>
      <c r="O64" s="54"/>
      <c r="P64" s="80">
        <v>6</v>
      </c>
      <c r="Q64" s="51">
        <f t="shared" si="0"/>
        <v>6.1</v>
      </c>
      <c r="R64" s="52" t="str">
        <f t="shared" si="3"/>
        <v>C</v>
      </c>
      <c r="S64" s="53" t="str">
        <f t="shared" si="1"/>
        <v>Trung bình</v>
      </c>
      <c r="T64" s="41" t="str">
        <f t="shared" si="4"/>
        <v/>
      </c>
      <c r="U64" s="41" t="s">
        <v>485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465</v>
      </c>
      <c r="D65" s="46" t="s">
        <v>466</v>
      </c>
      <c r="E65" s="47" t="s">
        <v>245</v>
      </c>
      <c r="F65" s="48" t="s">
        <v>234</v>
      </c>
      <c r="G65" s="45" t="s">
        <v>112</v>
      </c>
      <c r="H65" s="82">
        <v>10</v>
      </c>
      <c r="I65" s="49">
        <v>6</v>
      </c>
      <c r="J65" s="49">
        <v>8</v>
      </c>
      <c r="K65" s="49" t="s">
        <v>36</v>
      </c>
      <c r="L65" s="54"/>
      <c r="M65" s="54"/>
      <c r="N65" s="54"/>
      <c r="O65" s="54"/>
      <c r="P65" s="80">
        <v>9</v>
      </c>
      <c r="Q65" s="51">
        <f t="shared" si="0"/>
        <v>8.3000000000000007</v>
      </c>
      <c r="R65" s="52" t="str">
        <f t="shared" si="3"/>
        <v>B+</v>
      </c>
      <c r="S65" s="53" t="str">
        <f t="shared" si="1"/>
        <v>Khá</v>
      </c>
      <c r="T65" s="41" t="str">
        <f t="shared" si="4"/>
        <v/>
      </c>
      <c r="U65" s="41" t="s">
        <v>485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467</v>
      </c>
      <c r="D66" s="46" t="s">
        <v>334</v>
      </c>
      <c r="E66" s="47" t="s">
        <v>251</v>
      </c>
      <c r="F66" s="48" t="s">
        <v>468</v>
      </c>
      <c r="G66" s="45" t="s">
        <v>60</v>
      </c>
      <c r="H66" s="82">
        <v>10</v>
      </c>
      <c r="I66" s="49">
        <v>5.5</v>
      </c>
      <c r="J66" s="49">
        <v>5.5</v>
      </c>
      <c r="K66" s="49" t="s">
        <v>36</v>
      </c>
      <c r="L66" s="54"/>
      <c r="M66" s="54"/>
      <c r="N66" s="54"/>
      <c r="O66" s="54"/>
      <c r="P66" s="80">
        <v>7</v>
      </c>
      <c r="Q66" s="51">
        <f t="shared" si="0"/>
        <v>6.7</v>
      </c>
      <c r="R66" s="52" t="str">
        <f t="shared" si="3"/>
        <v>C+</v>
      </c>
      <c r="S66" s="53" t="str">
        <f t="shared" si="1"/>
        <v>Trung bình</v>
      </c>
      <c r="T66" s="41" t="str">
        <f t="shared" si="4"/>
        <v/>
      </c>
      <c r="U66" s="41" t="s">
        <v>485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469</v>
      </c>
      <c r="D67" s="46" t="s">
        <v>470</v>
      </c>
      <c r="E67" s="47" t="s">
        <v>251</v>
      </c>
      <c r="F67" s="48" t="s">
        <v>471</v>
      </c>
      <c r="G67" s="45" t="s">
        <v>112</v>
      </c>
      <c r="H67" s="82">
        <v>9</v>
      </c>
      <c r="I67" s="49">
        <v>5.5</v>
      </c>
      <c r="J67" s="49">
        <v>6</v>
      </c>
      <c r="K67" s="49" t="s">
        <v>36</v>
      </c>
      <c r="L67" s="54"/>
      <c r="M67" s="54"/>
      <c r="N67" s="54"/>
      <c r="O67" s="54"/>
      <c r="P67" s="80">
        <v>9</v>
      </c>
      <c r="Q67" s="51">
        <f t="shared" si="0"/>
        <v>7.7</v>
      </c>
      <c r="R67" s="52" t="str">
        <f t="shared" si="3"/>
        <v>B</v>
      </c>
      <c r="S67" s="53" t="str">
        <f t="shared" si="1"/>
        <v>Khá</v>
      </c>
      <c r="T67" s="41" t="str">
        <f t="shared" si="4"/>
        <v/>
      </c>
      <c r="U67" s="41" t="s">
        <v>485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472</v>
      </c>
      <c r="D68" s="46" t="s">
        <v>349</v>
      </c>
      <c r="E68" s="47" t="s">
        <v>251</v>
      </c>
      <c r="F68" s="48" t="s">
        <v>104</v>
      </c>
      <c r="G68" s="45" t="s">
        <v>67</v>
      </c>
      <c r="H68" s="82">
        <v>10</v>
      </c>
      <c r="I68" s="49">
        <v>5.5</v>
      </c>
      <c r="J68" s="49">
        <v>6</v>
      </c>
      <c r="K68" s="49" t="s">
        <v>36</v>
      </c>
      <c r="L68" s="54"/>
      <c r="M68" s="54"/>
      <c r="N68" s="54"/>
      <c r="O68" s="54"/>
      <c r="P68" s="80">
        <v>6</v>
      </c>
      <c r="Q68" s="51">
        <f t="shared" si="0"/>
        <v>6.3</v>
      </c>
      <c r="R68" s="52" t="str">
        <f t="shared" si="3"/>
        <v>C</v>
      </c>
      <c r="S68" s="53" t="str">
        <f t="shared" si="1"/>
        <v>Trung bình</v>
      </c>
      <c r="T68" s="41" t="str">
        <f t="shared" si="4"/>
        <v/>
      </c>
      <c r="U68" s="41" t="s">
        <v>485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473</v>
      </c>
      <c r="D69" s="46" t="s">
        <v>65</v>
      </c>
      <c r="E69" s="47" t="s">
        <v>474</v>
      </c>
      <c r="F69" s="48" t="s">
        <v>475</v>
      </c>
      <c r="G69" s="45" t="s">
        <v>112</v>
      </c>
      <c r="H69" s="82">
        <v>10</v>
      </c>
      <c r="I69" s="49">
        <v>7.5</v>
      </c>
      <c r="J69" s="49">
        <v>5.5</v>
      </c>
      <c r="K69" s="49" t="s">
        <v>36</v>
      </c>
      <c r="L69" s="54"/>
      <c r="M69" s="54"/>
      <c r="N69" s="54"/>
      <c r="O69" s="54"/>
      <c r="P69" s="80">
        <v>9</v>
      </c>
      <c r="Q69" s="51">
        <f t="shared" si="0"/>
        <v>8.1</v>
      </c>
      <c r="R69" s="52" t="str">
        <f t="shared" si="3"/>
        <v>B+</v>
      </c>
      <c r="S69" s="53" t="str">
        <f t="shared" si="1"/>
        <v>Khá</v>
      </c>
      <c r="T69" s="41" t="str">
        <f t="shared" si="4"/>
        <v/>
      </c>
      <c r="U69" s="41" t="s">
        <v>485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18.75" customHeight="1" x14ac:dyDescent="0.25">
      <c r="B70" s="44">
        <v>62</v>
      </c>
      <c r="C70" s="45" t="s">
        <v>476</v>
      </c>
      <c r="D70" s="46" t="s">
        <v>477</v>
      </c>
      <c r="E70" s="47" t="s">
        <v>474</v>
      </c>
      <c r="F70" s="48" t="s">
        <v>478</v>
      </c>
      <c r="G70" s="45" t="s">
        <v>60</v>
      </c>
      <c r="H70" s="82">
        <v>10</v>
      </c>
      <c r="I70" s="49">
        <v>5.5</v>
      </c>
      <c r="J70" s="49">
        <v>5.5</v>
      </c>
      <c r="K70" s="49" t="s">
        <v>36</v>
      </c>
      <c r="L70" s="54"/>
      <c r="M70" s="54"/>
      <c r="N70" s="54"/>
      <c r="O70" s="54"/>
      <c r="P70" s="80">
        <v>7</v>
      </c>
      <c r="Q70" s="51">
        <f t="shared" si="0"/>
        <v>6.7</v>
      </c>
      <c r="R70" s="52" t="str">
        <f t="shared" si="3"/>
        <v>C+</v>
      </c>
      <c r="S70" s="53" t="str">
        <f t="shared" si="1"/>
        <v>Trung bình</v>
      </c>
      <c r="T70" s="41" t="str">
        <f t="shared" si="4"/>
        <v/>
      </c>
      <c r="U70" s="41" t="s">
        <v>485</v>
      </c>
      <c r="V70" s="71"/>
      <c r="W70" s="4"/>
      <c r="X70" s="43" t="str">
        <f t="shared" si="2"/>
        <v>Đạt</v>
      </c>
      <c r="Y70" s="43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61"/>
    </row>
    <row r="71" spans="1:40" ht="18.75" customHeight="1" x14ac:dyDescent="0.25">
      <c r="B71" s="44">
        <v>63</v>
      </c>
      <c r="C71" s="45" t="s">
        <v>479</v>
      </c>
      <c r="D71" s="46" t="s">
        <v>480</v>
      </c>
      <c r="E71" s="47" t="s">
        <v>481</v>
      </c>
      <c r="F71" s="48" t="s">
        <v>145</v>
      </c>
      <c r="G71" s="45" t="s">
        <v>112</v>
      </c>
      <c r="H71" s="82">
        <v>9</v>
      </c>
      <c r="I71" s="49">
        <v>5</v>
      </c>
      <c r="J71" s="49">
        <v>4.5</v>
      </c>
      <c r="K71" s="49" t="s">
        <v>36</v>
      </c>
      <c r="L71" s="54"/>
      <c r="M71" s="54"/>
      <c r="N71" s="54"/>
      <c r="O71" s="54"/>
      <c r="P71" s="80">
        <v>8</v>
      </c>
      <c r="Q71" s="51">
        <f t="shared" si="0"/>
        <v>6.8</v>
      </c>
      <c r="R71" s="52" t="str">
        <f t="shared" si="3"/>
        <v>C+</v>
      </c>
      <c r="S71" s="53" t="str">
        <f t="shared" si="1"/>
        <v>Trung bình</v>
      </c>
      <c r="T71" s="41" t="str">
        <f t="shared" si="4"/>
        <v/>
      </c>
      <c r="U71" s="41" t="s">
        <v>485</v>
      </c>
      <c r="V71" s="71"/>
      <c r="W71" s="4"/>
      <c r="X71" s="43" t="str">
        <f t="shared" si="2"/>
        <v>Đạt</v>
      </c>
      <c r="Y71" s="43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61"/>
    </row>
    <row r="72" spans="1:40" ht="7.5" customHeight="1" x14ac:dyDescent="0.25">
      <c r="A72" s="61"/>
      <c r="B72" s="62"/>
      <c r="C72" s="63"/>
      <c r="D72" s="63"/>
      <c r="E72" s="64"/>
      <c r="F72" s="64"/>
      <c r="G72" s="64"/>
      <c r="H72" s="65"/>
      <c r="I72" s="66"/>
      <c r="J72" s="66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4"/>
    </row>
    <row r="73" spans="1:40" ht="16.5" x14ac:dyDescent="0.25">
      <c r="A73" s="61"/>
      <c r="B73" s="122" t="s">
        <v>37</v>
      </c>
      <c r="C73" s="122"/>
      <c r="D73" s="63"/>
      <c r="E73" s="64"/>
      <c r="F73" s="64"/>
      <c r="G73" s="64"/>
      <c r="H73" s="65"/>
      <c r="I73" s="66"/>
      <c r="J73" s="66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4"/>
    </row>
    <row r="74" spans="1:40" ht="16.5" customHeight="1" x14ac:dyDescent="0.25">
      <c r="A74" s="61"/>
      <c r="B74" s="68" t="s">
        <v>38</v>
      </c>
      <c r="C74" s="68"/>
      <c r="D74" s="69">
        <f>+$AA$7</f>
        <v>63</v>
      </c>
      <c r="E74" s="70" t="s">
        <v>39</v>
      </c>
      <c r="F74" s="70"/>
      <c r="G74" s="123" t="s">
        <v>40</v>
      </c>
      <c r="H74" s="123"/>
      <c r="I74" s="123"/>
      <c r="J74" s="123"/>
      <c r="K74" s="123"/>
      <c r="L74" s="123"/>
      <c r="M74" s="123"/>
      <c r="N74" s="123"/>
      <c r="O74" s="123"/>
      <c r="P74" s="71">
        <f>$AA$7 -COUNTIF($T$8:$T$219,"Vắng") -COUNTIF($T$8:$T$219,"Vắng có phép") - COUNTIF($T$8:$T$219,"Đình chỉ thi") - COUNTIF($T$8:$T$219,"Không đủ ĐKDT")</f>
        <v>59</v>
      </c>
      <c r="Q74" s="71"/>
      <c r="R74" s="72"/>
      <c r="S74" s="73"/>
      <c r="T74" s="73" t="s">
        <v>39</v>
      </c>
      <c r="U74" s="73"/>
      <c r="V74" s="73"/>
      <c r="W74" s="4"/>
    </row>
    <row r="75" spans="1:40" ht="16.5" customHeight="1" x14ac:dyDescent="0.25">
      <c r="A75" s="61"/>
      <c r="B75" s="68" t="s">
        <v>41</v>
      </c>
      <c r="C75" s="68"/>
      <c r="D75" s="69">
        <f>+$AL$7</f>
        <v>59</v>
      </c>
      <c r="E75" s="70" t="s">
        <v>39</v>
      </c>
      <c r="F75" s="70"/>
      <c r="G75" s="123" t="s">
        <v>42</v>
      </c>
      <c r="H75" s="123"/>
      <c r="I75" s="123"/>
      <c r="J75" s="123"/>
      <c r="K75" s="123"/>
      <c r="L75" s="123"/>
      <c r="M75" s="123"/>
      <c r="N75" s="123"/>
      <c r="O75" s="123"/>
      <c r="P75" s="74">
        <f>COUNTIF($T$8:$T$95,"Vắng")</f>
        <v>0</v>
      </c>
      <c r="Q75" s="74"/>
      <c r="R75" s="75"/>
      <c r="S75" s="73"/>
      <c r="T75" s="73" t="s">
        <v>39</v>
      </c>
      <c r="U75" s="73"/>
      <c r="V75" s="73"/>
      <c r="W75" s="4"/>
    </row>
    <row r="76" spans="1:40" ht="16.5" customHeight="1" x14ac:dyDescent="0.25">
      <c r="A76" s="61"/>
      <c r="B76" s="68" t="s">
        <v>43</v>
      </c>
      <c r="C76" s="68"/>
      <c r="D76" s="76">
        <f>COUNTIF(X9:X71,"Học lại")</f>
        <v>4</v>
      </c>
      <c r="E76" s="70" t="s">
        <v>39</v>
      </c>
      <c r="F76" s="70"/>
      <c r="G76" s="123" t="s">
        <v>44</v>
      </c>
      <c r="H76" s="123"/>
      <c r="I76" s="123"/>
      <c r="J76" s="123"/>
      <c r="K76" s="123"/>
      <c r="L76" s="123"/>
      <c r="M76" s="123"/>
      <c r="N76" s="123"/>
      <c r="O76" s="123"/>
      <c r="P76" s="71">
        <f>COUNTIF($T$8:$T$95,"Vắng có phép")</f>
        <v>0</v>
      </c>
      <c r="Q76" s="71"/>
      <c r="R76" s="72"/>
      <c r="S76" s="73"/>
      <c r="T76" s="73" t="s">
        <v>39</v>
      </c>
      <c r="U76" s="73"/>
      <c r="V76" s="73"/>
      <c r="W76" s="4"/>
    </row>
    <row r="77" spans="1:40" ht="3" customHeight="1" x14ac:dyDescent="0.25">
      <c r="A77" s="61"/>
      <c r="B77" s="62"/>
      <c r="C77" s="63"/>
      <c r="D77" s="63"/>
      <c r="E77" s="64"/>
      <c r="F77" s="64"/>
      <c r="G77" s="64"/>
      <c r="H77" s="65"/>
      <c r="I77" s="66"/>
      <c r="J77" s="66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4"/>
    </row>
    <row r="78" spans="1:40" x14ac:dyDescent="0.25">
      <c r="B78" s="77" t="s">
        <v>45</v>
      </c>
      <c r="C78" s="77"/>
      <c r="D78" s="78">
        <f>COUNTIF(X9:X71,"Thi lại")</f>
        <v>0</v>
      </c>
      <c r="E78" s="79" t="s">
        <v>39</v>
      </c>
      <c r="F78" s="4"/>
      <c r="G78" s="4"/>
      <c r="H78" s="4"/>
      <c r="I78" s="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97"/>
      <c r="V78" s="97"/>
      <c r="W78" s="4"/>
    </row>
    <row r="79" spans="1:40" x14ac:dyDescent="0.25">
      <c r="B79" s="77"/>
      <c r="C79" s="77"/>
      <c r="D79" s="78"/>
      <c r="E79" s="79"/>
      <c r="F79" s="4"/>
      <c r="G79" s="4"/>
      <c r="H79" s="4"/>
      <c r="I79" s="4"/>
      <c r="J79" s="124" t="s">
        <v>836</v>
      </c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97"/>
      <c r="V79" s="97"/>
      <c r="W79" s="4"/>
    </row>
  </sheetData>
  <sheetProtection formatCells="0" formatColumns="0" formatRows="0" insertColumns="0" insertRows="0" insertHyperlinks="0" deleteColumns="0" deleteRows="0" sort="0" autoFilter="0" pivotTables="0"/>
  <autoFilter ref="A7:AN71">
    <filterColumn colId="3" showButton="0"/>
  </autoFilter>
  <mergeCells count="43">
    <mergeCell ref="T6:T8"/>
    <mergeCell ref="U6:U8"/>
    <mergeCell ref="B8:G8"/>
    <mergeCell ref="B73:C73"/>
    <mergeCell ref="G74:O74"/>
    <mergeCell ref="G75:O75"/>
    <mergeCell ref="M6:N6"/>
    <mergeCell ref="O6:O7"/>
    <mergeCell ref="P6:P7"/>
    <mergeCell ref="Q6:Q8"/>
    <mergeCell ref="R6:R7"/>
    <mergeCell ref="S6:S7"/>
    <mergeCell ref="G76:O76"/>
    <mergeCell ref="J78:T78"/>
    <mergeCell ref="J79:T7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</mergeCells>
  <conditionalFormatting sqref="H9:P71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71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71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6 Y3:AM7 Z2:AM2 Z9 X9:Y7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7"/>
  <sheetViews>
    <sheetView workbookViewId="0">
      <pane ySplit="2" topLeftCell="A69" activePane="bottomLeft" state="frozen"/>
      <selection activeCell="K5" sqref="K1:K1048576"/>
      <selection pane="bottomLeft" activeCell="A78" sqref="A78:XFD109"/>
    </sheetView>
  </sheetViews>
  <sheetFormatPr defaultRowHeight="15.75" x14ac:dyDescent="0.25"/>
  <cols>
    <col min="1" max="1" width="0.5" style="1" customWidth="1"/>
    <col min="2" max="2" width="4" style="1" customWidth="1"/>
    <col min="3" max="3" width="10.625" style="1" customWidth="1"/>
    <col min="4" max="4" width="14.375" style="1" customWidth="1"/>
    <col min="5" max="5" width="7.875" style="1" customWidth="1"/>
    <col min="6" max="6" width="9.375" style="1" hidden="1" customWidth="1"/>
    <col min="7" max="7" width="11.25" style="1" customWidth="1"/>
    <col min="8" max="10" width="4.375" style="1" customWidth="1"/>
    <col min="11" max="11" width="4.375" style="1" hidden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.875" style="1" customWidth="1"/>
    <col min="21" max="21" width="7.62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98" t="s">
        <v>0</v>
      </c>
      <c r="C1" s="98"/>
      <c r="D1" s="98"/>
      <c r="E1" s="98"/>
      <c r="F1" s="98"/>
      <c r="G1" s="98"/>
      <c r="H1" s="99" t="s">
        <v>835</v>
      </c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84"/>
      <c r="V1" s="84"/>
      <c r="W1" s="4"/>
    </row>
    <row r="2" spans="2:40" ht="25.5" customHeight="1" x14ac:dyDescent="0.25">
      <c r="B2" s="100" t="s">
        <v>1</v>
      </c>
      <c r="C2" s="100"/>
      <c r="D2" s="100"/>
      <c r="E2" s="100"/>
      <c r="F2" s="100"/>
      <c r="G2" s="100"/>
      <c r="H2" s="101" t="s">
        <v>46</v>
      </c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85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5" t="s">
        <v>2</v>
      </c>
      <c r="C3" s="105"/>
      <c r="D3" s="106" t="s">
        <v>48</v>
      </c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 t="s">
        <v>280</v>
      </c>
      <c r="Q3" s="107"/>
      <c r="R3" s="107"/>
      <c r="S3" s="107"/>
      <c r="T3" s="107"/>
      <c r="U3" s="107"/>
      <c r="V3" s="86"/>
      <c r="Y3" s="102" t="s">
        <v>3</v>
      </c>
      <c r="Z3" s="102" t="s">
        <v>4</v>
      </c>
      <c r="AA3" s="102" t="s">
        <v>5</v>
      </c>
      <c r="AB3" s="102" t="s">
        <v>6</v>
      </c>
      <c r="AC3" s="102"/>
      <c r="AD3" s="102"/>
      <c r="AE3" s="102"/>
      <c r="AF3" s="102" t="s">
        <v>7</v>
      </c>
      <c r="AG3" s="102"/>
      <c r="AH3" s="102" t="s">
        <v>8</v>
      </c>
      <c r="AI3" s="102"/>
      <c r="AJ3" s="102" t="s">
        <v>9</v>
      </c>
      <c r="AK3" s="102"/>
      <c r="AL3" s="102" t="s">
        <v>10</v>
      </c>
      <c r="AM3" s="102"/>
      <c r="AN3" s="9"/>
    </row>
    <row r="4" spans="2:40" ht="17.25" customHeight="1" x14ac:dyDescent="0.25">
      <c r="B4" s="108" t="s">
        <v>11</v>
      </c>
      <c r="C4" s="108"/>
      <c r="D4" s="10">
        <v>3</v>
      </c>
      <c r="G4" s="109" t="s">
        <v>278</v>
      </c>
      <c r="H4" s="109"/>
      <c r="I4" s="109"/>
      <c r="J4" s="109"/>
      <c r="K4" s="109"/>
      <c r="L4" s="109"/>
      <c r="M4" s="109"/>
      <c r="N4" s="109"/>
      <c r="O4" s="109"/>
      <c r="P4" s="109" t="s">
        <v>279</v>
      </c>
      <c r="Q4" s="109"/>
      <c r="R4" s="109"/>
      <c r="S4" s="109"/>
      <c r="T4" s="109"/>
      <c r="U4" s="109"/>
      <c r="V4" s="87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9"/>
    </row>
    <row r="6" spans="2:40" ht="39" customHeight="1" x14ac:dyDescent="0.25">
      <c r="B6" s="110" t="s">
        <v>12</v>
      </c>
      <c r="C6" s="112" t="s">
        <v>13</v>
      </c>
      <c r="D6" s="114" t="s">
        <v>14</v>
      </c>
      <c r="E6" s="115"/>
      <c r="F6" s="110" t="s">
        <v>15</v>
      </c>
      <c r="G6" s="110" t="s">
        <v>4</v>
      </c>
      <c r="H6" s="103" t="s">
        <v>16</v>
      </c>
      <c r="I6" s="103" t="s">
        <v>17</v>
      </c>
      <c r="J6" s="103" t="s">
        <v>18</v>
      </c>
      <c r="K6" s="103" t="s">
        <v>19</v>
      </c>
      <c r="L6" s="104" t="s">
        <v>20</v>
      </c>
      <c r="M6" s="119" t="s">
        <v>21</v>
      </c>
      <c r="N6" s="121"/>
      <c r="O6" s="104" t="s">
        <v>22</v>
      </c>
      <c r="P6" s="104" t="s">
        <v>23</v>
      </c>
      <c r="Q6" s="110" t="s">
        <v>24</v>
      </c>
      <c r="R6" s="104" t="s">
        <v>25</v>
      </c>
      <c r="S6" s="110" t="s">
        <v>26</v>
      </c>
      <c r="T6" s="110" t="s">
        <v>27</v>
      </c>
      <c r="U6" s="110" t="s">
        <v>47</v>
      </c>
      <c r="V6" s="88"/>
      <c r="Y6" s="102"/>
      <c r="Z6" s="102"/>
      <c r="AA6" s="10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1"/>
      <c r="C7" s="113"/>
      <c r="D7" s="116"/>
      <c r="E7" s="117"/>
      <c r="F7" s="111"/>
      <c r="G7" s="111"/>
      <c r="H7" s="103"/>
      <c r="I7" s="103"/>
      <c r="J7" s="103"/>
      <c r="K7" s="103"/>
      <c r="L7" s="104"/>
      <c r="M7" s="16" t="s">
        <v>33</v>
      </c>
      <c r="N7" s="16" t="s">
        <v>34</v>
      </c>
      <c r="O7" s="104"/>
      <c r="P7" s="104"/>
      <c r="Q7" s="118"/>
      <c r="R7" s="104"/>
      <c r="S7" s="111"/>
      <c r="T7" s="118"/>
      <c r="U7" s="118"/>
      <c r="V7" s="88"/>
      <c r="X7" s="17"/>
      <c r="Y7" s="18" t="str">
        <f>+D3</f>
        <v>Lập trình Web</v>
      </c>
      <c r="Z7" s="19" t="str">
        <f>+P3</f>
        <v>Nhóm: D15-195_01</v>
      </c>
      <c r="AA7" s="20">
        <f>+$AJ$7+$AL$7+$AH$7</f>
        <v>61</v>
      </c>
      <c r="AB7" s="7">
        <f>COUNTIF($S$8:$S$87,"Khiển trách")</f>
        <v>0</v>
      </c>
      <c r="AC7" s="7">
        <f>COUNTIF($S$8:$S$87,"Cảnh cáo")</f>
        <v>0</v>
      </c>
      <c r="AD7" s="7">
        <f>COUNTIF($S$8:$S$87,"Đình chỉ thi")</f>
        <v>0</v>
      </c>
      <c r="AE7" s="21">
        <f>+($AB$7+$AC$7+$AD$7)/$AA$7*100%</f>
        <v>0</v>
      </c>
      <c r="AF7" s="7">
        <f>SUM(COUNTIF($S$8:$S$85,"Vắng"),COUNTIF($S$8:$S$85,"Vắng có phép"))</f>
        <v>0</v>
      </c>
      <c r="AG7" s="22">
        <f>+$AF$7/$AA$7</f>
        <v>0</v>
      </c>
      <c r="AH7" s="23">
        <f>COUNTIF($X$8:$X$85,"Thi lại")</f>
        <v>0</v>
      </c>
      <c r="AI7" s="22">
        <f>+$AH$7/$AA$7</f>
        <v>0</v>
      </c>
      <c r="AJ7" s="23">
        <f>COUNTIF($X$8:$X$86,"Học lại")</f>
        <v>6</v>
      </c>
      <c r="AK7" s="22">
        <f>+$AJ$7/$AA$7</f>
        <v>9.8360655737704916E-2</v>
      </c>
      <c r="AL7" s="7">
        <f>COUNTIF($X$9:$X$86,"Đạt")</f>
        <v>55</v>
      </c>
      <c r="AM7" s="21">
        <f>+$AL$7/$AA$7</f>
        <v>0.90163934426229508</v>
      </c>
      <c r="AN7" s="24"/>
    </row>
    <row r="8" spans="2:40" ht="14.25" customHeight="1" x14ac:dyDescent="0.25">
      <c r="B8" s="119" t="s">
        <v>35</v>
      </c>
      <c r="C8" s="120"/>
      <c r="D8" s="120"/>
      <c r="E8" s="120"/>
      <c r="F8" s="120"/>
      <c r="G8" s="121"/>
      <c r="H8" s="25">
        <v>10</v>
      </c>
      <c r="I8" s="25">
        <v>20</v>
      </c>
      <c r="J8" s="83">
        <v>20</v>
      </c>
      <c r="K8" s="25"/>
      <c r="L8" s="26"/>
      <c r="M8" s="27"/>
      <c r="N8" s="27"/>
      <c r="O8" s="27"/>
      <c r="P8" s="28">
        <f>100-(H8+I8+J8+K8)</f>
        <v>50</v>
      </c>
      <c r="Q8" s="111"/>
      <c r="R8" s="29"/>
      <c r="S8" s="29"/>
      <c r="T8" s="111"/>
      <c r="U8" s="111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18.7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9</v>
      </c>
      <c r="I9" s="36">
        <v>5</v>
      </c>
      <c r="J9" s="36">
        <v>7</v>
      </c>
      <c r="K9" s="36" t="s">
        <v>36</v>
      </c>
      <c r="L9" s="37"/>
      <c r="M9" s="37"/>
      <c r="N9" s="37"/>
      <c r="O9" s="37"/>
      <c r="P9" s="38">
        <v>9</v>
      </c>
      <c r="Q9" s="39">
        <f t="shared" ref="Q9:Q69" si="0">ROUND(SUMPRODUCT(H9:P9,$H$8:$P$8)/100,1)</f>
        <v>7.8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40" t="str">
        <f t="shared" ref="S9:S69" si="1">IF($Q9&lt;4,"Kém",IF(AND($Q9&gt;=4,$Q9&lt;=5.4),"Trung bình yếu",IF(AND($Q9&gt;=5.5,$Q9&lt;=6.9),"Trung bình",IF(AND($Q9&gt;=7,$Q9&lt;=8.4),"Khá",IF(AND($Q9&gt;=8.5,$Q9&lt;=10),"Giỏi","")))))</f>
        <v>Khá</v>
      </c>
      <c r="T9" s="41" t="str">
        <f>+IF(OR($H9=0,$I9=0,$J9=0,$K9=0),"Không đủ ĐKDT",IF(AND(P9=0,Q9&gt;=4),"Không đạt",""))</f>
        <v/>
      </c>
      <c r="U9" s="90" t="s">
        <v>281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18.75" customHeight="1" x14ac:dyDescent="0.25">
      <c r="B10" s="44">
        <v>2</v>
      </c>
      <c r="C10" s="45" t="s">
        <v>54</v>
      </c>
      <c r="D10" s="46" t="s">
        <v>55</v>
      </c>
      <c r="E10" s="47" t="s">
        <v>51</v>
      </c>
      <c r="F10" s="48" t="s">
        <v>56</v>
      </c>
      <c r="G10" s="45" t="s">
        <v>53</v>
      </c>
      <c r="H10" s="82">
        <v>10</v>
      </c>
      <c r="I10" s="49">
        <v>6</v>
      </c>
      <c r="J10" s="49">
        <v>6</v>
      </c>
      <c r="K10" s="49" t="s">
        <v>36</v>
      </c>
      <c r="L10" s="50"/>
      <c r="M10" s="50"/>
      <c r="N10" s="50"/>
      <c r="O10" s="50"/>
      <c r="P10" s="80">
        <v>7</v>
      </c>
      <c r="Q10" s="51">
        <f t="shared" si="0"/>
        <v>6.9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C+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281</v>
      </c>
      <c r="V10" s="71"/>
      <c r="W10" s="4"/>
      <c r="X10" s="43" t="str">
        <f t="shared" ref="X10:X69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18.75" customHeight="1" x14ac:dyDescent="0.25">
      <c r="B11" s="44">
        <v>3</v>
      </c>
      <c r="C11" s="45" t="s">
        <v>57</v>
      </c>
      <c r="D11" s="46" t="s">
        <v>58</v>
      </c>
      <c r="E11" s="47" t="s">
        <v>51</v>
      </c>
      <c r="F11" s="48" t="s">
        <v>59</v>
      </c>
      <c r="G11" s="45" t="s">
        <v>60</v>
      </c>
      <c r="H11" s="82">
        <v>10</v>
      </c>
      <c r="I11" s="49">
        <v>7</v>
      </c>
      <c r="J11" s="49">
        <v>5.5</v>
      </c>
      <c r="K11" s="49" t="s">
        <v>36</v>
      </c>
      <c r="L11" s="54"/>
      <c r="M11" s="54"/>
      <c r="N11" s="54"/>
      <c r="O11" s="54"/>
      <c r="P11" s="80">
        <v>8</v>
      </c>
      <c r="Q11" s="51">
        <f t="shared" si="0"/>
        <v>7.5</v>
      </c>
      <c r="R11" s="52" t="str">
        <f t="shared" ref="R11:R69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3" t="str">
        <f t="shared" si="1"/>
        <v>Khá</v>
      </c>
      <c r="T11" s="41" t="str">
        <f t="shared" ref="T11:T69" si="4">+IF(OR($H11=0,$I11=0,$J11=0,$K11=0),"Không đủ ĐKDT",IF(AND(P11=0,Q11&gt;=4),"Không đạt",""))</f>
        <v/>
      </c>
      <c r="U11" s="41" t="s">
        <v>281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18.75" customHeight="1" x14ac:dyDescent="0.25">
      <c r="B12" s="44">
        <v>4</v>
      </c>
      <c r="C12" s="45" t="s">
        <v>61</v>
      </c>
      <c r="D12" s="46" t="s">
        <v>62</v>
      </c>
      <c r="E12" s="47" t="s">
        <v>51</v>
      </c>
      <c r="F12" s="48" t="s">
        <v>63</v>
      </c>
      <c r="G12" s="45" t="s">
        <v>60</v>
      </c>
      <c r="H12" s="82">
        <v>10</v>
      </c>
      <c r="I12" s="49">
        <v>4.5</v>
      </c>
      <c r="J12" s="49">
        <v>7</v>
      </c>
      <c r="K12" s="49" t="s">
        <v>36</v>
      </c>
      <c r="L12" s="54"/>
      <c r="M12" s="54"/>
      <c r="N12" s="54"/>
      <c r="O12" s="54"/>
      <c r="P12" s="80">
        <v>9</v>
      </c>
      <c r="Q12" s="51">
        <f t="shared" si="0"/>
        <v>7.8</v>
      </c>
      <c r="R12" s="52" t="str">
        <f t="shared" si="3"/>
        <v>B</v>
      </c>
      <c r="S12" s="53" t="str">
        <f t="shared" si="1"/>
        <v>Khá</v>
      </c>
      <c r="T12" s="41" t="str">
        <f t="shared" si="4"/>
        <v/>
      </c>
      <c r="U12" s="41" t="s">
        <v>281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18.75" customHeight="1" x14ac:dyDescent="0.25">
      <c r="B13" s="44">
        <v>5</v>
      </c>
      <c r="C13" s="45" t="s">
        <v>64</v>
      </c>
      <c r="D13" s="46" t="s">
        <v>65</v>
      </c>
      <c r="E13" s="47" t="s">
        <v>51</v>
      </c>
      <c r="F13" s="48" t="s">
        <v>66</v>
      </c>
      <c r="G13" s="45" t="s">
        <v>67</v>
      </c>
      <c r="H13" s="82">
        <v>9</v>
      </c>
      <c r="I13" s="49">
        <v>5.5</v>
      </c>
      <c r="J13" s="49">
        <v>5</v>
      </c>
      <c r="K13" s="49" t="s">
        <v>36</v>
      </c>
      <c r="L13" s="54"/>
      <c r="M13" s="54"/>
      <c r="N13" s="54"/>
      <c r="O13" s="54"/>
      <c r="P13" s="80">
        <v>9</v>
      </c>
      <c r="Q13" s="51">
        <f t="shared" si="0"/>
        <v>7.5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281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18.75" customHeight="1" x14ac:dyDescent="0.25">
      <c r="B14" s="44">
        <v>6</v>
      </c>
      <c r="C14" s="45" t="s">
        <v>68</v>
      </c>
      <c r="D14" s="46" t="s">
        <v>69</v>
      </c>
      <c r="E14" s="47" t="s">
        <v>51</v>
      </c>
      <c r="F14" s="48" t="s">
        <v>70</v>
      </c>
      <c r="G14" s="45" t="s">
        <v>53</v>
      </c>
      <c r="H14" s="82">
        <v>4.5</v>
      </c>
      <c r="I14" s="49">
        <v>4</v>
      </c>
      <c r="J14" s="49">
        <v>4</v>
      </c>
      <c r="K14" s="49" t="s">
        <v>36</v>
      </c>
      <c r="L14" s="54"/>
      <c r="M14" s="54"/>
      <c r="N14" s="54"/>
      <c r="O14" s="54"/>
      <c r="P14" s="80">
        <v>3</v>
      </c>
      <c r="Q14" s="51">
        <f t="shared" si="0"/>
        <v>3.6</v>
      </c>
      <c r="R14" s="52" t="str">
        <f t="shared" si="3"/>
        <v>F</v>
      </c>
      <c r="S14" s="53" t="str">
        <f t="shared" si="1"/>
        <v>Kém</v>
      </c>
      <c r="T14" s="41" t="str">
        <f t="shared" si="4"/>
        <v/>
      </c>
      <c r="U14" s="41" t="s">
        <v>281</v>
      </c>
      <c r="V14" s="71"/>
      <c r="W14" s="4"/>
      <c r="X14" s="43" t="str">
        <f t="shared" si="2"/>
        <v>Học lại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18.75" customHeight="1" x14ac:dyDescent="0.25">
      <c r="B15" s="44">
        <v>7</v>
      </c>
      <c r="C15" s="45" t="s">
        <v>71</v>
      </c>
      <c r="D15" s="46" t="s">
        <v>72</v>
      </c>
      <c r="E15" s="47" t="s">
        <v>51</v>
      </c>
      <c r="F15" s="48" t="s">
        <v>73</v>
      </c>
      <c r="G15" s="45" t="s">
        <v>60</v>
      </c>
      <c r="H15" s="82">
        <v>10</v>
      </c>
      <c r="I15" s="49">
        <v>5.5</v>
      </c>
      <c r="J15" s="49">
        <v>5.5</v>
      </c>
      <c r="K15" s="49" t="s">
        <v>36</v>
      </c>
      <c r="L15" s="54"/>
      <c r="M15" s="54"/>
      <c r="N15" s="54"/>
      <c r="O15" s="54"/>
      <c r="P15" s="80">
        <v>8</v>
      </c>
      <c r="Q15" s="51">
        <f t="shared" si="0"/>
        <v>7.2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281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18.75" customHeight="1" x14ac:dyDescent="0.25">
      <c r="B16" s="44">
        <v>8</v>
      </c>
      <c r="C16" s="45" t="s">
        <v>74</v>
      </c>
      <c r="D16" s="46" t="s">
        <v>75</v>
      </c>
      <c r="E16" s="47" t="s">
        <v>76</v>
      </c>
      <c r="F16" s="48" t="s">
        <v>77</v>
      </c>
      <c r="G16" s="45" t="s">
        <v>67</v>
      </c>
      <c r="H16" s="82">
        <v>10</v>
      </c>
      <c r="I16" s="49">
        <v>5.5</v>
      </c>
      <c r="J16" s="49">
        <v>4.5</v>
      </c>
      <c r="K16" s="49" t="s">
        <v>36</v>
      </c>
      <c r="L16" s="54"/>
      <c r="M16" s="54"/>
      <c r="N16" s="54"/>
      <c r="O16" s="54"/>
      <c r="P16" s="80">
        <v>7</v>
      </c>
      <c r="Q16" s="51">
        <f t="shared" si="0"/>
        <v>6.5</v>
      </c>
      <c r="R16" s="52" t="str">
        <f t="shared" si="3"/>
        <v>C+</v>
      </c>
      <c r="S16" s="53" t="str">
        <f t="shared" si="1"/>
        <v>Trung bình</v>
      </c>
      <c r="T16" s="41" t="str">
        <f t="shared" si="4"/>
        <v/>
      </c>
      <c r="U16" s="41" t="s">
        <v>281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18.75" customHeight="1" x14ac:dyDescent="0.25">
      <c r="B17" s="44">
        <v>9</v>
      </c>
      <c r="C17" s="45" t="s">
        <v>78</v>
      </c>
      <c r="D17" s="46" t="s">
        <v>79</v>
      </c>
      <c r="E17" s="47" t="s">
        <v>80</v>
      </c>
      <c r="F17" s="48" t="s">
        <v>81</v>
      </c>
      <c r="G17" s="45" t="s">
        <v>67</v>
      </c>
      <c r="H17" s="82">
        <v>9</v>
      </c>
      <c r="I17" s="49">
        <v>6</v>
      </c>
      <c r="J17" s="49">
        <v>6</v>
      </c>
      <c r="K17" s="49" t="s">
        <v>36</v>
      </c>
      <c r="L17" s="54"/>
      <c r="M17" s="54"/>
      <c r="N17" s="54"/>
      <c r="O17" s="54"/>
      <c r="P17" s="80">
        <v>6</v>
      </c>
      <c r="Q17" s="51">
        <f t="shared" si="0"/>
        <v>6.3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281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18.75" customHeight="1" x14ac:dyDescent="0.25">
      <c r="B18" s="44">
        <v>10</v>
      </c>
      <c r="C18" s="45" t="s">
        <v>82</v>
      </c>
      <c r="D18" s="46" t="s">
        <v>83</v>
      </c>
      <c r="E18" s="47" t="s">
        <v>80</v>
      </c>
      <c r="F18" s="48" t="s">
        <v>84</v>
      </c>
      <c r="G18" s="45" t="s">
        <v>53</v>
      </c>
      <c r="H18" s="82">
        <v>10</v>
      </c>
      <c r="I18" s="49">
        <v>5.5</v>
      </c>
      <c r="J18" s="49">
        <v>5</v>
      </c>
      <c r="K18" s="49" t="s">
        <v>36</v>
      </c>
      <c r="L18" s="54"/>
      <c r="M18" s="54"/>
      <c r="N18" s="54"/>
      <c r="O18" s="54"/>
      <c r="P18" s="80">
        <v>5</v>
      </c>
      <c r="Q18" s="51">
        <f t="shared" si="0"/>
        <v>5.6</v>
      </c>
      <c r="R18" s="52" t="str">
        <f t="shared" si="3"/>
        <v>C</v>
      </c>
      <c r="S18" s="53" t="str">
        <f t="shared" si="1"/>
        <v>Trung bình</v>
      </c>
      <c r="T18" s="41" t="str">
        <f t="shared" si="4"/>
        <v/>
      </c>
      <c r="U18" s="41" t="s">
        <v>281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18.75" customHeight="1" x14ac:dyDescent="0.25">
      <c r="B19" s="44">
        <v>11</v>
      </c>
      <c r="C19" s="45" t="s">
        <v>85</v>
      </c>
      <c r="D19" s="46" t="s">
        <v>86</v>
      </c>
      <c r="E19" s="47" t="s">
        <v>87</v>
      </c>
      <c r="F19" s="48" t="s">
        <v>88</v>
      </c>
      <c r="G19" s="45" t="s">
        <v>60</v>
      </c>
      <c r="H19" s="82">
        <v>10</v>
      </c>
      <c r="I19" s="49">
        <v>7</v>
      </c>
      <c r="J19" s="49">
        <v>6</v>
      </c>
      <c r="K19" s="49" t="s">
        <v>36</v>
      </c>
      <c r="L19" s="54"/>
      <c r="M19" s="54"/>
      <c r="N19" s="54"/>
      <c r="O19" s="54"/>
      <c r="P19" s="80">
        <v>8</v>
      </c>
      <c r="Q19" s="51">
        <f t="shared" si="0"/>
        <v>7.6</v>
      </c>
      <c r="R19" s="52" t="str">
        <f t="shared" si="3"/>
        <v>B</v>
      </c>
      <c r="S19" s="53" t="str">
        <f t="shared" si="1"/>
        <v>Khá</v>
      </c>
      <c r="T19" s="41" t="str">
        <f t="shared" si="4"/>
        <v/>
      </c>
      <c r="U19" s="41" t="s">
        <v>281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18.75" customHeight="1" x14ac:dyDescent="0.25">
      <c r="B20" s="44">
        <v>12</v>
      </c>
      <c r="C20" s="45" t="s">
        <v>89</v>
      </c>
      <c r="D20" s="46" t="s">
        <v>90</v>
      </c>
      <c r="E20" s="47" t="s">
        <v>87</v>
      </c>
      <c r="F20" s="48" t="s">
        <v>91</v>
      </c>
      <c r="G20" s="45" t="s">
        <v>53</v>
      </c>
      <c r="H20" s="82">
        <v>10</v>
      </c>
      <c r="I20" s="49">
        <v>8</v>
      </c>
      <c r="J20" s="49">
        <v>7</v>
      </c>
      <c r="K20" s="49" t="s">
        <v>36</v>
      </c>
      <c r="L20" s="54"/>
      <c r="M20" s="54"/>
      <c r="N20" s="54"/>
      <c r="O20" s="54"/>
      <c r="P20" s="80">
        <v>8</v>
      </c>
      <c r="Q20" s="51">
        <f t="shared" si="0"/>
        <v>8</v>
      </c>
      <c r="R20" s="52" t="str">
        <f t="shared" si="3"/>
        <v>B+</v>
      </c>
      <c r="S20" s="53" t="str">
        <f t="shared" si="1"/>
        <v>Khá</v>
      </c>
      <c r="T20" s="41" t="str">
        <f t="shared" si="4"/>
        <v/>
      </c>
      <c r="U20" s="41" t="s">
        <v>281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18.75" customHeight="1" x14ac:dyDescent="0.25">
      <c r="B21" s="44">
        <v>13</v>
      </c>
      <c r="C21" s="45" t="s">
        <v>92</v>
      </c>
      <c r="D21" s="46" t="s">
        <v>93</v>
      </c>
      <c r="E21" s="47" t="s">
        <v>94</v>
      </c>
      <c r="F21" s="48" t="s">
        <v>95</v>
      </c>
      <c r="G21" s="45" t="s">
        <v>67</v>
      </c>
      <c r="H21" s="82">
        <v>10</v>
      </c>
      <c r="I21" s="49">
        <v>5</v>
      </c>
      <c r="J21" s="49">
        <v>5.5</v>
      </c>
      <c r="K21" s="49" t="s">
        <v>36</v>
      </c>
      <c r="L21" s="54"/>
      <c r="M21" s="54"/>
      <c r="N21" s="54"/>
      <c r="O21" s="54"/>
      <c r="P21" s="80">
        <v>8</v>
      </c>
      <c r="Q21" s="51">
        <f t="shared" si="0"/>
        <v>7.1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281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18.75" customHeight="1" x14ac:dyDescent="0.25">
      <c r="B22" s="44">
        <v>14</v>
      </c>
      <c r="C22" s="45" t="s">
        <v>96</v>
      </c>
      <c r="D22" s="46" t="s">
        <v>97</v>
      </c>
      <c r="E22" s="47" t="s">
        <v>98</v>
      </c>
      <c r="F22" s="48" t="s">
        <v>99</v>
      </c>
      <c r="G22" s="45" t="s">
        <v>100</v>
      </c>
      <c r="H22" s="82">
        <v>7</v>
      </c>
      <c r="I22" s="49">
        <v>5.5</v>
      </c>
      <c r="J22" s="49">
        <v>5.5</v>
      </c>
      <c r="K22" s="49" t="s">
        <v>36</v>
      </c>
      <c r="L22" s="54"/>
      <c r="M22" s="54"/>
      <c r="N22" s="54"/>
      <c r="O22" s="54"/>
      <c r="P22" s="80">
        <v>6</v>
      </c>
      <c r="Q22" s="51">
        <f t="shared" si="0"/>
        <v>5.9</v>
      </c>
      <c r="R22" s="52" t="str">
        <f t="shared" si="3"/>
        <v>C</v>
      </c>
      <c r="S22" s="53" t="str">
        <f t="shared" si="1"/>
        <v>Trung bình</v>
      </c>
      <c r="T22" s="41" t="str">
        <f t="shared" si="4"/>
        <v/>
      </c>
      <c r="U22" s="41" t="s">
        <v>281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18.75" customHeight="1" x14ac:dyDescent="0.25">
      <c r="B23" s="44">
        <v>15</v>
      </c>
      <c r="C23" s="45" t="s">
        <v>101</v>
      </c>
      <c r="D23" s="46" t="s">
        <v>102</v>
      </c>
      <c r="E23" s="47" t="s">
        <v>103</v>
      </c>
      <c r="F23" s="48" t="s">
        <v>104</v>
      </c>
      <c r="G23" s="45" t="s">
        <v>67</v>
      </c>
      <c r="H23" s="82">
        <v>9</v>
      </c>
      <c r="I23" s="49">
        <v>5</v>
      </c>
      <c r="J23" s="49">
        <v>5.5</v>
      </c>
      <c r="K23" s="49" t="s">
        <v>36</v>
      </c>
      <c r="L23" s="54"/>
      <c r="M23" s="54"/>
      <c r="N23" s="54"/>
      <c r="O23" s="54"/>
      <c r="P23" s="80">
        <v>7</v>
      </c>
      <c r="Q23" s="51">
        <f t="shared" si="0"/>
        <v>6.5</v>
      </c>
      <c r="R23" s="52" t="str">
        <f t="shared" si="3"/>
        <v>C+</v>
      </c>
      <c r="S23" s="53" t="str">
        <f t="shared" si="1"/>
        <v>Trung bình</v>
      </c>
      <c r="T23" s="41" t="str">
        <f t="shared" si="4"/>
        <v/>
      </c>
      <c r="U23" s="41" t="s">
        <v>281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18.75" customHeight="1" x14ac:dyDescent="0.25">
      <c r="B24" s="44">
        <v>16</v>
      </c>
      <c r="C24" s="45" t="s">
        <v>105</v>
      </c>
      <c r="D24" s="46" t="s">
        <v>106</v>
      </c>
      <c r="E24" s="47" t="s">
        <v>107</v>
      </c>
      <c r="F24" s="48" t="s">
        <v>108</v>
      </c>
      <c r="G24" s="45" t="s">
        <v>60</v>
      </c>
      <c r="H24" s="82">
        <v>10</v>
      </c>
      <c r="I24" s="49">
        <v>5.5</v>
      </c>
      <c r="J24" s="49">
        <v>4</v>
      </c>
      <c r="K24" s="49" t="s">
        <v>36</v>
      </c>
      <c r="L24" s="54"/>
      <c r="M24" s="54"/>
      <c r="N24" s="54"/>
      <c r="O24" s="54"/>
      <c r="P24" s="80">
        <v>8</v>
      </c>
      <c r="Q24" s="51">
        <f t="shared" si="0"/>
        <v>6.9</v>
      </c>
      <c r="R24" s="52" t="str">
        <f t="shared" si="3"/>
        <v>C+</v>
      </c>
      <c r="S24" s="53" t="str">
        <f t="shared" si="1"/>
        <v>Trung bình</v>
      </c>
      <c r="T24" s="41" t="str">
        <f t="shared" si="4"/>
        <v/>
      </c>
      <c r="U24" s="41" t="s">
        <v>281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18.75" customHeight="1" x14ac:dyDescent="0.25">
      <c r="B25" s="44">
        <v>17</v>
      </c>
      <c r="C25" s="45" t="s">
        <v>109</v>
      </c>
      <c r="D25" s="46" t="s">
        <v>110</v>
      </c>
      <c r="E25" s="47" t="s">
        <v>107</v>
      </c>
      <c r="F25" s="48" t="s">
        <v>111</v>
      </c>
      <c r="G25" s="45" t="s">
        <v>112</v>
      </c>
      <c r="H25" s="82">
        <v>10</v>
      </c>
      <c r="I25" s="49">
        <v>8</v>
      </c>
      <c r="J25" s="49">
        <v>8</v>
      </c>
      <c r="K25" s="49" t="s">
        <v>36</v>
      </c>
      <c r="L25" s="54"/>
      <c r="M25" s="54"/>
      <c r="N25" s="54"/>
      <c r="O25" s="54"/>
      <c r="P25" s="80">
        <v>9</v>
      </c>
      <c r="Q25" s="51">
        <f t="shared" si="0"/>
        <v>8.6999999999999993</v>
      </c>
      <c r="R25" s="52" t="str">
        <f t="shared" si="3"/>
        <v>A</v>
      </c>
      <c r="S25" s="53" t="str">
        <f t="shared" si="1"/>
        <v>Giỏi</v>
      </c>
      <c r="T25" s="41" t="str">
        <f t="shared" si="4"/>
        <v/>
      </c>
      <c r="U25" s="41" t="s">
        <v>281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18.75" customHeight="1" x14ac:dyDescent="0.25">
      <c r="B26" s="44">
        <v>18</v>
      </c>
      <c r="C26" s="45" t="s">
        <v>113</v>
      </c>
      <c r="D26" s="46" t="s">
        <v>114</v>
      </c>
      <c r="E26" s="47" t="s">
        <v>115</v>
      </c>
      <c r="F26" s="48" t="s">
        <v>116</v>
      </c>
      <c r="G26" s="45" t="s">
        <v>67</v>
      </c>
      <c r="H26" s="82">
        <v>10</v>
      </c>
      <c r="I26" s="49">
        <v>4.5</v>
      </c>
      <c r="J26" s="49">
        <v>5</v>
      </c>
      <c r="K26" s="49" t="s">
        <v>36</v>
      </c>
      <c r="L26" s="54"/>
      <c r="M26" s="54"/>
      <c r="N26" s="54"/>
      <c r="O26" s="54"/>
      <c r="P26" s="80">
        <v>7</v>
      </c>
      <c r="Q26" s="51">
        <f t="shared" si="0"/>
        <v>6.4</v>
      </c>
      <c r="R26" s="52" t="str">
        <f t="shared" si="3"/>
        <v>C</v>
      </c>
      <c r="S26" s="53" t="str">
        <f t="shared" si="1"/>
        <v>Trung bình</v>
      </c>
      <c r="T26" s="41" t="str">
        <f t="shared" si="4"/>
        <v/>
      </c>
      <c r="U26" s="41" t="s">
        <v>281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18.75" customHeight="1" x14ac:dyDescent="0.25">
      <c r="B27" s="44">
        <v>19</v>
      </c>
      <c r="C27" s="45" t="s">
        <v>117</v>
      </c>
      <c r="D27" s="46" t="s">
        <v>118</v>
      </c>
      <c r="E27" s="47" t="s">
        <v>119</v>
      </c>
      <c r="F27" s="48" t="s">
        <v>120</v>
      </c>
      <c r="G27" s="45" t="s">
        <v>53</v>
      </c>
      <c r="H27" s="82">
        <v>9</v>
      </c>
      <c r="I27" s="49">
        <v>6</v>
      </c>
      <c r="J27" s="49">
        <v>5.5</v>
      </c>
      <c r="K27" s="49" t="s">
        <v>36</v>
      </c>
      <c r="L27" s="54"/>
      <c r="M27" s="54"/>
      <c r="N27" s="54"/>
      <c r="O27" s="54"/>
      <c r="P27" s="80">
        <v>6</v>
      </c>
      <c r="Q27" s="51">
        <f t="shared" si="0"/>
        <v>6.2</v>
      </c>
      <c r="R27" s="52" t="str">
        <f t="shared" si="3"/>
        <v>C</v>
      </c>
      <c r="S27" s="53" t="str">
        <f t="shared" si="1"/>
        <v>Trung bình</v>
      </c>
      <c r="T27" s="41" t="str">
        <f t="shared" si="4"/>
        <v/>
      </c>
      <c r="U27" s="41" t="s">
        <v>281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18.75" customHeight="1" x14ac:dyDescent="0.25">
      <c r="B28" s="44">
        <v>20</v>
      </c>
      <c r="C28" s="45" t="s">
        <v>121</v>
      </c>
      <c r="D28" s="46" t="s">
        <v>122</v>
      </c>
      <c r="E28" s="47" t="s">
        <v>123</v>
      </c>
      <c r="F28" s="48" t="s">
        <v>124</v>
      </c>
      <c r="G28" s="45" t="s">
        <v>53</v>
      </c>
      <c r="H28" s="82">
        <v>10</v>
      </c>
      <c r="I28" s="49">
        <v>7</v>
      </c>
      <c r="J28" s="49">
        <v>8</v>
      </c>
      <c r="K28" s="49" t="s">
        <v>36</v>
      </c>
      <c r="L28" s="54"/>
      <c r="M28" s="54"/>
      <c r="N28" s="54"/>
      <c r="O28" s="54"/>
      <c r="P28" s="80">
        <v>7</v>
      </c>
      <c r="Q28" s="51">
        <f t="shared" si="0"/>
        <v>7.5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41" t="s">
        <v>281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18.75" customHeight="1" x14ac:dyDescent="0.25">
      <c r="B29" s="44">
        <v>21</v>
      </c>
      <c r="C29" s="45" t="s">
        <v>125</v>
      </c>
      <c r="D29" s="46" t="s">
        <v>126</v>
      </c>
      <c r="E29" s="47" t="s">
        <v>127</v>
      </c>
      <c r="F29" s="48" t="s">
        <v>128</v>
      </c>
      <c r="G29" s="45" t="s">
        <v>60</v>
      </c>
      <c r="H29" s="82">
        <v>10</v>
      </c>
      <c r="I29" s="49">
        <v>7</v>
      </c>
      <c r="J29" s="49">
        <v>7</v>
      </c>
      <c r="K29" s="49" t="s">
        <v>36</v>
      </c>
      <c r="L29" s="54"/>
      <c r="M29" s="54"/>
      <c r="N29" s="54"/>
      <c r="O29" s="54"/>
      <c r="P29" s="80">
        <v>8</v>
      </c>
      <c r="Q29" s="51">
        <f t="shared" si="0"/>
        <v>7.8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281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18.75" customHeight="1" x14ac:dyDescent="0.25">
      <c r="B30" s="44">
        <v>22</v>
      </c>
      <c r="C30" s="45" t="s">
        <v>129</v>
      </c>
      <c r="D30" s="46" t="s">
        <v>130</v>
      </c>
      <c r="E30" s="47" t="s">
        <v>131</v>
      </c>
      <c r="F30" s="48" t="s">
        <v>132</v>
      </c>
      <c r="G30" s="45" t="s">
        <v>67</v>
      </c>
      <c r="H30" s="82">
        <v>10</v>
      </c>
      <c r="I30" s="49">
        <v>4.5</v>
      </c>
      <c r="J30" s="49">
        <v>5.5</v>
      </c>
      <c r="K30" s="49" t="s">
        <v>36</v>
      </c>
      <c r="L30" s="54"/>
      <c r="M30" s="54"/>
      <c r="N30" s="54"/>
      <c r="O30" s="54"/>
      <c r="P30" s="80">
        <v>7</v>
      </c>
      <c r="Q30" s="51">
        <f t="shared" si="0"/>
        <v>6.5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41" t="s">
        <v>281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18.75" customHeight="1" x14ac:dyDescent="0.25">
      <c r="B31" s="44">
        <v>23</v>
      </c>
      <c r="C31" s="45" t="s">
        <v>133</v>
      </c>
      <c r="D31" s="46" t="s">
        <v>90</v>
      </c>
      <c r="E31" s="47" t="s">
        <v>134</v>
      </c>
      <c r="F31" s="48" t="s">
        <v>135</v>
      </c>
      <c r="G31" s="45" t="s">
        <v>60</v>
      </c>
      <c r="H31" s="82">
        <v>10</v>
      </c>
      <c r="I31" s="49">
        <v>5.5</v>
      </c>
      <c r="J31" s="49">
        <v>6</v>
      </c>
      <c r="K31" s="49" t="s">
        <v>36</v>
      </c>
      <c r="L31" s="54"/>
      <c r="M31" s="54"/>
      <c r="N31" s="54"/>
      <c r="O31" s="54"/>
      <c r="P31" s="80">
        <v>8</v>
      </c>
      <c r="Q31" s="51">
        <f t="shared" si="0"/>
        <v>7.3</v>
      </c>
      <c r="R31" s="52" t="str">
        <f t="shared" si="3"/>
        <v>B</v>
      </c>
      <c r="S31" s="53" t="str">
        <f t="shared" si="1"/>
        <v>Khá</v>
      </c>
      <c r="T31" s="41" t="str">
        <f t="shared" si="4"/>
        <v/>
      </c>
      <c r="U31" s="41" t="s">
        <v>281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18.75" customHeight="1" x14ac:dyDescent="0.25">
      <c r="B32" s="44">
        <v>24</v>
      </c>
      <c r="C32" s="45" t="s">
        <v>136</v>
      </c>
      <c r="D32" s="46" t="s">
        <v>137</v>
      </c>
      <c r="E32" s="47" t="s">
        <v>134</v>
      </c>
      <c r="F32" s="48" t="s">
        <v>138</v>
      </c>
      <c r="G32" s="45" t="s">
        <v>53</v>
      </c>
      <c r="H32" s="82"/>
      <c r="I32" s="49"/>
      <c r="J32" s="49" t="s">
        <v>36</v>
      </c>
      <c r="K32" s="49" t="s">
        <v>36</v>
      </c>
      <c r="L32" s="54"/>
      <c r="M32" s="54"/>
      <c r="N32" s="54"/>
      <c r="O32" s="54"/>
      <c r="P32" s="80"/>
      <c r="Q32" s="51">
        <f t="shared" si="0"/>
        <v>0</v>
      </c>
      <c r="R32" s="52" t="str">
        <f t="shared" si="3"/>
        <v>F</v>
      </c>
      <c r="S32" s="53" t="str">
        <f t="shared" si="1"/>
        <v>Kém</v>
      </c>
      <c r="T32" s="41" t="str">
        <f t="shared" si="4"/>
        <v>Không đủ ĐKDT</v>
      </c>
      <c r="U32" s="41" t="s">
        <v>281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18.75" customHeight="1" x14ac:dyDescent="0.25">
      <c r="B33" s="44">
        <v>25</v>
      </c>
      <c r="C33" s="45" t="s">
        <v>139</v>
      </c>
      <c r="D33" s="46" t="s">
        <v>140</v>
      </c>
      <c r="E33" s="47" t="s">
        <v>134</v>
      </c>
      <c r="F33" s="48" t="s">
        <v>141</v>
      </c>
      <c r="G33" s="45" t="s">
        <v>53</v>
      </c>
      <c r="H33" s="82">
        <v>10</v>
      </c>
      <c r="I33" s="49">
        <v>6</v>
      </c>
      <c r="J33" s="49">
        <v>6</v>
      </c>
      <c r="K33" s="49" t="s">
        <v>36</v>
      </c>
      <c r="L33" s="54"/>
      <c r="M33" s="54"/>
      <c r="N33" s="54"/>
      <c r="O33" s="54"/>
      <c r="P33" s="80">
        <v>9</v>
      </c>
      <c r="Q33" s="51">
        <f t="shared" si="0"/>
        <v>7.9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41" t="s">
        <v>281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18.75" customHeight="1" x14ac:dyDescent="0.25">
      <c r="B34" s="44">
        <v>26</v>
      </c>
      <c r="C34" s="45" t="s">
        <v>142</v>
      </c>
      <c r="D34" s="46" t="s">
        <v>143</v>
      </c>
      <c r="E34" s="47" t="s">
        <v>144</v>
      </c>
      <c r="F34" s="48" t="s">
        <v>145</v>
      </c>
      <c r="G34" s="45" t="s">
        <v>53</v>
      </c>
      <c r="H34" s="82">
        <v>10</v>
      </c>
      <c r="I34" s="49">
        <v>5</v>
      </c>
      <c r="J34" s="49">
        <v>7</v>
      </c>
      <c r="K34" s="49" t="s">
        <v>36</v>
      </c>
      <c r="L34" s="54"/>
      <c r="M34" s="54"/>
      <c r="N34" s="54"/>
      <c r="O34" s="54"/>
      <c r="P34" s="80">
        <v>8</v>
      </c>
      <c r="Q34" s="51">
        <f t="shared" si="0"/>
        <v>7.4</v>
      </c>
      <c r="R34" s="52" t="str">
        <f t="shared" si="3"/>
        <v>B</v>
      </c>
      <c r="S34" s="53" t="str">
        <f t="shared" si="1"/>
        <v>Khá</v>
      </c>
      <c r="T34" s="41" t="str">
        <f t="shared" si="4"/>
        <v/>
      </c>
      <c r="U34" s="41" t="s">
        <v>281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18.75" customHeight="1" x14ac:dyDescent="0.25">
      <c r="B35" s="44">
        <v>27</v>
      </c>
      <c r="C35" s="45" t="s">
        <v>146</v>
      </c>
      <c r="D35" s="46" t="s">
        <v>147</v>
      </c>
      <c r="E35" s="47" t="s">
        <v>144</v>
      </c>
      <c r="F35" s="48" t="s">
        <v>148</v>
      </c>
      <c r="G35" s="45" t="s">
        <v>112</v>
      </c>
      <c r="H35" s="82">
        <v>9</v>
      </c>
      <c r="I35" s="49">
        <v>6</v>
      </c>
      <c r="J35" s="49">
        <v>7</v>
      </c>
      <c r="K35" s="49" t="s">
        <v>36</v>
      </c>
      <c r="L35" s="54"/>
      <c r="M35" s="54"/>
      <c r="N35" s="54"/>
      <c r="O35" s="54"/>
      <c r="P35" s="80">
        <v>9</v>
      </c>
      <c r="Q35" s="51">
        <f t="shared" si="0"/>
        <v>8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281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18.75" customHeight="1" x14ac:dyDescent="0.25">
      <c r="B36" s="44">
        <v>28</v>
      </c>
      <c r="C36" s="45" t="s">
        <v>149</v>
      </c>
      <c r="D36" s="46" t="s">
        <v>150</v>
      </c>
      <c r="E36" s="47" t="s">
        <v>151</v>
      </c>
      <c r="F36" s="48" t="s">
        <v>152</v>
      </c>
      <c r="G36" s="45" t="s">
        <v>60</v>
      </c>
      <c r="H36" s="82">
        <v>10</v>
      </c>
      <c r="I36" s="49">
        <v>5</v>
      </c>
      <c r="J36" s="49">
        <v>6</v>
      </c>
      <c r="K36" s="49" t="s">
        <v>36</v>
      </c>
      <c r="L36" s="54"/>
      <c r="M36" s="54"/>
      <c r="N36" s="54"/>
      <c r="O36" s="54"/>
      <c r="P36" s="80">
        <v>7</v>
      </c>
      <c r="Q36" s="51">
        <f t="shared" si="0"/>
        <v>6.7</v>
      </c>
      <c r="R36" s="52" t="str">
        <f t="shared" si="3"/>
        <v>C+</v>
      </c>
      <c r="S36" s="53" t="str">
        <f t="shared" si="1"/>
        <v>Trung bình</v>
      </c>
      <c r="T36" s="41" t="str">
        <f t="shared" si="4"/>
        <v/>
      </c>
      <c r="U36" s="41" t="s">
        <v>281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18.75" customHeight="1" x14ac:dyDescent="0.25">
      <c r="B37" s="44">
        <v>29</v>
      </c>
      <c r="C37" s="45" t="s">
        <v>153</v>
      </c>
      <c r="D37" s="46" t="s">
        <v>154</v>
      </c>
      <c r="E37" s="47" t="s">
        <v>155</v>
      </c>
      <c r="F37" s="48" t="s">
        <v>156</v>
      </c>
      <c r="G37" s="45" t="s">
        <v>112</v>
      </c>
      <c r="H37" s="82">
        <v>10</v>
      </c>
      <c r="I37" s="49">
        <v>5.5</v>
      </c>
      <c r="J37" s="49">
        <v>6</v>
      </c>
      <c r="K37" s="49" t="s">
        <v>36</v>
      </c>
      <c r="L37" s="54"/>
      <c r="M37" s="54"/>
      <c r="N37" s="54"/>
      <c r="O37" s="54"/>
      <c r="P37" s="80">
        <v>9</v>
      </c>
      <c r="Q37" s="51">
        <f t="shared" si="0"/>
        <v>7.8</v>
      </c>
      <c r="R37" s="52" t="str">
        <f t="shared" si="3"/>
        <v>B</v>
      </c>
      <c r="S37" s="53" t="str">
        <f t="shared" si="1"/>
        <v>Khá</v>
      </c>
      <c r="T37" s="41" t="str">
        <f t="shared" si="4"/>
        <v/>
      </c>
      <c r="U37" s="41" t="s">
        <v>281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18.75" customHeight="1" x14ac:dyDescent="0.25">
      <c r="B38" s="44">
        <v>30</v>
      </c>
      <c r="C38" s="45" t="s">
        <v>157</v>
      </c>
      <c r="D38" s="46" t="s">
        <v>158</v>
      </c>
      <c r="E38" s="47" t="s">
        <v>159</v>
      </c>
      <c r="F38" s="48" t="s">
        <v>160</v>
      </c>
      <c r="G38" s="45" t="s">
        <v>67</v>
      </c>
      <c r="H38" s="82">
        <v>8</v>
      </c>
      <c r="I38" s="49"/>
      <c r="J38" s="49">
        <v>5.5</v>
      </c>
      <c r="K38" s="49" t="s">
        <v>36</v>
      </c>
      <c r="L38" s="54"/>
      <c r="M38" s="54"/>
      <c r="N38" s="54"/>
      <c r="O38" s="54"/>
      <c r="P38" s="80"/>
      <c r="Q38" s="51">
        <f t="shared" si="0"/>
        <v>1.9</v>
      </c>
      <c r="R38" s="52" t="str">
        <f t="shared" si="3"/>
        <v>F</v>
      </c>
      <c r="S38" s="53" t="str">
        <f t="shared" si="1"/>
        <v>Kém</v>
      </c>
      <c r="T38" s="41" t="str">
        <f t="shared" si="4"/>
        <v>Không đủ ĐKDT</v>
      </c>
      <c r="U38" s="41" t="s">
        <v>281</v>
      </c>
      <c r="V38" s="71"/>
      <c r="W38" s="4"/>
      <c r="X38" s="43" t="str">
        <f t="shared" si="2"/>
        <v>Học lại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18.75" customHeight="1" x14ac:dyDescent="0.25">
      <c r="B39" s="44">
        <v>31</v>
      </c>
      <c r="C39" s="45" t="s">
        <v>161</v>
      </c>
      <c r="D39" s="46" t="s">
        <v>162</v>
      </c>
      <c r="E39" s="47" t="s">
        <v>159</v>
      </c>
      <c r="F39" s="48" t="s">
        <v>163</v>
      </c>
      <c r="G39" s="45" t="s">
        <v>112</v>
      </c>
      <c r="H39" s="82">
        <v>9</v>
      </c>
      <c r="I39" s="49">
        <v>6</v>
      </c>
      <c r="J39" s="49">
        <v>5.5</v>
      </c>
      <c r="K39" s="49" t="s">
        <v>36</v>
      </c>
      <c r="L39" s="54"/>
      <c r="M39" s="54"/>
      <c r="N39" s="54"/>
      <c r="O39" s="54"/>
      <c r="P39" s="80">
        <v>8</v>
      </c>
      <c r="Q39" s="51">
        <f t="shared" si="0"/>
        <v>7.2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41" t="s">
        <v>281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18.75" customHeight="1" x14ac:dyDescent="0.25">
      <c r="B40" s="44">
        <v>32</v>
      </c>
      <c r="C40" s="45" t="s">
        <v>164</v>
      </c>
      <c r="D40" s="46" t="s">
        <v>165</v>
      </c>
      <c r="E40" s="47" t="s">
        <v>159</v>
      </c>
      <c r="F40" s="48" t="s">
        <v>166</v>
      </c>
      <c r="G40" s="45" t="s">
        <v>67</v>
      </c>
      <c r="H40" s="82">
        <v>10</v>
      </c>
      <c r="I40" s="49">
        <v>4</v>
      </c>
      <c r="J40" s="49">
        <v>6</v>
      </c>
      <c r="K40" s="49" t="s">
        <v>36</v>
      </c>
      <c r="L40" s="54"/>
      <c r="M40" s="54"/>
      <c r="N40" s="54"/>
      <c r="O40" s="54"/>
      <c r="P40" s="80">
        <v>6</v>
      </c>
      <c r="Q40" s="51">
        <f t="shared" si="0"/>
        <v>6</v>
      </c>
      <c r="R40" s="52" t="str">
        <f t="shared" si="3"/>
        <v>C</v>
      </c>
      <c r="S40" s="53" t="str">
        <f t="shared" si="1"/>
        <v>Trung bình</v>
      </c>
      <c r="T40" s="41" t="str">
        <f t="shared" si="4"/>
        <v/>
      </c>
      <c r="U40" s="41" t="s">
        <v>281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18.75" customHeight="1" x14ac:dyDescent="0.25">
      <c r="B41" s="44">
        <v>33</v>
      </c>
      <c r="C41" s="45" t="s">
        <v>167</v>
      </c>
      <c r="D41" s="46" t="s">
        <v>168</v>
      </c>
      <c r="E41" s="47" t="s">
        <v>169</v>
      </c>
      <c r="F41" s="48" t="s">
        <v>170</v>
      </c>
      <c r="G41" s="45" t="s">
        <v>60</v>
      </c>
      <c r="H41" s="82">
        <v>9</v>
      </c>
      <c r="I41" s="49">
        <v>4.5</v>
      </c>
      <c r="J41" s="49">
        <v>5.5</v>
      </c>
      <c r="K41" s="49" t="s">
        <v>36</v>
      </c>
      <c r="L41" s="54"/>
      <c r="M41" s="54"/>
      <c r="N41" s="54"/>
      <c r="O41" s="54"/>
      <c r="P41" s="80">
        <v>8</v>
      </c>
      <c r="Q41" s="51">
        <f t="shared" si="0"/>
        <v>6.9</v>
      </c>
      <c r="R41" s="52" t="str">
        <f t="shared" si="3"/>
        <v>C+</v>
      </c>
      <c r="S41" s="53" t="str">
        <f t="shared" si="1"/>
        <v>Trung bình</v>
      </c>
      <c r="T41" s="41" t="str">
        <f t="shared" si="4"/>
        <v/>
      </c>
      <c r="U41" s="41" t="s">
        <v>281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18.75" customHeight="1" x14ac:dyDescent="0.25">
      <c r="B42" s="44">
        <v>34</v>
      </c>
      <c r="C42" s="45" t="s">
        <v>171</v>
      </c>
      <c r="D42" s="46" t="s">
        <v>172</v>
      </c>
      <c r="E42" s="47" t="s">
        <v>169</v>
      </c>
      <c r="F42" s="48" t="s">
        <v>173</v>
      </c>
      <c r="G42" s="45" t="s">
        <v>112</v>
      </c>
      <c r="H42" s="82">
        <v>10</v>
      </c>
      <c r="I42" s="49">
        <v>6</v>
      </c>
      <c r="J42" s="49">
        <v>7</v>
      </c>
      <c r="K42" s="49" t="s">
        <v>36</v>
      </c>
      <c r="L42" s="54"/>
      <c r="M42" s="54"/>
      <c r="N42" s="54"/>
      <c r="O42" s="54"/>
      <c r="P42" s="80">
        <v>9</v>
      </c>
      <c r="Q42" s="51">
        <f t="shared" si="0"/>
        <v>8.1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281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18.75" customHeight="1" x14ac:dyDescent="0.25">
      <c r="B43" s="44">
        <v>35</v>
      </c>
      <c r="C43" s="45" t="s">
        <v>174</v>
      </c>
      <c r="D43" s="46" t="s">
        <v>175</v>
      </c>
      <c r="E43" s="47" t="s">
        <v>169</v>
      </c>
      <c r="F43" s="48" t="s">
        <v>176</v>
      </c>
      <c r="G43" s="45" t="s">
        <v>67</v>
      </c>
      <c r="H43" s="82">
        <v>10</v>
      </c>
      <c r="I43" s="49">
        <v>6</v>
      </c>
      <c r="J43" s="49">
        <v>7</v>
      </c>
      <c r="K43" s="49" t="s">
        <v>36</v>
      </c>
      <c r="L43" s="54"/>
      <c r="M43" s="54"/>
      <c r="N43" s="54"/>
      <c r="O43" s="54"/>
      <c r="P43" s="80">
        <v>9</v>
      </c>
      <c r="Q43" s="51">
        <f t="shared" si="0"/>
        <v>8.1</v>
      </c>
      <c r="R43" s="52" t="str">
        <f t="shared" si="3"/>
        <v>B+</v>
      </c>
      <c r="S43" s="53" t="str">
        <f t="shared" si="1"/>
        <v>Khá</v>
      </c>
      <c r="T43" s="41" t="str">
        <f t="shared" si="4"/>
        <v/>
      </c>
      <c r="U43" s="41" t="s">
        <v>281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18.75" customHeight="1" x14ac:dyDescent="0.25">
      <c r="B44" s="44">
        <v>36</v>
      </c>
      <c r="C44" s="45" t="s">
        <v>177</v>
      </c>
      <c r="D44" s="46" t="s">
        <v>178</v>
      </c>
      <c r="E44" s="47" t="s">
        <v>179</v>
      </c>
      <c r="F44" s="48" t="s">
        <v>180</v>
      </c>
      <c r="G44" s="45" t="s">
        <v>112</v>
      </c>
      <c r="H44" s="82">
        <v>10</v>
      </c>
      <c r="I44" s="49">
        <v>7</v>
      </c>
      <c r="J44" s="49">
        <v>7</v>
      </c>
      <c r="K44" s="49" t="s">
        <v>36</v>
      </c>
      <c r="L44" s="54"/>
      <c r="M44" s="54"/>
      <c r="N44" s="54"/>
      <c r="O44" s="54"/>
      <c r="P44" s="80">
        <v>8</v>
      </c>
      <c r="Q44" s="51">
        <f t="shared" si="0"/>
        <v>7.8</v>
      </c>
      <c r="R44" s="52" t="str">
        <f t="shared" si="3"/>
        <v>B</v>
      </c>
      <c r="S44" s="53" t="str">
        <f t="shared" si="1"/>
        <v>Khá</v>
      </c>
      <c r="T44" s="41" t="str">
        <f t="shared" si="4"/>
        <v/>
      </c>
      <c r="U44" s="41" t="s">
        <v>281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18.75" customHeight="1" x14ac:dyDescent="0.25">
      <c r="B45" s="44">
        <v>37</v>
      </c>
      <c r="C45" s="45" t="s">
        <v>181</v>
      </c>
      <c r="D45" s="46" t="s">
        <v>182</v>
      </c>
      <c r="E45" s="47" t="s">
        <v>183</v>
      </c>
      <c r="F45" s="48" t="s">
        <v>184</v>
      </c>
      <c r="G45" s="45" t="s">
        <v>53</v>
      </c>
      <c r="H45" s="82">
        <v>7</v>
      </c>
      <c r="I45" s="49">
        <v>4</v>
      </c>
      <c r="J45" s="49">
        <v>5.5</v>
      </c>
      <c r="K45" s="49" t="s">
        <v>36</v>
      </c>
      <c r="L45" s="54"/>
      <c r="M45" s="54"/>
      <c r="N45" s="54"/>
      <c r="O45" s="54"/>
      <c r="P45" s="80">
        <v>8</v>
      </c>
      <c r="Q45" s="51">
        <f t="shared" si="0"/>
        <v>6.6</v>
      </c>
      <c r="R45" s="52" t="str">
        <f t="shared" si="3"/>
        <v>C+</v>
      </c>
      <c r="S45" s="53" t="str">
        <f t="shared" si="1"/>
        <v>Trung bình</v>
      </c>
      <c r="T45" s="41" t="str">
        <f t="shared" si="4"/>
        <v/>
      </c>
      <c r="U45" s="41" t="s">
        <v>281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18.75" customHeight="1" x14ac:dyDescent="0.25">
      <c r="B46" s="44">
        <v>38</v>
      </c>
      <c r="C46" s="45" t="s">
        <v>185</v>
      </c>
      <c r="D46" s="46" t="s">
        <v>186</v>
      </c>
      <c r="E46" s="47" t="s">
        <v>187</v>
      </c>
      <c r="F46" s="48" t="s">
        <v>188</v>
      </c>
      <c r="G46" s="45" t="s">
        <v>189</v>
      </c>
      <c r="H46" s="82">
        <v>10</v>
      </c>
      <c r="I46" s="49">
        <v>7.5</v>
      </c>
      <c r="J46" s="49">
        <v>6</v>
      </c>
      <c r="K46" s="49" t="s">
        <v>36</v>
      </c>
      <c r="L46" s="54"/>
      <c r="M46" s="54"/>
      <c r="N46" s="54"/>
      <c r="O46" s="54"/>
      <c r="P46" s="80">
        <v>8</v>
      </c>
      <c r="Q46" s="51">
        <f t="shared" si="0"/>
        <v>7.7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281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18.75" customHeight="1" x14ac:dyDescent="0.25">
      <c r="B47" s="44">
        <v>39</v>
      </c>
      <c r="C47" s="45" t="s">
        <v>190</v>
      </c>
      <c r="D47" s="46" t="s">
        <v>191</v>
      </c>
      <c r="E47" s="47" t="s">
        <v>192</v>
      </c>
      <c r="F47" s="48" t="s">
        <v>193</v>
      </c>
      <c r="G47" s="45" t="s">
        <v>60</v>
      </c>
      <c r="H47" s="82">
        <v>10</v>
      </c>
      <c r="I47" s="49">
        <v>5.5</v>
      </c>
      <c r="J47" s="49">
        <v>6</v>
      </c>
      <c r="K47" s="49" t="s">
        <v>36</v>
      </c>
      <c r="L47" s="54"/>
      <c r="M47" s="54"/>
      <c r="N47" s="54"/>
      <c r="O47" s="54"/>
      <c r="P47" s="80">
        <v>7</v>
      </c>
      <c r="Q47" s="51">
        <f t="shared" si="0"/>
        <v>6.8</v>
      </c>
      <c r="R47" s="52" t="str">
        <f t="shared" si="3"/>
        <v>C+</v>
      </c>
      <c r="S47" s="53" t="str">
        <f t="shared" si="1"/>
        <v>Trung bình</v>
      </c>
      <c r="T47" s="41" t="str">
        <f t="shared" si="4"/>
        <v/>
      </c>
      <c r="U47" s="41" t="s">
        <v>281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18.75" customHeight="1" x14ac:dyDescent="0.25">
      <c r="B48" s="44">
        <v>40</v>
      </c>
      <c r="C48" s="45" t="s">
        <v>194</v>
      </c>
      <c r="D48" s="46" t="s">
        <v>195</v>
      </c>
      <c r="E48" s="47" t="s">
        <v>196</v>
      </c>
      <c r="F48" s="48" t="s">
        <v>197</v>
      </c>
      <c r="G48" s="45" t="s">
        <v>198</v>
      </c>
      <c r="H48" s="82">
        <v>7</v>
      </c>
      <c r="I48" s="49">
        <v>6</v>
      </c>
      <c r="J48" s="49">
        <v>6</v>
      </c>
      <c r="K48" s="49" t="s">
        <v>36</v>
      </c>
      <c r="L48" s="54"/>
      <c r="M48" s="54"/>
      <c r="N48" s="54"/>
      <c r="O48" s="54"/>
      <c r="P48" s="80">
        <v>6</v>
      </c>
      <c r="Q48" s="51">
        <f t="shared" si="0"/>
        <v>6.1</v>
      </c>
      <c r="R48" s="52" t="str">
        <f t="shared" si="3"/>
        <v>C</v>
      </c>
      <c r="S48" s="53" t="str">
        <f t="shared" si="1"/>
        <v>Trung bình</v>
      </c>
      <c r="T48" s="41" t="str">
        <f t="shared" si="4"/>
        <v/>
      </c>
      <c r="U48" s="41" t="s">
        <v>281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18.75" customHeight="1" x14ac:dyDescent="0.25">
      <c r="B49" s="44">
        <v>41</v>
      </c>
      <c r="C49" s="45" t="s">
        <v>199</v>
      </c>
      <c r="D49" s="46" t="s">
        <v>200</v>
      </c>
      <c r="E49" s="47" t="s">
        <v>201</v>
      </c>
      <c r="F49" s="48" t="s">
        <v>202</v>
      </c>
      <c r="G49" s="45" t="s">
        <v>112</v>
      </c>
      <c r="H49" s="82">
        <v>10</v>
      </c>
      <c r="I49" s="49">
        <v>7</v>
      </c>
      <c r="J49" s="49">
        <v>5</v>
      </c>
      <c r="K49" s="49" t="s">
        <v>36</v>
      </c>
      <c r="L49" s="54"/>
      <c r="M49" s="54"/>
      <c r="N49" s="54"/>
      <c r="O49" s="54"/>
      <c r="P49" s="80">
        <v>8</v>
      </c>
      <c r="Q49" s="51">
        <f t="shared" si="0"/>
        <v>7.4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281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18.75" customHeight="1" x14ac:dyDescent="0.25">
      <c r="B50" s="44">
        <v>42</v>
      </c>
      <c r="C50" s="45" t="s">
        <v>203</v>
      </c>
      <c r="D50" s="46" t="s">
        <v>165</v>
      </c>
      <c r="E50" s="47" t="s">
        <v>204</v>
      </c>
      <c r="F50" s="48" t="s">
        <v>205</v>
      </c>
      <c r="G50" s="45" t="s">
        <v>60</v>
      </c>
      <c r="H50" s="82">
        <v>7</v>
      </c>
      <c r="I50" s="49">
        <v>4</v>
      </c>
      <c r="J50" s="49">
        <v>4</v>
      </c>
      <c r="K50" s="49" t="s">
        <v>36</v>
      </c>
      <c r="L50" s="54"/>
      <c r="M50" s="54"/>
      <c r="N50" s="54"/>
      <c r="O50" s="54"/>
      <c r="P50" s="80">
        <v>6</v>
      </c>
      <c r="Q50" s="51">
        <f t="shared" si="0"/>
        <v>5.3</v>
      </c>
      <c r="R50" s="52" t="str">
        <f t="shared" si="3"/>
        <v>D+</v>
      </c>
      <c r="S50" s="53" t="str">
        <f t="shared" si="1"/>
        <v>Trung bình yếu</v>
      </c>
      <c r="T50" s="41" t="str">
        <f t="shared" si="4"/>
        <v/>
      </c>
      <c r="U50" s="41" t="s">
        <v>281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18.75" customHeight="1" x14ac:dyDescent="0.25">
      <c r="B51" s="44">
        <v>43</v>
      </c>
      <c r="C51" s="45" t="s">
        <v>206</v>
      </c>
      <c r="D51" s="46" t="s">
        <v>207</v>
      </c>
      <c r="E51" s="47" t="s">
        <v>208</v>
      </c>
      <c r="F51" s="48" t="s">
        <v>209</v>
      </c>
      <c r="G51" s="45" t="s">
        <v>210</v>
      </c>
      <c r="H51" s="82"/>
      <c r="I51" s="49"/>
      <c r="J51" s="49" t="s">
        <v>36</v>
      </c>
      <c r="K51" s="49" t="s">
        <v>36</v>
      </c>
      <c r="L51" s="54"/>
      <c r="M51" s="54"/>
      <c r="N51" s="54"/>
      <c r="O51" s="54"/>
      <c r="P51" s="80"/>
      <c r="Q51" s="51">
        <f t="shared" si="0"/>
        <v>0</v>
      </c>
      <c r="R51" s="52" t="str">
        <f t="shared" si="3"/>
        <v>F</v>
      </c>
      <c r="S51" s="53" t="str">
        <f t="shared" si="1"/>
        <v>Kém</v>
      </c>
      <c r="T51" s="41" t="str">
        <f t="shared" si="4"/>
        <v>Không đủ ĐKDT</v>
      </c>
      <c r="U51" s="41" t="s">
        <v>281</v>
      </c>
      <c r="V51" s="71"/>
      <c r="W51" s="4"/>
      <c r="X51" s="43" t="str">
        <f t="shared" si="2"/>
        <v>Học lại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18.75" customHeight="1" x14ac:dyDescent="0.25">
      <c r="B52" s="44">
        <v>44</v>
      </c>
      <c r="C52" s="45" t="s">
        <v>211</v>
      </c>
      <c r="D52" s="46" t="s">
        <v>212</v>
      </c>
      <c r="E52" s="47" t="s">
        <v>213</v>
      </c>
      <c r="F52" s="48" t="s">
        <v>214</v>
      </c>
      <c r="G52" s="45" t="s">
        <v>215</v>
      </c>
      <c r="H52" s="82">
        <v>10</v>
      </c>
      <c r="I52" s="49">
        <v>5.5</v>
      </c>
      <c r="J52" s="49">
        <v>5</v>
      </c>
      <c r="K52" s="49" t="s">
        <v>36</v>
      </c>
      <c r="L52" s="54"/>
      <c r="M52" s="54"/>
      <c r="N52" s="54"/>
      <c r="O52" s="54"/>
      <c r="P52" s="80">
        <v>7</v>
      </c>
      <c r="Q52" s="51">
        <f t="shared" si="0"/>
        <v>6.6</v>
      </c>
      <c r="R52" s="52" t="str">
        <f t="shared" si="3"/>
        <v>C+</v>
      </c>
      <c r="S52" s="53" t="str">
        <f t="shared" si="1"/>
        <v>Trung bình</v>
      </c>
      <c r="T52" s="41" t="str">
        <f t="shared" si="4"/>
        <v/>
      </c>
      <c r="U52" s="41" t="s">
        <v>281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18.75" customHeight="1" x14ac:dyDescent="0.25">
      <c r="B53" s="44">
        <v>45</v>
      </c>
      <c r="C53" s="45" t="s">
        <v>216</v>
      </c>
      <c r="D53" s="46" t="s">
        <v>217</v>
      </c>
      <c r="E53" s="47" t="s">
        <v>218</v>
      </c>
      <c r="F53" s="48" t="s">
        <v>219</v>
      </c>
      <c r="G53" s="45" t="s">
        <v>60</v>
      </c>
      <c r="H53" s="82">
        <v>10</v>
      </c>
      <c r="I53" s="49">
        <v>6</v>
      </c>
      <c r="J53" s="49">
        <v>7</v>
      </c>
      <c r="K53" s="49" t="s">
        <v>36</v>
      </c>
      <c r="L53" s="54"/>
      <c r="M53" s="54"/>
      <c r="N53" s="54"/>
      <c r="O53" s="54"/>
      <c r="P53" s="80">
        <v>8</v>
      </c>
      <c r="Q53" s="51">
        <f t="shared" si="0"/>
        <v>7.6</v>
      </c>
      <c r="R53" s="52" t="str">
        <f t="shared" si="3"/>
        <v>B</v>
      </c>
      <c r="S53" s="53" t="str">
        <f t="shared" si="1"/>
        <v>Khá</v>
      </c>
      <c r="T53" s="41" t="str">
        <f t="shared" si="4"/>
        <v/>
      </c>
      <c r="U53" s="41" t="s">
        <v>281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18.75" customHeight="1" x14ac:dyDescent="0.25">
      <c r="B54" s="44">
        <v>46</v>
      </c>
      <c r="C54" s="45" t="s">
        <v>220</v>
      </c>
      <c r="D54" s="46" t="s">
        <v>221</v>
      </c>
      <c r="E54" s="47" t="s">
        <v>222</v>
      </c>
      <c r="F54" s="48" t="s">
        <v>223</v>
      </c>
      <c r="G54" s="45" t="s">
        <v>67</v>
      </c>
      <c r="H54" s="82">
        <v>10</v>
      </c>
      <c r="I54" s="49">
        <v>6</v>
      </c>
      <c r="J54" s="49">
        <v>6</v>
      </c>
      <c r="K54" s="49" t="s">
        <v>36</v>
      </c>
      <c r="L54" s="54"/>
      <c r="M54" s="54"/>
      <c r="N54" s="54"/>
      <c r="O54" s="54"/>
      <c r="P54" s="80">
        <v>8</v>
      </c>
      <c r="Q54" s="51">
        <f t="shared" si="0"/>
        <v>7.4</v>
      </c>
      <c r="R54" s="52" t="str">
        <f t="shared" si="3"/>
        <v>B</v>
      </c>
      <c r="S54" s="53" t="str">
        <f t="shared" si="1"/>
        <v>Khá</v>
      </c>
      <c r="T54" s="41" t="str">
        <f t="shared" si="4"/>
        <v/>
      </c>
      <c r="U54" s="41" t="s">
        <v>281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18.75" customHeight="1" x14ac:dyDescent="0.25">
      <c r="B55" s="44">
        <v>47</v>
      </c>
      <c r="C55" s="45" t="s">
        <v>224</v>
      </c>
      <c r="D55" s="46" t="s">
        <v>225</v>
      </c>
      <c r="E55" s="47" t="s">
        <v>226</v>
      </c>
      <c r="F55" s="48" t="s">
        <v>227</v>
      </c>
      <c r="G55" s="45" t="s">
        <v>112</v>
      </c>
      <c r="H55" s="82">
        <v>9</v>
      </c>
      <c r="I55" s="49">
        <v>6</v>
      </c>
      <c r="J55" s="49">
        <v>7</v>
      </c>
      <c r="K55" s="49" t="s">
        <v>36</v>
      </c>
      <c r="L55" s="54"/>
      <c r="M55" s="54"/>
      <c r="N55" s="54"/>
      <c r="O55" s="54"/>
      <c r="P55" s="80">
        <v>7</v>
      </c>
      <c r="Q55" s="51">
        <f t="shared" si="0"/>
        <v>7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281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18.75" customHeight="1" x14ac:dyDescent="0.25">
      <c r="B56" s="44">
        <v>48</v>
      </c>
      <c r="C56" s="45" t="s">
        <v>228</v>
      </c>
      <c r="D56" s="46" t="s">
        <v>195</v>
      </c>
      <c r="E56" s="47" t="s">
        <v>229</v>
      </c>
      <c r="F56" s="48" t="s">
        <v>230</v>
      </c>
      <c r="G56" s="45" t="s">
        <v>53</v>
      </c>
      <c r="H56" s="82">
        <v>10</v>
      </c>
      <c r="I56" s="49">
        <v>5.5</v>
      </c>
      <c r="J56" s="49">
        <v>6</v>
      </c>
      <c r="K56" s="49" t="s">
        <v>36</v>
      </c>
      <c r="L56" s="54"/>
      <c r="M56" s="54"/>
      <c r="N56" s="54"/>
      <c r="O56" s="54"/>
      <c r="P56" s="80">
        <v>7</v>
      </c>
      <c r="Q56" s="51">
        <f t="shared" si="0"/>
        <v>6.8</v>
      </c>
      <c r="R56" s="52" t="str">
        <f t="shared" si="3"/>
        <v>C+</v>
      </c>
      <c r="S56" s="53" t="str">
        <f t="shared" si="1"/>
        <v>Trung bình</v>
      </c>
      <c r="T56" s="41" t="str">
        <f t="shared" si="4"/>
        <v/>
      </c>
      <c r="U56" s="41" t="s">
        <v>281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18.75" customHeight="1" x14ac:dyDescent="0.25">
      <c r="B57" s="44">
        <v>49</v>
      </c>
      <c r="C57" s="45" t="s">
        <v>231</v>
      </c>
      <c r="D57" s="46" t="s">
        <v>232</v>
      </c>
      <c r="E57" s="47" t="s">
        <v>233</v>
      </c>
      <c r="F57" s="48" t="s">
        <v>234</v>
      </c>
      <c r="G57" s="45" t="s">
        <v>60</v>
      </c>
      <c r="H57" s="82">
        <v>10</v>
      </c>
      <c r="I57" s="49">
        <v>5</v>
      </c>
      <c r="J57" s="49">
        <v>5.5</v>
      </c>
      <c r="K57" s="49" t="s">
        <v>36</v>
      </c>
      <c r="L57" s="54"/>
      <c r="M57" s="54"/>
      <c r="N57" s="54"/>
      <c r="O57" s="54"/>
      <c r="P57" s="80">
        <v>7</v>
      </c>
      <c r="Q57" s="51">
        <f t="shared" si="0"/>
        <v>6.6</v>
      </c>
      <c r="R57" s="52" t="str">
        <f t="shared" si="3"/>
        <v>C+</v>
      </c>
      <c r="S57" s="53" t="str">
        <f t="shared" si="1"/>
        <v>Trung bình</v>
      </c>
      <c r="T57" s="41" t="str">
        <f t="shared" si="4"/>
        <v/>
      </c>
      <c r="U57" s="41" t="s">
        <v>281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18.75" customHeight="1" x14ac:dyDescent="0.25">
      <c r="B58" s="44">
        <v>50</v>
      </c>
      <c r="C58" s="45" t="s">
        <v>235</v>
      </c>
      <c r="D58" s="46" t="s">
        <v>236</v>
      </c>
      <c r="E58" s="47" t="s">
        <v>237</v>
      </c>
      <c r="F58" s="48" t="s">
        <v>238</v>
      </c>
      <c r="G58" s="45" t="s">
        <v>60</v>
      </c>
      <c r="H58" s="82">
        <v>10</v>
      </c>
      <c r="I58" s="49">
        <v>5.5</v>
      </c>
      <c r="J58" s="49">
        <v>5.5</v>
      </c>
      <c r="K58" s="49" t="s">
        <v>36</v>
      </c>
      <c r="L58" s="54"/>
      <c r="M58" s="54"/>
      <c r="N58" s="54"/>
      <c r="O58" s="54"/>
      <c r="P58" s="80">
        <v>6</v>
      </c>
      <c r="Q58" s="51">
        <f t="shared" si="0"/>
        <v>6.2</v>
      </c>
      <c r="R58" s="52" t="str">
        <f t="shared" si="3"/>
        <v>C</v>
      </c>
      <c r="S58" s="53" t="str">
        <f t="shared" si="1"/>
        <v>Trung bình</v>
      </c>
      <c r="T58" s="41" t="str">
        <f t="shared" si="4"/>
        <v/>
      </c>
      <c r="U58" s="41" t="s">
        <v>281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18.75" customHeight="1" x14ac:dyDescent="0.25">
      <c r="B59" s="44">
        <v>51</v>
      </c>
      <c r="C59" s="45" t="s">
        <v>239</v>
      </c>
      <c r="D59" s="46" t="s">
        <v>240</v>
      </c>
      <c r="E59" s="47" t="s">
        <v>241</v>
      </c>
      <c r="F59" s="48" t="s">
        <v>242</v>
      </c>
      <c r="G59" s="45" t="s">
        <v>53</v>
      </c>
      <c r="H59" s="82">
        <v>9</v>
      </c>
      <c r="I59" s="49">
        <v>6</v>
      </c>
      <c r="J59" s="49">
        <v>5.5</v>
      </c>
      <c r="K59" s="49" t="s">
        <v>36</v>
      </c>
      <c r="L59" s="54"/>
      <c r="M59" s="54"/>
      <c r="N59" s="54"/>
      <c r="O59" s="54"/>
      <c r="P59" s="80">
        <v>7</v>
      </c>
      <c r="Q59" s="51">
        <f t="shared" si="0"/>
        <v>6.7</v>
      </c>
      <c r="R59" s="52" t="str">
        <f t="shared" si="3"/>
        <v>C+</v>
      </c>
      <c r="S59" s="53" t="str">
        <f t="shared" si="1"/>
        <v>Trung bình</v>
      </c>
      <c r="T59" s="41" t="str">
        <f t="shared" si="4"/>
        <v/>
      </c>
      <c r="U59" s="41" t="s">
        <v>281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18.75" customHeight="1" x14ac:dyDescent="0.25">
      <c r="B60" s="44">
        <v>52</v>
      </c>
      <c r="C60" s="45" t="s">
        <v>243</v>
      </c>
      <c r="D60" s="46" t="s">
        <v>244</v>
      </c>
      <c r="E60" s="47" t="s">
        <v>245</v>
      </c>
      <c r="F60" s="48" t="s">
        <v>246</v>
      </c>
      <c r="G60" s="45" t="s">
        <v>67</v>
      </c>
      <c r="H60" s="82">
        <v>8</v>
      </c>
      <c r="I60" s="49">
        <v>5</v>
      </c>
      <c r="J60" s="49">
        <v>6</v>
      </c>
      <c r="K60" s="49" t="s">
        <v>36</v>
      </c>
      <c r="L60" s="54"/>
      <c r="M60" s="54"/>
      <c r="N60" s="54"/>
      <c r="O60" s="54"/>
      <c r="P60" s="80">
        <v>8</v>
      </c>
      <c r="Q60" s="51">
        <f t="shared" si="0"/>
        <v>7</v>
      </c>
      <c r="R60" s="52" t="str">
        <f t="shared" si="3"/>
        <v>B</v>
      </c>
      <c r="S60" s="53" t="str">
        <f t="shared" si="1"/>
        <v>Khá</v>
      </c>
      <c r="T60" s="41" t="str">
        <f t="shared" si="4"/>
        <v/>
      </c>
      <c r="U60" s="41" t="s">
        <v>281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18.75" customHeight="1" x14ac:dyDescent="0.25">
      <c r="B61" s="44">
        <v>53</v>
      </c>
      <c r="C61" s="45" t="s">
        <v>247</v>
      </c>
      <c r="D61" s="46" t="s">
        <v>65</v>
      </c>
      <c r="E61" s="47" t="s">
        <v>245</v>
      </c>
      <c r="F61" s="48" t="s">
        <v>248</v>
      </c>
      <c r="G61" s="45" t="s">
        <v>60</v>
      </c>
      <c r="H61" s="82">
        <v>10</v>
      </c>
      <c r="I61" s="49">
        <v>5.5</v>
      </c>
      <c r="J61" s="49">
        <v>7</v>
      </c>
      <c r="K61" s="49" t="s">
        <v>36</v>
      </c>
      <c r="L61" s="54"/>
      <c r="M61" s="54"/>
      <c r="N61" s="54"/>
      <c r="O61" s="54"/>
      <c r="P61" s="80">
        <v>7</v>
      </c>
      <c r="Q61" s="51">
        <f t="shared" si="0"/>
        <v>7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41" t="s">
        <v>281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18.75" customHeight="1" x14ac:dyDescent="0.25">
      <c r="B62" s="44">
        <v>54</v>
      </c>
      <c r="C62" s="45" t="s">
        <v>249</v>
      </c>
      <c r="D62" s="46" t="s">
        <v>250</v>
      </c>
      <c r="E62" s="47" t="s">
        <v>251</v>
      </c>
      <c r="F62" s="48" t="s">
        <v>252</v>
      </c>
      <c r="G62" s="45" t="s">
        <v>60</v>
      </c>
      <c r="H62" s="82">
        <v>8</v>
      </c>
      <c r="I62" s="49">
        <v>5</v>
      </c>
      <c r="J62" s="49">
        <v>5.5</v>
      </c>
      <c r="K62" s="49" t="s">
        <v>36</v>
      </c>
      <c r="L62" s="54"/>
      <c r="M62" s="54"/>
      <c r="N62" s="54"/>
      <c r="O62" s="54"/>
      <c r="P62" s="80">
        <v>7</v>
      </c>
      <c r="Q62" s="51">
        <f t="shared" si="0"/>
        <v>6.4</v>
      </c>
      <c r="R62" s="52" t="str">
        <f t="shared" si="3"/>
        <v>C</v>
      </c>
      <c r="S62" s="53" t="str">
        <f t="shared" si="1"/>
        <v>Trung bình</v>
      </c>
      <c r="T62" s="41" t="str">
        <f t="shared" si="4"/>
        <v/>
      </c>
      <c r="U62" s="41" t="s">
        <v>281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18.75" customHeight="1" x14ac:dyDescent="0.25">
      <c r="B63" s="44">
        <v>55</v>
      </c>
      <c r="C63" s="45" t="s">
        <v>253</v>
      </c>
      <c r="D63" s="46" t="s">
        <v>212</v>
      </c>
      <c r="E63" s="47" t="s">
        <v>251</v>
      </c>
      <c r="F63" s="48" t="s">
        <v>254</v>
      </c>
      <c r="G63" s="45" t="s">
        <v>255</v>
      </c>
      <c r="H63" s="82">
        <v>8</v>
      </c>
      <c r="I63" s="49">
        <v>4</v>
      </c>
      <c r="J63" s="49"/>
      <c r="K63" s="49" t="s">
        <v>36</v>
      </c>
      <c r="L63" s="54"/>
      <c r="M63" s="54"/>
      <c r="N63" s="54"/>
      <c r="O63" s="54"/>
      <c r="P63" s="80"/>
      <c r="Q63" s="51">
        <f t="shared" si="0"/>
        <v>1.6</v>
      </c>
      <c r="R63" s="52" t="str">
        <f t="shared" si="3"/>
        <v>F</v>
      </c>
      <c r="S63" s="53" t="str">
        <f t="shared" si="1"/>
        <v>Kém</v>
      </c>
      <c r="T63" s="41" t="str">
        <f t="shared" si="4"/>
        <v>Không đủ ĐKDT</v>
      </c>
      <c r="U63" s="41" t="s">
        <v>281</v>
      </c>
      <c r="V63" s="71"/>
      <c r="W63" s="4"/>
      <c r="X63" s="43" t="str">
        <f t="shared" si="2"/>
        <v>Học lại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18.75" customHeight="1" x14ac:dyDescent="0.25">
      <c r="B64" s="44">
        <v>56</v>
      </c>
      <c r="C64" s="45" t="s">
        <v>256</v>
      </c>
      <c r="D64" s="46" t="s">
        <v>257</v>
      </c>
      <c r="E64" s="47" t="s">
        <v>251</v>
      </c>
      <c r="F64" s="48" t="s">
        <v>258</v>
      </c>
      <c r="G64" s="45" t="s">
        <v>259</v>
      </c>
      <c r="H64" s="82"/>
      <c r="I64" s="49"/>
      <c r="J64" s="49" t="s">
        <v>36</v>
      </c>
      <c r="K64" s="49" t="s">
        <v>36</v>
      </c>
      <c r="L64" s="54"/>
      <c r="M64" s="54"/>
      <c r="N64" s="54"/>
      <c r="O64" s="54"/>
      <c r="P64" s="80"/>
      <c r="Q64" s="51">
        <f t="shared" si="0"/>
        <v>0</v>
      </c>
      <c r="R64" s="52" t="str">
        <f t="shared" si="3"/>
        <v>F</v>
      </c>
      <c r="S64" s="53" t="str">
        <f t="shared" si="1"/>
        <v>Kém</v>
      </c>
      <c r="T64" s="41" t="str">
        <f t="shared" si="4"/>
        <v>Không đủ ĐKDT</v>
      </c>
      <c r="U64" s="41" t="s">
        <v>281</v>
      </c>
      <c r="V64" s="71"/>
      <c r="W64" s="4"/>
      <c r="X64" s="43" t="str">
        <f t="shared" si="2"/>
        <v>Học lại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18.75" customHeight="1" x14ac:dyDescent="0.25">
      <c r="B65" s="44">
        <v>57</v>
      </c>
      <c r="C65" s="45" t="s">
        <v>260</v>
      </c>
      <c r="D65" s="46" t="s">
        <v>261</v>
      </c>
      <c r="E65" s="47" t="s">
        <v>251</v>
      </c>
      <c r="F65" s="48" t="s">
        <v>262</v>
      </c>
      <c r="G65" s="45" t="s">
        <v>53</v>
      </c>
      <c r="H65" s="82">
        <v>10</v>
      </c>
      <c r="I65" s="49">
        <v>6</v>
      </c>
      <c r="J65" s="49">
        <v>8</v>
      </c>
      <c r="K65" s="49" t="s">
        <v>36</v>
      </c>
      <c r="L65" s="54"/>
      <c r="M65" s="54"/>
      <c r="N65" s="54"/>
      <c r="O65" s="54"/>
      <c r="P65" s="80">
        <v>7</v>
      </c>
      <c r="Q65" s="51">
        <f t="shared" si="0"/>
        <v>7.3</v>
      </c>
      <c r="R65" s="52" t="str">
        <f t="shared" si="3"/>
        <v>B</v>
      </c>
      <c r="S65" s="53" t="str">
        <f t="shared" si="1"/>
        <v>Khá</v>
      </c>
      <c r="T65" s="41" t="str">
        <f t="shared" si="4"/>
        <v/>
      </c>
      <c r="U65" s="41" t="s">
        <v>281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18.75" customHeight="1" x14ac:dyDescent="0.25">
      <c r="B66" s="44">
        <v>58</v>
      </c>
      <c r="C66" s="45" t="s">
        <v>263</v>
      </c>
      <c r="D66" s="46" t="s">
        <v>264</v>
      </c>
      <c r="E66" s="47" t="s">
        <v>265</v>
      </c>
      <c r="F66" s="48" t="s">
        <v>266</v>
      </c>
      <c r="G66" s="45" t="s">
        <v>67</v>
      </c>
      <c r="H66" s="82">
        <v>7</v>
      </c>
      <c r="I66" s="49">
        <v>5</v>
      </c>
      <c r="J66" s="49">
        <v>7</v>
      </c>
      <c r="K66" s="49" t="s">
        <v>36</v>
      </c>
      <c r="L66" s="54"/>
      <c r="M66" s="54"/>
      <c r="N66" s="54"/>
      <c r="O66" s="54"/>
      <c r="P66" s="80">
        <v>8</v>
      </c>
      <c r="Q66" s="51">
        <f t="shared" si="0"/>
        <v>7.1</v>
      </c>
      <c r="R66" s="52" t="str">
        <f t="shared" si="3"/>
        <v>B</v>
      </c>
      <c r="S66" s="53" t="str">
        <f t="shared" si="1"/>
        <v>Khá</v>
      </c>
      <c r="T66" s="41" t="str">
        <f t="shared" si="4"/>
        <v/>
      </c>
      <c r="U66" s="41" t="s">
        <v>281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18.75" customHeight="1" x14ac:dyDescent="0.25">
      <c r="B67" s="44">
        <v>59</v>
      </c>
      <c r="C67" s="45" t="s">
        <v>267</v>
      </c>
      <c r="D67" s="46" t="s">
        <v>182</v>
      </c>
      <c r="E67" s="47" t="s">
        <v>268</v>
      </c>
      <c r="F67" s="48" t="s">
        <v>269</v>
      </c>
      <c r="G67" s="45" t="s">
        <v>53</v>
      </c>
      <c r="H67" s="82">
        <v>10</v>
      </c>
      <c r="I67" s="49">
        <v>5</v>
      </c>
      <c r="J67" s="49">
        <v>5</v>
      </c>
      <c r="K67" s="49" t="s">
        <v>36</v>
      </c>
      <c r="L67" s="54"/>
      <c r="M67" s="54"/>
      <c r="N67" s="54"/>
      <c r="O67" s="54"/>
      <c r="P67" s="80">
        <v>7</v>
      </c>
      <c r="Q67" s="51">
        <f t="shared" si="0"/>
        <v>6.5</v>
      </c>
      <c r="R67" s="52" t="str">
        <f t="shared" si="3"/>
        <v>C+</v>
      </c>
      <c r="S67" s="53" t="str">
        <f t="shared" si="1"/>
        <v>Trung bình</v>
      </c>
      <c r="T67" s="41" t="str">
        <f t="shared" si="4"/>
        <v/>
      </c>
      <c r="U67" s="41" t="s">
        <v>281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18.75" customHeight="1" x14ac:dyDescent="0.25">
      <c r="B68" s="44">
        <v>60</v>
      </c>
      <c r="C68" s="45" t="s">
        <v>270</v>
      </c>
      <c r="D68" s="46" t="s">
        <v>271</v>
      </c>
      <c r="E68" s="47" t="s">
        <v>272</v>
      </c>
      <c r="F68" s="48" t="s">
        <v>273</v>
      </c>
      <c r="G68" s="45" t="s">
        <v>60</v>
      </c>
      <c r="H68" s="82">
        <v>8</v>
      </c>
      <c r="I68" s="49">
        <v>5.5</v>
      </c>
      <c r="J68" s="49">
        <v>5</v>
      </c>
      <c r="K68" s="49" t="s">
        <v>36</v>
      </c>
      <c r="L68" s="54"/>
      <c r="M68" s="54"/>
      <c r="N68" s="54"/>
      <c r="O68" s="54"/>
      <c r="P68" s="80">
        <v>7</v>
      </c>
      <c r="Q68" s="51">
        <f t="shared" si="0"/>
        <v>6.4</v>
      </c>
      <c r="R68" s="52" t="str">
        <f t="shared" si="3"/>
        <v>C</v>
      </c>
      <c r="S68" s="53" t="str">
        <f t="shared" si="1"/>
        <v>Trung bình</v>
      </c>
      <c r="T68" s="41" t="str">
        <f t="shared" si="4"/>
        <v/>
      </c>
      <c r="U68" s="41" t="s">
        <v>281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18.75" customHeight="1" x14ac:dyDescent="0.25">
      <c r="B69" s="44">
        <v>61</v>
      </c>
      <c r="C69" s="45" t="s">
        <v>274</v>
      </c>
      <c r="D69" s="46" t="s">
        <v>275</v>
      </c>
      <c r="E69" s="47" t="s">
        <v>276</v>
      </c>
      <c r="F69" s="48" t="s">
        <v>277</v>
      </c>
      <c r="G69" s="45" t="s">
        <v>53</v>
      </c>
      <c r="H69" s="82">
        <v>10</v>
      </c>
      <c r="I69" s="49">
        <v>6</v>
      </c>
      <c r="J69" s="49">
        <v>5.5</v>
      </c>
      <c r="K69" s="49" t="s">
        <v>36</v>
      </c>
      <c r="L69" s="54"/>
      <c r="M69" s="54"/>
      <c r="N69" s="54"/>
      <c r="O69" s="54"/>
      <c r="P69" s="80">
        <v>7</v>
      </c>
      <c r="Q69" s="51">
        <f t="shared" si="0"/>
        <v>6.8</v>
      </c>
      <c r="R69" s="52" t="str">
        <f t="shared" si="3"/>
        <v>C+</v>
      </c>
      <c r="S69" s="53" t="str">
        <f t="shared" si="1"/>
        <v>Trung bình</v>
      </c>
      <c r="T69" s="41" t="str">
        <f t="shared" si="4"/>
        <v/>
      </c>
      <c r="U69" s="41" t="s">
        <v>281</v>
      </c>
      <c r="V69" s="71"/>
      <c r="W69" s="4"/>
      <c r="X69" s="43" t="str">
        <f t="shared" si="2"/>
        <v>Đạt</v>
      </c>
      <c r="Y69" s="43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61"/>
    </row>
    <row r="70" spans="1:40" ht="7.5" customHeight="1" x14ac:dyDescent="0.25">
      <c r="A70" s="61"/>
      <c r="B70" s="62"/>
      <c r="C70" s="63"/>
      <c r="D70" s="63"/>
      <c r="E70" s="64"/>
      <c r="F70" s="64"/>
      <c r="G70" s="64"/>
      <c r="H70" s="65"/>
      <c r="I70" s="66"/>
      <c r="J70" s="66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4"/>
    </row>
    <row r="71" spans="1:40" ht="16.5" x14ac:dyDescent="0.25">
      <c r="A71" s="61"/>
      <c r="B71" s="122" t="s">
        <v>37</v>
      </c>
      <c r="C71" s="122"/>
      <c r="D71" s="63"/>
      <c r="E71" s="64"/>
      <c r="F71" s="64"/>
      <c r="G71" s="64"/>
      <c r="H71" s="65"/>
      <c r="I71" s="66"/>
      <c r="J71" s="66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4"/>
    </row>
    <row r="72" spans="1:40" ht="16.5" customHeight="1" x14ac:dyDescent="0.25">
      <c r="A72" s="61"/>
      <c r="B72" s="68" t="s">
        <v>38</v>
      </c>
      <c r="C72" s="68"/>
      <c r="D72" s="69">
        <f>+$AA$7</f>
        <v>61</v>
      </c>
      <c r="E72" s="70" t="s">
        <v>39</v>
      </c>
      <c r="F72" s="70"/>
      <c r="G72" s="123" t="s">
        <v>40</v>
      </c>
      <c r="H72" s="123"/>
      <c r="I72" s="123"/>
      <c r="J72" s="123"/>
      <c r="K72" s="123"/>
      <c r="L72" s="123"/>
      <c r="M72" s="123"/>
      <c r="N72" s="123"/>
      <c r="O72" s="123"/>
      <c r="P72" s="71">
        <f>$AA$7 -COUNTIF($T$8:$T$217,"Vắng") -COUNTIF($T$8:$T$217,"Vắng có phép") - COUNTIF($T$8:$T$217,"Đình chỉ thi") - COUNTIF($T$8:$T$217,"Không đủ ĐKDT")</f>
        <v>56</v>
      </c>
      <c r="Q72" s="71"/>
      <c r="R72" s="72"/>
      <c r="S72" s="73"/>
      <c r="T72" s="73" t="s">
        <v>39</v>
      </c>
      <c r="U72" s="73"/>
      <c r="V72" s="73"/>
      <c r="W72" s="4"/>
    </row>
    <row r="73" spans="1:40" ht="16.5" customHeight="1" x14ac:dyDescent="0.25">
      <c r="A73" s="61"/>
      <c r="B73" s="68" t="s">
        <v>41</v>
      </c>
      <c r="C73" s="68"/>
      <c r="D73" s="69">
        <f>+$AL$7</f>
        <v>55</v>
      </c>
      <c r="E73" s="70" t="s">
        <v>39</v>
      </c>
      <c r="F73" s="70"/>
      <c r="G73" s="123" t="s">
        <v>42</v>
      </c>
      <c r="H73" s="123"/>
      <c r="I73" s="123"/>
      <c r="J73" s="123"/>
      <c r="K73" s="123"/>
      <c r="L73" s="123"/>
      <c r="M73" s="123"/>
      <c r="N73" s="123"/>
      <c r="O73" s="123"/>
      <c r="P73" s="74">
        <f>COUNTIF($T$8:$T$93,"Vắng")</f>
        <v>0</v>
      </c>
      <c r="Q73" s="74"/>
      <c r="R73" s="75"/>
      <c r="S73" s="73"/>
      <c r="T73" s="73" t="s">
        <v>39</v>
      </c>
      <c r="U73" s="73"/>
      <c r="V73" s="73"/>
      <c r="W73" s="4"/>
    </row>
    <row r="74" spans="1:40" ht="16.5" customHeight="1" x14ac:dyDescent="0.25">
      <c r="A74" s="61"/>
      <c r="B74" s="68" t="s">
        <v>43</v>
      </c>
      <c r="C74" s="68"/>
      <c r="D74" s="76">
        <f>COUNTIF(X9:X69,"Học lại")</f>
        <v>6</v>
      </c>
      <c r="E74" s="70" t="s">
        <v>39</v>
      </c>
      <c r="F74" s="70"/>
      <c r="G74" s="123" t="s">
        <v>44</v>
      </c>
      <c r="H74" s="123"/>
      <c r="I74" s="123"/>
      <c r="J74" s="123"/>
      <c r="K74" s="123"/>
      <c r="L74" s="123"/>
      <c r="M74" s="123"/>
      <c r="N74" s="123"/>
      <c r="O74" s="123"/>
      <c r="P74" s="71">
        <f>COUNTIF($T$8:$T$93,"Vắng có phép")</f>
        <v>0</v>
      </c>
      <c r="Q74" s="71"/>
      <c r="R74" s="72"/>
      <c r="S74" s="73"/>
      <c r="T74" s="73" t="s">
        <v>39</v>
      </c>
      <c r="U74" s="73"/>
      <c r="V74" s="73"/>
      <c r="W74" s="4"/>
    </row>
    <row r="75" spans="1:40" ht="3" customHeight="1" x14ac:dyDescent="0.25">
      <c r="A75" s="61"/>
      <c r="B75" s="62"/>
      <c r="C75" s="63"/>
      <c r="D75" s="63"/>
      <c r="E75" s="64"/>
      <c r="F75" s="64"/>
      <c r="G75" s="64"/>
      <c r="H75" s="65"/>
      <c r="I75" s="66"/>
      <c r="J75" s="66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4"/>
    </row>
    <row r="76" spans="1:40" x14ac:dyDescent="0.25">
      <c r="B76" s="77" t="s">
        <v>45</v>
      </c>
      <c r="C76" s="77"/>
      <c r="D76" s="78">
        <f>COUNTIF(X9:X69,"Thi lại")</f>
        <v>0</v>
      </c>
      <c r="E76" s="79" t="s">
        <v>39</v>
      </c>
      <c r="F76" s="4"/>
      <c r="G76" s="4"/>
      <c r="H76" s="4"/>
      <c r="I76" s="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89"/>
      <c r="V76" s="89"/>
      <c r="W76" s="4"/>
    </row>
    <row r="77" spans="1:40" x14ac:dyDescent="0.25">
      <c r="B77" s="77"/>
      <c r="C77" s="77"/>
      <c r="D77" s="78"/>
      <c r="E77" s="79"/>
      <c r="F77" s="4"/>
      <c r="G77" s="4"/>
      <c r="H77" s="4"/>
      <c r="I77" s="4"/>
      <c r="J77" s="124" t="s">
        <v>836</v>
      </c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89"/>
      <c r="V77" s="89"/>
      <c r="W77" s="4"/>
    </row>
  </sheetData>
  <sheetProtection formatCells="0" formatColumns="0" formatRows="0" insertColumns="0" insertRows="0" insertHyperlinks="0" deleteColumns="0" deleteRows="0" sort="0" autoFilter="0" pivotTables="0"/>
  <autoFilter ref="A7:AN69">
    <filterColumn colId="3" showButton="0"/>
  </autoFilter>
  <mergeCells count="43">
    <mergeCell ref="P4:U4"/>
    <mergeCell ref="B1:G1"/>
    <mergeCell ref="H1:T1"/>
    <mergeCell ref="B2:G2"/>
    <mergeCell ref="H2:T2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AB3:AE5"/>
    <mergeCell ref="AF3:AG5"/>
    <mergeCell ref="AH3:AI5"/>
    <mergeCell ref="AJ3:AK5"/>
    <mergeCell ref="AL3:AM5"/>
    <mergeCell ref="G74:O74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71:C71"/>
    <mergeCell ref="G72:O72"/>
    <mergeCell ref="G73:O73"/>
    <mergeCell ref="J76:T76"/>
    <mergeCell ref="J77:T77"/>
  </mergeCells>
  <conditionalFormatting sqref="H9:P69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69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69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4 Y3:AM7 Z2:AM2 Z9 X9:Y69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Nhom(5)</vt:lpstr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  <vt:lpstr>'Nhom(5)'!Print_Titles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2018-07-16T03:04:24Z</cp:lastPrinted>
  <dcterms:created xsi:type="dcterms:W3CDTF">2017-10-31T02:06:52Z</dcterms:created>
  <dcterms:modified xsi:type="dcterms:W3CDTF">2018-07-16T03:26:50Z</dcterms:modified>
</cp:coreProperties>
</file>