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360" yWindow="360" windowWidth="14940" windowHeight="7365" activeTab="2"/>
  </bookViews>
  <sheets>
    <sheet name="Nhóm(3)" sheetId="3" r:id="rId1"/>
    <sheet name="Nhóm(2)" sheetId="2" r:id="rId2"/>
    <sheet name="Nhóm(1)" sheetId="1" r:id="rId3"/>
  </sheets>
  <definedNames>
    <definedName name="_xlnm._FilterDatabase" localSheetId="2" hidden="1">'Nhóm(1)'!$A$7:$AI$66</definedName>
    <definedName name="_xlnm._FilterDatabase" localSheetId="1" hidden="1">'Nhóm(2)'!$A$7:$AI$59</definedName>
    <definedName name="_xlnm._FilterDatabase" localSheetId="0" hidden="1">'Nhóm(3)'!$A$7:$AI$67</definedName>
    <definedName name="_xlnm.Print_Titles" localSheetId="2">'Nhóm(1)'!$3:$8</definedName>
    <definedName name="_xlnm.Print_Titles" localSheetId="1">'Nhóm(2)'!$3:$8</definedName>
    <definedName name="_xlnm.Print_Titles" localSheetId="0">'Nhóm(3)'!$3:$8</definedName>
  </definedNames>
  <calcPr calcId="162913"/>
</workbook>
</file>

<file path=xl/calcChain.xml><?xml version="1.0" encoding="utf-8"?>
<calcChain xmlns="http://schemas.openxmlformats.org/spreadsheetml/2006/main">
  <c r="L8" i="3" l="1"/>
  <c r="M30" i="3" s="1"/>
  <c r="V7" i="3"/>
  <c r="U7" i="3"/>
  <c r="L8" i="2"/>
  <c r="M27" i="2" s="1"/>
  <c r="O27" i="2" s="1"/>
  <c r="V7" i="2"/>
  <c r="U7" i="2"/>
  <c r="M58" i="3" l="1"/>
  <c r="O58" i="3" s="1"/>
  <c r="M14" i="3"/>
  <c r="P14" i="3" s="1"/>
  <c r="M16" i="3"/>
  <c r="N16" i="3" s="1"/>
  <c r="M15" i="2"/>
  <c r="O15" i="2" s="1"/>
  <c r="M15" i="3"/>
  <c r="O15" i="3" s="1"/>
  <c r="M43" i="2"/>
  <c r="N43" i="2" s="1"/>
  <c r="M19" i="2"/>
  <c r="O19" i="2" s="1"/>
  <c r="M31" i="2"/>
  <c r="O31" i="2" s="1"/>
  <c r="M42" i="3"/>
  <c r="N42" i="3" s="1"/>
  <c r="M23" i="2"/>
  <c r="O23" i="2" s="1"/>
  <c r="M47" i="2"/>
  <c r="N47" i="2" s="1"/>
  <c r="M11" i="2"/>
  <c r="O11" i="2" s="1"/>
  <c r="N30" i="3"/>
  <c r="P30" i="3"/>
  <c r="M65" i="3"/>
  <c r="M61" i="3"/>
  <c r="M57" i="3"/>
  <c r="M53" i="3"/>
  <c r="M49" i="3"/>
  <c r="M45" i="3"/>
  <c r="M64" i="3"/>
  <c r="M60" i="3"/>
  <c r="M56" i="3"/>
  <c r="M52" i="3"/>
  <c r="M48" i="3"/>
  <c r="M44" i="3"/>
  <c r="M40" i="3"/>
  <c r="M36" i="3"/>
  <c r="M63" i="3"/>
  <c r="M55" i="3"/>
  <c r="M47" i="3"/>
  <c r="M39" i="3"/>
  <c r="M38" i="3"/>
  <c r="M37" i="3"/>
  <c r="M31" i="3"/>
  <c r="M27" i="3"/>
  <c r="M67" i="3"/>
  <c r="M59" i="3"/>
  <c r="M51" i="3"/>
  <c r="M43" i="3"/>
  <c r="M29" i="3"/>
  <c r="M25" i="3"/>
  <c r="M21" i="3"/>
  <c r="M17" i="3"/>
  <c r="M13" i="3"/>
  <c r="M9" i="3"/>
  <c r="M10" i="3"/>
  <c r="M11" i="3"/>
  <c r="M12" i="3"/>
  <c r="M26" i="3"/>
  <c r="O30" i="3"/>
  <c r="M32" i="3"/>
  <c r="M34" i="3"/>
  <c r="M46" i="3"/>
  <c r="M62" i="3"/>
  <c r="M22" i="3"/>
  <c r="M23" i="3"/>
  <c r="M24" i="3"/>
  <c r="M41" i="3"/>
  <c r="M50" i="3"/>
  <c r="M66" i="3"/>
  <c r="M18" i="3"/>
  <c r="M19" i="3"/>
  <c r="M20" i="3"/>
  <c r="M28" i="3"/>
  <c r="M33" i="3"/>
  <c r="M35" i="3"/>
  <c r="M54" i="3"/>
  <c r="M10" i="2"/>
  <c r="M14" i="2"/>
  <c r="M18" i="2"/>
  <c r="M22" i="2"/>
  <c r="M26" i="2"/>
  <c r="M30" i="2"/>
  <c r="P31" i="2"/>
  <c r="M38" i="2"/>
  <c r="M59" i="2"/>
  <c r="M12" i="2"/>
  <c r="M16" i="2"/>
  <c r="M20" i="2"/>
  <c r="M24" i="2"/>
  <c r="N27" i="2"/>
  <c r="M28" i="2"/>
  <c r="M32" i="2"/>
  <c r="M34" i="2"/>
  <c r="M35" i="2"/>
  <c r="M36" i="2"/>
  <c r="M42" i="2"/>
  <c r="M51" i="2"/>
  <c r="M57" i="2"/>
  <c r="M53" i="2"/>
  <c r="M49" i="2"/>
  <c r="M45" i="2"/>
  <c r="M41" i="2"/>
  <c r="M37" i="2"/>
  <c r="M33" i="2"/>
  <c r="M56" i="2"/>
  <c r="M52" i="2"/>
  <c r="M48" i="2"/>
  <c r="M44" i="2"/>
  <c r="M40" i="2"/>
  <c r="M58" i="2"/>
  <c r="M54" i="2"/>
  <c r="M50" i="2"/>
  <c r="M46" i="2"/>
  <c r="M9" i="2"/>
  <c r="M13" i="2"/>
  <c r="M17" i="2"/>
  <c r="M21" i="2"/>
  <c r="M25" i="2"/>
  <c r="M29" i="2"/>
  <c r="M39" i="2"/>
  <c r="M55" i="2"/>
  <c r="L8" i="1"/>
  <c r="N58" i="3" l="1"/>
  <c r="P42" i="3"/>
  <c r="P15" i="3"/>
  <c r="P11" i="2"/>
  <c r="T40" i="2" s="1"/>
  <c r="O42" i="3"/>
  <c r="P58" i="3"/>
  <c r="N15" i="2"/>
  <c r="P16" i="3"/>
  <c r="O16" i="3"/>
  <c r="P15" i="2"/>
  <c r="O14" i="3"/>
  <c r="N14" i="3"/>
  <c r="N11" i="2"/>
  <c r="O47" i="2"/>
  <c r="N15" i="3"/>
  <c r="N31" i="2"/>
  <c r="N23" i="2"/>
  <c r="O43" i="2"/>
  <c r="P47" i="2"/>
  <c r="P43" i="2"/>
  <c r="N19" i="2"/>
  <c r="P19" i="2"/>
  <c r="P23" i="2"/>
  <c r="P54" i="3"/>
  <c r="O54" i="3"/>
  <c r="N54" i="3"/>
  <c r="P66" i="3"/>
  <c r="O66" i="3"/>
  <c r="N66" i="3"/>
  <c r="P17" i="3"/>
  <c r="O17" i="3"/>
  <c r="N17" i="3"/>
  <c r="O47" i="3"/>
  <c r="N47" i="3"/>
  <c r="P47" i="3"/>
  <c r="N40" i="3"/>
  <c r="P40" i="3"/>
  <c r="O40" i="3"/>
  <c r="P65" i="3"/>
  <c r="O65" i="3"/>
  <c r="N65" i="3"/>
  <c r="O19" i="3"/>
  <c r="P19" i="3"/>
  <c r="N19" i="3"/>
  <c r="P22" i="3"/>
  <c r="N22" i="3"/>
  <c r="O22" i="3"/>
  <c r="P32" i="3"/>
  <c r="N32" i="3"/>
  <c r="O32" i="3"/>
  <c r="O51" i="3"/>
  <c r="N51" i="3"/>
  <c r="P51" i="3"/>
  <c r="T22" i="3" s="1"/>
  <c r="P37" i="3"/>
  <c r="O37" i="3"/>
  <c r="N37" i="3"/>
  <c r="N60" i="3"/>
  <c r="P60" i="3"/>
  <c r="T17" i="3" s="1"/>
  <c r="O60" i="3"/>
  <c r="P33" i="3"/>
  <c r="T42" i="3" s="1"/>
  <c r="N33" i="3"/>
  <c r="O33" i="3"/>
  <c r="P18" i="3"/>
  <c r="O18" i="3"/>
  <c r="N18" i="3"/>
  <c r="P41" i="3"/>
  <c r="T14" i="3" s="1"/>
  <c r="N41" i="3"/>
  <c r="O41" i="3"/>
  <c r="P62" i="3"/>
  <c r="O62" i="3"/>
  <c r="N62" i="3"/>
  <c r="O9" i="3"/>
  <c r="N9" i="3"/>
  <c r="P9" i="3"/>
  <c r="N20" i="3"/>
  <c r="P20" i="3"/>
  <c r="O20" i="3"/>
  <c r="O23" i="3"/>
  <c r="P23" i="3"/>
  <c r="N23" i="3"/>
  <c r="O34" i="3"/>
  <c r="N34" i="3"/>
  <c r="P34" i="3"/>
  <c r="P10" i="3"/>
  <c r="O10" i="3"/>
  <c r="N10" i="3"/>
  <c r="O43" i="3"/>
  <c r="N43" i="3"/>
  <c r="P43" i="3"/>
  <c r="O31" i="3"/>
  <c r="N31" i="3"/>
  <c r="P31" i="3"/>
  <c r="N56" i="3"/>
  <c r="P56" i="3"/>
  <c r="O56" i="3"/>
  <c r="P49" i="3"/>
  <c r="O49" i="3"/>
  <c r="N49" i="3"/>
  <c r="N35" i="3"/>
  <c r="O35" i="3"/>
  <c r="P35" i="3"/>
  <c r="P50" i="3"/>
  <c r="O50" i="3"/>
  <c r="N50" i="3"/>
  <c r="N21" i="3"/>
  <c r="P21" i="3"/>
  <c r="O21" i="3"/>
  <c r="O55" i="3"/>
  <c r="N55" i="3"/>
  <c r="P55" i="3"/>
  <c r="N44" i="3"/>
  <c r="P44" i="3"/>
  <c r="O44" i="3"/>
  <c r="O53" i="3"/>
  <c r="N53" i="3"/>
  <c r="N12" i="3"/>
  <c r="P12" i="3"/>
  <c r="O12" i="3"/>
  <c r="O25" i="3"/>
  <c r="N25" i="3"/>
  <c r="P25" i="3"/>
  <c r="O59" i="3"/>
  <c r="N59" i="3"/>
  <c r="P59" i="3"/>
  <c r="T30" i="3" s="1"/>
  <c r="O38" i="3"/>
  <c r="P38" i="3"/>
  <c r="N38" i="3"/>
  <c r="O63" i="3"/>
  <c r="N63" i="3"/>
  <c r="P63" i="3"/>
  <c r="N48" i="3"/>
  <c r="P48" i="3"/>
  <c r="T12" i="3" s="1"/>
  <c r="O48" i="3"/>
  <c r="N64" i="3"/>
  <c r="P64" i="3"/>
  <c r="O64" i="3"/>
  <c r="P57" i="3"/>
  <c r="O57" i="3"/>
  <c r="N57" i="3"/>
  <c r="P28" i="3"/>
  <c r="T35" i="3" s="1"/>
  <c r="N28" i="3"/>
  <c r="O28" i="3"/>
  <c r="N24" i="3"/>
  <c r="O24" i="3"/>
  <c r="P24" i="3"/>
  <c r="P46" i="3"/>
  <c r="T34" i="3" s="1"/>
  <c r="O46" i="3"/>
  <c r="N46" i="3"/>
  <c r="P26" i="3"/>
  <c r="O26" i="3"/>
  <c r="N26" i="3"/>
  <c r="O11" i="3"/>
  <c r="P11" i="3"/>
  <c r="T56" i="3" s="1"/>
  <c r="N11" i="3"/>
  <c r="P13" i="3"/>
  <c r="T57" i="3" s="1"/>
  <c r="O13" i="3"/>
  <c r="N13" i="3"/>
  <c r="O29" i="3"/>
  <c r="P29" i="3"/>
  <c r="N29" i="3"/>
  <c r="O67" i="3"/>
  <c r="N67" i="3"/>
  <c r="P67" i="3"/>
  <c r="O27" i="3"/>
  <c r="P27" i="3"/>
  <c r="T37" i="3" s="1"/>
  <c r="N27" i="3"/>
  <c r="N39" i="3"/>
  <c r="P39" i="3"/>
  <c r="T26" i="3" s="1"/>
  <c r="O39" i="3"/>
  <c r="O36" i="3"/>
  <c r="P36" i="3"/>
  <c r="N36" i="3"/>
  <c r="N52" i="3"/>
  <c r="P52" i="3"/>
  <c r="T23" i="3" s="1"/>
  <c r="O52" i="3"/>
  <c r="P45" i="3"/>
  <c r="O45" i="3"/>
  <c r="N45" i="3"/>
  <c r="P61" i="3"/>
  <c r="O61" i="3"/>
  <c r="N61" i="3"/>
  <c r="O25" i="2"/>
  <c r="P25" i="2"/>
  <c r="N25" i="2"/>
  <c r="P42" i="2"/>
  <c r="O42" i="2"/>
  <c r="N42" i="2"/>
  <c r="N24" i="2"/>
  <c r="P24" i="2"/>
  <c r="O24" i="2"/>
  <c r="P21" i="2"/>
  <c r="O21" i="2"/>
  <c r="N21" i="2"/>
  <c r="P17" i="2"/>
  <c r="T50" i="2" s="1"/>
  <c r="N17" i="2"/>
  <c r="O17" i="2"/>
  <c r="P50" i="2"/>
  <c r="T12" i="2" s="1"/>
  <c r="O50" i="2"/>
  <c r="N50" i="2"/>
  <c r="N52" i="2"/>
  <c r="O52" i="2"/>
  <c r="P52" i="2"/>
  <c r="P49" i="2"/>
  <c r="N49" i="2"/>
  <c r="O49" i="2"/>
  <c r="P29" i="2"/>
  <c r="T31" i="2" s="1"/>
  <c r="O29" i="2"/>
  <c r="N29" i="2"/>
  <c r="O13" i="2"/>
  <c r="P13" i="2"/>
  <c r="N13" i="2"/>
  <c r="P54" i="2"/>
  <c r="O54" i="2"/>
  <c r="N54" i="2"/>
  <c r="N40" i="2"/>
  <c r="O40" i="2"/>
  <c r="N56" i="2"/>
  <c r="O56" i="2"/>
  <c r="P56" i="2"/>
  <c r="P37" i="2"/>
  <c r="O37" i="2"/>
  <c r="N37" i="2"/>
  <c r="P53" i="2"/>
  <c r="N53" i="2"/>
  <c r="O53" i="2"/>
  <c r="P34" i="2"/>
  <c r="N34" i="2"/>
  <c r="O34" i="2"/>
  <c r="O59" i="2"/>
  <c r="N59" i="2"/>
  <c r="P59" i="2"/>
  <c r="P58" i="2"/>
  <c r="T15" i="2" s="1"/>
  <c r="O58" i="2"/>
  <c r="N58" i="2"/>
  <c r="N44" i="2"/>
  <c r="O44" i="2"/>
  <c r="P44" i="2"/>
  <c r="P57" i="2"/>
  <c r="T25" i="2" s="1"/>
  <c r="N57" i="2"/>
  <c r="O57" i="2"/>
  <c r="N32" i="2"/>
  <c r="P32" i="2"/>
  <c r="O32" i="2"/>
  <c r="N16" i="2"/>
  <c r="P16" i="2"/>
  <c r="T42" i="2" s="1"/>
  <c r="O16" i="2"/>
  <c r="P38" i="2"/>
  <c r="O38" i="2"/>
  <c r="N38" i="2"/>
  <c r="P18" i="2"/>
  <c r="O18" i="2"/>
  <c r="N18" i="2"/>
  <c r="P9" i="2"/>
  <c r="N9" i="2"/>
  <c r="O9" i="2"/>
  <c r="P41" i="2"/>
  <c r="T19" i="2" s="1"/>
  <c r="N41" i="2"/>
  <c r="O41" i="2"/>
  <c r="P26" i="2"/>
  <c r="N26" i="2"/>
  <c r="O26" i="2"/>
  <c r="P10" i="2"/>
  <c r="N10" i="2"/>
  <c r="O10" i="2"/>
  <c r="O55" i="2"/>
  <c r="N55" i="2"/>
  <c r="P46" i="2"/>
  <c r="O46" i="2"/>
  <c r="N46" i="2"/>
  <c r="N48" i="2"/>
  <c r="O48" i="2"/>
  <c r="P48" i="2"/>
  <c r="T16" i="2" s="1"/>
  <c r="T55" i="2"/>
  <c r="O45" i="2"/>
  <c r="N45" i="2"/>
  <c r="N36" i="2"/>
  <c r="O36" i="2"/>
  <c r="P36" i="2"/>
  <c r="O39" i="2"/>
  <c r="N39" i="2"/>
  <c r="P39" i="2"/>
  <c r="N33" i="2"/>
  <c r="O33" i="2"/>
  <c r="P33" i="2"/>
  <c r="T34" i="2" s="1"/>
  <c r="O51" i="2"/>
  <c r="N51" i="2"/>
  <c r="P51" i="2"/>
  <c r="T27" i="2" s="1"/>
  <c r="O35" i="2"/>
  <c r="N35" i="2"/>
  <c r="P35" i="2"/>
  <c r="N28" i="2"/>
  <c r="P28" i="2"/>
  <c r="T37" i="2" s="1"/>
  <c r="O28" i="2"/>
  <c r="N20" i="2"/>
  <c r="O20" i="2"/>
  <c r="P20" i="2"/>
  <c r="N12" i="2"/>
  <c r="T53" i="2"/>
  <c r="O12" i="2"/>
  <c r="P30" i="2"/>
  <c r="T32" i="2" s="1"/>
  <c r="N30" i="2"/>
  <c r="O30" i="2"/>
  <c r="P22" i="2"/>
  <c r="O22" i="2"/>
  <c r="N22" i="2"/>
  <c r="P14" i="2"/>
  <c r="T36" i="2" s="1"/>
  <c r="O14" i="2"/>
  <c r="N14" i="2"/>
  <c r="M12" i="1"/>
  <c r="P12" i="1" s="1"/>
  <c r="M14" i="1"/>
  <c r="P14" i="1" s="1"/>
  <c r="M16" i="1"/>
  <c r="P16" i="1" s="1"/>
  <c r="M18" i="1"/>
  <c r="P18" i="1" s="1"/>
  <c r="M20" i="1"/>
  <c r="P20" i="1" s="1"/>
  <c r="M22" i="1"/>
  <c r="P22" i="1" s="1"/>
  <c r="M24" i="1"/>
  <c r="P24" i="1" s="1"/>
  <c r="M26" i="1"/>
  <c r="P26" i="1" s="1"/>
  <c r="M28" i="1"/>
  <c r="P28" i="1" s="1"/>
  <c r="M30" i="1"/>
  <c r="P30" i="1" s="1"/>
  <c r="M32" i="1"/>
  <c r="P32" i="1" s="1"/>
  <c r="M34" i="1"/>
  <c r="P34" i="1" s="1"/>
  <c r="M36" i="1"/>
  <c r="P36" i="1" s="1"/>
  <c r="M38" i="1"/>
  <c r="P38" i="1" s="1"/>
  <c r="M40" i="1"/>
  <c r="P40" i="1" s="1"/>
  <c r="M42" i="1"/>
  <c r="P42" i="1" s="1"/>
  <c r="T26" i="1" s="1"/>
  <c r="M44" i="1"/>
  <c r="P44" i="1" s="1"/>
  <c r="M46" i="1"/>
  <c r="P46" i="1" s="1"/>
  <c r="M48" i="1"/>
  <c r="P48" i="1" s="1"/>
  <c r="T22" i="1" s="1"/>
  <c r="M50" i="1"/>
  <c r="P50" i="1" s="1"/>
  <c r="M52" i="1"/>
  <c r="P52" i="1" s="1"/>
  <c r="M54" i="1"/>
  <c r="P54" i="1" s="1"/>
  <c r="T14" i="1" s="1"/>
  <c r="M56" i="1"/>
  <c r="P56" i="1" s="1"/>
  <c r="M58" i="1"/>
  <c r="P58" i="1" s="1"/>
  <c r="M60" i="1"/>
  <c r="P60" i="1" s="1"/>
  <c r="M62" i="1"/>
  <c r="P62" i="1" s="1"/>
  <c r="M64" i="1"/>
  <c r="P64" i="1" s="1"/>
  <c r="M66" i="1"/>
  <c r="P66" i="1" s="1"/>
  <c r="M9" i="1"/>
  <c r="P9" i="1" s="1"/>
  <c r="T60" i="1" s="1"/>
  <c r="M11" i="1"/>
  <c r="P11" i="1" s="1"/>
  <c r="T46" i="1" s="1"/>
  <c r="M13" i="1"/>
  <c r="P13" i="1" s="1"/>
  <c r="M15" i="1"/>
  <c r="P15" i="1" s="1"/>
  <c r="M17" i="1"/>
  <c r="P17" i="1" s="1"/>
  <c r="M19" i="1"/>
  <c r="P19" i="1" s="1"/>
  <c r="M21" i="1"/>
  <c r="P21" i="1" s="1"/>
  <c r="M23" i="1"/>
  <c r="P23" i="1" s="1"/>
  <c r="M25" i="1"/>
  <c r="P25" i="1" s="1"/>
  <c r="M27" i="1"/>
  <c r="P27" i="1" s="1"/>
  <c r="M29" i="1"/>
  <c r="P29" i="1" s="1"/>
  <c r="M31" i="1"/>
  <c r="P31" i="1" s="1"/>
  <c r="M33" i="1"/>
  <c r="P33" i="1" s="1"/>
  <c r="M35" i="1"/>
  <c r="P35" i="1" s="1"/>
  <c r="M37" i="1"/>
  <c r="P37" i="1" s="1"/>
  <c r="M39" i="1"/>
  <c r="P39" i="1" s="1"/>
  <c r="M41" i="1"/>
  <c r="P41" i="1" s="1"/>
  <c r="T28" i="1" s="1"/>
  <c r="M43" i="1"/>
  <c r="P43" i="1" s="1"/>
  <c r="M45" i="1"/>
  <c r="P45" i="1" s="1"/>
  <c r="T21" i="1" s="1"/>
  <c r="M47" i="1"/>
  <c r="P47" i="1" s="1"/>
  <c r="T18" i="1" s="1"/>
  <c r="M49" i="1"/>
  <c r="P49" i="1" s="1"/>
  <c r="M51" i="1"/>
  <c r="P51" i="1" s="1"/>
  <c r="M53" i="1"/>
  <c r="P53" i="1" s="1"/>
  <c r="M55" i="1"/>
  <c r="P55" i="1" s="1"/>
  <c r="T15" i="1" s="1"/>
  <c r="M57" i="1"/>
  <c r="P57" i="1" s="1"/>
  <c r="T30" i="1" s="1"/>
  <c r="M59" i="1"/>
  <c r="P59" i="1" s="1"/>
  <c r="M61" i="1"/>
  <c r="P61" i="1" s="1"/>
  <c r="T20" i="1" s="1"/>
  <c r="M63" i="1"/>
  <c r="P63" i="1" s="1"/>
  <c r="T31" i="1" s="1"/>
  <c r="M65" i="1"/>
  <c r="P65" i="1" s="1"/>
  <c r="T12" i="1" s="1"/>
  <c r="M10" i="1"/>
  <c r="P10" i="1" s="1"/>
  <c r="V7" i="1"/>
  <c r="U7" i="1"/>
  <c r="T36" i="1" l="1"/>
  <c r="T58" i="2"/>
  <c r="T11" i="2"/>
  <c r="T41" i="2"/>
  <c r="T43" i="2"/>
  <c r="T18" i="2"/>
  <c r="T22" i="2"/>
  <c r="T32" i="3"/>
  <c r="T20" i="3"/>
  <c r="T44" i="3"/>
  <c r="T58" i="3"/>
  <c r="T16" i="3"/>
  <c r="T10" i="3"/>
  <c r="T54" i="3"/>
  <c r="T34" i="1"/>
  <c r="T52" i="3"/>
  <c r="T47" i="3"/>
  <c r="T23" i="1"/>
  <c r="T66" i="1"/>
  <c r="T55" i="1"/>
  <c r="T59" i="1"/>
  <c r="T19" i="1"/>
  <c r="T9" i="1"/>
  <c r="T17" i="1"/>
  <c r="T63" i="1"/>
  <c r="T41" i="1"/>
  <c r="T38" i="3"/>
  <c r="T63" i="3"/>
  <c r="T15" i="3"/>
  <c r="T58" i="1"/>
  <c r="T33" i="1"/>
  <c r="T49" i="1"/>
  <c r="T25" i="1"/>
  <c r="T52" i="1"/>
  <c r="T28" i="2"/>
  <c r="T20" i="2"/>
  <c r="T52" i="2"/>
  <c r="T46" i="2"/>
  <c r="T9" i="2"/>
  <c r="T13" i="2"/>
  <c r="T51" i="2"/>
  <c r="T66" i="3"/>
  <c r="T36" i="3"/>
  <c r="T9" i="3"/>
  <c r="T24" i="3"/>
  <c r="T65" i="3"/>
  <c r="T31" i="3"/>
  <c r="T61" i="3"/>
  <c r="T28" i="3"/>
  <c r="T45" i="3"/>
  <c r="T27" i="3"/>
  <c r="T64" i="3"/>
  <c r="T67" i="3"/>
  <c r="T59" i="3"/>
  <c r="T49" i="3"/>
  <c r="T19" i="3"/>
  <c r="T11" i="3"/>
  <c r="T25" i="3"/>
  <c r="T29" i="3"/>
  <c r="T46" i="3"/>
  <c r="T48" i="3"/>
  <c r="T55" i="3"/>
  <c r="T13" i="3"/>
  <c r="T60" i="3"/>
  <c r="T40" i="3"/>
  <c r="T51" i="3"/>
  <c r="T41" i="3"/>
  <c r="T39" i="3"/>
  <c r="T43" i="3"/>
  <c r="T21" i="3"/>
  <c r="T18" i="3"/>
  <c r="T33" i="3"/>
  <c r="T50" i="3"/>
  <c r="T62" i="3"/>
  <c r="T59" i="2"/>
  <c r="T35" i="2"/>
  <c r="T26" i="2"/>
  <c r="T38" i="2"/>
  <c r="T30" i="2"/>
  <c r="T33" i="2"/>
  <c r="T14" i="2"/>
  <c r="T23" i="2"/>
  <c r="T48" i="2"/>
  <c r="T24" i="2"/>
  <c r="T47" i="2"/>
  <c r="T49" i="2"/>
  <c r="T17" i="2"/>
  <c r="T54" i="2"/>
  <c r="T39" i="2"/>
  <c r="T29" i="2"/>
  <c r="T10" i="2"/>
  <c r="T44" i="2"/>
  <c r="T56" i="2"/>
  <c r="T21" i="2"/>
  <c r="T57" i="2"/>
  <c r="T57" i="1"/>
  <c r="T53" i="1"/>
  <c r="T54" i="1"/>
  <c r="T11" i="1"/>
  <c r="T32" i="1"/>
  <c r="T35" i="1"/>
  <c r="T42" i="1"/>
  <c r="T65" i="1"/>
  <c r="T50" i="1"/>
  <c r="T38" i="1"/>
  <c r="T45" i="1"/>
  <c r="T29" i="1"/>
  <c r="T27" i="1"/>
  <c r="T61" i="1"/>
  <c r="T62" i="1"/>
  <c r="T47" i="1"/>
  <c r="T24" i="1"/>
  <c r="T37" i="1"/>
  <c r="T43" i="1"/>
  <c r="T44" i="1"/>
  <c r="T64" i="1"/>
  <c r="T40" i="1"/>
  <c r="T16" i="1"/>
  <c r="T51" i="1"/>
  <c r="T48" i="1"/>
  <c r="T13" i="1"/>
  <c r="T10" i="1"/>
  <c r="T56" i="1"/>
  <c r="T39" i="1"/>
  <c r="L72" i="3"/>
  <c r="T53" i="3"/>
  <c r="Y7" i="3"/>
  <c r="Z7" i="3"/>
  <c r="AB7" i="3"/>
  <c r="L71" i="3"/>
  <c r="X7" i="3"/>
  <c r="L64" i="2"/>
  <c r="L63" i="2"/>
  <c r="T45" i="2"/>
  <c r="Y7" i="2"/>
  <c r="AB7" i="2"/>
  <c r="X7" i="2"/>
  <c r="Z7" i="2"/>
  <c r="O65" i="1"/>
  <c r="N65" i="1"/>
  <c r="O61" i="1"/>
  <c r="N61" i="1"/>
  <c r="O57" i="1"/>
  <c r="N57" i="1"/>
  <c r="O53" i="1"/>
  <c r="N53" i="1"/>
  <c r="O49" i="1"/>
  <c r="N49" i="1"/>
  <c r="O45" i="1"/>
  <c r="N45" i="1"/>
  <c r="O41" i="1"/>
  <c r="N41" i="1"/>
  <c r="O37" i="1"/>
  <c r="N37" i="1"/>
  <c r="O33" i="1"/>
  <c r="N33" i="1"/>
  <c r="O29" i="1"/>
  <c r="N29" i="1"/>
  <c r="O25" i="1"/>
  <c r="N25" i="1"/>
  <c r="O21" i="1"/>
  <c r="N21" i="1"/>
  <c r="O17" i="1"/>
  <c r="N17" i="1"/>
  <c r="O13" i="1"/>
  <c r="N13" i="1"/>
  <c r="N9" i="1"/>
  <c r="O9" i="1"/>
  <c r="O64" i="1"/>
  <c r="N64" i="1"/>
  <c r="O60" i="1"/>
  <c r="N60" i="1"/>
  <c r="O56" i="1"/>
  <c r="N56" i="1"/>
  <c r="O52" i="1"/>
  <c r="N52" i="1"/>
  <c r="O48" i="1"/>
  <c r="N48" i="1"/>
  <c r="O44" i="1"/>
  <c r="N44" i="1"/>
  <c r="O40" i="1"/>
  <c r="N40" i="1"/>
  <c r="O36" i="1"/>
  <c r="N36" i="1"/>
  <c r="O32" i="1"/>
  <c r="N32" i="1"/>
  <c r="O28" i="1"/>
  <c r="N28" i="1"/>
  <c r="O24" i="1"/>
  <c r="N24" i="1"/>
  <c r="O20" i="1"/>
  <c r="N20" i="1"/>
  <c r="O16" i="1"/>
  <c r="N16" i="1"/>
  <c r="O12" i="1"/>
  <c r="N12" i="1"/>
  <c r="N10" i="1"/>
  <c r="O10" i="1"/>
  <c r="O63" i="1"/>
  <c r="N63" i="1"/>
  <c r="O59" i="1"/>
  <c r="N59" i="1"/>
  <c r="O55" i="1"/>
  <c r="N55" i="1"/>
  <c r="O51" i="1"/>
  <c r="N51" i="1"/>
  <c r="O47" i="1"/>
  <c r="N47" i="1"/>
  <c r="O43" i="1"/>
  <c r="N43" i="1"/>
  <c r="O39" i="1"/>
  <c r="N39" i="1"/>
  <c r="O35" i="1"/>
  <c r="N35" i="1"/>
  <c r="O31" i="1"/>
  <c r="N31" i="1"/>
  <c r="O27" i="1"/>
  <c r="N27" i="1"/>
  <c r="O23" i="1"/>
  <c r="N23" i="1"/>
  <c r="O19" i="1"/>
  <c r="N19" i="1"/>
  <c r="O15" i="1"/>
  <c r="N15" i="1"/>
  <c r="O11" i="1"/>
  <c r="N11" i="1"/>
  <c r="O66" i="1"/>
  <c r="N66" i="1"/>
  <c r="O62" i="1"/>
  <c r="N62" i="1"/>
  <c r="O58" i="1"/>
  <c r="N58" i="1"/>
  <c r="O54" i="1"/>
  <c r="N54" i="1"/>
  <c r="O50" i="1"/>
  <c r="N50" i="1"/>
  <c r="O46" i="1"/>
  <c r="N46" i="1"/>
  <c r="O42" i="1"/>
  <c r="N42" i="1"/>
  <c r="O38" i="1"/>
  <c r="N38" i="1"/>
  <c r="O34" i="1"/>
  <c r="N34" i="1"/>
  <c r="O30" i="1"/>
  <c r="N30" i="1"/>
  <c r="O26" i="1"/>
  <c r="N26" i="1"/>
  <c r="O22" i="1"/>
  <c r="N22" i="1"/>
  <c r="O18" i="1"/>
  <c r="N18" i="1"/>
  <c r="O14" i="1"/>
  <c r="N14" i="1"/>
  <c r="D74" i="3" l="1"/>
  <c r="D72" i="3"/>
  <c r="AD7" i="3"/>
  <c r="AH7" i="3"/>
  <c r="AF7" i="3"/>
  <c r="D66" i="2"/>
  <c r="D64" i="2"/>
  <c r="AF7" i="2"/>
  <c r="AH7" i="2"/>
  <c r="AD7" i="2"/>
  <c r="Y7" i="1"/>
  <c r="Z7" i="1"/>
  <c r="X7" i="1"/>
  <c r="L71" i="1"/>
  <c r="AB7" i="1"/>
  <c r="L70" i="1"/>
  <c r="AH7" i="1"/>
  <c r="D70" i="1" s="1"/>
  <c r="D73" i="1"/>
  <c r="D71" i="1"/>
  <c r="AF7" i="1"/>
  <c r="AD7" i="1"/>
  <c r="W7" i="3" l="1"/>
  <c r="D71" i="3"/>
  <c r="D63" i="2"/>
  <c r="W7" i="2"/>
  <c r="AI7" i="2" s="1"/>
  <c r="W7" i="1"/>
  <c r="AG7" i="2" l="1"/>
  <c r="L70" i="3"/>
  <c r="D70" i="3"/>
  <c r="AA7" i="3"/>
  <c r="AC7" i="3"/>
  <c r="AI7" i="3"/>
  <c r="AG7" i="3"/>
  <c r="AE7" i="3"/>
  <c r="L62" i="2"/>
  <c r="D62" i="2"/>
  <c r="AC7" i="2"/>
  <c r="AA7" i="2"/>
  <c r="AE7" i="2"/>
  <c r="AG7" i="1"/>
  <c r="L69" i="1"/>
  <c r="D69" i="1"/>
  <c r="AC7" i="1"/>
  <c r="AI7" i="1"/>
  <c r="AA7" i="1"/>
  <c r="AE7" i="1"/>
</calcChain>
</file>

<file path=xl/sharedStrings.xml><?xml version="1.0" encoding="utf-8"?>
<sst xmlns="http://schemas.openxmlformats.org/spreadsheetml/2006/main" count="1380" uniqueCount="595">
  <si>
    <t>HỌC VIỆN CÔNG NGHỆ BƯU CHÍNH VIỄN THÔNG</t>
  </si>
  <si>
    <t>TRUNG TÂM KHẢO THÍ VÀ ĐẢM BẢO CHẤT LƯỢNG GIÁO DỤC</t>
  </si>
  <si>
    <t>Học phần:</t>
  </si>
  <si>
    <t>Số tín chỉ:</t>
  </si>
  <si>
    <t>Số
TT</t>
  </si>
  <si>
    <t>Mã SV</t>
  </si>
  <si>
    <t>Họ và tên</t>
  </si>
  <si>
    <t>Ngày sinh</t>
  </si>
  <si>
    <t>Lớp</t>
  </si>
  <si>
    <t>Điểm CC</t>
  </si>
  <si>
    <t>Điểm TBKT</t>
  </si>
  <si>
    <t>Điểm TN-TH</t>
  </si>
  <si>
    <t>Điểm BTTL</t>
  </si>
  <si>
    <t>Điểm
THI</t>
  </si>
  <si>
    <t>Điểm
KTHP</t>
  </si>
  <si>
    <t>Điểm hệ
chữ</t>
  </si>
  <si>
    <t>Xếp loại</t>
  </si>
  <si>
    <t>Ghi chú</t>
  </si>
  <si>
    <t>Phòng thi</t>
  </si>
  <si>
    <t>KT</t>
  </si>
  <si>
    <t>CC</t>
  </si>
  <si>
    <t>ĐCT</t>
  </si>
  <si>
    <t>Tỷ lệ</t>
  </si>
  <si>
    <t>SL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</si>
  <si>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</si>
  <si>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</si>
  <si>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</si>
  <si>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</si>
  <si>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</si>
  <si>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</si>
  <si>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</si>
  <si>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</si>
  <si>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Thi đạt</t>
  </si>
  <si>
    <t>Thi lại</t>
  </si>
  <si>
    <t>Học lại</t>
  </si>
  <si>
    <t>Vắng thi</t>
  </si>
  <si>
    <t>Vi phạm quy chế thi</t>
  </si>
  <si>
    <t>Sỹ số</t>
  </si>
  <si>
    <t>Học phần</t>
  </si>
  <si>
    <t>- Số SV thi không đạt:</t>
  </si>
  <si>
    <t>- Số SV vắng thi có phép:</t>
  </si>
  <si>
    <t>- Số SV thi lại:</t>
  </si>
  <si>
    <t>Thi lần 1 học kỳ II năm học 2017 - 2018</t>
  </si>
  <si>
    <t>Mật mã học cơ sở</t>
  </si>
  <si>
    <t>Ngày thi: 5/6/2018</t>
  </si>
  <si>
    <t>Giờ thi: 08:00</t>
  </si>
  <si>
    <t>B15DCAT001</t>
  </si>
  <si>
    <t>Phạm Gia</t>
  </si>
  <si>
    <t>An</t>
  </si>
  <si>
    <t>04/05/1997</t>
  </si>
  <si>
    <t>D15CQAT01-B</t>
  </si>
  <si>
    <t>B15DCAT004</t>
  </si>
  <si>
    <t>Hoàng Quỳnh</t>
  </si>
  <si>
    <t>Anh</t>
  </si>
  <si>
    <t>19/01/1997</t>
  </si>
  <si>
    <t>D15CQAT04-B</t>
  </si>
  <si>
    <t>B15DCAT022</t>
  </si>
  <si>
    <t>Nguyễn Văn</t>
  </si>
  <si>
    <t>Bình</t>
  </si>
  <si>
    <t>23/07/1997</t>
  </si>
  <si>
    <t>D15CQAT02-B</t>
  </si>
  <si>
    <t>B15DCAT023</t>
  </si>
  <si>
    <t>Bùi Xuân</t>
  </si>
  <si>
    <t>Cầu</t>
  </si>
  <si>
    <t>07/11/1997</t>
  </si>
  <si>
    <t>D15CQAT03-B</t>
  </si>
  <si>
    <t>B15DCAT027</t>
  </si>
  <si>
    <t>Nguyễn Đăng</t>
  </si>
  <si>
    <t>Công</t>
  </si>
  <si>
    <t>02/04/1997</t>
  </si>
  <si>
    <t>B15DCAT031</t>
  </si>
  <si>
    <t>Ngô Văn</t>
  </si>
  <si>
    <t>Cường</t>
  </si>
  <si>
    <t>01/05/1997</t>
  </si>
  <si>
    <t>B15DCAT033</t>
  </si>
  <si>
    <t>Nguyễn Thái</t>
  </si>
  <si>
    <t>12/02/1997</t>
  </si>
  <si>
    <t>B15DCAT053</t>
  </si>
  <si>
    <t>Lê Chí</t>
  </si>
  <si>
    <t>Dũng</t>
  </si>
  <si>
    <t>12/05/1997</t>
  </si>
  <si>
    <t>B15DCAT051</t>
  </si>
  <si>
    <t>Lê Mạnh</t>
  </si>
  <si>
    <t>10/03/1997</t>
  </si>
  <si>
    <t>B15DCAT050</t>
  </si>
  <si>
    <t>Vũ Mạnh</t>
  </si>
  <si>
    <t>25/09/1997</t>
  </si>
  <si>
    <t>B15DCAT059</t>
  </si>
  <si>
    <t>Bùi Thanh</t>
  </si>
  <si>
    <t>Duy</t>
  </si>
  <si>
    <t>05/10/1995</t>
  </si>
  <si>
    <t>B15DCAT058</t>
  </si>
  <si>
    <t>Phạm Lê</t>
  </si>
  <si>
    <t>11/09/1997</t>
  </si>
  <si>
    <t>B15DCAT060</t>
  </si>
  <si>
    <t>Phạm Thế</t>
  </si>
  <si>
    <t>21/01/1997</t>
  </si>
  <si>
    <t>B15DCAT037</t>
  </si>
  <si>
    <t>Đại</t>
  </si>
  <si>
    <t>01/05/1995</t>
  </si>
  <si>
    <t>B15DCAT043</t>
  </si>
  <si>
    <t>Điền</t>
  </si>
  <si>
    <t>10/10/1997</t>
  </si>
  <si>
    <t>B15DCAT046</t>
  </si>
  <si>
    <t>Nguyễn Minh</t>
  </si>
  <si>
    <t>Đức</t>
  </si>
  <si>
    <t>21/09/1997</t>
  </si>
  <si>
    <t>B15DCAT070</t>
  </si>
  <si>
    <t>Trương Hoàng</t>
  </si>
  <si>
    <t>Hiệp</t>
  </si>
  <si>
    <t>01/06/1997</t>
  </si>
  <si>
    <t>B15DCAT072</t>
  </si>
  <si>
    <t>Trần Minh</t>
  </si>
  <si>
    <t>Hiếu</t>
  </si>
  <si>
    <t>26/05/1997</t>
  </si>
  <si>
    <t>B15DCAT074</t>
  </si>
  <si>
    <t>Hiệu</t>
  </si>
  <si>
    <t>28/05/1997</t>
  </si>
  <si>
    <t>B15DCAT077</t>
  </si>
  <si>
    <t>Dương Đình</t>
  </si>
  <si>
    <t>Hòa</t>
  </si>
  <si>
    <t>01/04/1997</t>
  </si>
  <si>
    <t>B15DCAT076</t>
  </si>
  <si>
    <t>Mai Khánh</t>
  </si>
  <si>
    <t>26/03/1997</t>
  </si>
  <si>
    <t>B15DCAT078</t>
  </si>
  <si>
    <t>Nguyễn Doãn</t>
  </si>
  <si>
    <t>Hoài</t>
  </si>
  <si>
    <t>25/06/1997</t>
  </si>
  <si>
    <t>B15DCAT081</t>
  </si>
  <si>
    <t>Trần Quang</t>
  </si>
  <si>
    <t>Hoàng</t>
  </si>
  <si>
    <t>20/10/1996</t>
  </si>
  <si>
    <t>B15DCAT093</t>
  </si>
  <si>
    <t>Huy</t>
  </si>
  <si>
    <t>16/07/1997</t>
  </si>
  <si>
    <t>B15DCAT089</t>
  </si>
  <si>
    <t>Vũ Văn</t>
  </si>
  <si>
    <t>Hưng</t>
  </si>
  <si>
    <t>09/08/1997</t>
  </si>
  <si>
    <t>B15DCAT101</t>
  </si>
  <si>
    <t>Nguyễn Hoàng Bảo</t>
  </si>
  <si>
    <t>Khánh</t>
  </si>
  <si>
    <t>23/04/1997</t>
  </si>
  <si>
    <t>B15DCAT105</t>
  </si>
  <si>
    <t>Trần Đăng</t>
  </si>
  <si>
    <t>Lâm</t>
  </si>
  <si>
    <t>15/06/1997</t>
  </si>
  <si>
    <t>B15DCAT110</t>
  </si>
  <si>
    <t>Nguyễn Hữu Vũ</t>
  </si>
  <si>
    <t>Long</t>
  </si>
  <si>
    <t>07/07/1997</t>
  </si>
  <si>
    <t>B14DCAT066</t>
  </si>
  <si>
    <t>Đỗ Hoài</t>
  </si>
  <si>
    <t>Nam</t>
  </si>
  <si>
    <t>09/09/1995</t>
  </si>
  <si>
    <t>D14CQAT01-B</t>
  </si>
  <si>
    <t>B15DCAT111</t>
  </si>
  <si>
    <t>Đào Trường</t>
  </si>
  <si>
    <t>21/11/1997</t>
  </si>
  <si>
    <t>B15DCAT117</t>
  </si>
  <si>
    <t>Lê Phương</t>
  </si>
  <si>
    <t>30/06/1997</t>
  </si>
  <si>
    <t>B15DCAT122</t>
  </si>
  <si>
    <t>Nguyễn Thị Hồng</t>
  </si>
  <si>
    <t>Ngát</t>
  </si>
  <si>
    <t>27/07/1997</t>
  </si>
  <si>
    <t>B15DCAT123</t>
  </si>
  <si>
    <t>Nghĩa</t>
  </si>
  <si>
    <t>27/02/1997</t>
  </si>
  <si>
    <t>B15DCAT129</t>
  </si>
  <si>
    <t>Đỗ Văn</t>
  </si>
  <si>
    <t>Nhất</t>
  </si>
  <si>
    <t>22/04/1996</t>
  </si>
  <si>
    <t>B15DCAT130</t>
  </si>
  <si>
    <t>Nguyễn Duy</t>
  </si>
  <si>
    <t>Phong</t>
  </si>
  <si>
    <t>24/08/1997</t>
  </si>
  <si>
    <t>B15DCAT131</t>
  </si>
  <si>
    <t>Nguyễn Hữu</t>
  </si>
  <si>
    <t>Phước</t>
  </si>
  <si>
    <t>25/08/1997</t>
  </si>
  <si>
    <t>B15DCAT134</t>
  </si>
  <si>
    <t>Lê Văn</t>
  </si>
  <si>
    <t>Quang</t>
  </si>
  <si>
    <t>11/03/1997</t>
  </si>
  <si>
    <t>B15DCAT136</t>
  </si>
  <si>
    <t>Quyền</t>
  </si>
  <si>
    <t>06/08/1997</t>
  </si>
  <si>
    <t>B15DCAT139</t>
  </si>
  <si>
    <t>Cao Đức</t>
  </si>
  <si>
    <t>Quỳnh</t>
  </si>
  <si>
    <t>09/05/1997</t>
  </si>
  <si>
    <t>B15DCAT143</t>
  </si>
  <si>
    <t>Sơn</t>
  </si>
  <si>
    <t>B15DCAT149</t>
  </si>
  <si>
    <t>Vũ Minh</t>
  </si>
  <si>
    <t>Thanh</t>
  </si>
  <si>
    <t>30/10/1997</t>
  </si>
  <si>
    <t>B15DCAT154</t>
  </si>
  <si>
    <t>Bùi Trung</t>
  </si>
  <si>
    <t>Thành</t>
  </si>
  <si>
    <t>26/08/1997</t>
  </si>
  <si>
    <t>B15DCAT155</t>
  </si>
  <si>
    <t>Nguyễn Tiến</t>
  </si>
  <si>
    <t>B15DCAT152</t>
  </si>
  <si>
    <t>Phạm Minh</t>
  </si>
  <si>
    <t>20/11/1995</t>
  </si>
  <si>
    <t>B15DCAT153</t>
  </si>
  <si>
    <t>Phạm Trung</t>
  </si>
  <si>
    <t>19/10/1997</t>
  </si>
  <si>
    <t>B15DCAT147</t>
  </si>
  <si>
    <t>Phạm Đình</t>
  </si>
  <si>
    <t>Thắng</t>
  </si>
  <si>
    <t>B15DCAT161</t>
  </si>
  <si>
    <t>Hà Mạnh</t>
  </si>
  <si>
    <t>Thu</t>
  </si>
  <si>
    <t>01/01/1997</t>
  </si>
  <si>
    <t>B15DCAT169</t>
  </si>
  <si>
    <t>Trần Thị Huyền</t>
  </si>
  <si>
    <t>Trang</t>
  </si>
  <si>
    <t>08/07/1997</t>
  </si>
  <si>
    <t>B15DCAT176</t>
  </si>
  <si>
    <t>Đặng Đình</t>
  </si>
  <si>
    <t>Trung</t>
  </si>
  <si>
    <t>03/09/1997</t>
  </si>
  <si>
    <t>B15DCAT177</t>
  </si>
  <si>
    <t>Vũ Thành</t>
  </si>
  <si>
    <t>16/03/1997</t>
  </si>
  <si>
    <t>B15DCAT181</t>
  </si>
  <si>
    <t>Nguyễn Ngọc</t>
  </si>
  <si>
    <t>Tú</t>
  </si>
  <si>
    <t>12/12/1995</t>
  </si>
  <si>
    <t>B15DCAT182</t>
  </si>
  <si>
    <t>Phùng Anh</t>
  </si>
  <si>
    <t>B15DCAT189</t>
  </si>
  <si>
    <t>Tuấn</t>
  </si>
  <si>
    <t>09/10/1997</t>
  </si>
  <si>
    <t>B15DCAT186</t>
  </si>
  <si>
    <t>Phan Văn</t>
  </si>
  <si>
    <t>09/09/1997</t>
  </si>
  <si>
    <t>B15DCAT192</t>
  </si>
  <si>
    <t>Đào Thanh</t>
  </si>
  <si>
    <t>Tùng</t>
  </si>
  <si>
    <t>11/06/1996</t>
  </si>
  <si>
    <t>B15DCAT191</t>
  </si>
  <si>
    <t>29/08/1996</t>
  </si>
  <si>
    <t>B15DCAT194</t>
  </si>
  <si>
    <t>Tường</t>
  </si>
  <si>
    <t>19/08/1997</t>
  </si>
  <si>
    <t>B15DCAT198</t>
  </si>
  <si>
    <t>Nguyễn Đình</t>
  </si>
  <si>
    <t>Vượng</t>
  </si>
  <si>
    <t>Nhóm: D15-184_01</t>
  </si>
  <si>
    <t>401-A2</t>
  </si>
  <si>
    <t>501-A2</t>
  </si>
  <si>
    <t>B15DCAT015</t>
  </si>
  <si>
    <t>Phùng Tuấn</t>
  </si>
  <si>
    <t>31/05/1997</t>
  </si>
  <si>
    <t>B15DCAT011</t>
  </si>
  <si>
    <t>Đặng Thị Minh</t>
  </si>
  <si>
    <t>11/11/1997</t>
  </si>
  <si>
    <t>B15DCAT008</t>
  </si>
  <si>
    <t>10/12/1997</t>
  </si>
  <si>
    <t>B15DCAT007</t>
  </si>
  <si>
    <t>Nguyễn Thế</t>
  </si>
  <si>
    <t>08/02/1997</t>
  </si>
  <si>
    <t>B15DCAT005</t>
  </si>
  <si>
    <t>Nguyễn Việt</t>
  </si>
  <si>
    <t>13/08/1997</t>
  </si>
  <si>
    <t>B15DCAT019</t>
  </si>
  <si>
    <t>Ngô Ngọc</t>
  </si>
  <si>
    <t>Bách</t>
  </si>
  <si>
    <t>25/11/1997</t>
  </si>
  <si>
    <t>B15DCAT018</t>
  </si>
  <si>
    <t>Bắc</t>
  </si>
  <si>
    <t>07/03/1997</t>
  </si>
  <si>
    <t>B14DCAT104</t>
  </si>
  <si>
    <t>Kiều Đức</t>
  </si>
  <si>
    <t>23/01/1996</t>
  </si>
  <si>
    <t>D14CQAT02-B</t>
  </si>
  <si>
    <t>B15DCAT024</t>
  </si>
  <si>
    <t>Đỗ Minh</t>
  </si>
  <si>
    <t>Châu</t>
  </si>
  <si>
    <t>20/07/1997</t>
  </si>
  <si>
    <t>B15DCAT026</t>
  </si>
  <si>
    <t>Chính</t>
  </si>
  <si>
    <t>09/07/1997</t>
  </si>
  <si>
    <t>B15DCAT034</t>
  </si>
  <si>
    <t>Mai Quốc</t>
  </si>
  <si>
    <t>04/12/1997</t>
  </si>
  <si>
    <t>B15DCAT032</t>
  </si>
  <si>
    <t>Nguyễn Mạnh</t>
  </si>
  <si>
    <t>04/08/1997</t>
  </si>
  <si>
    <t>B15DCAT030</t>
  </si>
  <si>
    <t>Phạm Tiến</t>
  </si>
  <si>
    <t>07/08/1996</t>
  </si>
  <si>
    <t>B15DCAT036</t>
  </si>
  <si>
    <t>Nguyễn Viết</t>
  </si>
  <si>
    <t>16/01/1997</t>
  </si>
  <si>
    <t>B15DCAT041</t>
  </si>
  <si>
    <t>Nguyễn Thành</t>
  </si>
  <si>
    <t>Đạt</t>
  </si>
  <si>
    <t>08/05/1997</t>
  </si>
  <si>
    <t>B15DCAT038</t>
  </si>
  <si>
    <t>Trần Anh</t>
  </si>
  <si>
    <t>28/01/1997</t>
  </si>
  <si>
    <t>B13DCAT055</t>
  </si>
  <si>
    <t>Nguyễn Hoàng</t>
  </si>
  <si>
    <t>05/09/1995</t>
  </si>
  <si>
    <t>D13CQAT02-B</t>
  </si>
  <si>
    <t>B13DCAT012</t>
  </si>
  <si>
    <t>Lê Hoàng</t>
  </si>
  <si>
    <t>Giang</t>
  </si>
  <si>
    <t>28/09/1995</t>
  </si>
  <si>
    <t>D13CQAT01-B</t>
  </si>
  <si>
    <t>B15DCAT062</t>
  </si>
  <si>
    <t>Phạm Văn</t>
  </si>
  <si>
    <t>Giáp</t>
  </si>
  <si>
    <t>24/08/1995</t>
  </si>
  <si>
    <t>B15DCAT064</t>
  </si>
  <si>
    <t>Nguyễn Xuân</t>
  </si>
  <si>
    <t>Hậu</t>
  </si>
  <si>
    <t>08/08/1997</t>
  </si>
  <si>
    <t>B15DCAT066</t>
  </si>
  <si>
    <t>Nguyễn Thảo</t>
  </si>
  <si>
    <t>Hiền</t>
  </si>
  <si>
    <t>23/09/1997</t>
  </si>
  <si>
    <t>B15DCAT094</t>
  </si>
  <si>
    <t>Hồ Quang</t>
  </si>
  <si>
    <t>08/03/1997</t>
  </si>
  <si>
    <t>B15DCAT091</t>
  </si>
  <si>
    <t>Lưu Quang</t>
  </si>
  <si>
    <t>01/03/1997</t>
  </si>
  <si>
    <t>B15DCAT095</t>
  </si>
  <si>
    <t>Nguyễn Phi</t>
  </si>
  <si>
    <t>18/12/1997</t>
  </si>
  <si>
    <t>B15DCAT099</t>
  </si>
  <si>
    <t>B12DCCN180</t>
  </si>
  <si>
    <t>Trần Thanh</t>
  </si>
  <si>
    <t>24/01/1994</t>
  </si>
  <si>
    <t>D12ATTTM</t>
  </si>
  <si>
    <t>B15DCAT103</t>
  </si>
  <si>
    <t>Kiên</t>
  </si>
  <si>
    <t>30/04/1997</t>
  </si>
  <si>
    <t>B15DCAT106</t>
  </si>
  <si>
    <t>Hoàng Vũ</t>
  </si>
  <si>
    <t>Linh</t>
  </si>
  <si>
    <t>04/06/1997</t>
  </si>
  <si>
    <t>B15DCAT107</t>
  </si>
  <si>
    <t>Nguyễn Trí</t>
  </si>
  <si>
    <t>Lợi</t>
  </si>
  <si>
    <t>15/05/1997</t>
  </si>
  <si>
    <t>B15DCAT115</t>
  </si>
  <si>
    <t>Lê Đức</t>
  </si>
  <si>
    <t>Mạnh</t>
  </si>
  <si>
    <t>26/07/1997</t>
  </si>
  <si>
    <t>B15DCAT118</t>
  </si>
  <si>
    <t>Trần Bá</t>
  </si>
  <si>
    <t>11/05/1997</t>
  </si>
  <si>
    <t>B15DCAT120</t>
  </si>
  <si>
    <t>Vũ Phương</t>
  </si>
  <si>
    <t>23/12/1997</t>
  </si>
  <si>
    <t>B15DCAT128</t>
  </si>
  <si>
    <t>Nhân</t>
  </si>
  <si>
    <t>06/10/1996</t>
  </si>
  <si>
    <t>B15DCAT135</t>
  </si>
  <si>
    <t>10/02/1996</t>
  </si>
  <si>
    <t>B15DCAT137</t>
  </si>
  <si>
    <t>Vũ Kiên</t>
  </si>
  <si>
    <t>Quyết</t>
  </si>
  <si>
    <t>23/10/1997</t>
  </si>
  <si>
    <t>B15DCAT138</t>
  </si>
  <si>
    <t>Lê Thị Mai</t>
  </si>
  <si>
    <t>04/03/1997</t>
  </si>
  <si>
    <t>B15DCAT145</t>
  </si>
  <si>
    <t>19/06/1997</t>
  </si>
  <si>
    <t>B15DCAT150</t>
  </si>
  <si>
    <t>Bùi Viết</t>
  </si>
  <si>
    <t>07/12/1997</t>
  </si>
  <si>
    <t>B15DCAT148</t>
  </si>
  <si>
    <t>Trần Văn</t>
  </si>
  <si>
    <t>22/06/1997</t>
  </si>
  <si>
    <t>B15DCAT158</t>
  </si>
  <si>
    <t>Lê Vương</t>
  </si>
  <si>
    <t>Thiên</t>
  </si>
  <si>
    <t>B15DCAT159</t>
  </si>
  <si>
    <t>Trần Xuân</t>
  </si>
  <si>
    <t>Thiện</t>
  </si>
  <si>
    <t>18/07/1997</t>
  </si>
  <si>
    <t>B15DCAT162</t>
  </si>
  <si>
    <t>Thưởng</t>
  </si>
  <si>
    <t>15/01/1996</t>
  </si>
  <si>
    <t>B15DCAT163</t>
  </si>
  <si>
    <t>Tiến</t>
  </si>
  <si>
    <t>B15DCAT164</t>
  </si>
  <si>
    <t>Nguyễn Đức</t>
  </si>
  <si>
    <t>Tiệp</t>
  </si>
  <si>
    <t>05/09/1997</t>
  </si>
  <si>
    <t>B15DCAT165</t>
  </si>
  <si>
    <t>Toàn</t>
  </si>
  <si>
    <t>11/07/1997</t>
  </si>
  <si>
    <t>B15DCAT166</t>
  </si>
  <si>
    <t>Tốn</t>
  </si>
  <si>
    <t>B15DCAT173</t>
  </si>
  <si>
    <t>Đào Văn</t>
  </si>
  <si>
    <t>24/10/1997</t>
  </si>
  <si>
    <t>B15DCAT179</t>
  </si>
  <si>
    <t>Đậu Quang</t>
  </si>
  <si>
    <t>Trường</t>
  </si>
  <si>
    <t>27/05/1997</t>
  </si>
  <si>
    <t>B15DCAT193</t>
  </si>
  <si>
    <t>Phạm Ngọc</t>
  </si>
  <si>
    <t>03/06/1997</t>
  </si>
  <si>
    <t>B15DCAT197</t>
  </si>
  <si>
    <t>Lê Văn Minh</t>
  </si>
  <si>
    <t>Vương</t>
  </si>
  <si>
    <t>16/12/1997</t>
  </si>
  <si>
    <t>B15DCAT199</t>
  </si>
  <si>
    <t>Tô Thị Hải</t>
  </si>
  <si>
    <t>Yến</t>
  </si>
  <si>
    <t>02/05/1997</t>
  </si>
  <si>
    <t>Nhóm: D15-185_02</t>
  </si>
  <si>
    <t>101-A2</t>
  </si>
  <si>
    <t>301-A2</t>
  </si>
  <si>
    <t>B15DCAT013</t>
  </si>
  <si>
    <t>Đỗ Lê Đức</t>
  </si>
  <si>
    <t>10/08/1997</t>
  </si>
  <si>
    <t>B15DCAT006</t>
  </si>
  <si>
    <t>Lê Thị Vân</t>
  </si>
  <si>
    <t>27/12/1997</t>
  </si>
  <si>
    <t>B15DCAT009</t>
  </si>
  <si>
    <t>Lê Vũ</t>
  </si>
  <si>
    <t>29/01/1997</t>
  </si>
  <si>
    <t>B15DCAT012</t>
  </si>
  <si>
    <t>Nguyễn Tú</t>
  </si>
  <si>
    <t>10/02/1997</t>
  </si>
  <si>
    <t>B15DCAT025</t>
  </si>
  <si>
    <t>Nguyễn Trọng</t>
  </si>
  <si>
    <t>20/09/1997</t>
  </si>
  <si>
    <t>B15DCAT035</t>
  </si>
  <si>
    <t>23/06/1997</t>
  </si>
  <si>
    <t>B15DCAT042</t>
  </si>
  <si>
    <t>Phạm Đức</t>
  </si>
  <si>
    <t>Diện</t>
  </si>
  <si>
    <t>B15DCAT052</t>
  </si>
  <si>
    <t>Nguyễn Chí</t>
  </si>
  <si>
    <t>27/10/1996</t>
  </si>
  <si>
    <t>B15DCAT057</t>
  </si>
  <si>
    <t>Hoàng Mạnh</t>
  </si>
  <si>
    <t>12/12/1997</t>
  </si>
  <si>
    <t>B15DCAT056</t>
  </si>
  <si>
    <t>Đỗ Hoàng Thái</t>
  </si>
  <si>
    <t>Dương</t>
  </si>
  <si>
    <t>26/06/1997</t>
  </si>
  <si>
    <t>B15DCAT039</t>
  </si>
  <si>
    <t>Nguyễn Quốc</t>
  </si>
  <si>
    <t>03/11/1997</t>
  </si>
  <si>
    <t>B15DCAT044</t>
  </si>
  <si>
    <t>Vũ Hải</t>
  </si>
  <si>
    <t>Điệp</t>
  </si>
  <si>
    <t>07/04/1997</t>
  </si>
  <si>
    <t>B15DCAT049</t>
  </si>
  <si>
    <t>Vi Ngọc</t>
  </si>
  <si>
    <t>03/09/1996</t>
  </si>
  <si>
    <t>B15DCAT061</t>
  </si>
  <si>
    <t>26/10/1995</t>
  </si>
  <si>
    <t>B15DCAT063</t>
  </si>
  <si>
    <t>Đặng Việt</t>
  </si>
  <si>
    <t>Hà</t>
  </si>
  <si>
    <t>06/12/1996</t>
  </si>
  <si>
    <t>B15DCAT065</t>
  </si>
  <si>
    <t>Nguyễn Công</t>
  </si>
  <si>
    <t>B15DCAT067</t>
  </si>
  <si>
    <t>Phạm Duy</t>
  </si>
  <si>
    <t>Hiển</t>
  </si>
  <si>
    <t>10/06/1997</t>
  </si>
  <si>
    <t>B15DCAT068</t>
  </si>
  <si>
    <t>14/04/1997</t>
  </si>
  <si>
    <t>B15DCAT079</t>
  </si>
  <si>
    <t>Phạm Công</t>
  </si>
  <si>
    <t>Hoan</t>
  </si>
  <si>
    <t>13/04/1997</t>
  </si>
  <si>
    <t>B15DCAT082</t>
  </si>
  <si>
    <t>Nguyễn Huy</t>
  </si>
  <si>
    <t>23/12/1996</t>
  </si>
  <si>
    <t>B15DCAT085</t>
  </si>
  <si>
    <t>Dương Thị</t>
  </si>
  <si>
    <t>Huệ</t>
  </si>
  <si>
    <t>B15DCAT084</t>
  </si>
  <si>
    <t>09/04/1997</t>
  </si>
  <si>
    <t>B15DCAT086</t>
  </si>
  <si>
    <t>Phạm Thái</t>
  </si>
  <si>
    <t>Hùng</t>
  </si>
  <si>
    <t>B15DCAT096</t>
  </si>
  <si>
    <t>08/09/1997</t>
  </si>
  <si>
    <t>B15DCAT092</t>
  </si>
  <si>
    <t>22/05/1997</t>
  </si>
  <si>
    <t>B14DCAT240</t>
  </si>
  <si>
    <t>Nguyễn Anh</t>
  </si>
  <si>
    <t>Minh</t>
  </si>
  <si>
    <t>19/07/1996</t>
  </si>
  <si>
    <t>B14DCAT260</t>
  </si>
  <si>
    <t>Trần Mạnh</t>
  </si>
  <si>
    <t>B14DCAT170</t>
  </si>
  <si>
    <t>Lưu Bá</t>
  </si>
  <si>
    <t>01/01/1996</t>
  </si>
  <si>
    <t>B14DCAT261</t>
  </si>
  <si>
    <t>11/09/1995</t>
  </si>
  <si>
    <t>D14CQAT03-B</t>
  </si>
  <si>
    <t>B14DCAT079</t>
  </si>
  <si>
    <t>Mai Thị</t>
  </si>
  <si>
    <t>Xuyên</t>
  </si>
  <si>
    <t>13/08/1996</t>
  </si>
  <si>
    <t>B15DCAT097</t>
  </si>
  <si>
    <t>Nguyễn Thị Minh</t>
  </si>
  <si>
    <t>Huyền</t>
  </si>
  <si>
    <t>17/07/1997</t>
  </si>
  <si>
    <t>B15DCAT102</t>
  </si>
  <si>
    <t>12/04/1997</t>
  </si>
  <si>
    <t>B15DCAT112</t>
  </si>
  <si>
    <t>Lê Việt</t>
  </si>
  <si>
    <t>08/11/1997</t>
  </si>
  <si>
    <t>B15DCAT108</t>
  </si>
  <si>
    <t>20/11/1997</t>
  </si>
  <si>
    <t>B15DCAT114</t>
  </si>
  <si>
    <t>Luân</t>
  </si>
  <si>
    <t>14/06/1997</t>
  </si>
  <si>
    <t>B15DCAT113</t>
  </si>
  <si>
    <t>Phạm Thành</t>
  </si>
  <si>
    <t>20/01/1997</t>
  </si>
  <si>
    <t>B15DCAT116</t>
  </si>
  <si>
    <t>28/04/1995</t>
  </si>
  <si>
    <t>B15DCAT121</t>
  </si>
  <si>
    <t>Nga</t>
  </si>
  <si>
    <t>19/03/1997</t>
  </si>
  <si>
    <t>B15DCAT127</t>
  </si>
  <si>
    <t>Bùi Mạnh</t>
  </si>
  <si>
    <t>19/04/1997</t>
  </si>
  <si>
    <t>B15DCAT126</t>
  </si>
  <si>
    <t>Phan Hoàng</t>
  </si>
  <si>
    <t>B15DCAT132</t>
  </si>
  <si>
    <t>Bùi Thị</t>
  </si>
  <si>
    <t>Phương</t>
  </si>
  <si>
    <t>B15DCAT133</t>
  </si>
  <si>
    <t>Quản</t>
  </si>
  <si>
    <t>12/10/1997</t>
  </si>
  <si>
    <t>B15DCAT140</t>
  </si>
  <si>
    <t>Vũ Thị Ngọc</t>
  </si>
  <si>
    <t>24/03/1997</t>
  </si>
  <si>
    <t>B15DCAT142</t>
  </si>
  <si>
    <t>B15DCAT141</t>
  </si>
  <si>
    <t>28/03/1997</t>
  </si>
  <si>
    <t>B15DCAT151</t>
  </si>
  <si>
    <t>05/05/1997</t>
  </si>
  <si>
    <t>B15DCAT156</t>
  </si>
  <si>
    <t>Từ Thị</t>
  </si>
  <si>
    <t>Thảo</t>
  </si>
  <si>
    <t>06/06/1997</t>
  </si>
  <si>
    <t>B15DCAT157</t>
  </si>
  <si>
    <t>Thiêm</t>
  </si>
  <si>
    <t>B15DCAT160</t>
  </si>
  <si>
    <t>Nguyễn Thị</t>
  </si>
  <si>
    <t>16/06/1997</t>
  </si>
  <si>
    <t>B15DCAT168</t>
  </si>
  <si>
    <t>Trãi</t>
  </si>
  <si>
    <t>B15DCAT171</t>
  </si>
  <si>
    <t>Trịnh</t>
  </si>
  <si>
    <t>11/10/1997</t>
  </si>
  <si>
    <t>B15DCAT172</t>
  </si>
  <si>
    <t>Đỗ Hữu</t>
  </si>
  <si>
    <t>18/10/1997</t>
  </si>
  <si>
    <t>B15DCAT180</t>
  </si>
  <si>
    <t>Đỗ Mạnh</t>
  </si>
  <si>
    <t>30/12/1997</t>
  </si>
  <si>
    <t>B15DCAT185</t>
  </si>
  <si>
    <t>29/05/1997</t>
  </si>
  <si>
    <t>B15DCAT184</t>
  </si>
  <si>
    <t>B15DCAT187</t>
  </si>
  <si>
    <t>Vũ Anh</t>
  </si>
  <si>
    <t>03/10/1997</t>
  </si>
  <si>
    <t>B15DCAT190</t>
  </si>
  <si>
    <t>Vũ Quốc</t>
  </si>
  <si>
    <t>B15DCAT195</t>
  </si>
  <si>
    <t>Vũ</t>
  </si>
  <si>
    <t>25/10/1997</t>
  </si>
  <si>
    <t>B15DCAT196</t>
  </si>
  <si>
    <t>Nhóm: D15-186_03</t>
  </si>
  <si>
    <t>601-A2</t>
  </si>
  <si>
    <t>302-A2</t>
  </si>
  <si>
    <t>BẢNG ĐIỂM HỌC PHẦN</t>
  </si>
  <si>
    <t>Đình chỉ thi</t>
  </si>
  <si>
    <t>Vắng</t>
  </si>
  <si>
    <t>Bùi Thị Quỳnh</t>
  </si>
  <si>
    <t>Hà Nội, ngày 25 tháng 7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</si>
</sst>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3" x14ac:knownFonts="1">
    <font>
      <sz val="12"/>
      <name val=".VnTime"/>
      <family val="2"/>
    </font>
    <font>
      <sz val="12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u/>
      <sz val="8.25"/>
      <color indexed="12"/>
      <name val=".VnTime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7">
    <xf numFmtId="0" fontId="0" fillId="0" borderId="0"/>
    <xf numFmtId="0" fontId="2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" fillId="0" borderId="0"/>
    <xf numFmtId="0" fontId="18" fillId="0" borderId="0"/>
  </cellStyleXfs>
  <cellXfs count="104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7" fillId="0" borderId="0" xfId="0" applyFont="1" applyAlignment="1" applyProtection="1">
      <alignment horizontal="justify"/>
      <protection locked="0"/>
    </xf>
    <xf numFmtId="0" fontId="7" fillId="0" borderId="0" xfId="0" applyFont="1" applyBorder="1" applyAlignment="1" applyProtection="1">
      <alignment horizontal="justify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0" fontId="5" fillId="0" borderId="0" xfId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wrapText="1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14" fontId="3" fillId="0" borderId="12" xfId="0" applyNumberFormat="1" applyFont="1" applyFill="1" applyBorder="1" applyAlignment="1">
      <alignment horizontal="center" vertical="center"/>
    </xf>
    <xf numFmtId="164" fontId="3" fillId="0" borderId="14" xfId="4" quotePrefix="1" applyNumberFormat="1" applyFont="1" applyBorder="1" applyAlignment="1" applyProtection="1">
      <alignment horizontal="center" vertical="center"/>
      <protection locked="0"/>
    </xf>
    <xf numFmtId="165" fontId="3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4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2" xfId="0" applyFont="1" applyFill="1" applyBorder="1" applyAlignment="1" applyProtection="1">
      <alignment horizontal="center"/>
      <protection hidden="1"/>
    </xf>
    <xf numFmtId="1" fontId="3" fillId="0" borderId="12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4" fontId="3" fillId="0" borderId="15" xfId="0" applyNumberFormat="1" applyFont="1" applyFill="1" applyBorder="1" applyAlignment="1">
      <alignment horizontal="center" vertical="center"/>
    </xf>
    <xf numFmtId="164" fontId="3" fillId="0" borderId="17" xfId="4" quotePrefix="1" applyNumberFormat="1" applyFont="1" applyBorder="1" applyAlignment="1" applyProtection="1">
      <alignment horizontal="center" vertical="center"/>
      <protection locked="0"/>
    </xf>
    <xf numFmtId="165" fontId="14" fillId="0" borderId="15" xfId="0" applyNumberFormat="1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/>
      <protection hidden="1"/>
    </xf>
    <xf numFmtId="165" fontId="3" fillId="0" borderId="15" xfId="0" quotePrefix="1" applyNumberFormat="1" applyFont="1" applyFill="1" applyBorder="1" applyAlignment="1" applyProtection="1">
      <alignment horizont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1" fontId="3" fillId="0" borderId="15" xfId="0" applyNumberFormat="1" applyFont="1" applyFill="1" applyBorder="1" applyAlignment="1" applyProtection="1">
      <alignment horizontal="center"/>
      <protection hidden="1"/>
    </xf>
    <xf numFmtId="0" fontId="5" fillId="0" borderId="0" xfId="1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 applyProtection="1">
      <alignment horizontal="left" vertical="center"/>
      <protection locked="0"/>
    </xf>
    <xf numFmtId="0" fontId="5" fillId="0" borderId="0" xfId="5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wrapText="1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0" fontId="16" fillId="0" borderId="0" xfId="5" quotePrefix="1" applyFont="1" applyFill="1" applyBorder="1" applyAlignment="1" applyProtection="1">
      <alignment vertical="center"/>
      <protection locked="0"/>
    </xf>
    <xf numFmtId="0" fontId="16" fillId="0" borderId="0" xfId="5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0" fontId="9" fillId="0" borderId="0" xfId="3" applyFont="1" applyFill="1" applyAlignment="1" applyProtection="1">
      <alignment horizontal="center"/>
      <protection locked="0"/>
    </xf>
    <xf numFmtId="0" fontId="9" fillId="2" borderId="4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Protection="1">
      <protection locked="0"/>
    </xf>
    <xf numFmtId="0" fontId="19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2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hidden="1"/>
    </xf>
    <xf numFmtId="0" fontId="20" fillId="0" borderId="0" xfId="2" applyFont="1" applyFill="1" applyBorder="1" applyAlignment="1" applyProtection="1">
      <alignment horizontal="left" vertical="center" wrapText="1"/>
    </xf>
    <xf numFmtId="0" fontId="20" fillId="0" borderId="0" xfId="2" applyFont="1" applyFill="1" applyBorder="1" applyAlignment="1" applyProtection="1">
      <alignment horizontal="center" vertical="center" wrapText="1"/>
      <protection hidden="1"/>
    </xf>
    <xf numFmtId="10" fontId="19" fillId="0" borderId="0" xfId="0" applyNumberFormat="1" applyFont="1" applyFill="1" applyBorder="1" applyAlignment="1" applyProtection="1">
      <alignment horizontal="center" vertical="center"/>
      <protection hidden="1"/>
    </xf>
    <xf numFmtId="10" fontId="21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Alignment="1" applyProtection="1">
      <alignment vertical="center" wrapText="1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locked="0"/>
    </xf>
    <xf numFmtId="10" fontId="19" fillId="0" borderId="0" xfId="0" applyNumberFormat="1" applyFont="1" applyFill="1" applyBorder="1" applyAlignment="1" applyProtection="1">
      <alignment horizontal="center" vertical="center"/>
      <protection locked="0"/>
    </xf>
    <xf numFmtId="10" fontId="21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5" quotePrefix="1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Protection="1">
      <protection locked="0"/>
    </xf>
    <xf numFmtId="165" fontId="3" fillId="0" borderId="15" xfId="0" quotePrefix="1" applyNumberFormat="1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Protection="1">
      <protection hidden="1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1" fillId="0" borderId="15" xfId="0" applyFont="1" applyFill="1" applyBorder="1" applyProtection="1">
      <protection locked="0"/>
    </xf>
    <xf numFmtId="0" fontId="3" fillId="0" borderId="0" xfId="0" applyFont="1" applyFill="1" applyAlignment="1" applyProtection="1">
      <alignment horizontal="center" vertical="center"/>
      <protection hidden="1"/>
    </xf>
    <xf numFmtId="0" fontId="3" fillId="0" borderId="0" xfId="5" quotePrefix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3" fillId="0" borderId="0" xfId="1" applyFont="1" applyFill="1" applyBorder="1" applyAlignment="1" applyProtection="1">
      <alignment horizontal="left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 applyProtection="1">
      <alignment horizontal="right" vertical="center"/>
      <protection locked="0"/>
    </xf>
    <xf numFmtId="0" fontId="9" fillId="0" borderId="0" xfId="1" applyFont="1" applyFill="1" applyAlignment="1" applyProtection="1">
      <alignment horizontal="left" vertical="center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6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 textRotation="90" wrapText="1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6" fillId="0" borderId="0" xfId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9" fillId="0" borderId="0" xfId="1" applyFont="1" applyFill="1" applyAlignment="1" applyProtection="1">
      <alignment horizontal="righ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8" fillId="0" borderId="0" xfId="1" applyFont="1" applyFill="1" applyAlignment="1" applyProtection="1">
      <alignment horizontal="left" vertical="center"/>
      <protection locked="0"/>
    </xf>
  </cellXfs>
  <cellStyles count="7">
    <cellStyle name="Hyperlink" xfId="3" builtinId="8"/>
    <cellStyle name="Normal" xfId="0" builtinId="0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6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5"/>
  <sheetViews>
    <sheetView workbookViewId="0">
      <pane ySplit="2" topLeftCell="A3" activePane="bottomLeft" state="frozen"/>
      <selection activeCell="O9" sqref="O9"/>
      <selection pane="bottomLeft" activeCell="D3" sqref="D3:K3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5.25" style="1" customWidth="1"/>
    <col min="5" max="5" width="9" style="1" customWidth="1"/>
    <col min="6" max="6" width="9.375" style="1" hidden="1" customWidth="1"/>
    <col min="7" max="7" width="11.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7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7" t="s">
        <v>0</v>
      </c>
      <c r="C1" s="97"/>
      <c r="D1" s="97"/>
      <c r="E1" s="97"/>
      <c r="F1" s="97"/>
      <c r="G1" s="97"/>
      <c r="H1" s="98" t="s">
        <v>590</v>
      </c>
      <c r="I1" s="98"/>
      <c r="J1" s="98"/>
      <c r="K1" s="98"/>
      <c r="L1" s="98"/>
      <c r="M1" s="98"/>
      <c r="N1" s="98"/>
      <c r="O1" s="98"/>
      <c r="P1" s="98"/>
      <c r="Q1" s="98"/>
      <c r="R1" s="3"/>
    </row>
    <row r="2" spans="2:35" ht="25.5" customHeight="1" x14ac:dyDescent="0.25">
      <c r="B2" s="99" t="s">
        <v>1</v>
      </c>
      <c r="C2" s="99"/>
      <c r="D2" s="99"/>
      <c r="E2" s="99"/>
      <c r="F2" s="99"/>
      <c r="G2" s="99"/>
      <c r="H2" s="100" t="s">
        <v>42</v>
      </c>
      <c r="I2" s="100"/>
      <c r="J2" s="100"/>
      <c r="K2" s="100"/>
      <c r="L2" s="100"/>
      <c r="M2" s="100"/>
      <c r="N2" s="100"/>
      <c r="O2" s="100"/>
      <c r="P2" s="100"/>
      <c r="Q2" s="10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103" t="s">
        <v>587</v>
      </c>
      <c r="M3" s="103"/>
      <c r="N3" s="103"/>
      <c r="O3" s="103"/>
      <c r="P3" s="103"/>
      <c r="Q3" s="103"/>
      <c r="T3" s="51"/>
      <c r="U3" s="84" t="s">
        <v>38</v>
      </c>
      <c r="V3" s="84" t="s">
        <v>8</v>
      </c>
      <c r="W3" s="84" t="s">
        <v>37</v>
      </c>
      <c r="X3" s="84" t="s">
        <v>36</v>
      </c>
      <c r="Y3" s="84"/>
      <c r="Z3" s="84"/>
      <c r="AA3" s="84"/>
      <c r="AB3" s="84" t="s">
        <v>35</v>
      </c>
      <c r="AC3" s="84"/>
      <c r="AD3" s="84" t="s">
        <v>33</v>
      </c>
      <c r="AE3" s="84"/>
      <c r="AF3" s="84" t="s">
        <v>34</v>
      </c>
      <c r="AG3" s="84"/>
      <c r="AH3" s="84" t="s">
        <v>32</v>
      </c>
      <c r="AI3" s="84"/>
    </row>
    <row r="4" spans="2:35" ht="17.25" customHeight="1" x14ac:dyDescent="0.25">
      <c r="B4" s="85" t="s">
        <v>3</v>
      </c>
      <c r="C4" s="85"/>
      <c r="D4" s="6">
        <v>3</v>
      </c>
      <c r="G4" s="86" t="s">
        <v>44</v>
      </c>
      <c r="H4" s="86"/>
      <c r="I4" s="86"/>
      <c r="J4" s="86"/>
      <c r="K4" s="86"/>
      <c r="L4" s="86" t="s">
        <v>45</v>
      </c>
      <c r="M4" s="86"/>
      <c r="N4" s="86"/>
      <c r="O4" s="86"/>
      <c r="P4" s="86"/>
      <c r="Q4" s="86"/>
      <c r="T4" s="51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</row>
    <row r="6" spans="2:35" ht="44.25" customHeight="1" x14ac:dyDescent="0.25">
      <c r="B6" s="87" t="s">
        <v>4</v>
      </c>
      <c r="C6" s="89" t="s">
        <v>5</v>
      </c>
      <c r="D6" s="91" t="s">
        <v>6</v>
      </c>
      <c r="E6" s="92"/>
      <c r="F6" s="87" t="s">
        <v>7</v>
      </c>
      <c r="G6" s="87" t="s">
        <v>8</v>
      </c>
      <c r="H6" s="95" t="s">
        <v>9</v>
      </c>
      <c r="I6" s="95" t="s">
        <v>10</v>
      </c>
      <c r="J6" s="95" t="s">
        <v>11</v>
      </c>
      <c r="K6" s="95" t="s">
        <v>12</v>
      </c>
      <c r="L6" s="79" t="s">
        <v>13</v>
      </c>
      <c r="M6" s="87" t="s">
        <v>14</v>
      </c>
      <c r="N6" s="79" t="s">
        <v>15</v>
      </c>
      <c r="O6" s="87" t="s">
        <v>16</v>
      </c>
      <c r="P6" s="87" t="s">
        <v>17</v>
      </c>
      <c r="Q6" s="87" t="s">
        <v>18</v>
      </c>
      <c r="T6" s="51"/>
      <c r="U6" s="84"/>
      <c r="V6" s="84"/>
      <c r="W6" s="84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8"/>
      <c r="C7" s="90"/>
      <c r="D7" s="93"/>
      <c r="E7" s="94"/>
      <c r="F7" s="88"/>
      <c r="G7" s="88"/>
      <c r="H7" s="95"/>
      <c r="I7" s="95"/>
      <c r="J7" s="95"/>
      <c r="K7" s="95"/>
      <c r="L7" s="79"/>
      <c r="M7" s="96"/>
      <c r="N7" s="79"/>
      <c r="O7" s="88"/>
      <c r="P7" s="96"/>
      <c r="Q7" s="96"/>
      <c r="S7" s="8"/>
      <c r="T7" s="51"/>
      <c r="U7" s="56" t="str">
        <f>+D3</f>
        <v>Mật mã học cơ sở</v>
      </c>
      <c r="V7" s="57" t="str">
        <f>+L3</f>
        <v>Nhóm: D15-186_03</v>
      </c>
      <c r="W7" s="58">
        <f>+$AF$7+$AH$7+$AD$7</f>
        <v>59</v>
      </c>
      <c r="X7" s="52">
        <f>COUNTIF($P$8:$P$75,"Khiển trách")</f>
        <v>0</v>
      </c>
      <c r="Y7" s="52">
        <f>COUNTIF($P$8:$P$75,"Cảnh cáo")</f>
        <v>0</v>
      </c>
      <c r="Z7" s="52">
        <f>COUNTIF($P$8:$P$75,"Đình chỉ thi")</f>
        <v>0</v>
      </c>
      <c r="AA7" s="59">
        <f>+($X$7+$Y$7+$Z$7)/$W$7*100%</f>
        <v>0</v>
      </c>
      <c r="AB7" s="52">
        <f>SUM(COUNTIF($P$8:$P$75,"Vắng"),COUNTIF($P$8:$P$75,"Vắng có phép"))</f>
        <v>1</v>
      </c>
      <c r="AC7" s="60">
        <f>+$AB$7/$W$7</f>
        <v>1.6949152542372881E-2</v>
      </c>
      <c r="AD7" s="61">
        <f>COUNTIF($T$8:$T$75,"Thi lại")</f>
        <v>0</v>
      </c>
      <c r="AE7" s="60">
        <f>+$AD$7/$W$7</f>
        <v>0</v>
      </c>
      <c r="AF7" s="61">
        <f>COUNTIF($T$8:$T$75,"Học lại")</f>
        <v>15</v>
      </c>
      <c r="AG7" s="60">
        <f>+$AF$7/$W$7</f>
        <v>0.25423728813559321</v>
      </c>
      <c r="AH7" s="52">
        <f>COUNTIF($T$9:$T$75,"Đạt")</f>
        <v>44</v>
      </c>
      <c r="AI7" s="59">
        <f>+$AH$7/$W$7</f>
        <v>0.74576271186440679</v>
      </c>
    </row>
    <row r="8" spans="2:35" ht="14.25" customHeight="1" x14ac:dyDescent="0.25">
      <c r="B8" s="80" t="s">
        <v>24</v>
      </c>
      <c r="C8" s="81"/>
      <c r="D8" s="81"/>
      <c r="E8" s="81"/>
      <c r="F8" s="81"/>
      <c r="G8" s="82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8"/>
      <c r="N8" s="10"/>
      <c r="O8" s="10"/>
      <c r="P8" s="88"/>
      <c r="Q8" s="88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425</v>
      </c>
      <c r="D9" s="13" t="s">
        <v>426</v>
      </c>
      <c r="E9" s="14" t="s">
        <v>53</v>
      </c>
      <c r="F9" s="15" t="s">
        <v>427</v>
      </c>
      <c r="G9" s="12" t="s">
        <v>50</v>
      </c>
      <c r="H9" s="16">
        <v>10</v>
      </c>
      <c r="I9" s="16">
        <v>8</v>
      </c>
      <c r="J9" s="16" t="s">
        <v>25</v>
      </c>
      <c r="K9" s="16">
        <v>10</v>
      </c>
      <c r="L9" s="17">
        <v>4</v>
      </c>
      <c r="M9" s="18">
        <f>ROUND(SUMPRODUCT(H9:L9,$H$8:$L$8)/100,1)</f>
        <v>6.2</v>
      </c>
      <c r="N9" s="19" t="str">
        <f t="shared" ref="N9:N40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</v>
      </c>
      <c r="O9" s="19" t="str">
        <f t="shared" ref="O9:O40" si="1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 t="shared" ref="P9:P52" si="2">+IF(OR($H9=0,$I9=0,$J9=0,$K9=0),"Không đủ ĐKDT",IF(AND(L9=0,M9&gt;=4),"Không đạt",""))</f>
        <v/>
      </c>
      <c r="Q9" s="20" t="s">
        <v>588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8.75" customHeight="1" x14ac:dyDescent="0.25">
      <c r="B10" s="22">
        <v>2</v>
      </c>
      <c r="C10" s="23" t="s">
        <v>428</v>
      </c>
      <c r="D10" s="24" t="s">
        <v>429</v>
      </c>
      <c r="E10" s="25" t="s">
        <v>53</v>
      </c>
      <c r="F10" s="26" t="s">
        <v>430</v>
      </c>
      <c r="G10" s="23" t="s">
        <v>60</v>
      </c>
      <c r="H10" s="27">
        <v>9</v>
      </c>
      <c r="I10" s="27">
        <v>7</v>
      </c>
      <c r="J10" s="27" t="s">
        <v>25</v>
      </c>
      <c r="K10" s="27">
        <v>9</v>
      </c>
      <c r="L10" s="71">
        <v>3</v>
      </c>
      <c r="M10" s="28">
        <f>ROUND(SUMPRODUCT(H10:L10,$H$8:$L$8)/100,1)</f>
        <v>5.2</v>
      </c>
      <c r="N10" s="29" t="str">
        <f t="shared" si="0"/>
        <v>D+</v>
      </c>
      <c r="O10" s="30" t="str">
        <f t="shared" si="1"/>
        <v>Trung bình yếu</v>
      </c>
      <c r="P10" s="31" t="str">
        <f t="shared" si="2"/>
        <v/>
      </c>
      <c r="Q10" s="32" t="s">
        <v>588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8.75" customHeight="1" x14ac:dyDescent="0.25">
      <c r="B11" s="22">
        <v>3</v>
      </c>
      <c r="C11" s="23" t="s">
        <v>431</v>
      </c>
      <c r="D11" s="24" t="s">
        <v>432</v>
      </c>
      <c r="E11" s="25" t="s">
        <v>53</v>
      </c>
      <c r="F11" s="26" t="s">
        <v>433</v>
      </c>
      <c r="G11" s="23" t="s">
        <v>50</v>
      </c>
      <c r="H11" s="27">
        <v>9</v>
      </c>
      <c r="I11" s="27">
        <v>10</v>
      </c>
      <c r="J11" s="27" t="s">
        <v>25</v>
      </c>
      <c r="K11" s="27">
        <v>8</v>
      </c>
      <c r="L11" s="71">
        <v>7</v>
      </c>
      <c r="M11" s="28">
        <f>ROUND(SUMPRODUCT(H11:L11,$H$8:$L$8)/100,1)</f>
        <v>7.7</v>
      </c>
      <c r="N11" s="29" t="str">
        <f t="shared" si="0"/>
        <v>B</v>
      </c>
      <c r="O11" s="30" t="str">
        <f t="shared" si="1"/>
        <v>Khá</v>
      </c>
      <c r="P11" s="31" t="str">
        <f t="shared" si="2"/>
        <v/>
      </c>
      <c r="Q11" s="32" t="s">
        <v>588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8.75" customHeight="1" x14ac:dyDescent="0.25">
      <c r="B12" s="22">
        <v>4</v>
      </c>
      <c r="C12" s="23" t="s">
        <v>434</v>
      </c>
      <c r="D12" s="24" t="s">
        <v>435</v>
      </c>
      <c r="E12" s="25" t="s">
        <v>53</v>
      </c>
      <c r="F12" s="26" t="s">
        <v>436</v>
      </c>
      <c r="G12" s="23" t="s">
        <v>55</v>
      </c>
      <c r="H12" s="27">
        <v>9</v>
      </c>
      <c r="I12" s="27">
        <v>10</v>
      </c>
      <c r="J12" s="27" t="s">
        <v>25</v>
      </c>
      <c r="K12" s="27">
        <v>9</v>
      </c>
      <c r="L12" s="71">
        <v>1</v>
      </c>
      <c r="M12" s="28">
        <f>ROUND(SUMPRODUCT(H12:L12,$H$8:$L$8)/100,1)</f>
        <v>4.3</v>
      </c>
      <c r="N12" s="29" t="str">
        <f t="shared" si="0"/>
        <v>D</v>
      </c>
      <c r="O12" s="30" t="str">
        <f t="shared" si="1"/>
        <v>Trung bình yếu</v>
      </c>
      <c r="P12" s="31" t="str">
        <f t="shared" si="2"/>
        <v/>
      </c>
      <c r="Q12" s="32" t="s">
        <v>588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437</v>
      </c>
      <c r="D13" s="24" t="s">
        <v>438</v>
      </c>
      <c r="E13" s="25" t="s">
        <v>286</v>
      </c>
      <c r="F13" s="26" t="s">
        <v>439</v>
      </c>
      <c r="G13" s="23" t="s">
        <v>50</v>
      </c>
      <c r="H13" s="27">
        <v>9</v>
      </c>
      <c r="I13" s="27">
        <v>10</v>
      </c>
      <c r="J13" s="27" t="s">
        <v>25</v>
      </c>
      <c r="K13" s="27">
        <v>9</v>
      </c>
      <c r="L13" s="71">
        <v>3</v>
      </c>
      <c r="M13" s="28">
        <f>ROUND(SUMPRODUCT(H13:L13,$H$8:$L$8)/100,1)</f>
        <v>5.5</v>
      </c>
      <c r="N13" s="29" t="str">
        <f t="shared" si="0"/>
        <v>C</v>
      </c>
      <c r="O13" s="30" t="str">
        <f t="shared" si="1"/>
        <v>Trung bình</v>
      </c>
      <c r="P13" s="31" t="str">
        <f t="shared" si="2"/>
        <v/>
      </c>
      <c r="Q13" s="32" t="s">
        <v>588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440</v>
      </c>
      <c r="D14" s="24" t="s">
        <v>137</v>
      </c>
      <c r="E14" s="25" t="s">
        <v>72</v>
      </c>
      <c r="F14" s="26" t="s">
        <v>441</v>
      </c>
      <c r="G14" s="23" t="s">
        <v>65</v>
      </c>
      <c r="H14" s="27">
        <v>9</v>
      </c>
      <c r="I14" s="27">
        <v>7</v>
      </c>
      <c r="J14" s="27" t="s">
        <v>25</v>
      </c>
      <c r="K14" s="27">
        <v>9</v>
      </c>
      <c r="L14" s="71">
        <v>4</v>
      </c>
      <c r="M14" s="28">
        <f>ROUND(SUMPRODUCT(H14:L14,$H$8:$L$8)/100,1)</f>
        <v>5.8</v>
      </c>
      <c r="N14" s="29" t="str">
        <f t="shared" si="0"/>
        <v>C</v>
      </c>
      <c r="O14" s="30" t="str">
        <f t="shared" si="1"/>
        <v>Trung bình</v>
      </c>
      <c r="P14" s="31" t="str">
        <f t="shared" si="2"/>
        <v/>
      </c>
      <c r="Q14" s="32" t="s">
        <v>588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442</v>
      </c>
      <c r="D15" s="24" t="s">
        <v>443</v>
      </c>
      <c r="E15" s="25" t="s">
        <v>444</v>
      </c>
      <c r="F15" s="26" t="s">
        <v>169</v>
      </c>
      <c r="G15" s="23" t="s">
        <v>60</v>
      </c>
      <c r="H15" s="27">
        <v>9</v>
      </c>
      <c r="I15" s="27">
        <v>7</v>
      </c>
      <c r="J15" s="27" t="s">
        <v>25</v>
      </c>
      <c r="K15" s="27">
        <v>9</v>
      </c>
      <c r="L15" s="71">
        <v>0</v>
      </c>
      <c r="M15" s="28">
        <f>ROUND(SUMPRODUCT(H15:L15,$H$8:$L$8)/100,1)</f>
        <v>3.4</v>
      </c>
      <c r="N15" s="29" t="str">
        <f t="shared" si="0"/>
        <v>F</v>
      </c>
      <c r="O15" s="30" t="str">
        <f t="shared" si="1"/>
        <v>Kém</v>
      </c>
      <c r="P15" s="31" t="str">
        <f t="shared" si="2"/>
        <v/>
      </c>
      <c r="Q15" s="32" t="s">
        <v>588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Học lại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445</v>
      </c>
      <c r="D16" s="24" t="s">
        <v>446</v>
      </c>
      <c r="E16" s="25" t="s">
        <v>79</v>
      </c>
      <c r="F16" s="26" t="s">
        <v>447</v>
      </c>
      <c r="G16" s="23" t="s">
        <v>55</v>
      </c>
      <c r="H16" s="27">
        <v>8</v>
      </c>
      <c r="I16" s="27">
        <v>10</v>
      </c>
      <c r="J16" s="27" t="s">
        <v>25</v>
      </c>
      <c r="K16" s="27">
        <v>9</v>
      </c>
      <c r="L16" s="71">
        <v>4</v>
      </c>
      <c r="M16" s="28">
        <f>ROUND(SUMPRODUCT(H16:L16,$H$8:$L$8)/100,1)</f>
        <v>6</v>
      </c>
      <c r="N16" s="29" t="str">
        <f t="shared" si="0"/>
        <v>C</v>
      </c>
      <c r="O16" s="30" t="str">
        <f t="shared" si="1"/>
        <v>Trung bình</v>
      </c>
      <c r="P16" s="31" t="str">
        <f t="shared" si="2"/>
        <v/>
      </c>
      <c r="Q16" s="32" t="s">
        <v>588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448</v>
      </c>
      <c r="D17" s="24" t="s">
        <v>449</v>
      </c>
      <c r="E17" s="25" t="s">
        <v>89</v>
      </c>
      <c r="F17" s="26" t="s">
        <v>450</v>
      </c>
      <c r="G17" s="23" t="s">
        <v>50</v>
      </c>
      <c r="H17" s="27">
        <v>8</v>
      </c>
      <c r="I17" s="27">
        <v>10</v>
      </c>
      <c r="J17" s="27" t="s">
        <v>25</v>
      </c>
      <c r="K17" s="27">
        <v>8</v>
      </c>
      <c r="L17" s="71">
        <v>0</v>
      </c>
      <c r="M17" s="28">
        <f>ROUND(SUMPRODUCT(H17:L17,$H$8:$L$8)/100,1)</f>
        <v>3.4</v>
      </c>
      <c r="N17" s="29" t="str">
        <f t="shared" si="0"/>
        <v>F</v>
      </c>
      <c r="O17" s="30" t="str">
        <f t="shared" si="1"/>
        <v>Kém</v>
      </c>
      <c r="P17" s="31" t="str">
        <f t="shared" si="2"/>
        <v/>
      </c>
      <c r="Q17" s="32" t="s">
        <v>588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Học lại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451</v>
      </c>
      <c r="D18" s="24" t="s">
        <v>452</v>
      </c>
      <c r="E18" s="25" t="s">
        <v>453</v>
      </c>
      <c r="F18" s="26" t="s">
        <v>454</v>
      </c>
      <c r="G18" s="23" t="s">
        <v>55</v>
      </c>
      <c r="H18" s="27">
        <v>9</v>
      </c>
      <c r="I18" s="27">
        <v>10</v>
      </c>
      <c r="J18" s="27" t="s">
        <v>25</v>
      </c>
      <c r="K18" s="27">
        <v>8</v>
      </c>
      <c r="L18" s="71">
        <v>4.5</v>
      </c>
      <c r="M18" s="28">
        <f>ROUND(SUMPRODUCT(H18:L18,$H$8:$L$8)/100,1)</f>
        <v>6.2</v>
      </c>
      <c r="N18" s="29" t="str">
        <f t="shared" si="0"/>
        <v>C</v>
      </c>
      <c r="O18" s="30" t="str">
        <f t="shared" si="1"/>
        <v>Trung bình</v>
      </c>
      <c r="P18" s="31" t="str">
        <f t="shared" si="2"/>
        <v/>
      </c>
      <c r="Q18" s="32" t="s">
        <v>588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455</v>
      </c>
      <c r="D19" s="24" t="s">
        <v>456</v>
      </c>
      <c r="E19" s="25" t="s">
        <v>302</v>
      </c>
      <c r="F19" s="26" t="s">
        <v>457</v>
      </c>
      <c r="G19" s="23" t="s">
        <v>65</v>
      </c>
      <c r="H19" s="27">
        <v>9</v>
      </c>
      <c r="I19" s="27">
        <v>7</v>
      </c>
      <c r="J19" s="27" t="s">
        <v>25</v>
      </c>
      <c r="K19" s="27">
        <v>8</v>
      </c>
      <c r="L19" s="71">
        <v>0</v>
      </c>
      <c r="M19" s="28">
        <f>ROUND(SUMPRODUCT(H19:L19,$H$8:$L$8)/100,1)</f>
        <v>3.2</v>
      </c>
      <c r="N19" s="29" t="str">
        <f t="shared" si="0"/>
        <v>F</v>
      </c>
      <c r="O19" s="30" t="str">
        <f t="shared" si="1"/>
        <v>Kém</v>
      </c>
      <c r="P19" s="31" t="str">
        <f t="shared" si="2"/>
        <v/>
      </c>
      <c r="Q19" s="32" t="s">
        <v>588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Học lại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458</v>
      </c>
      <c r="D20" s="24" t="s">
        <v>459</v>
      </c>
      <c r="E20" s="25" t="s">
        <v>460</v>
      </c>
      <c r="F20" s="26" t="s">
        <v>461</v>
      </c>
      <c r="G20" s="23" t="s">
        <v>55</v>
      </c>
      <c r="H20" s="27">
        <v>10</v>
      </c>
      <c r="I20" s="27">
        <v>10</v>
      </c>
      <c r="J20" s="27" t="s">
        <v>25</v>
      </c>
      <c r="K20" s="27">
        <v>8</v>
      </c>
      <c r="L20" s="71">
        <v>2</v>
      </c>
      <c r="M20" s="28">
        <f>ROUND(SUMPRODUCT(H20:L20,$H$8:$L$8)/100,1)</f>
        <v>4.8</v>
      </c>
      <c r="N20" s="29" t="str">
        <f t="shared" si="0"/>
        <v>D</v>
      </c>
      <c r="O20" s="30" t="str">
        <f t="shared" si="1"/>
        <v>Trung bình yếu</v>
      </c>
      <c r="P20" s="31" t="str">
        <f t="shared" si="2"/>
        <v/>
      </c>
      <c r="Q20" s="32" t="s">
        <v>588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462</v>
      </c>
      <c r="D21" s="24" t="s">
        <v>463</v>
      </c>
      <c r="E21" s="25" t="s">
        <v>105</v>
      </c>
      <c r="F21" s="26" t="s">
        <v>464</v>
      </c>
      <c r="G21" s="23" t="s">
        <v>50</v>
      </c>
      <c r="H21" s="27">
        <v>0</v>
      </c>
      <c r="I21" s="27">
        <v>0</v>
      </c>
      <c r="J21" s="27" t="s">
        <v>25</v>
      </c>
      <c r="K21" s="27">
        <v>0</v>
      </c>
      <c r="L21" s="71" t="s">
        <v>25</v>
      </c>
      <c r="M21" s="28">
        <f>ROUND(SUMPRODUCT(H21:L21,$H$8:$L$8)/100,1)</f>
        <v>0</v>
      </c>
      <c r="N21" s="29" t="str">
        <f t="shared" si="0"/>
        <v>F</v>
      </c>
      <c r="O21" s="30" t="str">
        <f t="shared" si="1"/>
        <v>Kém</v>
      </c>
      <c r="P21" s="31" t="str">
        <f t="shared" si="2"/>
        <v>Không đủ ĐKDT</v>
      </c>
      <c r="Q21" s="32" t="s">
        <v>588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Học lại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465</v>
      </c>
      <c r="D22" s="24" t="s">
        <v>396</v>
      </c>
      <c r="E22" s="25" t="s">
        <v>313</v>
      </c>
      <c r="F22" s="26" t="s">
        <v>466</v>
      </c>
      <c r="G22" s="23" t="s">
        <v>50</v>
      </c>
      <c r="H22" s="27">
        <v>0</v>
      </c>
      <c r="I22" s="27">
        <v>0</v>
      </c>
      <c r="J22" s="27" t="s">
        <v>25</v>
      </c>
      <c r="K22" s="27">
        <v>0</v>
      </c>
      <c r="L22" s="71" t="s">
        <v>25</v>
      </c>
      <c r="M22" s="28">
        <f>ROUND(SUMPRODUCT(H22:L22,$H$8:$L$8)/100,1)</f>
        <v>0</v>
      </c>
      <c r="N22" s="29" t="str">
        <f t="shared" si="0"/>
        <v>F</v>
      </c>
      <c r="O22" s="30" t="str">
        <f t="shared" si="1"/>
        <v>Kém</v>
      </c>
      <c r="P22" s="31" t="str">
        <f t="shared" si="2"/>
        <v>Không đủ ĐKDT</v>
      </c>
      <c r="Q22" s="32" t="s">
        <v>588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Học lại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467</v>
      </c>
      <c r="D23" s="24" t="s">
        <v>468</v>
      </c>
      <c r="E23" s="25" t="s">
        <v>469</v>
      </c>
      <c r="F23" s="26" t="s">
        <v>470</v>
      </c>
      <c r="G23" s="23" t="s">
        <v>65</v>
      </c>
      <c r="H23" s="27">
        <v>9</v>
      </c>
      <c r="I23" s="27">
        <v>7</v>
      </c>
      <c r="J23" s="27" t="s">
        <v>25</v>
      </c>
      <c r="K23" s="27">
        <v>8</v>
      </c>
      <c r="L23" s="71">
        <v>2</v>
      </c>
      <c r="M23" s="28">
        <f>ROUND(SUMPRODUCT(H23:L23,$H$8:$L$8)/100,1)</f>
        <v>4.4000000000000004</v>
      </c>
      <c r="N23" s="29" t="str">
        <f t="shared" si="0"/>
        <v>D</v>
      </c>
      <c r="O23" s="30" t="str">
        <f t="shared" si="1"/>
        <v>Trung bình yếu</v>
      </c>
      <c r="P23" s="31" t="str">
        <f t="shared" si="2"/>
        <v/>
      </c>
      <c r="Q23" s="32" t="s">
        <v>588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471</v>
      </c>
      <c r="D24" s="24" t="s">
        <v>472</v>
      </c>
      <c r="E24" s="25" t="s">
        <v>322</v>
      </c>
      <c r="F24" s="26" t="s">
        <v>124</v>
      </c>
      <c r="G24" s="23" t="s">
        <v>50</v>
      </c>
      <c r="H24" s="27">
        <v>10</v>
      </c>
      <c r="I24" s="27">
        <v>10</v>
      </c>
      <c r="J24" s="27" t="s">
        <v>25</v>
      </c>
      <c r="K24" s="27">
        <v>8</v>
      </c>
      <c r="L24" s="71">
        <v>8</v>
      </c>
      <c r="M24" s="28">
        <f>ROUND(SUMPRODUCT(H24:L24,$H$8:$L$8)/100,1)</f>
        <v>8.4</v>
      </c>
      <c r="N24" s="29" t="str">
        <f t="shared" si="0"/>
        <v>B+</v>
      </c>
      <c r="O24" s="30" t="str">
        <f t="shared" si="1"/>
        <v>Khá</v>
      </c>
      <c r="P24" s="31" t="str">
        <f t="shared" si="2"/>
        <v/>
      </c>
      <c r="Q24" s="32" t="s">
        <v>588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473</v>
      </c>
      <c r="D25" s="24" t="s">
        <v>474</v>
      </c>
      <c r="E25" s="25" t="s">
        <v>475</v>
      </c>
      <c r="F25" s="26" t="s">
        <v>476</v>
      </c>
      <c r="G25" s="23" t="s">
        <v>65</v>
      </c>
      <c r="H25" s="27">
        <v>9</v>
      </c>
      <c r="I25" s="27">
        <v>8</v>
      </c>
      <c r="J25" s="27" t="s">
        <v>25</v>
      </c>
      <c r="K25" s="27">
        <v>8</v>
      </c>
      <c r="L25" s="71">
        <v>1</v>
      </c>
      <c r="M25" s="28">
        <f>ROUND(SUMPRODUCT(H25:L25,$H$8:$L$8)/100,1)</f>
        <v>3.9</v>
      </c>
      <c r="N25" s="29" t="str">
        <f t="shared" si="0"/>
        <v>F</v>
      </c>
      <c r="O25" s="30" t="str">
        <f t="shared" si="1"/>
        <v>Kém</v>
      </c>
      <c r="P25" s="31" t="str">
        <f t="shared" si="2"/>
        <v/>
      </c>
      <c r="Q25" s="32" t="s">
        <v>588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Học lại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477</v>
      </c>
      <c r="D26" s="24" t="s">
        <v>137</v>
      </c>
      <c r="E26" s="25" t="s">
        <v>109</v>
      </c>
      <c r="F26" s="26" t="s">
        <v>478</v>
      </c>
      <c r="G26" s="23" t="s">
        <v>55</v>
      </c>
      <c r="H26" s="27">
        <v>10</v>
      </c>
      <c r="I26" s="27">
        <v>10</v>
      </c>
      <c r="J26" s="27" t="s">
        <v>25</v>
      </c>
      <c r="K26" s="27">
        <v>9</v>
      </c>
      <c r="L26" s="71">
        <v>4</v>
      </c>
      <c r="M26" s="28">
        <f>ROUND(SUMPRODUCT(H26:L26,$H$8:$L$8)/100,1)</f>
        <v>6.2</v>
      </c>
      <c r="N26" s="29" t="str">
        <f t="shared" si="0"/>
        <v>C</v>
      </c>
      <c r="O26" s="30" t="str">
        <f t="shared" si="1"/>
        <v>Trung bình</v>
      </c>
      <c r="P26" s="31" t="str">
        <f t="shared" si="2"/>
        <v/>
      </c>
      <c r="Q26" s="32" t="s">
        <v>588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479</v>
      </c>
      <c r="D27" s="24" t="s">
        <v>480</v>
      </c>
      <c r="E27" s="25" t="s">
        <v>481</v>
      </c>
      <c r="F27" s="26" t="s">
        <v>482</v>
      </c>
      <c r="G27" s="23" t="s">
        <v>65</v>
      </c>
      <c r="H27" s="27">
        <v>9</v>
      </c>
      <c r="I27" s="27">
        <v>8</v>
      </c>
      <c r="J27" s="27" t="s">
        <v>25</v>
      </c>
      <c r="K27" s="27">
        <v>9</v>
      </c>
      <c r="L27" s="71">
        <v>2</v>
      </c>
      <c r="M27" s="28">
        <f>ROUND(SUMPRODUCT(H27:L27,$H$8:$L$8)/100,1)</f>
        <v>4.7</v>
      </c>
      <c r="N27" s="29" t="str">
        <f t="shared" si="0"/>
        <v>D</v>
      </c>
      <c r="O27" s="30" t="str">
        <f t="shared" si="1"/>
        <v>Trung bình yếu</v>
      </c>
      <c r="P27" s="31" t="str">
        <f t="shared" si="2"/>
        <v/>
      </c>
      <c r="Q27" s="32" t="s">
        <v>588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483</v>
      </c>
      <c r="D28" s="24" t="s">
        <v>484</v>
      </c>
      <c r="E28" s="25" t="s">
        <v>131</v>
      </c>
      <c r="F28" s="26" t="s">
        <v>485</v>
      </c>
      <c r="G28" s="23" t="s">
        <v>60</v>
      </c>
      <c r="H28" s="27">
        <v>9</v>
      </c>
      <c r="I28" s="27">
        <v>7</v>
      </c>
      <c r="J28" s="27" t="s">
        <v>25</v>
      </c>
      <c r="K28" s="27">
        <v>8</v>
      </c>
      <c r="L28" s="71">
        <v>5.5</v>
      </c>
      <c r="M28" s="28">
        <f>ROUND(SUMPRODUCT(H28:L28,$H$8:$L$8)/100,1)</f>
        <v>6.5</v>
      </c>
      <c r="N28" s="29" t="str">
        <f t="shared" si="0"/>
        <v>C+</v>
      </c>
      <c r="O28" s="30" t="str">
        <f t="shared" si="1"/>
        <v>Trung bình</v>
      </c>
      <c r="P28" s="31" t="str">
        <f t="shared" si="2"/>
        <v/>
      </c>
      <c r="Q28" s="32" t="s">
        <v>588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486</v>
      </c>
      <c r="D29" s="24" t="s">
        <v>487</v>
      </c>
      <c r="E29" s="25" t="s">
        <v>488</v>
      </c>
      <c r="F29" s="26" t="s">
        <v>228</v>
      </c>
      <c r="G29" s="23" t="s">
        <v>50</v>
      </c>
      <c r="H29" s="27">
        <v>9</v>
      </c>
      <c r="I29" s="27">
        <v>7</v>
      </c>
      <c r="J29" s="27" t="s">
        <v>25</v>
      </c>
      <c r="K29" s="27">
        <v>9</v>
      </c>
      <c r="L29" s="71">
        <v>5</v>
      </c>
      <c r="M29" s="28">
        <f>ROUND(SUMPRODUCT(H29:L29,$H$8:$L$8)/100,1)</f>
        <v>6.4</v>
      </c>
      <c r="N29" s="29" t="str">
        <f t="shared" si="0"/>
        <v>C</v>
      </c>
      <c r="O29" s="30" t="str">
        <f t="shared" si="1"/>
        <v>Trung bình</v>
      </c>
      <c r="P29" s="31" t="str">
        <f t="shared" si="2"/>
        <v/>
      </c>
      <c r="Q29" s="32" t="s">
        <v>588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489</v>
      </c>
      <c r="D30" s="24" t="s">
        <v>396</v>
      </c>
      <c r="E30" s="25" t="s">
        <v>488</v>
      </c>
      <c r="F30" s="26" t="s">
        <v>490</v>
      </c>
      <c r="G30" s="23" t="s">
        <v>55</v>
      </c>
      <c r="H30" s="27">
        <v>10</v>
      </c>
      <c r="I30" s="27">
        <v>9</v>
      </c>
      <c r="J30" s="27" t="s">
        <v>25</v>
      </c>
      <c r="K30" s="27">
        <v>10</v>
      </c>
      <c r="L30" s="71">
        <v>7</v>
      </c>
      <c r="M30" s="28">
        <f>ROUND(SUMPRODUCT(H30:L30,$H$8:$L$8)/100,1)</f>
        <v>8.1</v>
      </c>
      <c r="N30" s="29" t="str">
        <f t="shared" si="0"/>
        <v>B+</v>
      </c>
      <c r="O30" s="30" t="str">
        <f t="shared" si="1"/>
        <v>Khá</v>
      </c>
      <c r="P30" s="31" t="str">
        <f t="shared" si="2"/>
        <v/>
      </c>
      <c r="Q30" s="32" t="s">
        <v>588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491</v>
      </c>
      <c r="D31" s="24" t="s">
        <v>492</v>
      </c>
      <c r="E31" s="25" t="s">
        <v>493</v>
      </c>
      <c r="F31" s="26" t="s">
        <v>290</v>
      </c>
      <c r="G31" s="23" t="s">
        <v>60</v>
      </c>
      <c r="H31" s="27">
        <v>10</v>
      </c>
      <c r="I31" s="27">
        <v>8</v>
      </c>
      <c r="J31" s="27" t="s">
        <v>25</v>
      </c>
      <c r="K31" s="27">
        <v>8</v>
      </c>
      <c r="L31" s="71">
        <v>2</v>
      </c>
      <c r="M31" s="28">
        <f>ROUND(SUMPRODUCT(H31:L31,$H$8:$L$8)/100,1)</f>
        <v>4.5999999999999996</v>
      </c>
      <c r="N31" s="29" t="str">
        <f t="shared" si="0"/>
        <v>D</v>
      </c>
      <c r="O31" s="30" t="str">
        <f t="shared" si="1"/>
        <v>Trung bình yếu</v>
      </c>
      <c r="P31" s="31" t="str">
        <f t="shared" si="2"/>
        <v/>
      </c>
      <c r="Q31" s="32" t="s">
        <v>588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494</v>
      </c>
      <c r="D32" s="24" t="s">
        <v>47</v>
      </c>
      <c r="E32" s="25" t="s">
        <v>134</v>
      </c>
      <c r="F32" s="26" t="s">
        <v>495</v>
      </c>
      <c r="G32" s="23" t="s">
        <v>55</v>
      </c>
      <c r="H32" s="27">
        <v>10</v>
      </c>
      <c r="I32" s="27">
        <v>8</v>
      </c>
      <c r="J32" s="27" t="s">
        <v>25</v>
      </c>
      <c r="K32" s="27">
        <v>9</v>
      </c>
      <c r="L32" s="71">
        <v>5</v>
      </c>
      <c r="M32" s="28">
        <f>ROUND(SUMPRODUCT(H32:L32,$H$8:$L$8)/100,1)</f>
        <v>6.6</v>
      </c>
      <c r="N32" s="29" t="str">
        <f t="shared" si="0"/>
        <v>C+</v>
      </c>
      <c r="O32" s="30" t="str">
        <f t="shared" si="1"/>
        <v>Trung bình</v>
      </c>
      <c r="P32" s="31" t="str">
        <f t="shared" si="2"/>
        <v/>
      </c>
      <c r="Q32" s="32" t="s">
        <v>588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496</v>
      </c>
      <c r="D33" s="24" t="s">
        <v>412</v>
      </c>
      <c r="E33" s="25" t="s">
        <v>134</v>
      </c>
      <c r="F33" s="26" t="s">
        <v>497</v>
      </c>
      <c r="G33" s="23" t="s">
        <v>55</v>
      </c>
      <c r="H33" s="27">
        <v>10</v>
      </c>
      <c r="I33" s="27">
        <v>10</v>
      </c>
      <c r="J33" s="27" t="s">
        <v>25</v>
      </c>
      <c r="K33" s="27">
        <v>9</v>
      </c>
      <c r="L33" s="71">
        <v>0</v>
      </c>
      <c r="M33" s="28">
        <f>ROUND(SUMPRODUCT(H33:L33,$H$8:$L$8)/100,1)</f>
        <v>3.8</v>
      </c>
      <c r="N33" s="29" t="str">
        <f t="shared" si="0"/>
        <v>F</v>
      </c>
      <c r="O33" s="30" t="str">
        <f t="shared" si="1"/>
        <v>Kém</v>
      </c>
      <c r="P33" s="31" t="str">
        <f t="shared" si="2"/>
        <v/>
      </c>
      <c r="Q33" s="32" t="s">
        <v>588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498</v>
      </c>
      <c r="D34" s="24" t="s">
        <v>499</v>
      </c>
      <c r="E34" s="25" t="s">
        <v>500</v>
      </c>
      <c r="F34" s="26" t="s">
        <v>501</v>
      </c>
      <c r="G34" s="23" t="s">
        <v>280</v>
      </c>
      <c r="H34" s="27">
        <v>10</v>
      </c>
      <c r="I34" s="27">
        <v>7</v>
      </c>
      <c r="J34" s="27" t="s">
        <v>25</v>
      </c>
      <c r="K34" s="27">
        <v>8</v>
      </c>
      <c r="L34" s="71">
        <v>5</v>
      </c>
      <c r="M34" s="28">
        <f>ROUND(SUMPRODUCT(H34:L34,$H$8:$L$8)/100,1)</f>
        <v>6.3</v>
      </c>
      <c r="N34" s="29" t="str">
        <f t="shared" si="0"/>
        <v>C</v>
      </c>
      <c r="O34" s="30" t="str">
        <f t="shared" si="1"/>
        <v>Trung bình</v>
      </c>
      <c r="P34" s="31" t="str">
        <f t="shared" si="2"/>
        <v/>
      </c>
      <c r="Q34" s="32" t="s">
        <v>588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502</v>
      </c>
      <c r="D35" s="24" t="s">
        <v>503</v>
      </c>
      <c r="E35" s="25" t="s">
        <v>184</v>
      </c>
      <c r="F35" s="26" t="s">
        <v>485</v>
      </c>
      <c r="G35" s="23" t="s">
        <v>280</v>
      </c>
      <c r="H35" s="27">
        <v>9</v>
      </c>
      <c r="I35" s="27">
        <v>7</v>
      </c>
      <c r="J35" s="27" t="s">
        <v>25</v>
      </c>
      <c r="K35" s="27">
        <v>9</v>
      </c>
      <c r="L35" s="71">
        <v>2</v>
      </c>
      <c r="M35" s="28">
        <f>ROUND(SUMPRODUCT(H35:L35,$H$8:$L$8)/100,1)</f>
        <v>4.5999999999999996</v>
      </c>
      <c r="N35" s="29" t="str">
        <f t="shared" si="0"/>
        <v>D</v>
      </c>
      <c r="O35" s="30" t="str">
        <f t="shared" si="1"/>
        <v>Trung bình yếu</v>
      </c>
      <c r="P35" s="31" t="str">
        <f t="shared" si="2"/>
        <v/>
      </c>
      <c r="Q35" s="32" t="s">
        <v>588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504</v>
      </c>
      <c r="D36" s="24" t="s">
        <v>505</v>
      </c>
      <c r="E36" s="25" t="s">
        <v>194</v>
      </c>
      <c r="F36" s="26" t="s">
        <v>506</v>
      </c>
      <c r="G36" s="23" t="s">
        <v>280</v>
      </c>
      <c r="H36" s="27">
        <v>9</v>
      </c>
      <c r="I36" s="27">
        <v>10</v>
      </c>
      <c r="J36" s="27" t="s">
        <v>25</v>
      </c>
      <c r="K36" s="27">
        <v>8</v>
      </c>
      <c r="L36" s="71">
        <v>0</v>
      </c>
      <c r="M36" s="28">
        <f>ROUND(SUMPRODUCT(H36:L36,$H$8:$L$8)/100,1)</f>
        <v>3.5</v>
      </c>
      <c r="N36" s="29" t="str">
        <f t="shared" si="0"/>
        <v>F</v>
      </c>
      <c r="O36" s="30" t="str">
        <f t="shared" si="1"/>
        <v>Kém</v>
      </c>
      <c r="P36" s="31" t="str">
        <f t="shared" si="2"/>
        <v/>
      </c>
      <c r="Q36" s="32" t="s">
        <v>588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Học lại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507</v>
      </c>
      <c r="D37" s="24" t="s">
        <v>339</v>
      </c>
      <c r="E37" s="25" t="s">
        <v>243</v>
      </c>
      <c r="F37" s="26" t="s">
        <v>508</v>
      </c>
      <c r="G37" s="23" t="s">
        <v>509</v>
      </c>
      <c r="H37" s="27">
        <v>9</v>
      </c>
      <c r="I37" s="27">
        <v>10</v>
      </c>
      <c r="J37" s="27" t="s">
        <v>25</v>
      </c>
      <c r="K37" s="27">
        <v>8</v>
      </c>
      <c r="L37" s="71">
        <v>1</v>
      </c>
      <c r="M37" s="28">
        <f>ROUND(SUMPRODUCT(H37:L37,$H$8:$L$8)/100,1)</f>
        <v>4.0999999999999996</v>
      </c>
      <c r="N37" s="29" t="str">
        <f t="shared" si="0"/>
        <v>D</v>
      </c>
      <c r="O37" s="30" t="str">
        <f t="shared" si="1"/>
        <v>Trung bình yếu</v>
      </c>
      <c r="P37" s="31" t="str">
        <f t="shared" si="2"/>
        <v/>
      </c>
      <c r="Q37" s="32" t="s">
        <v>588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510</v>
      </c>
      <c r="D38" s="24" t="s">
        <v>511</v>
      </c>
      <c r="E38" s="25" t="s">
        <v>512</v>
      </c>
      <c r="F38" s="26" t="s">
        <v>513</v>
      </c>
      <c r="G38" s="23" t="s">
        <v>156</v>
      </c>
      <c r="H38" s="27">
        <v>10</v>
      </c>
      <c r="I38" s="27">
        <v>7</v>
      </c>
      <c r="J38" s="27" t="s">
        <v>25</v>
      </c>
      <c r="K38" s="27">
        <v>9</v>
      </c>
      <c r="L38" s="71">
        <v>2</v>
      </c>
      <c r="M38" s="28">
        <f>ROUND(SUMPRODUCT(H38:L38,$H$8:$L$8)/100,1)</f>
        <v>4.7</v>
      </c>
      <c r="N38" s="29" t="str">
        <f t="shared" si="0"/>
        <v>D</v>
      </c>
      <c r="O38" s="30" t="str">
        <f t="shared" si="1"/>
        <v>Trung bình yếu</v>
      </c>
      <c r="P38" s="31" t="str">
        <f t="shared" si="2"/>
        <v/>
      </c>
      <c r="Q38" s="32" t="s">
        <v>588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514</v>
      </c>
      <c r="D39" s="24" t="s">
        <v>515</v>
      </c>
      <c r="E39" s="25" t="s">
        <v>516</v>
      </c>
      <c r="F39" s="26" t="s">
        <v>517</v>
      </c>
      <c r="G39" s="23" t="s">
        <v>50</v>
      </c>
      <c r="H39" s="27">
        <v>9</v>
      </c>
      <c r="I39" s="27">
        <v>7</v>
      </c>
      <c r="J39" s="27" t="s">
        <v>25</v>
      </c>
      <c r="K39" s="27">
        <v>8</v>
      </c>
      <c r="L39" s="71">
        <v>3</v>
      </c>
      <c r="M39" s="28">
        <f>ROUND(SUMPRODUCT(H39:L39,$H$8:$L$8)/100,1)</f>
        <v>5</v>
      </c>
      <c r="N39" s="29" t="str">
        <f t="shared" si="0"/>
        <v>D+</v>
      </c>
      <c r="O39" s="30" t="str">
        <f t="shared" si="1"/>
        <v>Trung bình yếu</v>
      </c>
      <c r="P39" s="31" t="str">
        <f t="shared" si="2"/>
        <v/>
      </c>
      <c r="Q39" s="32" t="s">
        <v>589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518</v>
      </c>
      <c r="D40" s="24" t="s">
        <v>456</v>
      </c>
      <c r="E40" s="25" t="s">
        <v>142</v>
      </c>
      <c r="F40" s="26" t="s">
        <v>519</v>
      </c>
      <c r="G40" s="23" t="s">
        <v>60</v>
      </c>
      <c r="H40" s="27">
        <v>9</v>
      </c>
      <c r="I40" s="27">
        <v>10</v>
      </c>
      <c r="J40" s="27" t="s">
        <v>25</v>
      </c>
      <c r="K40" s="27">
        <v>8</v>
      </c>
      <c r="L40" s="71">
        <v>4</v>
      </c>
      <c r="M40" s="28">
        <f>ROUND(SUMPRODUCT(H40:L40,$H$8:$L$8)/100,1)</f>
        <v>5.9</v>
      </c>
      <c r="N40" s="29" t="str">
        <f t="shared" si="0"/>
        <v>C</v>
      </c>
      <c r="O40" s="30" t="str">
        <f t="shared" si="1"/>
        <v>Trung bình</v>
      </c>
      <c r="P40" s="31" t="str">
        <f t="shared" si="2"/>
        <v/>
      </c>
      <c r="Q40" s="32" t="s">
        <v>589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520</v>
      </c>
      <c r="D41" s="24" t="s">
        <v>521</v>
      </c>
      <c r="E41" s="25" t="s">
        <v>150</v>
      </c>
      <c r="F41" s="26" t="s">
        <v>522</v>
      </c>
      <c r="G41" s="23" t="s">
        <v>55</v>
      </c>
      <c r="H41" s="27">
        <v>8</v>
      </c>
      <c r="I41" s="27">
        <v>7</v>
      </c>
      <c r="J41" s="27" t="s">
        <v>25</v>
      </c>
      <c r="K41" s="27">
        <v>9</v>
      </c>
      <c r="L41" s="71">
        <v>1</v>
      </c>
      <c r="M41" s="28">
        <f>ROUND(SUMPRODUCT(H41:L41,$H$8:$L$8)/100,1)</f>
        <v>3.9</v>
      </c>
      <c r="N41" s="29" t="str">
        <f t="shared" ref="N41:N67" si="3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F</v>
      </c>
      <c r="O41" s="30" t="str">
        <f t="shared" ref="O41:O67" si="4">IF($M41&lt;4,"Kém",IF(AND($M41&gt;=4,$M41&lt;=5.4),"Trung bình yếu",IF(AND($M41&gt;=5.5,$M41&lt;=6.9),"Trung bình",IF(AND($M41&gt;=7,$M41&lt;=8.4),"Khá",IF(AND($M41&gt;=8.5,$M41&lt;=10),"Giỏi","")))))</f>
        <v>Kém</v>
      </c>
      <c r="P41" s="31" t="str">
        <f t="shared" si="2"/>
        <v/>
      </c>
      <c r="Q41" s="32" t="s">
        <v>589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Học lại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523</v>
      </c>
      <c r="D42" s="24" t="s">
        <v>57</v>
      </c>
      <c r="E42" s="25" t="s">
        <v>150</v>
      </c>
      <c r="F42" s="26" t="s">
        <v>524</v>
      </c>
      <c r="G42" s="23" t="s">
        <v>55</v>
      </c>
      <c r="H42" s="27">
        <v>9</v>
      </c>
      <c r="I42" s="27">
        <v>7</v>
      </c>
      <c r="J42" s="27" t="s">
        <v>25</v>
      </c>
      <c r="K42" s="27">
        <v>8</v>
      </c>
      <c r="L42" s="71">
        <v>4</v>
      </c>
      <c r="M42" s="28">
        <f>ROUND(SUMPRODUCT(H42:L42,$H$8:$L$8)/100,1)</f>
        <v>5.6</v>
      </c>
      <c r="N42" s="29" t="str">
        <f t="shared" si="3"/>
        <v>C</v>
      </c>
      <c r="O42" s="30" t="str">
        <f t="shared" si="4"/>
        <v>Trung bình</v>
      </c>
      <c r="P42" s="31" t="str">
        <f t="shared" si="2"/>
        <v/>
      </c>
      <c r="Q42" s="32" t="s">
        <v>589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525</v>
      </c>
      <c r="D43" s="24" t="s">
        <v>301</v>
      </c>
      <c r="E43" s="25" t="s">
        <v>526</v>
      </c>
      <c r="F43" s="26" t="s">
        <v>527</v>
      </c>
      <c r="G43" s="23" t="s">
        <v>60</v>
      </c>
      <c r="H43" s="27">
        <v>9</v>
      </c>
      <c r="I43" s="27">
        <v>7</v>
      </c>
      <c r="J43" s="27" t="s">
        <v>25</v>
      </c>
      <c r="K43" s="27">
        <v>9</v>
      </c>
      <c r="L43" s="71">
        <v>1</v>
      </c>
      <c r="M43" s="28">
        <f>ROUND(SUMPRODUCT(H43:L43,$H$8:$L$8)/100,1)</f>
        <v>4</v>
      </c>
      <c r="N43" s="29" t="str">
        <f t="shared" si="3"/>
        <v>D</v>
      </c>
      <c r="O43" s="30" t="str">
        <f t="shared" si="4"/>
        <v>Trung bình yếu</v>
      </c>
      <c r="P43" s="31" t="str">
        <f t="shared" si="2"/>
        <v/>
      </c>
      <c r="Q43" s="32" t="s">
        <v>589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528</v>
      </c>
      <c r="D44" s="24" t="s">
        <v>529</v>
      </c>
      <c r="E44" s="25" t="s">
        <v>526</v>
      </c>
      <c r="F44" s="26" t="s">
        <v>530</v>
      </c>
      <c r="G44" s="23" t="s">
        <v>50</v>
      </c>
      <c r="H44" s="27">
        <v>9</v>
      </c>
      <c r="I44" s="27">
        <v>10</v>
      </c>
      <c r="J44" s="27" t="s">
        <v>25</v>
      </c>
      <c r="K44" s="27">
        <v>9</v>
      </c>
      <c r="L44" s="71">
        <v>4</v>
      </c>
      <c r="M44" s="28">
        <f>ROUND(SUMPRODUCT(H44:L44,$H$8:$L$8)/100,1)</f>
        <v>6.1</v>
      </c>
      <c r="N44" s="29" t="str">
        <f t="shared" si="3"/>
        <v>C</v>
      </c>
      <c r="O44" s="30" t="str">
        <f t="shared" si="4"/>
        <v>Trung bình</v>
      </c>
      <c r="P44" s="31" t="str">
        <f t="shared" si="2"/>
        <v/>
      </c>
      <c r="Q44" s="32" t="s">
        <v>589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531</v>
      </c>
      <c r="D45" s="24" t="s">
        <v>412</v>
      </c>
      <c r="E45" s="25" t="s">
        <v>355</v>
      </c>
      <c r="F45" s="26" t="s">
        <v>532</v>
      </c>
      <c r="G45" s="23" t="s">
        <v>55</v>
      </c>
      <c r="H45" s="27">
        <v>0</v>
      </c>
      <c r="I45" s="27">
        <v>0</v>
      </c>
      <c r="J45" s="27" t="s">
        <v>25</v>
      </c>
      <c r="K45" s="27">
        <v>0</v>
      </c>
      <c r="L45" s="71" t="s">
        <v>25</v>
      </c>
      <c r="M45" s="28">
        <f>ROUND(SUMPRODUCT(H45:L45,$H$8:$L$8)/100,1)</f>
        <v>0</v>
      </c>
      <c r="N45" s="29" t="str">
        <f t="shared" si="3"/>
        <v>F</v>
      </c>
      <c r="O45" s="30" t="str">
        <f t="shared" si="4"/>
        <v>Kém</v>
      </c>
      <c r="P45" s="31" t="str">
        <f t="shared" si="2"/>
        <v>Không đủ ĐKDT</v>
      </c>
      <c r="Q45" s="32" t="s">
        <v>589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Học lại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533</v>
      </c>
      <c r="D46" s="24" t="s">
        <v>593</v>
      </c>
      <c r="E46" s="25" t="s">
        <v>534</v>
      </c>
      <c r="F46" s="26" t="s">
        <v>535</v>
      </c>
      <c r="G46" s="23" t="s">
        <v>50</v>
      </c>
      <c r="H46" s="27">
        <v>10</v>
      </c>
      <c r="I46" s="27">
        <v>7</v>
      </c>
      <c r="J46" s="27" t="s">
        <v>25</v>
      </c>
      <c r="K46" s="27">
        <v>9</v>
      </c>
      <c r="L46" s="71">
        <v>1</v>
      </c>
      <c r="M46" s="28">
        <f>ROUND(SUMPRODUCT(H46:L46,$H$8:$L$8)/100,1)</f>
        <v>4.0999999999999996</v>
      </c>
      <c r="N46" s="29" t="str">
        <f t="shared" si="3"/>
        <v>D</v>
      </c>
      <c r="O46" s="30" t="str">
        <f t="shared" si="4"/>
        <v>Trung bình yếu</v>
      </c>
      <c r="P46" s="31" t="str">
        <f t="shared" si="2"/>
        <v/>
      </c>
      <c r="Q46" s="32" t="s">
        <v>589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536</v>
      </c>
      <c r="D47" s="24" t="s">
        <v>537</v>
      </c>
      <c r="E47" s="25" t="s">
        <v>364</v>
      </c>
      <c r="F47" s="26" t="s">
        <v>538</v>
      </c>
      <c r="G47" s="23" t="s">
        <v>65</v>
      </c>
      <c r="H47" s="27">
        <v>10</v>
      </c>
      <c r="I47" s="27">
        <v>8</v>
      </c>
      <c r="J47" s="27" t="s">
        <v>25</v>
      </c>
      <c r="K47" s="27">
        <v>8</v>
      </c>
      <c r="L47" s="71">
        <v>5</v>
      </c>
      <c r="M47" s="28">
        <f>ROUND(SUMPRODUCT(H47:L47,$H$8:$L$8)/100,1)</f>
        <v>6.4</v>
      </c>
      <c r="N47" s="29" t="str">
        <f t="shared" si="3"/>
        <v>C</v>
      </c>
      <c r="O47" s="30" t="str">
        <f t="shared" si="4"/>
        <v>Trung bình</v>
      </c>
      <c r="P47" s="31" t="str">
        <f t="shared" si="2"/>
        <v/>
      </c>
      <c r="Q47" s="32" t="s">
        <v>589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539</v>
      </c>
      <c r="D48" s="24" t="s">
        <v>540</v>
      </c>
      <c r="E48" s="25" t="s">
        <v>364</v>
      </c>
      <c r="F48" s="26" t="s">
        <v>495</v>
      </c>
      <c r="G48" s="23" t="s">
        <v>60</v>
      </c>
      <c r="H48" s="27">
        <v>10</v>
      </c>
      <c r="I48" s="27">
        <v>8</v>
      </c>
      <c r="J48" s="27" t="s">
        <v>25</v>
      </c>
      <c r="K48" s="27">
        <v>8</v>
      </c>
      <c r="L48" s="71">
        <v>3</v>
      </c>
      <c r="M48" s="28">
        <f>ROUND(SUMPRODUCT(H48:L48,$H$8:$L$8)/100,1)</f>
        <v>5.2</v>
      </c>
      <c r="N48" s="29" t="str">
        <f t="shared" si="3"/>
        <v>D+</v>
      </c>
      <c r="O48" s="30" t="str">
        <f t="shared" si="4"/>
        <v>Trung bình yếu</v>
      </c>
      <c r="P48" s="31" t="str">
        <f t="shared" si="2"/>
        <v/>
      </c>
      <c r="Q48" s="32" t="s">
        <v>589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62"/>
      <c r="V48" s="62"/>
      <c r="W48" s="62"/>
      <c r="X48" s="54"/>
      <c r="Y48" s="54"/>
      <c r="Z48" s="54"/>
      <c r="AA48" s="54"/>
      <c r="AB48" s="53"/>
      <c r="AC48" s="54"/>
      <c r="AD48" s="54"/>
      <c r="AE48" s="54"/>
      <c r="AF48" s="54"/>
      <c r="AG48" s="54"/>
      <c r="AH48" s="54"/>
      <c r="AI48" s="55"/>
    </row>
    <row r="49" spans="2:35" ht="18.75" customHeight="1" x14ac:dyDescent="0.25">
      <c r="B49" s="22">
        <v>41</v>
      </c>
      <c r="C49" s="23" t="s">
        <v>541</v>
      </c>
      <c r="D49" s="24" t="s">
        <v>542</v>
      </c>
      <c r="E49" s="25" t="s">
        <v>543</v>
      </c>
      <c r="F49" s="26" t="s">
        <v>80</v>
      </c>
      <c r="G49" s="23" t="s">
        <v>55</v>
      </c>
      <c r="H49" s="27">
        <v>9</v>
      </c>
      <c r="I49" s="27">
        <v>7</v>
      </c>
      <c r="J49" s="27" t="s">
        <v>25</v>
      </c>
      <c r="K49" s="27">
        <v>9</v>
      </c>
      <c r="L49" s="71">
        <v>5</v>
      </c>
      <c r="M49" s="28">
        <f>ROUND(SUMPRODUCT(H49:L49,$H$8:$L$8)/100,1)</f>
        <v>6.4</v>
      </c>
      <c r="N49" s="29" t="str">
        <f t="shared" si="3"/>
        <v>C</v>
      </c>
      <c r="O49" s="30" t="str">
        <f t="shared" si="4"/>
        <v>Trung bình</v>
      </c>
      <c r="P49" s="31" t="str">
        <f t="shared" si="2"/>
        <v/>
      </c>
      <c r="Q49" s="32" t="s">
        <v>589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544</v>
      </c>
      <c r="D50" s="24" t="s">
        <v>438</v>
      </c>
      <c r="E50" s="25" t="s">
        <v>545</v>
      </c>
      <c r="F50" s="26" t="s">
        <v>546</v>
      </c>
      <c r="G50" s="23" t="s">
        <v>50</v>
      </c>
      <c r="H50" s="27">
        <v>9</v>
      </c>
      <c r="I50" s="27">
        <v>7</v>
      </c>
      <c r="J50" s="27" t="s">
        <v>25</v>
      </c>
      <c r="K50" s="27">
        <v>7</v>
      </c>
      <c r="L50" s="71">
        <v>1</v>
      </c>
      <c r="M50" s="28">
        <f>ROUND(SUMPRODUCT(H50:L50,$H$8:$L$8)/100,1)</f>
        <v>3.6</v>
      </c>
      <c r="N50" s="29" t="str">
        <f t="shared" si="3"/>
        <v>F</v>
      </c>
      <c r="O50" s="30" t="str">
        <f t="shared" si="4"/>
        <v>Kém</v>
      </c>
      <c r="P50" s="31" t="str">
        <f t="shared" si="2"/>
        <v/>
      </c>
      <c r="Q50" s="32" t="s">
        <v>589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Học lại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547</v>
      </c>
      <c r="D51" s="24" t="s">
        <v>548</v>
      </c>
      <c r="E51" s="25" t="s">
        <v>191</v>
      </c>
      <c r="F51" s="26" t="s">
        <v>549</v>
      </c>
      <c r="G51" s="23" t="s">
        <v>55</v>
      </c>
      <c r="H51" s="27">
        <v>9</v>
      </c>
      <c r="I51" s="27">
        <v>8</v>
      </c>
      <c r="J51" s="27" t="s">
        <v>25</v>
      </c>
      <c r="K51" s="27">
        <v>8</v>
      </c>
      <c r="L51" s="71">
        <v>5</v>
      </c>
      <c r="M51" s="28">
        <f>ROUND(SUMPRODUCT(H51:L51,$H$8:$L$8)/100,1)</f>
        <v>6.3</v>
      </c>
      <c r="N51" s="29" t="str">
        <f t="shared" si="3"/>
        <v>C</v>
      </c>
      <c r="O51" s="30" t="str">
        <f t="shared" si="4"/>
        <v>Trung bình</v>
      </c>
      <c r="P51" s="31" t="str">
        <f t="shared" si="2"/>
        <v/>
      </c>
      <c r="Q51" s="32" t="s">
        <v>589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550</v>
      </c>
      <c r="D52" s="24" t="s">
        <v>88</v>
      </c>
      <c r="E52" s="25" t="s">
        <v>194</v>
      </c>
      <c r="F52" s="26" t="s">
        <v>379</v>
      </c>
      <c r="G52" s="23" t="s">
        <v>60</v>
      </c>
      <c r="H52" s="27">
        <v>9</v>
      </c>
      <c r="I52" s="27">
        <v>7</v>
      </c>
      <c r="J52" s="27" t="s">
        <v>25</v>
      </c>
      <c r="K52" s="27">
        <v>9</v>
      </c>
      <c r="L52" s="71">
        <v>2</v>
      </c>
      <c r="M52" s="28">
        <f>ROUND(SUMPRODUCT(H52:L52,$H$8:$L$8)/100,1)</f>
        <v>4.5999999999999996</v>
      </c>
      <c r="N52" s="29" t="str">
        <f t="shared" si="3"/>
        <v>D</v>
      </c>
      <c r="O52" s="30" t="str">
        <f t="shared" si="4"/>
        <v>Trung bình yếu</v>
      </c>
      <c r="P52" s="31" t="str">
        <f t="shared" si="2"/>
        <v/>
      </c>
      <c r="Q52" s="32" t="s">
        <v>589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551</v>
      </c>
      <c r="D53" s="24" t="s">
        <v>308</v>
      </c>
      <c r="E53" s="25" t="s">
        <v>194</v>
      </c>
      <c r="F53" s="26" t="s">
        <v>552</v>
      </c>
      <c r="G53" s="23" t="s">
        <v>50</v>
      </c>
      <c r="H53" s="27">
        <v>7</v>
      </c>
      <c r="I53" s="27">
        <v>7</v>
      </c>
      <c r="J53" s="27" t="s">
        <v>25</v>
      </c>
      <c r="K53" s="27">
        <v>7</v>
      </c>
      <c r="L53" s="71">
        <v>0</v>
      </c>
      <c r="M53" s="28">
        <f>ROUND(SUMPRODUCT(H53:L53,$H$8:$L$8)/100,1)</f>
        <v>2.8</v>
      </c>
      <c r="N53" s="29" t="str">
        <f t="shared" si="3"/>
        <v>F</v>
      </c>
      <c r="O53" s="30" t="str">
        <f t="shared" si="4"/>
        <v>Kém</v>
      </c>
      <c r="P53" s="67" t="s">
        <v>592</v>
      </c>
      <c r="Q53" s="32" t="s">
        <v>589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Học lại</v>
      </c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</row>
    <row r="54" spans="2:35" ht="18.75" customHeight="1" x14ac:dyDescent="0.25">
      <c r="B54" s="22">
        <v>46</v>
      </c>
      <c r="C54" s="23" t="s">
        <v>553</v>
      </c>
      <c r="D54" s="24" t="s">
        <v>265</v>
      </c>
      <c r="E54" s="25" t="s">
        <v>201</v>
      </c>
      <c r="F54" s="26" t="s">
        <v>554</v>
      </c>
      <c r="G54" s="23" t="s">
        <v>65</v>
      </c>
      <c r="H54" s="27">
        <v>9</v>
      </c>
      <c r="I54" s="27">
        <v>7</v>
      </c>
      <c r="J54" s="27" t="s">
        <v>25</v>
      </c>
      <c r="K54" s="27">
        <v>8</v>
      </c>
      <c r="L54" s="71">
        <v>1</v>
      </c>
      <c r="M54" s="28">
        <f>ROUND(SUMPRODUCT(H54:L54,$H$8:$L$8)/100,1)</f>
        <v>3.8</v>
      </c>
      <c r="N54" s="29" t="str">
        <f t="shared" si="3"/>
        <v>F</v>
      </c>
      <c r="O54" s="30" t="str">
        <f t="shared" si="4"/>
        <v>Kém</v>
      </c>
      <c r="P54" s="31" t="str">
        <f t="shared" ref="P54:P67" si="5">+IF(OR($H54=0,$I54=0,$J54=0,$K54=0),"Không đủ ĐKDT",IF(AND(L54=0,M54&gt;=4),"Không đạt",""))</f>
        <v/>
      </c>
      <c r="Q54" s="32" t="s">
        <v>589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Học lại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555</v>
      </c>
      <c r="D55" s="24" t="s">
        <v>556</v>
      </c>
      <c r="E55" s="25" t="s">
        <v>557</v>
      </c>
      <c r="F55" s="26" t="s">
        <v>558</v>
      </c>
      <c r="G55" s="23" t="s">
        <v>55</v>
      </c>
      <c r="H55" s="27">
        <v>9</v>
      </c>
      <c r="I55" s="27">
        <v>7</v>
      </c>
      <c r="J55" s="27" t="s">
        <v>25</v>
      </c>
      <c r="K55" s="27">
        <v>9</v>
      </c>
      <c r="L55" s="71">
        <v>8</v>
      </c>
      <c r="M55" s="28">
        <f>ROUND(SUMPRODUCT(H55:L55,$H$8:$L$8)/100,1)</f>
        <v>8.1999999999999993</v>
      </c>
      <c r="N55" s="29" t="str">
        <f t="shared" si="3"/>
        <v>B+</v>
      </c>
      <c r="O55" s="30" t="str">
        <f t="shared" si="4"/>
        <v>Khá</v>
      </c>
      <c r="P55" s="31" t="str">
        <f t="shared" si="5"/>
        <v/>
      </c>
      <c r="Q55" s="32" t="s">
        <v>589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559</v>
      </c>
      <c r="D56" s="24" t="s">
        <v>57</v>
      </c>
      <c r="E56" s="25" t="s">
        <v>560</v>
      </c>
      <c r="F56" s="26" t="s">
        <v>188</v>
      </c>
      <c r="G56" s="23" t="s">
        <v>50</v>
      </c>
      <c r="H56" s="27">
        <v>0</v>
      </c>
      <c r="I56" s="27">
        <v>0</v>
      </c>
      <c r="J56" s="27" t="s">
        <v>25</v>
      </c>
      <c r="K56" s="27">
        <v>0</v>
      </c>
      <c r="L56" s="71" t="s">
        <v>25</v>
      </c>
      <c r="M56" s="28">
        <f>ROUND(SUMPRODUCT(H56:L56,$H$8:$L$8)/100,1)</f>
        <v>0</v>
      </c>
      <c r="N56" s="29" t="str">
        <f t="shared" si="3"/>
        <v>F</v>
      </c>
      <c r="O56" s="30" t="str">
        <f t="shared" si="4"/>
        <v>Kém</v>
      </c>
      <c r="P56" s="31" t="str">
        <f t="shared" si="5"/>
        <v>Không đủ ĐKDT</v>
      </c>
      <c r="Q56" s="32" t="s">
        <v>589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Học lại</v>
      </c>
      <c r="U56" s="63"/>
      <c r="V56" s="63"/>
      <c r="W56" s="74"/>
      <c r="X56" s="53"/>
      <c r="Y56" s="53"/>
      <c r="Z56" s="53"/>
      <c r="AA56" s="64"/>
      <c r="AB56" s="53"/>
      <c r="AC56" s="65"/>
      <c r="AD56" s="66"/>
      <c r="AE56" s="65"/>
      <c r="AF56" s="66"/>
      <c r="AG56" s="65"/>
      <c r="AH56" s="53"/>
      <c r="AI56" s="64"/>
    </row>
    <row r="57" spans="2:35" ht="18.75" customHeight="1" x14ac:dyDescent="0.25">
      <c r="B57" s="22">
        <v>49</v>
      </c>
      <c r="C57" s="23" t="s">
        <v>561</v>
      </c>
      <c r="D57" s="24" t="s">
        <v>562</v>
      </c>
      <c r="E57" s="25" t="s">
        <v>216</v>
      </c>
      <c r="F57" s="26" t="s">
        <v>563</v>
      </c>
      <c r="G57" s="23" t="s">
        <v>55</v>
      </c>
      <c r="H57" s="27">
        <v>10</v>
      </c>
      <c r="I57" s="27">
        <v>10</v>
      </c>
      <c r="J57" s="27" t="s">
        <v>25</v>
      </c>
      <c r="K57" s="27">
        <v>9</v>
      </c>
      <c r="L57" s="71">
        <v>6</v>
      </c>
      <c r="M57" s="28">
        <f>ROUND(SUMPRODUCT(H57:L57,$H$8:$L$8)/100,1)</f>
        <v>7.4</v>
      </c>
      <c r="N57" s="29" t="str">
        <f t="shared" si="3"/>
        <v>B</v>
      </c>
      <c r="O57" s="30" t="str">
        <f t="shared" si="4"/>
        <v>Khá</v>
      </c>
      <c r="P57" s="31" t="str">
        <f t="shared" si="5"/>
        <v/>
      </c>
      <c r="Q57" s="32" t="s">
        <v>589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564</v>
      </c>
      <c r="D58" s="24" t="s">
        <v>57</v>
      </c>
      <c r="E58" s="25" t="s">
        <v>565</v>
      </c>
      <c r="F58" s="26" t="s">
        <v>290</v>
      </c>
      <c r="G58" s="23" t="s">
        <v>55</v>
      </c>
      <c r="H58" s="27">
        <v>10</v>
      </c>
      <c r="I58" s="27">
        <v>10</v>
      </c>
      <c r="J58" s="27" t="s">
        <v>25</v>
      </c>
      <c r="K58" s="27">
        <v>9</v>
      </c>
      <c r="L58" s="71">
        <v>2</v>
      </c>
      <c r="M58" s="28">
        <f>ROUND(SUMPRODUCT(H58:L58,$H$8:$L$8)/100,1)</f>
        <v>5</v>
      </c>
      <c r="N58" s="29" t="str">
        <f t="shared" si="3"/>
        <v>D+</v>
      </c>
      <c r="O58" s="30" t="str">
        <f t="shared" si="4"/>
        <v>Trung bình yếu</v>
      </c>
      <c r="P58" s="31" t="str">
        <f t="shared" si="5"/>
        <v/>
      </c>
      <c r="Q58" s="32" t="s">
        <v>589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566</v>
      </c>
      <c r="D59" s="24" t="s">
        <v>171</v>
      </c>
      <c r="E59" s="25" t="s">
        <v>567</v>
      </c>
      <c r="F59" s="26" t="s">
        <v>568</v>
      </c>
      <c r="G59" s="23" t="s">
        <v>65</v>
      </c>
      <c r="H59" s="27">
        <v>10</v>
      </c>
      <c r="I59" s="27">
        <v>8</v>
      </c>
      <c r="J59" s="27" t="s">
        <v>25</v>
      </c>
      <c r="K59" s="27">
        <v>8</v>
      </c>
      <c r="L59" s="71">
        <v>2</v>
      </c>
      <c r="M59" s="28">
        <f>ROUND(SUMPRODUCT(H59:L59,$H$8:$L$8)/100,1)</f>
        <v>4.5999999999999996</v>
      </c>
      <c r="N59" s="29" t="str">
        <f t="shared" si="3"/>
        <v>D</v>
      </c>
      <c r="O59" s="30" t="str">
        <f t="shared" si="4"/>
        <v>Trung bình yếu</v>
      </c>
      <c r="P59" s="31" t="str">
        <f t="shared" si="5"/>
        <v/>
      </c>
      <c r="Q59" s="32" t="s">
        <v>589</v>
      </c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569</v>
      </c>
      <c r="D60" s="24" t="s">
        <v>570</v>
      </c>
      <c r="E60" s="25" t="s">
        <v>224</v>
      </c>
      <c r="F60" s="26" t="s">
        <v>571</v>
      </c>
      <c r="G60" s="23" t="s">
        <v>55</v>
      </c>
      <c r="H60" s="27">
        <v>10</v>
      </c>
      <c r="I60" s="27">
        <v>8</v>
      </c>
      <c r="J60" s="27" t="s">
        <v>25</v>
      </c>
      <c r="K60" s="27">
        <v>9</v>
      </c>
      <c r="L60" s="71">
        <v>1</v>
      </c>
      <c r="M60" s="28">
        <f>ROUND(SUMPRODUCT(H60:L60,$H$8:$L$8)/100,1)</f>
        <v>4.2</v>
      </c>
      <c r="N60" s="29" t="str">
        <f t="shared" si="3"/>
        <v>D</v>
      </c>
      <c r="O60" s="30" t="str">
        <f t="shared" si="4"/>
        <v>Trung bình yếu</v>
      </c>
      <c r="P60" s="31" t="str">
        <f t="shared" si="5"/>
        <v/>
      </c>
      <c r="Q60" s="32" t="s">
        <v>589</v>
      </c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572</v>
      </c>
      <c r="D61" s="24" t="s">
        <v>573</v>
      </c>
      <c r="E61" s="25" t="s">
        <v>231</v>
      </c>
      <c r="F61" s="26" t="s">
        <v>574</v>
      </c>
      <c r="G61" s="23" t="s">
        <v>55</v>
      </c>
      <c r="H61" s="27">
        <v>10</v>
      </c>
      <c r="I61" s="27">
        <v>10</v>
      </c>
      <c r="J61" s="27" t="s">
        <v>25</v>
      </c>
      <c r="K61" s="27">
        <v>8</v>
      </c>
      <c r="L61" s="71">
        <v>8</v>
      </c>
      <c r="M61" s="28">
        <f>ROUND(SUMPRODUCT(H61:L61,$H$8:$L$8)/100,1)</f>
        <v>8.4</v>
      </c>
      <c r="N61" s="29" t="str">
        <f t="shared" si="3"/>
        <v>B+</v>
      </c>
      <c r="O61" s="30" t="str">
        <f t="shared" si="4"/>
        <v>Khá</v>
      </c>
      <c r="P61" s="31" t="str">
        <f t="shared" si="5"/>
        <v/>
      </c>
      <c r="Q61" s="32" t="s">
        <v>589</v>
      </c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575</v>
      </c>
      <c r="D62" s="24" t="s">
        <v>472</v>
      </c>
      <c r="E62" s="25" t="s">
        <v>236</v>
      </c>
      <c r="F62" s="26" t="s">
        <v>576</v>
      </c>
      <c r="G62" s="23" t="s">
        <v>50</v>
      </c>
      <c r="H62" s="27">
        <v>10</v>
      </c>
      <c r="I62" s="27">
        <v>8</v>
      </c>
      <c r="J62" s="27" t="s">
        <v>25</v>
      </c>
      <c r="K62" s="27">
        <v>8</v>
      </c>
      <c r="L62" s="71">
        <v>1</v>
      </c>
      <c r="M62" s="28">
        <f>ROUND(SUMPRODUCT(H62:L62,$H$8:$L$8)/100,1)</f>
        <v>4</v>
      </c>
      <c r="N62" s="29" t="str">
        <f t="shared" si="3"/>
        <v>D</v>
      </c>
      <c r="O62" s="30" t="str">
        <f t="shared" si="4"/>
        <v>Trung bình yếu</v>
      </c>
      <c r="P62" s="31" t="str">
        <f t="shared" si="5"/>
        <v/>
      </c>
      <c r="Q62" s="32" t="s">
        <v>589</v>
      </c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577</v>
      </c>
      <c r="D63" s="24" t="s">
        <v>112</v>
      </c>
      <c r="E63" s="25" t="s">
        <v>236</v>
      </c>
      <c r="F63" s="26" t="s">
        <v>299</v>
      </c>
      <c r="G63" s="23" t="s">
        <v>55</v>
      </c>
      <c r="H63" s="27">
        <v>9</v>
      </c>
      <c r="I63" s="27">
        <v>7</v>
      </c>
      <c r="J63" s="27" t="s">
        <v>25</v>
      </c>
      <c r="K63" s="27">
        <v>8</v>
      </c>
      <c r="L63" s="71">
        <v>4</v>
      </c>
      <c r="M63" s="28">
        <f>ROUND(SUMPRODUCT(H63:L63,$H$8:$L$8)/100,1)</f>
        <v>5.6</v>
      </c>
      <c r="N63" s="29" t="str">
        <f t="shared" si="3"/>
        <v>C</v>
      </c>
      <c r="O63" s="30" t="str">
        <f t="shared" si="4"/>
        <v>Trung bình</v>
      </c>
      <c r="P63" s="31" t="str">
        <f t="shared" si="5"/>
        <v/>
      </c>
      <c r="Q63" s="32" t="s">
        <v>589</v>
      </c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578</v>
      </c>
      <c r="D64" s="24" t="s">
        <v>579</v>
      </c>
      <c r="E64" s="25" t="s">
        <v>236</v>
      </c>
      <c r="F64" s="26" t="s">
        <v>580</v>
      </c>
      <c r="G64" s="23" t="s">
        <v>65</v>
      </c>
      <c r="H64" s="27">
        <v>10</v>
      </c>
      <c r="I64" s="27">
        <v>8</v>
      </c>
      <c r="J64" s="27" t="s">
        <v>25</v>
      </c>
      <c r="K64" s="27">
        <v>8</v>
      </c>
      <c r="L64" s="71">
        <v>4</v>
      </c>
      <c r="M64" s="28">
        <f>ROUND(SUMPRODUCT(H64:L64,$H$8:$L$8)/100,1)</f>
        <v>5.8</v>
      </c>
      <c r="N64" s="29" t="str">
        <f t="shared" si="3"/>
        <v>C</v>
      </c>
      <c r="O64" s="30" t="str">
        <f t="shared" si="4"/>
        <v>Trung bình</v>
      </c>
      <c r="P64" s="31" t="str">
        <f t="shared" si="5"/>
        <v/>
      </c>
      <c r="Q64" s="32" t="s">
        <v>589</v>
      </c>
      <c r="R64" s="3"/>
      <c r="S64" s="21"/>
      <c r="T64" s="73" t="str">
        <f>IF(P64="Không đủ ĐKDT","Học lại",IF(P64="Đình chỉ thi","Học lại",IF(AND(MID(G64,2,2)&lt;"12",P64="Vắng"),"Thi lại",IF(P64="Vắng có phép", "Thi lại",IF(AND((MID(G64,2,2)&lt;"12"),M64&lt;4.5),"Thi lại",IF(AND((MID(G64,2,2)&lt;"18"),M64&lt;4),"Học lại",IF(AND((MID(G64,2,2)&gt;"17"),M64&lt;4),"Thi lại",IF(AND(MID(G64,2,2)&gt;"17",L64=0),"Thi lại",IF(AND((MID(G64,2,2)&lt;"12"),L64=0),"Thi lại",IF(AND((MID(G64,2,2)&lt;"18"),(MID(G64,2,2)&gt;"11"),L64=0),"Học lại","Đạt"))))))))))</f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8.75" customHeight="1" x14ac:dyDescent="0.25">
      <c r="B65" s="22">
        <v>57</v>
      </c>
      <c r="C65" s="23" t="s">
        <v>581</v>
      </c>
      <c r="D65" s="24" t="s">
        <v>582</v>
      </c>
      <c r="E65" s="25" t="s">
        <v>236</v>
      </c>
      <c r="F65" s="26" t="s">
        <v>166</v>
      </c>
      <c r="G65" s="23" t="s">
        <v>60</v>
      </c>
      <c r="H65" s="27">
        <v>9</v>
      </c>
      <c r="I65" s="27">
        <v>7</v>
      </c>
      <c r="J65" s="27" t="s">
        <v>25</v>
      </c>
      <c r="K65" s="27">
        <v>9</v>
      </c>
      <c r="L65" s="71">
        <v>1</v>
      </c>
      <c r="M65" s="28">
        <f>ROUND(SUMPRODUCT(H65:L65,$H$8:$L$8)/100,1)</f>
        <v>4</v>
      </c>
      <c r="N65" s="29" t="str">
        <f t="shared" si="3"/>
        <v>D</v>
      </c>
      <c r="O65" s="30" t="str">
        <f t="shared" si="4"/>
        <v>Trung bình yếu</v>
      </c>
      <c r="P65" s="31" t="str">
        <f t="shared" si="5"/>
        <v/>
      </c>
      <c r="Q65" s="32" t="s">
        <v>589</v>
      </c>
      <c r="R65" s="3"/>
      <c r="S65" s="21"/>
      <c r="T65" s="73" t="str">
        <f>IF(P65="Không đủ ĐKDT","Học lại",IF(P65="Đình chỉ thi","Học lại",IF(AND(MID(G65,2,2)&lt;"12",P65="Vắng"),"Thi lại",IF(P65="Vắng có phép", "Thi lại",IF(AND((MID(G65,2,2)&lt;"12"),M65&lt;4.5),"Thi lại",IF(AND((MID(G65,2,2)&lt;"18"),M65&lt;4),"Học lại",IF(AND((MID(G65,2,2)&gt;"17"),M65&lt;4),"Thi lại",IF(AND(MID(G65,2,2)&gt;"17",L65=0),"Thi lại",IF(AND((MID(G65,2,2)&lt;"12"),L65=0),"Thi lại",IF(AND((MID(G65,2,2)&lt;"18"),(MID(G65,2,2)&gt;"11"),L65=0),"Học lại","Đạt"))))))))))</f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8.75" customHeight="1" x14ac:dyDescent="0.25">
      <c r="B66" s="22">
        <v>58</v>
      </c>
      <c r="C66" s="23" t="s">
        <v>583</v>
      </c>
      <c r="D66" s="24" t="s">
        <v>104</v>
      </c>
      <c r="E66" s="25" t="s">
        <v>584</v>
      </c>
      <c r="F66" s="26" t="s">
        <v>585</v>
      </c>
      <c r="G66" s="23" t="s">
        <v>65</v>
      </c>
      <c r="H66" s="27">
        <v>9</v>
      </c>
      <c r="I66" s="27">
        <v>7</v>
      </c>
      <c r="J66" s="27" t="s">
        <v>25</v>
      </c>
      <c r="K66" s="27">
        <v>9</v>
      </c>
      <c r="L66" s="71">
        <v>1</v>
      </c>
      <c r="M66" s="28">
        <f>ROUND(SUMPRODUCT(H66:L66,$H$8:$L$8)/100,1)</f>
        <v>4</v>
      </c>
      <c r="N66" s="29" t="str">
        <f t="shared" si="3"/>
        <v>D</v>
      </c>
      <c r="O66" s="30" t="str">
        <f t="shared" si="4"/>
        <v>Trung bình yếu</v>
      </c>
      <c r="P66" s="31" t="str">
        <f t="shared" si="5"/>
        <v/>
      </c>
      <c r="Q66" s="32" t="s">
        <v>589</v>
      </c>
      <c r="R66" s="3"/>
      <c r="S66" s="21"/>
      <c r="T66" s="73" t="str">
        <f>IF(P66="Không đủ ĐKDT","Học lại",IF(P66="Đình chỉ thi","Học lại",IF(AND(MID(G66,2,2)&lt;"12",P66="Vắng"),"Thi lại",IF(P66="Vắng có phép", "Thi lại",IF(AND((MID(G66,2,2)&lt;"12"),M66&lt;4.5),"Thi lại",IF(AND((MID(G66,2,2)&lt;"18"),M66&lt;4),"Học lại",IF(AND((MID(G66,2,2)&gt;"17"),M66&lt;4),"Thi lại",IF(AND(MID(G66,2,2)&gt;"17",L66=0),"Thi lại",IF(AND((MID(G66,2,2)&lt;"12"),L66=0),"Thi lại",IF(AND((MID(G66,2,2)&lt;"18"),(MID(G66,2,2)&gt;"11"),L66=0),"Học lại","Đạt"))))))))))</f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8.75" customHeight="1" x14ac:dyDescent="0.25">
      <c r="B67" s="22">
        <v>59</v>
      </c>
      <c r="C67" s="23" t="s">
        <v>586</v>
      </c>
      <c r="D67" s="24" t="s">
        <v>251</v>
      </c>
      <c r="E67" s="25" t="s">
        <v>416</v>
      </c>
      <c r="F67" s="26" t="s">
        <v>293</v>
      </c>
      <c r="G67" s="23" t="s">
        <v>55</v>
      </c>
      <c r="H67" s="27">
        <v>8</v>
      </c>
      <c r="I67" s="27">
        <v>10</v>
      </c>
      <c r="J67" s="27" t="s">
        <v>25</v>
      </c>
      <c r="K67" s="27">
        <v>9</v>
      </c>
      <c r="L67" s="71">
        <v>0</v>
      </c>
      <c r="M67" s="28">
        <f>ROUND(SUMPRODUCT(H67:L67,$H$8:$L$8)/100,1)</f>
        <v>3.6</v>
      </c>
      <c r="N67" s="29" t="str">
        <f t="shared" si="3"/>
        <v>F</v>
      </c>
      <c r="O67" s="30" t="str">
        <f t="shared" si="4"/>
        <v>Kém</v>
      </c>
      <c r="P67" s="31" t="str">
        <f t="shared" si="5"/>
        <v/>
      </c>
      <c r="Q67" s="32" t="s">
        <v>589</v>
      </c>
      <c r="R67" s="3"/>
      <c r="S67" s="21"/>
      <c r="T67" s="73" t="str">
        <f>IF(P67="Không đủ ĐKDT","Học lại",IF(P67="Đình chỉ thi","Học lại",IF(AND(MID(G67,2,2)&lt;"12",P67="Vắng"),"Thi lại",IF(P67="Vắng có phép", "Thi lại",IF(AND((MID(G67,2,2)&lt;"12"),M67&lt;4.5),"Thi lại",IF(AND((MID(G67,2,2)&lt;"18"),M67&lt;4),"Học lại",IF(AND((MID(G67,2,2)&gt;"17"),M67&lt;4),"Thi lại",IF(AND(MID(G67,2,2)&gt;"17",L67=0),"Thi lại",IF(AND((MID(G67,2,2)&lt;"12"),L67=0),"Thi lại",IF(AND((MID(G67,2,2)&lt;"18"),(MID(G67,2,2)&gt;"11"),L67=0),"Học lại","Đạt"))))))))))</f>
        <v>Học lại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9" customHeight="1" x14ac:dyDescent="0.25">
      <c r="A68" s="2"/>
      <c r="B68" s="33"/>
      <c r="C68" s="34"/>
      <c r="D68" s="34"/>
      <c r="E68" s="35"/>
      <c r="F68" s="35"/>
      <c r="G68" s="35"/>
      <c r="H68" s="36"/>
      <c r="I68" s="37"/>
      <c r="J68" s="37"/>
      <c r="K68" s="38"/>
      <c r="L68" s="38"/>
      <c r="M68" s="38"/>
      <c r="N68" s="38"/>
      <c r="O68" s="38"/>
      <c r="P68" s="38"/>
      <c r="Q68" s="38"/>
      <c r="R68" s="3"/>
    </row>
    <row r="69" spans="1:35" ht="16.5" x14ac:dyDescent="0.25">
      <c r="A69" s="2"/>
      <c r="B69" s="83" t="s">
        <v>26</v>
      </c>
      <c r="C69" s="83"/>
      <c r="D69" s="34"/>
      <c r="E69" s="35"/>
      <c r="F69" s="35"/>
      <c r="G69" s="35"/>
      <c r="H69" s="36"/>
      <c r="I69" s="37"/>
      <c r="J69" s="37"/>
      <c r="K69" s="38"/>
      <c r="L69" s="38"/>
      <c r="M69" s="38"/>
      <c r="N69" s="38"/>
      <c r="O69" s="38"/>
      <c r="P69" s="38"/>
      <c r="Q69" s="38"/>
      <c r="R69" s="3"/>
    </row>
    <row r="70" spans="1:35" ht="16.5" customHeight="1" x14ac:dyDescent="0.25">
      <c r="A70" s="2"/>
      <c r="B70" s="39" t="s">
        <v>27</v>
      </c>
      <c r="C70" s="39"/>
      <c r="D70" s="40">
        <f>+$W$7</f>
        <v>59</v>
      </c>
      <c r="E70" s="41" t="s">
        <v>28</v>
      </c>
      <c r="F70" s="77" t="s">
        <v>29</v>
      </c>
      <c r="G70" s="77"/>
      <c r="H70" s="77"/>
      <c r="I70" s="77"/>
      <c r="J70" s="77"/>
      <c r="K70" s="77"/>
      <c r="L70" s="42">
        <f>$W$7 -COUNTIF($P$8:$P$179,"Vắng") -COUNTIF($P$8:$P$179,"Vắng có phép") - COUNTIF($P$8:$P$179,"Đình chỉ thi") - COUNTIF($P$8:$P$179,"Không đủ ĐKDT")</f>
        <v>54</v>
      </c>
      <c r="M70" s="42"/>
      <c r="N70" s="42"/>
      <c r="O70" s="43"/>
      <c r="P70" s="44" t="s">
        <v>28</v>
      </c>
      <c r="Q70" s="43"/>
      <c r="R70" s="3"/>
    </row>
    <row r="71" spans="1:35" ht="16.5" customHeight="1" x14ac:dyDescent="0.25">
      <c r="A71" s="2"/>
      <c r="B71" s="39" t="s">
        <v>30</v>
      </c>
      <c r="C71" s="39"/>
      <c r="D71" s="40">
        <f>+$AH$7</f>
        <v>44</v>
      </c>
      <c r="E71" s="41" t="s">
        <v>28</v>
      </c>
      <c r="F71" s="77" t="s">
        <v>31</v>
      </c>
      <c r="G71" s="77"/>
      <c r="H71" s="77"/>
      <c r="I71" s="77"/>
      <c r="J71" s="77"/>
      <c r="K71" s="77"/>
      <c r="L71" s="45">
        <f>COUNTIF($P$8:$P$75,"Vắng")</f>
        <v>1</v>
      </c>
      <c r="M71" s="45"/>
      <c r="N71" s="45"/>
      <c r="O71" s="46"/>
      <c r="P71" s="44" t="s">
        <v>28</v>
      </c>
      <c r="Q71" s="46"/>
      <c r="R71" s="3"/>
    </row>
    <row r="72" spans="1:35" ht="16.5" customHeight="1" x14ac:dyDescent="0.25">
      <c r="A72" s="2"/>
      <c r="B72" s="39" t="s">
        <v>39</v>
      </c>
      <c r="C72" s="39"/>
      <c r="D72" s="49">
        <f>COUNTIF(T9:T67,"Học lại")</f>
        <v>15</v>
      </c>
      <c r="E72" s="41" t="s">
        <v>28</v>
      </c>
      <c r="F72" s="77" t="s">
        <v>40</v>
      </c>
      <c r="G72" s="77"/>
      <c r="H72" s="77"/>
      <c r="I72" s="77"/>
      <c r="J72" s="77"/>
      <c r="K72" s="77"/>
      <c r="L72" s="42">
        <f>COUNTIF($P$8:$P$75,"Vắng có phép")</f>
        <v>0</v>
      </c>
      <c r="M72" s="42"/>
      <c r="N72" s="42"/>
      <c r="O72" s="43"/>
      <c r="P72" s="44" t="s">
        <v>28</v>
      </c>
      <c r="Q72" s="43"/>
      <c r="R72" s="3"/>
    </row>
    <row r="73" spans="1:35" ht="3" customHeight="1" x14ac:dyDescent="0.25">
      <c r="A73" s="2"/>
      <c r="B73" s="33"/>
      <c r="C73" s="34"/>
      <c r="D73" s="34"/>
      <c r="E73" s="35"/>
      <c r="F73" s="35"/>
      <c r="G73" s="35"/>
      <c r="H73" s="36"/>
      <c r="I73" s="37"/>
      <c r="J73" s="37"/>
      <c r="K73" s="38"/>
      <c r="L73" s="38"/>
      <c r="M73" s="38"/>
      <c r="N73" s="38"/>
      <c r="O73" s="38"/>
      <c r="P73" s="38"/>
      <c r="Q73" s="38"/>
      <c r="R73" s="3"/>
    </row>
    <row r="74" spans="1:35" x14ac:dyDescent="0.25">
      <c r="B74" s="68" t="s">
        <v>41</v>
      </c>
      <c r="C74" s="68"/>
      <c r="D74" s="69">
        <f>COUNTIF(T9:T67,"Thi lại")</f>
        <v>0</v>
      </c>
      <c r="E74" s="70" t="s">
        <v>28</v>
      </c>
      <c r="F74" s="3"/>
      <c r="G74" s="3"/>
      <c r="H74" s="3"/>
      <c r="I74" s="3"/>
      <c r="J74" s="78"/>
      <c r="K74" s="78"/>
      <c r="L74" s="78"/>
      <c r="M74" s="78"/>
      <c r="N74" s="78"/>
      <c r="O74" s="78"/>
      <c r="P74" s="78"/>
      <c r="Q74" s="78"/>
      <c r="R74" s="3"/>
    </row>
    <row r="75" spans="1:35" ht="24.75" customHeight="1" x14ac:dyDescent="0.25">
      <c r="B75" s="68"/>
      <c r="C75" s="68"/>
      <c r="D75" s="69"/>
      <c r="E75" s="70"/>
      <c r="F75" s="3"/>
      <c r="G75" s="3"/>
      <c r="H75" s="3"/>
      <c r="I75" s="3"/>
      <c r="J75" s="78" t="s">
        <v>594</v>
      </c>
      <c r="K75" s="78"/>
      <c r="L75" s="78"/>
      <c r="M75" s="78"/>
      <c r="N75" s="78"/>
      <c r="O75" s="78"/>
      <c r="P75" s="78"/>
      <c r="Q75" s="78"/>
      <c r="R75" s="3"/>
    </row>
  </sheetData>
  <sheetProtection formatCells="0" formatColumns="0" formatRows="0" insertColumns="0" insertRows="0" insertHyperlinks="0" deleteColumns="0" deleteRows="0" sort="0" autoFilter="0" pivotTables="0"/>
  <autoFilter ref="A7:AI67">
    <filterColumn colId="3" showButton="0"/>
  </autoFilter>
  <sortState ref="B9:U67">
    <sortCondition ref="B9:B67"/>
  </sortState>
  <mergeCells count="40">
    <mergeCell ref="B1:G1"/>
    <mergeCell ref="H1:Q1"/>
    <mergeCell ref="B2:G2"/>
    <mergeCell ref="H2:Q2"/>
    <mergeCell ref="B3:C3"/>
    <mergeCell ref="D3:K3"/>
    <mergeCell ref="L3:Q3"/>
    <mergeCell ref="U3:U6"/>
    <mergeCell ref="I6:I7"/>
    <mergeCell ref="J6:J7"/>
    <mergeCell ref="K6:K7"/>
    <mergeCell ref="O6:O7"/>
    <mergeCell ref="P6:P8"/>
    <mergeCell ref="Q6:Q8"/>
    <mergeCell ref="M6:M8"/>
    <mergeCell ref="N6:N7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V3:V6"/>
    <mergeCell ref="W3:W6"/>
    <mergeCell ref="X3:AA5"/>
    <mergeCell ref="AB3:AC5"/>
    <mergeCell ref="AD3:AE5"/>
    <mergeCell ref="AF3:AG5"/>
    <mergeCell ref="F70:K70"/>
    <mergeCell ref="L6:L7"/>
    <mergeCell ref="B8:G8"/>
    <mergeCell ref="B69:C69"/>
    <mergeCell ref="F71:K71"/>
    <mergeCell ref="F72:K72"/>
    <mergeCell ref="J74:Q74"/>
    <mergeCell ref="J75:Q75"/>
  </mergeCells>
  <conditionalFormatting sqref="H9:L67">
    <cfRule type="cellIs" dxfId="27" priority="15" operator="greaterThan">
      <formula>10</formula>
    </cfRule>
  </conditionalFormatting>
  <conditionalFormatting sqref="L9:L67">
    <cfRule type="cellIs" dxfId="26" priority="6" operator="greaterThan">
      <formula>10</formula>
    </cfRule>
    <cfRule type="cellIs" dxfId="25" priority="8" operator="greaterThan">
      <formula>10</formula>
    </cfRule>
    <cfRule type="cellIs" dxfId="24" priority="9" operator="greaterThan">
      <formula>10</formula>
    </cfRule>
    <cfRule type="cellIs" dxfId="23" priority="10" operator="greaterThan">
      <formula>10</formula>
    </cfRule>
    <cfRule type="cellIs" dxfId="22" priority="11" operator="greaterThan">
      <formula>10</formula>
    </cfRule>
    <cfRule type="cellIs" dxfId="21" priority="12" operator="greaterThan">
      <formula>10</formula>
    </cfRule>
  </conditionalFormatting>
  <conditionalFormatting sqref="H9:K67">
    <cfRule type="cellIs" dxfId="20" priority="5" operator="greaterThan">
      <formula>10</formula>
    </cfRule>
  </conditionalFormatting>
  <conditionalFormatting sqref="C1:C1048576">
    <cfRule type="duplicateValues" dxfId="19" priority="34"/>
  </conditionalFormatting>
  <conditionalFormatting sqref="P53">
    <cfRule type="duplicateValues" dxfId="18" priority="3"/>
  </conditionalFormatting>
  <dataValidations count="1">
    <dataValidation allowBlank="1" showInputMessage="1" showErrorMessage="1" errorTitle="Không xóa dữ liệu" error="Không xóa dữ liệu" prompt="Không xóa dữ liệu" sqref="D72 T9:T67 U2:AI7"/>
  </dataValidations>
  <pageMargins left="0.17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7"/>
  <sheetViews>
    <sheetView workbookViewId="0">
      <pane ySplit="2" topLeftCell="A3" activePane="bottomLeft" state="frozen"/>
      <selection activeCell="O5" sqref="L1:O1048576"/>
      <selection pane="bottomLeft" activeCell="D3" sqref="D3:K3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5.25" style="1" customWidth="1"/>
    <col min="5" max="5" width="9" style="1" customWidth="1"/>
    <col min="6" max="6" width="9.375" style="1" hidden="1" customWidth="1"/>
    <col min="7" max="7" width="11.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7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7" t="s">
        <v>0</v>
      </c>
      <c r="C1" s="97"/>
      <c r="D1" s="97"/>
      <c r="E1" s="97"/>
      <c r="F1" s="97"/>
      <c r="G1" s="97"/>
      <c r="H1" s="98" t="s">
        <v>590</v>
      </c>
      <c r="I1" s="98"/>
      <c r="J1" s="98"/>
      <c r="K1" s="98"/>
      <c r="L1" s="98"/>
      <c r="M1" s="98"/>
      <c r="N1" s="98"/>
      <c r="O1" s="98"/>
      <c r="P1" s="98"/>
      <c r="Q1" s="98"/>
      <c r="R1" s="3"/>
    </row>
    <row r="2" spans="2:35" ht="25.5" customHeight="1" x14ac:dyDescent="0.25">
      <c r="B2" s="99" t="s">
        <v>1</v>
      </c>
      <c r="C2" s="99"/>
      <c r="D2" s="99"/>
      <c r="E2" s="99"/>
      <c r="F2" s="99"/>
      <c r="G2" s="99"/>
      <c r="H2" s="100" t="s">
        <v>42</v>
      </c>
      <c r="I2" s="100"/>
      <c r="J2" s="100"/>
      <c r="K2" s="100"/>
      <c r="L2" s="100"/>
      <c r="M2" s="100"/>
      <c r="N2" s="100"/>
      <c r="O2" s="100"/>
      <c r="P2" s="100"/>
      <c r="Q2" s="10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103" t="s">
        <v>422</v>
      </c>
      <c r="M3" s="103"/>
      <c r="N3" s="103"/>
      <c r="O3" s="103"/>
      <c r="P3" s="103"/>
      <c r="Q3" s="103"/>
      <c r="T3" s="51"/>
      <c r="U3" s="84" t="s">
        <v>38</v>
      </c>
      <c r="V3" s="84" t="s">
        <v>8</v>
      </c>
      <c r="W3" s="84" t="s">
        <v>37</v>
      </c>
      <c r="X3" s="84" t="s">
        <v>36</v>
      </c>
      <c r="Y3" s="84"/>
      <c r="Z3" s="84"/>
      <c r="AA3" s="84"/>
      <c r="AB3" s="84" t="s">
        <v>35</v>
      </c>
      <c r="AC3" s="84"/>
      <c r="AD3" s="84" t="s">
        <v>33</v>
      </c>
      <c r="AE3" s="84"/>
      <c r="AF3" s="84" t="s">
        <v>34</v>
      </c>
      <c r="AG3" s="84"/>
      <c r="AH3" s="84" t="s">
        <v>32</v>
      </c>
      <c r="AI3" s="84"/>
    </row>
    <row r="4" spans="2:35" ht="17.25" customHeight="1" x14ac:dyDescent="0.25">
      <c r="B4" s="85" t="s">
        <v>3</v>
      </c>
      <c r="C4" s="85"/>
      <c r="D4" s="6">
        <v>3</v>
      </c>
      <c r="G4" s="86" t="s">
        <v>44</v>
      </c>
      <c r="H4" s="86"/>
      <c r="I4" s="86"/>
      <c r="J4" s="86"/>
      <c r="K4" s="86"/>
      <c r="L4" s="86" t="s">
        <v>45</v>
      </c>
      <c r="M4" s="86"/>
      <c r="N4" s="86"/>
      <c r="O4" s="86"/>
      <c r="P4" s="86"/>
      <c r="Q4" s="86"/>
      <c r="T4" s="51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</row>
    <row r="6" spans="2:35" ht="44.25" customHeight="1" x14ac:dyDescent="0.25">
      <c r="B6" s="87" t="s">
        <v>4</v>
      </c>
      <c r="C6" s="89" t="s">
        <v>5</v>
      </c>
      <c r="D6" s="91" t="s">
        <v>6</v>
      </c>
      <c r="E6" s="92"/>
      <c r="F6" s="87" t="s">
        <v>7</v>
      </c>
      <c r="G6" s="87" t="s">
        <v>8</v>
      </c>
      <c r="H6" s="95" t="s">
        <v>9</v>
      </c>
      <c r="I6" s="95" t="s">
        <v>10</v>
      </c>
      <c r="J6" s="95" t="s">
        <v>11</v>
      </c>
      <c r="K6" s="95" t="s">
        <v>12</v>
      </c>
      <c r="L6" s="79" t="s">
        <v>13</v>
      </c>
      <c r="M6" s="87" t="s">
        <v>14</v>
      </c>
      <c r="N6" s="79" t="s">
        <v>15</v>
      </c>
      <c r="O6" s="87" t="s">
        <v>16</v>
      </c>
      <c r="P6" s="87" t="s">
        <v>17</v>
      </c>
      <c r="Q6" s="87" t="s">
        <v>18</v>
      </c>
      <c r="T6" s="51"/>
      <c r="U6" s="84"/>
      <c r="V6" s="84"/>
      <c r="W6" s="84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8"/>
      <c r="C7" s="90"/>
      <c r="D7" s="93"/>
      <c r="E7" s="94"/>
      <c r="F7" s="88"/>
      <c r="G7" s="88"/>
      <c r="H7" s="95"/>
      <c r="I7" s="95"/>
      <c r="J7" s="95"/>
      <c r="K7" s="95"/>
      <c r="L7" s="79"/>
      <c r="M7" s="96"/>
      <c r="N7" s="79"/>
      <c r="O7" s="88"/>
      <c r="P7" s="96"/>
      <c r="Q7" s="96"/>
      <c r="S7" s="8"/>
      <c r="T7" s="51"/>
      <c r="U7" s="56" t="str">
        <f>+D3</f>
        <v>Mật mã học cơ sở</v>
      </c>
      <c r="V7" s="57" t="str">
        <f>+L3</f>
        <v>Nhóm: D15-185_02</v>
      </c>
      <c r="W7" s="58">
        <f>+$AF$7+$AH$7+$AD$7</f>
        <v>51</v>
      </c>
      <c r="X7" s="52">
        <f>COUNTIF($P$8:$P$67,"Khiển trách")</f>
        <v>0</v>
      </c>
      <c r="Y7" s="52">
        <f>COUNTIF($P$8:$P$67,"Cảnh cáo")</f>
        <v>0</v>
      </c>
      <c r="Z7" s="52">
        <f>COUNTIF($P$8:$P$67,"Đình chỉ thi")</f>
        <v>2</v>
      </c>
      <c r="AA7" s="59">
        <f>+($X$7+$Y$7+$Z$7)/$W$7*100%</f>
        <v>3.9215686274509803E-2</v>
      </c>
      <c r="AB7" s="52">
        <f>SUM(COUNTIF($P$8:$P$67,"Vắng"),COUNTIF($P$8:$P$67,"Vắng có phép"))</f>
        <v>3</v>
      </c>
      <c r="AC7" s="60">
        <f>+$AB$7/$W$7</f>
        <v>5.8823529411764705E-2</v>
      </c>
      <c r="AD7" s="61">
        <f>COUNTIF($T$8:$T$67,"Thi lại")</f>
        <v>0</v>
      </c>
      <c r="AE7" s="60">
        <f>+$AD$7/$W$7</f>
        <v>0</v>
      </c>
      <c r="AF7" s="61">
        <f>COUNTIF($T$8:$T$67,"Học lại")</f>
        <v>12</v>
      </c>
      <c r="AG7" s="60">
        <f>+$AF$7/$W$7</f>
        <v>0.23529411764705882</v>
      </c>
      <c r="AH7" s="52">
        <f>COUNTIF($T$9:$T$67,"Đạt")</f>
        <v>39</v>
      </c>
      <c r="AI7" s="59">
        <f>+$AH$7/$W$7</f>
        <v>0.76470588235294112</v>
      </c>
    </row>
    <row r="8" spans="2:35" ht="14.25" customHeight="1" x14ac:dyDescent="0.25">
      <c r="B8" s="80" t="s">
        <v>24</v>
      </c>
      <c r="C8" s="81"/>
      <c r="D8" s="81"/>
      <c r="E8" s="81"/>
      <c r="F8" s="81"/>
      <c r="G8" s="82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8"/>
      <c r="N8" s="10"/>
      <c r="O8" s="10"/>
      <c r="P8" s="88"/>
      <c r="Q8" s="88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256</v>
      </c>
      <c r="D9" s="13" t="s">
        <v>257</v>
      </c>
      <c r="E9" s="14" t="s">
        <v>53</v>
      </c>
      <c r="F9" s="15" t="s">
        <v>258</v>
      </c>
      <c r="G9" s="12" t="s">
        <v>65</v>
      </c>
      <c r="H9" s="16">
        <v>8</v>
      </c>
      <c r="I9" s="16">
        <v>8</v>
      </c>
      <c r="J9" s="16" t="s">
        <v>25</v>
      </c>
      <c r="K9" s="16">
        <v>9</v>
      </c>
      <c r="L9" s="17">
        <v>5</v>
      </c>
      <c r="M9" s="18">
        <f>ROUND(SUMPRODUCT(H9:L9,$H$8:$L$8)/100,1)</f>
        <v>6.4</v>
      </c>
      <c r="N9" s="19" t="str">
        <f t="shared" ref="N9:N40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</v>
      </c>
      <c r="O9" s="19" t="str">
        <f t="shared" ref="O9:O40" si="1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>+IF(OR($H9=0,$I9=0,$J9=0,$K9=0),"Không đủ ĐKDT",IF(AND(L9=0,M9&gt;=4),"Không đạt",""))</f>
        <v/>
      </c>
      <c r="Q9" s="20" t="s">
        <v>423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8.75" customHeight="1" x14ac:dyDescent="0.25">
      <c r="B10" s="22">
        <v>2</v>
      </c>
      <c r="C10" s="23" t="s">
        <v>259</v>
      </c>
      <c r="D10" s="24" t="s">
        <v>260</v>
      </c>
      <c r="E10" s="25" t="s">
        <v>53</v>
      </c>
      <c r="F10" s="26" t="s">
        <v>261</v>
      </c>
      <c r="G10" s="23" t="s">
        <v>65</v>
      </c>
      <c r="H10" s="27">
        <v>10</v>
      </c>
      <c r="I10" s="27">
        <v>8</v>
      </c>
      <c r="J10" s="27" t="s">
        <v>25</v>
      </c>
      <c r="K10" s="27">
        <v>9</v>
      </c>
      <c r="L10" s="71">
        <v>3.5</v>
      </c>
      <c r="M10" s="28">
        <f>ROUND(SUMPRODUCT(H10:L10,$H$8:$L$8)/100,1)</f>
        <v>5.7</v>
      </c>
      <c r="N10" s="29" t="str">
        <f t="shared" si="0"/>
        <v>C</v>
      </c>
      <c r="O10" s="30" t="str">
        <f t="shared" si="1"/>
        <v>Trung bình</v>
      </c>
      <c r="P10" s="31" t="str">
        <f>+IF(OR($H10=0,$I10=0,$J10=0,$K10=0),"Không đủ ĐKDT",IF(AND(L10=0,M10&gt;=4),"Không đạt",""))</f>
        <v/>
      </c>
      <c r="Q10" s="32" t="s">
        <v>423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8.75" customHeight="1" x14ac:dyDescent="0.25">
      <c r="B11" s="22">
        <v>3</v>
      </c>
      <c r="C11" s="23" t="s">
        <v>262</v>
      </c>
      <c r="D11" s="24" t="s">
        <v>230</v>
      </c>
      <c r="E11" s="25" t="s">
        <v>53</v>
      </c>
      <c r="F11" s="26" t="s">
        <v>263</v>
      </c>
      <c r="G11" s="23" t="s">
        <v>55</v>
      </c>
      <c r="H11" s="27">
        <v>9</v>
      </c>
      <c r="I11" s="27">
        <v>8</v>
      </c>
      <c r="J11" s="27" t="s">
        <v>25</v>
      </c>
      <c r="K11" s="27">
        <v>9</v>
      </c>
      <c r="L11" s="71">
        <v>5.5</v>
      </c>
      <c r="M11" s="28">
        <f>ROUND(SUMPRODUCT(H11:L11,$H$8:$L$8)/100,1)</f>
        <v>6.8</v>
      </c>
      <c r="N11" s="29" t="str">
        <f t="shared" si="0"/>
        <v>C+</v>
      </c>
      <c r="O11" s="30" t="str">
        <f t="shared" si="1"/>
        <v>Trung bình</v>
      </c>
      <c r="P11" s="31" t="str">
        <f>+IF(OR($H11=0,$I11=0,$J11=0,$K11=0),"Không đủ ĐKDT",IF(AND(L11=0,M11&gt;=4),"Không đạt",""))</f>
        <v/>
      </c>
      <c r="Q11" s="32" t="s">
        <v>423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8.75" customHeight="1" x14ac:dyDescent="0.25">
      <c r="B12" s="22">
        <v>4</v>
      </c>
      <c r="C12" s="23" t="s">
        <v>264</v>
      </c>
      <c r="D12" s="24" t="s">
        <v>265</v>
      </c>
      <c r="E12" s="25" t="s">
        <v>53</v>
      </c>
      <c r="F12" s="26" t="s">
        <v>266</v>
      </c>
      <c r="G12" s="23" t="s">
        <v>65</v>
      </c>
      <c r="H12" s="27">
        <v>7</v>
      </c>
      <c r="I12" s="27">
        <v>8</v>
      </c>
      <c r="J12" s="27" t="s">
        <v>25</v>
      </c>
      <c r="K12" s="27">
        <v>7</v>
      </c>
      <c r="L12" s="71">
        <v>0</v>
      </c>
      <c r="M12" s="28">
        <f>ROUND(SUMPRODUCT(H12:L12,$H$8:$L$8)/100,1)</f>
        <v>2.9</v>
      </c>
      <c r="N12" s="29" t="str">
        <f t="shared" si="0"/>
        <v>F</v>
      </c>
      <c r="O12" s="30" t="str">
        <f t="shared" si="1"/>
        <v>Kém</v>
      </c>
      <c r="P12" s="31" t="s">
        <v>592</v>
      </c>
      <c r="Q12" s="32" t="s">
        <v>423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Học lại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267</v>
      </c>
      <c r="D13" s="24" t="s">
        <v>268</v>
      </c>
      <c r="E13" s="25" t="s">
        <v>53</v>
      </c>
      <c r="F13" s="26" t="s">
        <v>269</v>
      </c>
      <c r="G13" s="23" t="s">
        <v>50</v>
      </c>
      <c r="H13" s="27">
        <v>9</v>
      </c>
      <c r="I13" s="27">
        <v>8</v>
      </c>
      <c r="J13" s="27" t="s">
        <v>25</v>
      </c>
      <c r="K13" s="27">
        <v>8</v>
      </c>
      <c r="L13" s="71">
        <v>4.5</v>
      </c>
      <c r="M13" s="28">
        <f>ROUND(SUMPRODUCT(H13:L13,$H$8:$L$8)/100,1)</f>
        <v>6</v>
      </c>
      <c r="N13" s="29" t="str">
        <f t="shared" si="0"/>
        <v>C</v>
      </c>
      <c r="O13" s="30" t="str">
        <f t="shared" si="1"/>
        <v>Trung bình</v>
      </c>
      <c r="P13" s="31" t="str">
        <f t="shared" ref="P13:P26" si="2">+IF(OR($H13=0,$I13=0,$J13=0,$K13=0),"Không đủ ĐKDT",IF(AND(L13=0,M13&gt;=4),"Không đạt",""))</f>
        <v/>
      </c>
      <c r="Q13" s="32" t="s">
        <v>423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270</v>
      </c>
      <c r="D14" s="24" t="s">
        <v>271</v>
      </c>
      <c r="E14" s="25" t="s">
        <v>272</v>
      </c>
      <c r="F14" s="26" t="s">
        <v>273</v>
      </c>
      <c r="G14" s="23" t="s">
        <v>65</v>
      </c>
      <c r="H14" s="27">
        <v>10</v>
      </c>
      <c r="I14" s="27">
        <v>9</v>
      </c>
      <c r="J14" s="27" t="s">
        <v>25</v>
      </c>
      <c r="K14" s="27">
        <v>10</v>
      </c>
      <c r="L14" s="71">
        <v>1.5</v>
      </c>
      <c r="M14" s="28">
        <f>ROUND(SUMPRODUCT(H14:L14,$H$8:$L$8)/100,1)</f>
        <v>4.8</v>
      </c>
      <c r="N14" s="29" t="str">
        <f t="shared" si="0"/>
        <v>D</v>
      </c>
      <c r="O14" s="30" t="str">
        <f t="shared" si="1"/>
        <v>Trung bình yếu</v>
      </c>
      <c r="P14" s="31" t="str">
        <f t="shared" si="2"/>
        <v/>
      </c>
      <c r="Q14" s="32" t="s">
        <v>423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274</v>
      </c>
      <c r="D15" s="24" t="s">
        <v>137</v>
      </c>
      <c r="E15" s="25" t="s">
        <v>275</v>
      </c>
      <c r="F15" s="26" t="s">
        <v>276</v>
      </c>
      <c r="G15" s="23" t="s">
        <v>60</v>
      </c>
      <c r="H15" s="27">
        <v>10</v>
      </c>
      <c r="I15" s="27">
        <v>8</v>
      </c>
      <c r="J15" s="27" t="s">
        <v>25</v>
      </c>
      <c r="K15" s="27">
        <v>9</v>
      </c>
      <c r="L15" s="71">
        <v>7.5</v>
      </c>
      <c r="M15" s="28">
        <f>ROUND(SUMPRODUCT(H15:L15,$H$8:$L$8)/100,1)</f>
        <v>8.1</v>
      </c>
      <c r="N15" s="29" t="str">
        <f t="shared" si="0"/>
        <v>B+</v>
      </c>
      <c r="O15" s="30" t="str">
        <f t="shared" si="1"/>
        <v>Khá</v>
      </c>
      <c r="P15" s="31" t="str">
        <f t="shared" si="2"/>
        <v/>
      </c>
      <c r="Q15" s="32" t="s">
        <v>423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277</v>
      </c>
      <c r="D16" s="24" t="s">
        <v>278</v>
      </c>
      <c r="E16" s="25" t="s">
        <v>58</v>
      </c>
      <c r="F16" s="26" t="s">
        <v>279</v>
      </c>
      <c r="G16" s="23" t="s">
        <v>280</v>
      </c>
      <c r="H16" s="27">
        <v>8</v>
      </c>
      <c r="I16" s="27">
        <v>8</v>
      </c>
      <c r="J16" s="27" t="s">
        <v>25</v>
      </c>
      <c r="K16" s="27">
        <v>9</v>
      </c>
      <c r="L16" s="71">
        <v>4</v>
      </c>
      <c r="M16" s="28">
        <f>ROUND(SUMPRODUCT(H16:L16,$H$8:$L$8)/100,1)</f>
        <v>5.8</v>
      </c>
      <c r="N16" s="29" t="str">
        <f t="shared" si="0"/>
        <v>C</v>
      </c>
      <c r="O16" s="30" t="str">
        <f t="shared" si="1"/>
        <v>Trung bình</v>
      </c>
      <c r="P16" s="31" t="str">
        <f t="shared" si="2"/>
        <v/>
      </c>
      <c r="Q16" s="32" t="s">
        <v>423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1:35" ht="18.75" customHeight="1" x14ac:dyDescent="0.25">
      <c r="B17" s="22">
        <v>9</v>
      </c>
      <c r="C17" s="23" t="s">
        <v>281</v>
      </c>
      <c r="D17" s="24" t="s">
        <v>282</v>
      </c>
      <c r="E17" s="25" t="s">
        <v>283</v>
      </c>
      <c r="F17" s="26" t="s">
        <v>284</v>
      </c>
      <c r="G17" s="23" t="s">
        <v>55</v>
      </c>
      <c r="H17" s="27">
        <v>10</v>
      </c>
      <c r="I17" s="27">
        <v>8</v>
      </c>
      <c r="J17" s="27" t="s">
        <v>25</v>
      </c>
      <c r="K17" s="27">
        <v>9</v>
      </c>
      <c r="L17" s="71">
        <v>6.5</v>
      </c>
      <c r="M17" s="28">
        <f>ROUND(SUMPRODUCT(H17:L17,$H$8:$L$8)/100,1)</f>
        <v>7.5</v>
      </c>
      <c r="N17" s="29" t="str">
        <f t="shared" si="0"/>
        <v>B</v>
      </c>
      <c r="O17" s="30" t="str">
        <f t="shared" si="1"/>
        <v>Khá</v>
      </c>
      <c r="P17" s="31" t="str">
        <f t="shared" si="2"/>
        <v/>
      </c>
      <c r="Q17" s="32" t="s">
        <v>423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1:35" ht="18.75" customHeight="1" x14ac:dyDescent="0.25">
      <c r="B18" s="22">
        <v>10</v>
      </c>
      <c r="C18" s="23" t="s">
        <v>285</v>
      </c>
      <c r="D18" s="24" t="s">
        <v>57</v>
      </c>
      <c r="E18" s="25" t="s">
        <v>286</v>
      </c>
      <c r="F18" s="26" t="s">
        <v>287</v>
      </c>
      <c r="G18" s="23" t="s">
        <v>60</v>
      </c>
      <c r="H18" s="27">
        <v>7</v>
      </c>
      <c r="I18" s="27">
        <v>8</v>
      </c>
      <c r="J18" s="27" t="s">
        <v>25</v>
      </c>
      <c r="K18" s="27">
        <v>9</v>
      </c>
      <c r="L18" s="71">
        <v>1</v>
      </c>
      <c r="M18" s="28">
        <f>ROUND(SUMPRODUCT(H18:L18,$H$8:$L$8)/100,1)</f>
        <v>3.9</v>
      </c>
      <c r="N18" s="29" t="str">
        <f t="shared" si="0"/>
        <v>F</v>
      </c>
      <c r="O18" s="30" t="str">
        <f t="shared" si="1"/>
        <v>Kém</v>
      </c>
      <c r="P18" s="31" t="str">
        <f t="shared" si="2"/>
        <v/>
      </c>
      <c r="Q18" s="32" t="s">
        <v>423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Học lại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1:35" ht="18.75" customHeight="1" x14ac:dyDescent="0.25">
      <c r="B19" s="22">
        <v>11</v>
      </c>
      <c r="C19" s="23" t="s">
        <v>288</v>
      </c>
      <c r="D19" s="24" t="s">
        <v>289</v>
      </c>
      <c r="E19" s="25" t="s">
        <v>72</v>
      </c>
      <c r="F19" s="26" t="s">
        <v>290</v>
      </c>
      <c r="G19" s="23" t="s">
        <v>60</v>
      </c>
      <c r="H19" s="27">
        <v>8</v>
      </c>
      <c r="I19" s="27">
        <v>8</v>
      </c>
      <c r="J19" s="27" t="s">
        <v>25</v>
      </c>
      <c r="K19" s="27">
        <v>8</v>
      </c>
      <c r="L19" s="71">
        <v>7.5</v>
      </c>
      <c r="M19" s="28">
        <f>ROUND(SUMPRODUCT(H19:L19,$H$8:$L$8)/100,1)</f>
        <v>7.7</v>
      </c>
      <c r="N19" s="29" t="str">
        <f t="shared" si="0"/>
        <v>B</v>
      </c>
      <c r="O19" s="30" t="str">
        <f t="shared" si="1"/>
        <v>Khá</v>
      </c>
      <c r="P19" s="31" t="str">
        <f t="shared" si="2"/>
        <v/>
      </c>
      <c r="Q19" s="32" t="s">
        <v>423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1:35" ht="18.75" customHeight="1" x14ac:dyDescent="0.25">
      <c r="B20" s="22">
        <v>12</v>
      </c>
      <c r="C20" s="23" t="s">
        <v>291</v>
      </c>
      <c r="D20" s="24" t="s">
        <v>292</v>
      </c>
      <c r="E20" s="25" t="s">
        <v>72</v>
      </c>
      <c r="F20" s="26" t="s">
        <v>293</v>
      </c>
      <c r="G20" s="23" t="s">
        <v>55</v>
      </c>
      <c r="H20" s="27">
        <v>9</v>
      </c>
      <c r="I20" s="27">
        <v>8</v>
      </c>
      <c r="J20" s="27" t="s">
        <v>25</v>
      </c>
      <c r="K20" s="27">
        <v>9</v>
      </c>
      <c r="L20" s="71">
        <v>3</v>
      </c>
      <c r="M20" s="28">
        <f>ROUND(SUMPRODUCT(H20:L20,$H$8:$L$8)/100,1)</f>
        <v>5.3</v>
      </c>
      <c r="N20" s="29" t="str">
        <f t="shared" si="0"/>
        <v>D+</v>
      </c>
      <c r="O20" s="30" t="str">
        <f t="shared" si="1"/>
        <v>Trung bình yếu</v>
      </c>
      <c r="P20" s="31" t="str">
        <f t="shared" si="2"/>
        <v/>
      </c>
      <c r="Q20" s="32" t="s">
        <v>423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1:35" ht="18.75" customHeight="1" x14ac:dyDescent="0.25">
      <c r="B21" s="22">
        <v>13</v>
      </c>
      <c r="C21" s="23" t="s">
        <v>294</v>
      </c>
      <c r="D21" s="24" t="s">
        <v>295</v>
      </c>
      <c r="E21" s="25" t="s">
        <v>72</v>
      </c>
      <c r="F21" s="26" t="s">
        <v>296</v>
      </c>
      <c r="G21" s="23" t="s">
        <v>60</v>
      </c>
      <c r="H21" s="27">
        <v>10</v>
      </c>
      <c r="I21" s="27">
        <v>9</v>
      </c>
      <c r="J21" s="27" t="s">
        <v>25</v>
      </c>
      <c r="K21" s="27">
        <v>10</v>
      </c>
      <c r="L21" s="71">
        <v>1</v>
      </c>
      <c r="M21" s="28">
        <f>ROUND(SUMPRODUCT(H21:L21,$H$8:$L$8)/100,1)</f>
        <v>4.5</v>
      </c>
      <c r="N21" s="29" t="str">
        <f t="shared" si="0"/>
        <v>D</v>
      </c>
      <c r="O21" s="30" t="str">
        <f t="shared" si="1"/>
        <v>Trung bình yếu</v>
      </c>
      <c r="P21" s="31" t="str">
        <f t="shared" si="2"/>
        <v/>
      </c>
      <c r="Q21" s="32" t="s">
        <v>423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1:35" ht="18.75" customHeight="1" x14ac:dyDescent="0.25">
      <c r="B22" s="22">
        <v>14</v>
      </c>
      <c r="C22" s="23" t="s">
        <v>297</v>
      </c>
      <c r="D22" s="24" t="s">
        <v>298</v>
      </c>
      <c r="E22" s="25" t="s">
        <v>98</v>
      </c>
      <c r="F22" s="26" t="s">
        <v>299</v>
      </c>
      <c r="G22" s="23" t="s">
        <v>55</v>
      </c>
      <c r="H22" s="27">
        <v>10</v>
      </c>
      <c r="I22" s="27">
        <v>8</v>
      </c>
      <c r="J22" s="27" t="s">
        <v>25</v>
      </c>
      <c r="K22" s="27">
        <v>9</v>
      </c>
      <c r="L22" s="71">
        <v>7</v>
      </c>
      <c r="M22" s="28">
        <f>ROUND(SUMPRODUCT(H22:L22,$H$8:$L$8)/100,1)</f>
        <v>7.8</v>
      </c>
      <c r="N22" s="29" t="str">
        <f t="shared" si="0"/>
        <v>B</v>
      </c>
      <c r="O22" s="30" t="str">
        <f t="shared" si="1"/>
        <v>Khá</v>
      </c>
      <c r="P22" s="31" t="str">
        <f t="shared" si="2"/>
        <v/>
      </c>
      <c r="Q22" s="32" t="s">
        <v>423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1:35" ht="18.75" customHeight="1" x14ac:dyDescent="0.25">
      <c r="B23" s="22">
        <v>15</v>
      </c>
      <c r="C23" s="23" t="s">
        <v>300</v>
      </c>
      <c r="D23" s="24" t="s">
        <v>301</v>
      </c>
      <c r="E23" s="25" t="s">
        <v>302</v>
      </c>
      <c r="F23" s="26" t="s">
        <v>303</v>
      </c>
      <c r="G23" s="23" t="s">
        <v>50</v>
      </c>
      <c r="H23" s="27">
        <v>9</v>
      </c>
      <c r="I23" s="27">
        <v>8</v>
      </c>
      <c r="J23" s="27" t="s">
        <v>25</v>
      </c>
      <c r="K23" s="27">
        <v>9</v>
      </c>
      <c r="L23" s="71">
        <v>1</v>
      </c>
      <c r="M23" s="28">
        <f>ROUND(SUMPRODUCT(H23:L23,$H$8:$L$8)/100,1)</f>
        <v>4.0999999999999996</v>
      </c>
      <c r="N23" s="29" t="str">
        <f t="shared" si="0"/>
        <v>D</v>
      </c>
      <c r="O23" s="30" t="str">
        <f t="shared" si="1"/>
        <v>Trung bình yếu</v>
      </c>
      <c r="P23" s="31" t="str">
        <f t="shared" si="2"/>
        <v/>
      </c>
      <c r="Q23" s="32" t="s">
        <v>423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1:35" ht="18.75" customHeight="1" x14ac:dyDescent="0.25">
      <c r="B24" s="22">
        <v>16</v>
      </c>
      <c r="C24" s="23" t="s">
        <v>304</v>
      </c>
      <c r="D24" s="24" t="s">
        <v>305</v>
      </c>
      <c r="E24" s="25" t="s">
        <v>302</v>
      </c>
      <c r="F24" s="26" t="s">
        <v>306</v>
      </c>
      <c r="G24" s="23" t="s">
        <v>60</v>
      </c>
      <c r="H24" s="27">
        <v>10</v>
      </c>
      <c r="I24" s="27">
        <v>9</v>
      </c>
      <c r="J24" s="27" t="s">
        <v>25</v>
      </c>
      <c r="K24" s="27">
        <v>10</v>
      </c>
      <c r="L24" s="71">
        <v>2.5</v>
      </c>
      <c r="M24" s="28">
        <f>ROUND(SUMPRODUCT(H24:L24,$H$8:$L$8)/100,1)</f>
        <v>5.4</v>
      </c>
      <c r="N24" s="29" t="str">
        <f t="shared" si="0"/>
        <v>D+</v>
      </c>
      <c r="O24" s="30" t="str">
        <f t="shared" si="1"/>
        <v>Trung bình yếu</v>
      </c>
      <c r="P24" s="31" t="str">
        <f t="shared" si="2"/>
        <v/>
      </c>
      <c r="Q24" s="32" t="s">
        <v>423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1:35" ht="18.75" customHeight="1" x14ac:dyDescent="0.25">
      <c r="B25" s="22">
        <v>17</v>
      </c>
      <c r="C25" s="23" t="s">
        <v>307</v>
      </c>
      <c r="D25" s="24" t="s">
        <v>308</v>
      </c>
      <c r="E25" s="25" t="s">
        <v>105</v>
      </c>
      <c r="F25" s="26" t="s">
        <v>309</v>
      </c>
      <c r="G25" s="23" t="s">
        <v>310</v>
      </c>
      <c r="H25" s="27">
        <v>0</v>
      </c>
      <c r="I25" s="27">
        <v>0</v>
      </c>
      <c r="J25" s="27" t="s">
        <v>25</v>
      </c>
      <c r="K25" s="27">
        <v>0</v>
      </c>
      <c r="L25" s="71" t="s">
        <v>25</v>
      </c>
      <c r="M25" s="28">
        <f>ROUND(SUMPRODUCT(H25:L25,$H$8:$L$8)/100,1)</f>
        <v>0</v>
      </c>
      <c r="N25" s="29" t="str">
        <f t="shared" si="0"/>
        <v>F</v>
      </c>
      <c r="O25" s="30" t="str">
        <f t="shared" si="1"/>
        <v>Kém</v>
      </c>
      <c r="P25" s="31" t="str">
        <f t="shared" si="2"/>
        <v>Không đủ ĐKDT</v>
      </c>
      <c r="Q25" s="32" t="s">
        <v>423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Học lại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1:35" ht="18.75" customHeight="1" x14ac:dyDescent="0.25">
      <c r="B26" s="22">
        <v>18</v>
      </c>
      <c r="C26" s="23" t="s">
        <v>311</v>
      </c>
      <c r="D26" s="24" t="s">
        <v>312</v>
      </c>
      <c r="E26" s="25" t="s">
        <v>313</v>
      </c>
      <c r="F26" s="26" t="s">
        <v>314</v>
      </c>
      <c r="G26" s="23" t="s">
        <v>315</v>
      </c>
      <c r="H26" s="27">
        <v>7</v>
      </c>
      <c r="I26" s="27">
        <v>7</v>
      </c>
      <c r="J26" s="27" t="s">
        <v>25</v>
      </c>
      <c r="K26" s="27">
        <v>8</v>
      </c>
      <c r="L26" s="71">
        <v>6.5</v>
      </c>
      <c r="M26" s="28">
        <f>ROUND(SUMPRODUCT(H26:L26,$H$8:$L$8)/100,1)</f>
        <v>6.9</v>
      </c>
      <c r="N26" s="29" t="str">
        <f t="shared" si="0"/>
        <v>C+</v>
      </c>
      <c r="O26" s="30" t="str">
        <f t="shared" si="1"/>
        <v>Trung bình</v>
      </c>
      <c r="P26" s="31" t="str">
        <f t="shared" si="2"/>
        <v/>
      </c>
      <c r="Q26" s="32" t="s">
        <v>423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1:35" ht="18.75" customHeight="1" x14ac:dyDescent="0.25">
      <c r="B27" s="22">
        <v>19</v>
      </c>
      <c r="C27" s="23" t="s">
        <v>316</v>
      </c>
      <c r="D27" s="24" t="s">
        <v>317</v>
      </c>
      <c r="E27" s="25" t="s">
        <v>318</v>
      </c>
      <c r="F27" s="26" t="s">
        <v>319</v>
      </c>
      <c r="G27" s="23" t="s">
        <v>60</v>
      </c>
      <c r="H27" s="27">
        <v>8</v>
      </c>
      <c r="I27" s="27">
        <v>8</v>
      </c>
      <c r="J27" s="27" t="s">
        <v>25</v>
      </c>
      <c r="K27" s="27">
        <v>8</v>
      </c>
      <c r="L27" s="71">
        <v>0</v>
      </c>
      <c r="M27" s="28">
        <f>ROUND(SUMPRODUCT(H27:L27,$H$8:$L$8)/100,1)</f>
        <v>3.2</v>
      </c>
      <c r="N27" s="29" t="str">
        <f t="shared" si="0"/>
        <v>F</v>
      </c>
      <c r="O27" s="30" t="str">
        <f t="shared" si="1"/>
        <v>Kém</v>
      </c>
      <c r="P27" s="31" t="s">
        <v>592</v>
      </c>
      <c r="Q27" s="32" t="s">
        <v>423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Học lại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1:35" ht="18.75" customHeight="1" x14ac:dyDescent="0.25">
      <c r="A28" s="76" t="s">
        <v>591</v>
      </c>
      <c r="B28" s="22">
        <v>20</v>
      </c>
      <c r="C28" s="23" t="s">
        <v>320</v>
      </c>
      <c r="D28" s="24" t="s">
        <v>321</v>
      </c>
      <c r="E28" s="25" t="s">
        <v>322</v>
      </c>
      <c r="F28" s="26" t="s">
        <v>323</v>
      </c>
      <c r="G28" s="23" t="s">
        <v>55</v>
      </c>
      <c r="H28" s="27">
        <v>8</v>
      </c>
      <c r="I28" s="27">
        <v>8</v>
      </c>
      <c r="J28" s="27" t="s">
        <v>25</v>
      </c>
      <c r="K28" s="27">
        <v>9</v>
      </c>
      <c r="L28" s="71">
        <v>2</v>
      </c>
      <c r="M28" s="28">
        <f>ROUND(SUMPRODUCT(H28:L28,$H$8:$L$8)/100,1)</f>
        <v>4.5999999999999996</v>
      </c>
      <c r="N28" s="29" t="str">
        <f t="shared" si="0"/>
        <v>D</v>
      </c>
      <c r="O28" s="30" t="str">
        <f t="shared" si="1"/>
        <v>Trung bình yếu</v>
      </c>
      <c r="P28" s="31" t="str">
        <f t="shared" ref="P28:P39" si="3">+IF(OR($H28=0,$I28=0,$J28=0,$K28=0),"Không đủ ĐKDT",IF(AND(L28=0,M28&gt;=4),"Không đạt",""))</f>
        <v/>
      </c>
      <c r="Q28" s="32" t="s">
        <v>423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1:35" ht="18.75" customHeight="1" x14ac:dyDescent="0.25">
      <c r="B29" s="22">
        <v>21</v>
      </c>
      <c r="C29" s="23" t="s">
        <v>324</v>
      </c>
      <c r="D29" s="24" t="s">
        <v>325</v>
      </c>
      <c r="E29" s="25" t="s">
        <v>326</v>
      </c>
      <c r="F29" s="26" t="s">
        <v>327</v>
      </c>
      <c r="G29" s="23" t="s">
        <v>60</v>
      </c>
      <c r="H29" s="27">
        <v>9</v>
      </c>
      <c r="I29" s="27">
        <v>8</v>
      </c>
      <c r="J29" s="27" t="s">
        <v>25</v>
      </c>
      <c r="K29" s="27">
        <v>9</v>
      </c>
      <c r="L29" s="71">
        <v>2</v>
      </c>
      <c r="M29" s="28">
        <f>ROUND(SUMPRODUCT(H29:L29,$H$8:$L$8)/100,1)</f>
        <v>4.7</v>
      </c>
      <c r="N29" s="29" t="str">
        <f t="shared" si="0"/>
        <v>D</v>
      </c>
      <c r="O29" s="30" t="str">
        <f t="shared" si="1"/>
        <v>Trung bình yếu</v>
      </c>
      <c r="P29" s="31" t="str">
        <f t="shared" si="3"/>
        <v/>
      </c>
      <c r="Q29" s="32" t="s">
        <v>423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1:35" ht="18.75" customHeight="1" x14ac:dyDescent="0.25">
      <c r="B30" s="22">
        <v>22</v>
      </c>
      <c r="C30" s="23" t="s">
        <v>328</v>
      </c>
      <c r="D30" s="24" t="s">
        <v>329</v>
      </c>
      <c r="E30" s="25" t="s">
        <v>134</v>
      </c>
      <c r="F30" s="26" t="s">
        <v>330</v>
      </c>
      <c r="G30" s="23" t="s">
        <v>60</v>
      </c>
      <c r="H30" s="27">
        <v>10</v>
      </c>
      <c r="I30" s="27">
        <v>9</v>
      </c>
      <c r="J30" s="27" t="s">
        <v>25</v>
      </c>
      <c r="K30" s="27">
        <v>10</v>
      </c>
      <c r="L30" s="71">
        <v>3</v>
      </c>
      <c r="M30" s="28">
        <f>ROUND(SUMPRODUCT(H30:L30,$H$8:$L$8)/100,1)</f>
        <v>5.7</v>
      </c>
      <c r="N30" s="29" t="str">
        <f t="shared" si="0"/>
        <v>C</v>
      </c>
      <c r="O30" s="30" t="str">
        <f t="shared" si="1"/>
        <v>Trung bình</v>
      </c>
      <c r="P30" s="31" t="str">
        <f t="shared" si="3"/>
        <v/>
      </c>
      <c r="Q30" s="32" t="s">
        <v>423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1:35" ht="18.75" customHeight="1" x14ac:dyDescent="0.25">
      <c r="B31" s="22">
        <v>23</v>
      </c>
      <c r="C31" s="23" t="s">
        <v>331</v>
      </c>
      <c r="D31" s="24" t="s">
        <v>332</v>
      </c>
      <c r="E31" s="25" t="s">
        <v>134</v>
      </c>
      <c r="F31" s="26" t="s">
        <v>333</v>
      </c>
      <c r="G31" s="23" t="s">
        <v>65</v>
      </c>
      <c r="H31" s="27">
        <v>0</v>
      </c>
      <c r="I31" s="27">
        <v>0</v>
      </c>
      <c r="J31" s="27" t="s">
        <v>25</v>
      </c>
      <c r="K31" s="27">
        <v>0</v>
      </c>
      <c r="L31" s="71" t="s">
        <v>25</v>
      </c>
      <c r="M31" s="28">
        <f>ROUND(SUMPRODUCT(H31:L31,$H$8:$L$8)/100,1)</f>
        <v>0</v>
      </c>
      <c r="N31" s="29" t="str">
        <f t="shared" si="0"/>
        <v>F</v>
      </c>
      <c r="O31" s="30" t="str">
        <f t="shared" si="1"/>
        <v>Kém</v>
      </c>
      <c r="P31" s="31" t="str">
        <f t="shared" si="3"/>
        <v>Không đủ ĐKDT</v>
      </c>
      <c r="Q31" s="32" t="s">
        <v>423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1:35" ht="18.75" customHeight="1" x14ac:dyDescent="0.25">
      <c r="B32" s="22">
        <v>24</v>
      </c>
      <c r="C32" s="23" t="s">
        <v>334</v>
      </c>
      <c r="D32" s="24" t="s">
        <v>335</v>
      </c>
      <c r="E32" s="25" t="s">
        <v>134</v>
      </c>
      <c r="F32" s="26" t="s">
        <v>336</v>
      </c>
      <c r="G32" s="23" t="s">
        <v>65</v>
      </c>
      <c r="H32" s="27">
        <v>9</v>
      </c>
      <c r="I32" s="27">
        <v>8</v>
      </c>
      <c r="J32" s="27" t="s">
        <v>25</v>
      </c>
      <c r="K32" s="27">
        <v>9</v>
      </c>
      <c r="L32" s="71">
        <v>5</v>
      </c>
      <c r="M32" s="28">
        <f>ROUND(SUMPRODUCT(H32:L32,$H$8:$L$8)/100,1)</f>
        <v>6.5</v>
      </c>
      <c r="N32" s="29" t="str">
        <f t="shared" si="0"/>
        <v>C+</v>
      </c>
      <c r="O32" s="30" t="str">
        <f t="shared" si="1"/>
        <v>Trung bình</v>
      </c>
      <c r="P32" s="31" t="str">
        <f t="shared" si="3"/>
        <v/>
      </c>
      <c r="Q32" s="32" t="s">
        <v>423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1:35" ht="18.75" customHeight="1" x14ac:dyDescent="0.25">
      <c r="B33" s="22">
        <v>25</v>
      </c>
      <c r="C33" s="23" t="s">
        <v>337</v>
      </c>
      <c r="D33" s="24" t="s">
        <v>190</v>
      </c>
      <c r="E33" s="25" t="s">
        <v>142</v>
      </c>
      <c r="F33" s="26" t="s">
        <v>106</v>
      </c>
      <c r="G33" s="23" t="s">
        <v>65</v>
      </c>
      <c r="H33" s="27">
        <v>10</v>
      </c>
      <c r="I33" s="27">
        <v>9</v>
      </c>
      <c r="J33" s="27" t="s">
        <v>25</v>
      </c>
      <c r="K33" s="27">
        <v>10</v>
      </c>
      <c r="L33" s="71">
        <v>3</v>
      </c>
      <c r="M33" s="28">
        <f>ROUND(SUMPRODUCT(H33:L33,$H$8:$L$8)/100,1)</f>
        <v>5.7</v>
      </c>
      <c r="N33" s="29" t="str">
        <f t="shared" si="0"/>
        <v>C</v>
      </c>
      <c r="O33" s="30" t="str">
        <f t="shared" si="1"/>
        <v>Trung bình</v>
      </c>
      <c r="P33" s="31" t="str">
        <f t="shared" si="3"/>
        <v/>
      </c>
      <c r="Q33" s="32" t="s">
        <v>423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1:35" ht="18.75" customHeight="1" x14ac:dyDescent="0.25">
      <c r="B34" s="22">
        <v>26</v>
      </c>
      <c r="C34" s="23" t="s">
        <v>338</v>
      </c>
      <c r="D34" s="24" t="s">
        <v>339</v>
      </c>
      <c r="E34" s="25" t="s">
        <v>150</v>
      </c>
      <c r="F34" s="26" t="s">
        <v>340</v>
      </c>
      <c r="G34" s="23" t="s">
        <v>341</v>
      </c>
      <c r="H34" s="27">
        <v>10</v>
      </c>
      <c r="I34" s="27">
        <v>9</v>
      </c>
      <c r="J34" s="27" t="s">
        <v>25</v>
      </c>
      <c r="K34" s="27">
        <v>10</v>
      </c>
      <c r="L34" s="71">
        <v>2</v>
      </c>
      <c r="M34" s="28">
        <f>ROUND(SUMPRODUCT(H34:L34,$H$8:$L$8)/100,1)</f>
        <v>5.0999999999999996</v>
      </c>
      <c r="N34" s="29" t="str">
        <f t="shared" si="0"/>
        <v>D+</v>
      </c>
      <c r="O34" s="30" t="str">
        <f t="shared" si="1"/>
        <v>Trung bình yếu</v>
      </c>
      <c r="P34" s="31" t="str">
        <f t="shared" si="3"/>
        <v/>
      </c>
      <c r="Q34" s="32" t="s">
        <v>423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ht="18.75" customHeight="1" x14ac:dyDescent="0.25">
      <c r="A35" s="75"/>
      <c r="B35" s="22">
        <v>27</v>
      </c>
      <c r="C35" s="23" t="s">
        <v>342</v>
      </c>
      <c r="D35" s="24" t="s">
        <v>57</v>
      </c>
      <c r="E35" s="25" t="s">
        <v>343</v>
      </c>
      <c r="F35" s="26" t="s">
        <v>344</v>
      </c>
      <c r="G35" s="23" t="s">
        <v>65</v>
      </c>
      <c r="H35" s="27">
        <v>10</v>
      </c>
      <c r="I35" s="27">
        <v>9</v>
      </c>
      <c r="J35" s="27" t="s">
        <v>25</v>
      </c>
      <c r="K35" s="27">
        <v>9</v>
      </c>
      <c r="L35" s="71">
        <v>5.5</v>
      </c>
      <c r="M35" s="28">
        <f>ROUND(SUMPRODUCT(H35:L35,$H$8:$L$8)/100,1)</f>
        <v>7</v>
      </c>
      <c r="N35" s="29" t="str">
        <f t="shared" si="0"/>
        <v>B</v>
      </c>
      <c r="O35" s="30" t="str">
        <f t="shared" si="1"/>
        <v>Khá</v>
      </c>
      <c r="P35" s="31" t="str">
        <f t="shared" si="3"/>
        <v/>
      </c>
      <c r="Q35" s="32" t="s">
        <v>424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ht="18.75" customHeight="1" x14ac:dyDescent="0.25">
      <c r="B36" s="22">
        <v>28</v>
      </c>
      <c r="C36" s="23" t="s">
        <v>345</v>
      </c>
      <c r="D36" s="24" t="s">
        <v>346</v>
      </c>
      <c r="E36" s="25" t="s">
        <v>347</v>
      </c>
      <c r="F36" s="26" t="s">
        <v>348</v>
      </c>
      <c r="G36" s="23" t="s">
        <v>60</v>
      </c>
      <c r="H36" s="27">
        <v>9</v>
      </c>
      <c r="I36" s="27">
        <v>8</v>
      </c>
      <c r="J36" s="27" t="s">
        <v>25</v>
      </c>
      <c r="K36" s="27">
        <v>9</v>
      </c>
      <c r="L36" s="71">
        <v>6</v>
      </c>
      <c r="M36" s="28">
        <f>ROUND(SUMPRODUCT(H36:L36,$H$8:$L$8)/100,1)</f>
        <v>7.1</v>
      </c>
      <c r="N36" s="29" t="str">
        <f t="shared" si="0"/>
        <v>B</v>
      </c>
      <c r="O36" s="30" t="str">
        <f t="shared" si="1"/>
        <v>Khá</v>
      </c>
      <c r="P36" s="31" t="str">
        <f t="shared" si="3"/>
        <v/>
      </c>
      <c r="Q36" s="32" t="s">
        <v>424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ht="18.75" customHeight="1" x14ac:dyDescent="0.25">
      <c r="B37" s="22">
        <v>29</v>
      </c>
      <c r="C37" s="23" t="s">
        <v>349</v>
      </c>
      <c r="D37" s="24" t="s">
        <v>350</v>
      </c>
      <c r="E37" s="25" t="s">
        <v>351</v>
      </c>
      <c r="F37" s="26" t="s">
        <v>352</v>
      </c>
      <c r="G37" s="23" t="s">
        <v>65</v>
      </c>
      <c r="H37" s="27">
        <v>10</v>
      </c>
      <c r="I37" s="27">
        <v>8</v>
      </c>
      <c r="J37" s="27" t="s">
        <v>25</v>
      </c>
      <c r="K37" s="27">
        <v>9</v>
      </c>
      <c r="L37" s="71">
        <v>1</v>
      </c>
      <c r="M37" s="28">
        <f>ROUND(SUMPRODUCT(H37:L37,$H$8:$L$8)/100,1)</f>
        <v>4.2</v>
      </c>
      <c r="N37" s="29" t="str">
        <f t="shared" si="0"/>
        <v>D</v>
      </c>
      <c r="O37" s="30" t="str">
        <f t="shared" si="1"/>
        <v>Trung bình yếu</v>
      </c>
      <c r="P37" s="31" t="str">
        <f t="shared" si="3"/>
        <v/>
      </c>
      <c r="Q37" s="32" t="s">
        <v>424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ht="18.75" customHeight="1" x14ac:dyDescent="0.25">
      <c r="B38" s="22">
        <v>30</v>
      </c>
      <c r="C38" s="23" t="s">
        <v>353</v>
      </c>
      <c r="D38" s="24" t="s">
        <v>354</v>
      </c>
      <c r="E38" s="25" t="s">
        <v>355</v>
      </c>
      <c r="F38" s="26" t="s">
        <v>356</v>
      </c>
      <c r="G38" s="23" t="s">
        <v>65</v>
      </c>
      <c r="H38" s="27">
        <v>0</v>
      </c>
      <c r="I38" s="27">
        <v>0</v>
      </c>
      <c r="J38" s="27" t="s">
        <v>25</v>
      </c>
      <c r="K38" s="27">
        <v>0</v>
      </c>
      <c r="L38" s="71" t="s">
        <v>25</v>
      </c>
      <c r="M38" s="28">
        <f>ROUND(SUMPRODUCT(H38:L38,$H$8:$L$8)/100,1)</f>
        <v>0</v>
      </c>
      <c r="N38" s="29" t="str">
        <f t="shared" si="0"/>
        <v>F</v>
      </c>
      <c r="O38" s="30" t="str">
        <f t="shared" si="1"/>
        <v>Kém</v>
      </c>
      <c r="P38" s="31" t="str">
        <f t="shared" si="3"/>
        <v>Không đủ ĐKDT</v>
      </c>
      <c r="Q38" s="32" t="s">
        <v>424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Học lại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ht="18.75" customHeight="1" x14ac:dyDescent="0.25">
      <c r="B39" s="22">
        <v>31</v>
      </c>
      <c r="C39" s="23" t="s">
        <v>357</v>
      </c>
      <c r="D39" s="24" t="s">
        <v>358</v>
      </c>
      <c r="E39" s="25" t="s">
        <v>154</v>
      </c>
      <c r="F39" s="26" t="s">
        <v>359</v>
      </c>
      <c r="G39" s="23" t="s">
        <v>60</v>
      </c>
      <c r="H39" s="27">
        <v>10</v>
      </c>
      <c r="I39" s="27">
        <v>9</v>
      </c>
      <c r="J39" s="27" t="s">
        <v>25</v>
      </c>
      <c r="K39" s="27">
        <v>9</v>
      </c>
      <c r="L39" s="71">
        <v>5</v>
      </c>
      <c r="M39" s="28">
        <f>ROUND(SUMPRODUCT(H39:L39,$H$8:$L$8)/100,1)</f>
        <v>6.7</v>
      </c>
      <c r="N39" s="29" t="str">
        <f t="shared" si="0"/>
        <v>C+</v>
      </c>
      <c r="O39" s="30" t="str">
        <f t="shared" si="1"/>
        <v>Trung bình</v>
      </c>
      <c r="P39" s="31" t="str">
        <f t="shared" si="3"/>
        <v/>
      </c>
      <c r="Q39" s="32" t="s">
        <v>424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 ht="18.75" customHeight="1" x14ac:dyDescent="0.25">
      <c r="B40" s="22">
        <v>32</v>
      </c>
      <c r="C40" s="23" t="s">
        <v>360</v>
      </c>
      <c r="D40" s="24" t="s">
        <v>361</v>
      </c>
      <c r="E40" s="25" t="s">
        <v>154</v>
      </c>
      <c r="F40" s="26" t="s">
        <v>362</v>
      </c>
      <c r="G40" s="23" t="s">
        <v>55</v>
      </c>
      <c r="H40" s="27">
        <v>10</v>
      </c>
      <c r="I40" s="27">
        <v>8</v>
      </c>
      <c r="J40" s="27" t="s">
        <v>25</v>
      </c>
      <c r="K40" s="27">
        <v>8</v>
      </c>
      <c r="L40" s="71">
        <v>0</v>
      </c>
      <c r="M40" s="28">
        <f>ROUND(SUMPRODUCT(H40:L40,$H$8:$L$8)/100,1)</f>
        <v>3.4</v>
      </c>
      <c r="N40" s="29" t="str">
        <f t="shared" si="0"/>
        <v>F</v>
      </c>
      <c r="O40" s="30" t="str">
        <f t="shared" si="1"/>
        <v>Kém</v>
      </c>
      <c r="P40" s="31" t="s">
        <v>591</v>
      </c>
      <c r="Q40" s="32" t="s">
        <v>424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Học lại</v>
      </c>
      <c r="U40" s="63"/>
      <c r="V40" s="63"/>
      <c r="W40" s="74"/>
      <c r="X40" s="53"/>
      <c r="Y40" s="53"/>
      <c r="Z40" s="53"/>
      <c r="AA40" s="64"/>
      <c r="AB40" s="53"/>
      <c r="AC40" s="65"/>
      <c r="AD40" s="66"/>
      <c r="AE40" s="65"/>
      <c r="AF40" s="66"/>
      <c r="AG40" s="65"/>
      <c r="AH40" s="53"/>
      <c r="AI40" s="64"/>
    </row>
    <row r="41" spans="1:35" ht="18.75" customHeight="1" x14ac:dyDescent="0.25">
      <c r="B41" s="22">
        <v>33</v>
      </c>
      <c r="C41" s="23" t="s">
        <v>363</v>
      </c>
      <c r="D41" s="24" t="s">
        <v>126</v>
      </c>
      <c r="E41" s="25" t="s">
        <v>364</v>
      </c>
      <c r="F41" s="26" t="s">
        <v>365</v>
      </c>
      <c r="G41" s="23" t="s">
        <v>55</v>
      </c>
      <c r="H41" s="27">
        <v>10</v>
      </c>
      <c r="I41" s="27">
        <v>9</v>
      </c>
      <c r="J41" s="27" t="s">
        <v>25</v>
      </c>
      <c r="K41" s="27">
        <v>9</v>
      </c>
      <c r="L41" s="71">
        <v>1.5</v>
      </c>
      <c r="M41" s="28">
        <f>ROUND(SUMPRODUCT(H41:L41,$H$8:$L$8)/100,1)</f>
        <v>4.5999999999999996</v>
      </c>
      <c r="N41" s="29" t="str">
        <f t="shared" ref="N41:N59" si="4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D</v>
      </c>
      <c r="O41" s="30" t="str">
        <f t="shared" ref="O41:O59" si="5">IF($M41&lt;4,"Kém",IF(AND($M41&gt;=4,$M41&lt;=5.4),"Trung bình yếu",IF(AND($M41&gt;=5.5,$M41&lt;=6.9),"Trung bình",IF(AND($M41&gt;=7,$M41&lt;=8.4),"Khá",IF(AND($M41&gt;=8.5,$M41&lt;=10),"Giỏi","")))))</f>
        <v>Trung bình yếu</v>
      </c>
      <c r="P41" s="31" t="str">
        <f>+IF(OR($H41=0,$I41=0,$J41=0,$K41=0),"Không đủ ĐKDT",IF(AND(L41=0,M41&gt;=4),"Không đạt",""))</f>
        <v/>
      </c>
      <c r="Q41" s="32" t="s">
        <v>424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62"/>
      <c r="V41" s="62"/>
      <c r="W41" s="62"/>
      <c r="X41" s="54"/>
      <c r="Y41" s="54"/>
      <c r="Z41" s="54"/>
      <c r="AA41" s="54"/>
      <c r="AB41" s="53"/>
      <c r="AC41" s="54"/>
      <c r="AD41" s="54"/>
      <c r="AE41" s="54"/>
      <c r="AF41" s="54"/>
      <c r="AG41" s="54"/>
      <c r="AH41" s="54"/>
      <c r="AI41" s="55"/>
    </row>
    <row r="42" spans="1:35" ht="18.75" customHeight="1" x14ac:dyDescent="0.25">
      <c r="B42" s="22">
        <v>34</v>
      </c>
      <c r="C42" s="23" t="s">
        <v>366</v>
      </c>
      <c r="D42" s="24" t="s">
        <v>175</v>
      </c>
      <c r="E42" s="25" t="s">
        <v>184</v>
      </c>
      <c r="F42" s="26" t="s">
        <v>367</v>
      </c>
      <c r="G42" s="23" t="s">
        <v>65</v>
      </c>
      <c r="H42" s="27">
        <v>10</v>
      </c>
      <c r="I42" s="27">
        <v>8</v>
      </c>
      <c r="J42" s="27" t="s">
        <v>25</v>
      </c>
      <c r="K42" s="27">
        <v>9</v>
      </c>
      <c r="L42" s="71">
        <v>1</v>
      </c>
      <c r="M42" s="28">
        <f>ROUND(SUMPRODUCT(H42:L42,$H$8:$L$8)/100,1)</f>
        <v>4.2</v>
      </c>
      <c r="N42" s="29" t="str">
        <f t="shared" si="4"/>
        <v>D</v>
      </c>
      <c r="O42" s="30" t="str">
        <f t="shared" si="5"/>
        <v>Trung bình yếu</v>
      </c>
      <c r="P42" s="31" t="str">
        <f>+IF(OR($H42=0,$I42=0,$J42=0,$K42=0),"Không đủ ĐKDT",IF(AND(L42=0,M42&gt;=4),"Không đạt",""))</f>
        <v/>
      </c>
      <c r="Q42" s="32" t="s">
        <v>424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 ht="18.75" customHeight="1" x14ac:dyDescent="0.25">
      <c r="B43" s="22">
        <v>35</v>
      </c>
      <c r="C43" s="23" t="s">
        <v>368</v>
      </c>
      <c r="D43" s="24" t="s">
        <v>369</v>
      </c>
      <c r="E43" s="25" t="s">
        <v>370</v>
      </c>
      <c r="F43" s="26" t="s">
        <v>371</v>
      </c>
      <c r="G43" s="23" t="s">
        <v>50</v>
      </c>
      <c r="H43" s="27">
        <v>8</v>
      </c>
      <c r="I43" s="27">
        <v>8</v>
      </c>
      <c r="J43" s="27" t="s">
        <v>25</v>
      </c>
      <c r="K43" s="27">
        <v>9</v>
      </c>
      <c r="L43" s="71">
        <v>2</v>
      </c>
      <c r="M43" s="28">
        <f>ROUND(SUMPRODUCT(H43:L43,$H$8:$L$8)/100,1)</f>
        <v>4.5999999999999996</v>
      </c>
      <c r="N43" s="29" t="str">
        <f t="shared" si="4"/>
        <v>D</v>
      </c>
      <c r="O43" s="30" t="str">
        <f t="shared" si="5"/>
        <v>Trung bình yếu</v>
      </c>
      <c r="P43" s="31" t="str">
        <f>+IF(OR($H43=0,$I43=0,$J43=0,$K43=0),"Không đủ ĐKDT",IF(AND(L43=0,M43&gt;=4),"Không đạt",""))</f>
        <v/>
      </c>
      <c r="Q43" s="32" t="s">
        <v>424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 ht="18.75" customHeight="1" x14ac:dyDescent="0.25">
      <c r="B44" s="22">
        <v>36</v>
      </c>
      <c r="C44" s="23" t="s">
        <v>372</v>
      </c>
      <c r="D44" s="24" t="s">
        <v>373</v>
      </c>
      <c r="E44" s="25" t="s">
        <v>191</v>
      </c>
      <c r="F44" s="26" t="s">
        <v>374</v>
      </c>
      <c r="G44" s="23" t="s">
        <v>60</v>
      </c>
      <c r="H44" s="27">
        <v>10</v>
      </c>
      <c r="I44" s="27">
        <v>9</v>
      </c>
      <c r="J44" s="27" t="s">
        <v>25</v>
      </c>
      <c r="K44" s="27">
        <v>9</v>
      </c>
      <c r="L44" s="71">
        <v>5</v>
      </c>
      <c r="M44" s="28">
        <f>ROUND(SUMPRODUCT(H44:L44,$H$8:$L$8)/100,1)</f>
        <v>6.7</v>
      </c>
      <c r="N44" s="29" t="str">
        <f t="shared" si="4"/>
        <v>C+</v>
      </c>
      <c r="O44" s="30" t="str">
        <f t="shared" si="5"/>
        <v>Trung bình</v>
      </c>
      <c r="P44" s="31" t="str">
        <f>+IF(OR($H44=0,$I44=0,$J44=0,$K44=0),"Không đủ ĐKDT",IF(AND(L44=0,M44&gt;=4),"Không đạt",""))</f>
        <v/>
      </c>
      <c r="Q44" s="32" t="s">
        <v>424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 ht="18.75" customHeight="1" x14ac:dyDescent="0.25">
      <c r="B45" s="22">
        <v>37</v>
      </c>
      <c r="C45" s="23" t="s">
        <v>375</v>
      </c>
      <c r="D45" s="24" t="s">
        <v>57</v>
      </c>
      <c r="E45" s="25" t="s">
        <v>194</v>
      </c>
      <c r="F45" s="26" t="s">
        <v>376</v>
      </c>
      <c r="G45" s="23" t="s">
        <v>50</v>
      </c>
      <c r="H45" s="27">
        <v>8</v>
      </c>
      <c r="I45" s="27">
        <v>9</v>
      </c>
      <c r="J45" s="27" t="s">
        <v>25</v>
      </c>
      <c r="K45" s="27">
        <v>8</v>
      </c>
      <c r="L45" s="71">
        <v>0</v>
      </c>
      <c r="M45" s="28">
        <f>ROUND(SUMPRODUCT(H45:L45,$H$8:$L$8)/100,1)</f>
        <v>3.3</v>
      </c>
      <c r="N45" s="29" t="str">
        <f t="shared" si="4"/>
        <v>F</v>
      </c>
      <c r="O45" s="30" t="str">
        <f t="shared" si="5"/>
        <v>Kém</v>
      </c>
      <c r="P45" s="31" t="s">
        <v>592</v>
      </c>
      <c r="Q45" s="32" t="s">
        <v>424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Học lại</v>
      </c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</row>
    <row r="46" spans="1:35" ht="18.75" customHeight="1" x14ac:dyDescent="0.25">
      <c r="B46" s="22">
        <v>38</v>
      </c>
      <c r="C46" s="23" t="s">
        <v>377</v>
      </c>
      <c r="D46" s="24" t="s">
        <v>378</v>
      </c>
      <c r="E46" s="25" t="s">
        <v>201</v>
      </c>
      <c r="F46" s="26" t="s">
        <v>379</v>
      </c>
      <c r="G46" s="23" t="s">
        <v>60</v>
      </c>
      <c r="H46" s="27">
        <v>9</v>
      </c>
      <c r="I46" s="27">
        <v>8</v>
      </c>
      <c r="J46" s="27" t="s">
        <v>25</v>
      </c>
      <c r="K46" s="27">
        <v>9</v>
      </c>
      <c r="L46" s="71">
        <v>3.5</v>
      </c>
      <c r="M46" s="28">
        <f>ROUND(SUMPRODUCT(H46:L46,$H$8:$L$8)/100,1)</f>
        <v>5.6</v>
      </c>
      <c r="N46" s="29" t="str">
        <f t="shared" si="4"/>
        <v>C</v>
      </c>
      <c r="O46" s="30" t="str">
        <f t="shared" si="5"/>
        <v>Trung bình</v>
      </c>
      <c r="P46" s="31" t="str">
        <f t="shared" ref="P46:P54" si="6">+IF(OR($H46=0,$I46=0,$J46=0,$K46=0),"Không đủ ĐKDT",IF(AND(L46=0,M46&gt;=4),"Không đạt",""))</f>
        <v/>
      </c>
      <c r="Q46" s="32" t="s">
        <v>424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1:35" ht="18.75" customHeight="1" x14ac:dyDescent="0.25">
      <c r="B47" s="22">
        <v>39</v>
      </c>
      <c r="C47" s="23" t="s">
        <v>380</v>
      </c>
      <c r="D47" s="24" t="s">
        <v>381</v>
      </c>
      <c r="E47" s="25" t="s">
        <v>213</v>
      </c>
      <c r="F47" s="26" t="s">
        <v>382</v>
      </c>
      <c r="G47" s="23" t="s">
        <v>55</v>
      </c>
      <c r="H47" s="27">
        <v>10</v>
      </c>
      <c r="I47" s="27">
        <v>9</v>
      </c>
      <c r="J47" s="27" t="s">
        <v>25</v>
      </c>
      <c r="K47" s="27">
        <v>10</v>
      </c>
      <c r="L47" s="71">
        <v>2</v>
      </c>
      <c r="M47" s="28">
        <f>ROUND(SUMPRODUCT(H47:L47,$H$8:$L$8)/100,1)</f>
        <v>5.0999999999999996</v>
      </c>
      <c r="N47" s="29" t="str">
        <f t="shared" si="4"/>
        <v>D+</v>
      </c>
      <c r="O47" s="30" t="str">
        <f t="shared" si="5"/>
        <v>Trung bình yếu</v>
      </c>
      <c r="P47" s="31" t="str">
        <f t="shared" si="6"/>
        <v/>
      </c>
      <c r="Q47" s="32" t="s">
        <v>424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1:35" ht="18.75" customHeight="1" x14ac:dyDescent="0.25">
      <c r="B48" s="22">
        <v>40</v>
      </c>
      <c r="C48" s="23" t="s">
        <v>383</v>
      </c>
      <c r="D48" s="24" t="s">
        <v>384</v>
      </c>
      <c r="E48" s="25" t="s">
        <v>385</v>
      </c>
      <c r="F48" s="26" t="s">
        <v>64</v>
      </c>
      <c r="G48" s="23" t="s">
        <v>60</v>
      </c>
      <c r="H48" s="27">
        <v>10</v>
      </c>
      <c r="I48" s="27">
        <v>9</v>
      </c>
      <c r="J48" s="27" t="s">
        <v>25</v>
      </c>
      <c r="K48" s="27">
        <v>9</v>
      </c>
      <c r="L48" s="71">
        <v>4.5</v>
      </c>
      <c r="M48" s="28">
        <f>ROUND(SUMPRODUCT(H48:L48,$H$8:$L$8)/100,1)</f>
        <v>6.4</v>
      </c>
      <c r="N48" s="29" t="str">
        <f t="shared" si="4"/>
        <v>C</v>
      </c>
      <c r="O48" s="30" t="str">
        <f t="shared" si="5"/>
        <v>Trung bình</v>
      </c>
      <c r="P48" s="31" t="str">
        <f t="shared" si="6"/>
        <v/>
      </c>
      <c r="Q48" s="32" t="s">
        <v>424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ht="18.75" customHeight="1" x14ac:dyDescent="0.25">
      <c r="B49" s="22">
        <v>41</v>
      </c>
      <c r="C49" s="23" t="s">
        <v>386</v>
      </c>
      <c r="D49" s="24" t="s">
        <v>387</v>
      </c>
      <c r="E49" s="25" t="s">
        <v>388</v>
      </c>
      <c r="F49" s="26" t="s">
        <v>389</v>
      </c>
      <c r="G49" s="23" t="s">
        <v>65</v>
      </c>
      <c r="H49" s="27">
        <v>8</v>
      </c>
      <c r="I49" s="27">
        <v>9</v>
      </c>
      <c r="J49" s="27" t="s">
        <v>25</v>
      </c>
      <c r="K49" s="27">
        <v>8</v>
      </c>
      <c r="L49" s="71">
        <v>1</v>
      </c>
      <c r="M49" s="28">
        <f>ROUND(SUMPRODUCT(H49:L49,$H$8:$L$8)/100,1)</f>
        <v>3.9</v>
      </c>
      <c r="N49" s="29" t="str">
        <f t="shared" si="4"/>
        <v>F</v>
      </c>
      <c r="O49" s="30" t="str">
        <f t="shared" si="5"/>
        <v>Kém</v>
      </c>
      <c r="P49" s="31" t="str">
        <f t="shared" si="6"/>
        <v/>
      </c>
      <c r="Q49" s="32" t="s">
        <v>424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Học lại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ht="18.75" customHeight="1" x14ac:dyDescent="0.25">
      <c r="B50" s="22">
        <v>42</v>
      </c>
      <c r="C50" s="23" t="s">
        <v>390</v>
      </c>
      <c r="D50" s="24" t="s">
        <v>317</v>
      </c>
      <c r="E50" s="25" t="s">
        <v>391</v>
      </c>
      <c r="F50" s="26" t="s">
        <v>392</v>
      </c>
      <c r="G50" s="23" t="s">
        <v>60</v>
      </c>
      <c r="H50" s="27">
        <v>9</v>
      </c>
      <c r="I50" s="27">
        <v>8</v>
      </c>
      <c r="J50" s="27" t="s">
        <v>25</v>
      </c>
      <c r="K50" s="27">
        <v>8</v>
      </c>
      <c r="L50" s="71">
        <v>2</v>
      </c>
      <c r="M50" s="28">
        <f>ROUND(SUMPRODUCT(H50:L50,$H$8:$L$8)/100,1)</f>
        <v>4.5</v>
      </c>
      <c r="N50" s="29" t="str">
        <f t="shared" si="4"/>
        <v>D</v>
      </c>
      <c r="O50" s="30" t="str">
        <f t="shared" si="5"/>
        <v>Trung bình yếu</v>
      </c>
      <c r="P50" s="31" t="str">
        <f t="shared" si="6"/>
        <v/>
      </c>
      <c r="Q50" s="32" t="s">
        <v>424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ht="18.75" customHeight="1" x14ac:dyDescent="0.25">
      <c r="B51" s="22">
        <v>43</v>
      </c>
      <c r="C51" s="23" t="s">
        <v>393</v>
      </c>
      <c r="D51" s="24" t="s">
        <v>381</v>
      </c>
      <c r="E51" s="25" t="s">
        <v>394</v>
      </c>
      <c r="F51" s="26" t="s">
        <v>365</v>
      </c>
      <c r="G51" s="23" t="s">
        <v>65</v>
      </c>
      <c r="H51" s="27">
        <v>10</v>
      </c>
      <c r="I51" s="27">
        <v>9</v>
      </c>
      <c r="J51" s="27" t="s">
        <v>25</v>
      </c>
      <c r="K51" s="27">
        <v>9</v>
      </c>
      <c r="L51" s="71">
        <v>6</v>
      </c>
      <c r="M51" s="28">
        <f>ROUND(SUMPRODUCT(H51:L51,$H$8:$L$8)/100,1)</f>
        <v>7.3</v>
      </c>
      <c r="N51" s="29" t="str">
        <f t="shared" si="4"/>
        <v>B</v>
      </c>
      <c r="O51" s="30" t="str">
        <f t="shared" si="5"/>
        <v>Khá</v>
      </c>
      <c r="P51" s="31" t="str">
        <f t="shared" si="6"/>
        <v/>
      </c>
      <c r="Q51" s="32" t="s">
        <v>424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18.75" customHeight="1" x14ac:dyDescent="0.25">
      <c r="B52" s="22">
        <v>44</v>
      </c>
      <c r="C52" s="23" t="s">
        <v>395</v>
      </c>
      <c r="D52" s="24" t="s">
        <v>396</v>
      </c>
      <c r="E52" s="25" t="s">
        <v>397</v>
      </c>
      <c r="F52" s="26" t="s">
        <v>398</v>
      </c>
      <c r="G52" s="23" t="s">
        <v>55</v>
      </c>
      <c r="H52" s="27">
        <v>7</v>
      </c>
      <c r="I52" s="27">
        <v>8</v>
      </c>
      <c r="J52" s="27" t="s">
        <v>25</v>
      </c>
      <c r="K52" s="27">
        <v>9</v>
      </c>
      <c r="L52" s="71">
        <v>4.5</v>
      </c>
      <c r="M52" s="28">
        <f>ROUND(SUMPRODUCT(H52:L52,$H$8:$L$8)/100,1)</f>
        <v>6</v>
      </c>
      <c r="N52" s="29" t="str">
        <f t="shared" si="4"/>
        <v>C</v>
      </c>
      <c r="O52" s="30" t="str">
        <f t="shared" si="5"/>
        <v>Trung bình</v>
      </c>
      <c r="P52" s="31" t="str">
        <f t="shared" si="6"/>
        <v/>
      </c>
      <c r="Q52" s="32" t="s">
        <v>424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ht="18.75" customHeight="1" x14ac:dyDescent="0.25">
      <c r="B53" s="22">
        <v>45</v>
      </c>
      <c r="C53" s="23" t="s">
        <v>399</v>
      </c>
      <c r="D53" s="24" t="s">
        <v>171</v>
      </c>
      <c r="E53" s="25" t="s">
        <v>400</v>
      </c>
      <c r="F53" s="26" t="s">
        <v>401</v>
      </c>
      <c r="G53" s="23" t="s">
        <v>50</v>
      </c>
      <c r="H53" s="27">
        <v>0</v>
      </c>
      <c r="I53" s="27">
        <v>0</v>
      </c>
      <c r="J53" s="27" t="s">
        <v>25</v>
      </c>
      <c r="K53" s="27">
        <v>0</v>
      </c>
      <c r="L53" s="71" t="s">
        <v>25</v>
      </c>
      <c r="M53" s="28">
        <f>ROUND(SUMPRODUCT(H53:L53,$H$8:$L$8)/100,1)</f>
        <v>0</v>
      </c>
      <c r="N53" s="29" t="str">
        <f t="shared" si="4"/>
        <v>F</v>
      </c>
      <c r="O53" s="30" t="str">
        <f t="shared" si="5"/>
        <v>Kém</v>
      </c>
      <c r="P53" s="31" t="str">
        <f t="shared" si="6"/>
        <v>Không đủ ĐKDT</v>
      </c>
      <c r="Q53" s="32" t="s">
        <v>424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Học lại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ht="18.75" customHeight="1" x14ac:dyDescent="0.25">
      <c r="B54" s="22">
        <v>46</v>
      </c>
      <c r="C54" s="23" t="s">
        <v>402</v>
      </c>
      <c r="D54" s="24" t="s">
        <v>317</v>
      </c>
      <c r="E54" s="25" t="s">
        <v>403</v>
      </c>
      <c r="F54" s="26" t="s">
        <v>217</v>
      </c>
      <c r="G54" s="23" t="s">
        <v>60</v>
      </c>
      <c r="H54" s="27">
        <v>10</v>
      </c>
      <c r="I54" s="27">
        <v>9</v>
      </c>
      <c r="J54" s="27" t="s">
        <v>25</v>
      </c>
      <c r="K54" s="27">
        <v>9</v>
      </c>
      <c r="L54" s="71">
        <v>5.5</v>
      </c>
      <c r="M54" s="28">
        <f>ROUND(SUMPRODUCT(H54:L54,$H$8:$L$8)/100,1)</f>
        <v>7</v>
      </c>
      <c r="N54" s="29" t="str">
        <f t="shared" si="4"/>
        <v>B</v>
      </c>
      <c r="O54" s="30" t="str">
        <f t="shared" si="5"/>
        <v>Khá</v>
      </c>
      <c r="P54" s="31" t="str">
        <f t="shared" si="6"/>
        <v/>
      </c>
      <c r="Q54" s="32" t="s">
        <v>424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ht="18.75" customHeight="1" x14ac:dyDescent="0.25">
      <c r="B55" s="22">
        <v>47</v>
      </c>
      <c r="C55" s="23" t="s">
        <v>404</v>
      </c>
      <c r="D55" s="24" t="s">
        <v>405</v>
      </c>
      <c r="E55" s="25" t="s">
        <v>224</v>
      </c>
      <c r="F55" s="26" t="s">
        <v>406</v>
      </c>
      <c r="G55" s="23" t="s">
        <v>50</v>
      </c>
      <c r="H55" s="27">
        <v>9</v>
      </c>
      <c r="I55" s="27">
        <v>9</v>
      </c>
      <c r="J55" s="27" t="s">
        <v>25</v>
      </c>
      <c r="K55" s="27">
        <v>9</v>
      </c>
      <c r="L55" s="71">
        <v>0</v>
      </c>
      <c r="M55" s="28">
        <f>ROUND(SUMPRODUCT(H55:L55,$H$8:$L$8)/100,1)</f>
        <v>3.6</v>
      </c>
      <c r="N55" s="29" t="str">
        <f t="shared" si="4"/>
        <v>F</v>
      </c>
      <c r="O55" s="30" t="str">
        <f t="shared" si="5"/>
        <v>Kém</v>
      </c>
      <c r="P55" s="31" t="s">
        <v>591</v>
      </c>
      <c r="Q55" s="32" t="s">
        <v>424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Học lại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ht="18.75" customHeight="1" x14ac:dyDescent="0.25">
      <c r="B56" s="22">
        <v>48</v>
      </c>
      <c r="C56" s="23" t="s">
        <v>407</v>
      </c>
      <c r="D56" s="24" t="s">
        <v>408</v>
      </c>
      <c r="E56" s="25" t="s">
        <v>409</v>
      </c>
      <c r="F56" s="26" t="s">
        <v>410</v>
      </c>
      <c r="G56" s="23" t="s">
        <v>65</v>
      </c>
      <c r="H56" s="27">
        <v>7</v>
      </c>
      <c r="I56" s="27">
        <v>8</v>
      </c>
      <c r="J56" s="27" t="s">
        <v>25</v>
      </c>
      <c r="K56" s="27">
        <v>9</v>
      </c>
      <c r="L56" s="71">
        <v>1</v>
      </c>
      <c r="M56" s="28">
        <f>ROUND(SUMPRODUCT(H56:L56,$H$8:$L$8)/100,1)</f>
        <v>3.9</v>
      </c>
      <c r="N56" s="29" t="str">
        <f t="shared" si="4"/>
        <v>F</v>
      </c>
      <c r="O56" s="30" t="str">
        <f t="shared" si="5"/>
        <v>Kém</v>
      </c>
      <c r="P56" s="31" t="str">
        <f>+IF(OR($H56=0,$I56=0,$J56=0,$K56=0),"Không đủ ĐKDT",IF(AND(L56=0,M56&gt;=4),"Không đạt",""))</f>
        <v/>
      </c>
      <c r="Q56" s="32" t="s">
        <v>424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Học lại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ht="18.75" customHeight="1" x14ac:dyDescent="0.25">
      <c r="B57" s="22">
        <v>49</v>
      </c>
      <c r="C57" s="23" t="s">
        <v>411</v>
      </c>
      <c r="D57" s="24" t="s">
        <v>412</v>
      </c>
      <c r="E57" s="25" t="s">
        <v>248</v>
      </c>
      <c r="F57" s="26" t="s">
        <v>413</v>
      </c>
      <c r="G57" s="23" t="s">
        <v>50</v>
      </c>
      <c r="H57" s="27">
        <v>10</v>
      </c>
      <c r="I57" s="27">
        <v>9</v>
      </c>
      <c r="J57" s="27" t="s">
        <v>25</v>
      </c>
      <c r="K57" s="27">
        <v>9</v>
      </c>
      <c r="L57" s="71">
        <v>8</v>
      </c>
      <c r="M57" s="28">
        <f>ROUND(SUMPRODUCT(H57:L57,$H$8:$L$8)/100,1)</f>
        <v>8.5</v>
      </c>
      <c r="N57" s="29" t="str">
        <f t="shared" si="4"/>
        <v>A</v>
      </c>
      <c r="O57" s="30" t="str">
        <f t="shared" si="5"/>
        <v>Giỏi</v>
      </c>
      <c r="P57" s="31" t="str">
        <f>+IF(OR($H57=0,$I57=0,$J57=0,$K57=0),"Không đủ ĐKDT",IF(AND(L57=0,M57&gt;=4),"Không đạt",""))</f>
        <v/>
      </c>
      <c r="Q57" s="32" t="s">
        <v>424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 ht="18.75" customHeight="1" x14ac:dyDescent="0.25">
      <c r="B58" s="22">
        <v>50</v>
      </c>
      <c r="C58" s="23" t="s">
        <v>414</v>
      </c>
      <c r="D58" s="24" t="s">
        <v>415</v>
      </c>
      <c r="E58" s="25" t="s">
        <v>416</v>
      </c>
      <c r="F58" s="26" t="s">
        <v>417</v>
      </c>
      <c r="G58" s="23" t="s">
        <v>50</v>
      </c>
      <c r="H58" s="27">
        <v>10</v>
      </c>
      <c r="I58" s="27">
        <v>9</v>
      </c>
      <c r="J58" s="27" t="s">
        <v>25</v>
      </c>
      <c r="K58" s="27">
        <v>9</v>
      </c>
      <c r="L58" s="71">
        <v>3</v>
      </c>
      <c r="M58" s="28">
        <f>ROUND(SUMPRODUCT(H58:L58,$H$8:$L$8)/100,1)</f>
        <v>5.5</v>
      </c>
      <c r="N58" s="29" t="str">
        <f t="shared" si="4"/>
        <v>C</v>
      </c>
      <c r="O58" s="30" t="str">
        <f t="shared" si="5"/>
        <v>Trung bình</v>
      </c>
      <c r="P58" s="31" t="str">
        <f>+IF(OR($H58=0,$I58=0,$J58=0,$K58=0),"Không đủ ĐKDT",IF(AND(L58=0,M58&gt;=4),"Không đạt",""))</f>
        <v/>
      </c>
      <c r="Q58" s="32" t="s">
        <v>424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ht="18.75" customHeight="1" x14ac:dyDescent="0.25">
      <c r="B59" s="22">
        <v>51</v>
      </c>
      <c r="C59" s="23" t="s">
        <v>418</v>
      </c>
      <c r="D59" s="24" t="s">
        <v>419</v>
      </c>
      <c r="E59" s="25" t="s">
        <v>420</v>
      </c>
      <c r="F59" s="26" t="s">
        <v>421</v>
      </c>
      <c r="G59" s="23" t="s">
        <v>65</v>
      </c>
      <c r="H59" s="27">
        <v>10</v>
      </c>
      <c r="I59" s="27">
        <v>9</v>
      </c>
      <c r="J59" s="27" t="s">
        <v>25</v>
      </c>
      <c r="K59" s="27">
        <v>10</v>
      </c>
      <c r="L59" s="71">
        <v>1.5</v>
      </c>
      <c r="M59" s="28">
        <f>ROUND(SUMPRODUCT(H59:L59,$H$8:$L$8)/100,1)</f>
        <v>4.8</v>
      </c>
      <c r="N59" s="29" t="str">
        <f t="shared" si="4"/>
        <v>D</v>
      </c>
      <c r="O59" s="30" t="str">
        <f t="shared" si="5"/>
        <v>Trung bình yếu</v>
      </c>
      <c r="P59" s="31" t="str">
        <f>+IF(OR($H59=0,$I59=0,$J59=0,$K59=0),"Không đủ ĐKDT",IF(AND(L59=0,M59&gt;=4),"Không đạt",""))</f>
        <v/>
      </c>
      <c r="Q59" s="32" t="s">
        <v>424</v>
      </c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 ht="9" customHeight="1" x14ac:dyDescent="0.25">
      <c r="A60" s="2"/>
      <c r="B60" s="33"/>
      <c r="C60" s="34"/>
      <c r="D60" s="34"/>
      <c r="E60" s="35"/>
      <c r="F60" s="35"/>
      <c r="G60" s="35"/>
      <c r="H60" s="36"/>
      <c r="I60" s="37"/>
      <c r="J60" s="37"/>
      <c r="K60" s="38"/>
      <c r="L60" s="38"/>
      <c r="M60" s="38"/>
      <c r="N60" s="38"/>
      <c r="O60" s="38"/>
      <c r="P60" s="38"/>
      <c r="Q60" s="38"/>
      <c r="R60" s="3"/>
    </row>
    <row r="61" spans="1:35" ht="16.5" x14ac:dyDescent="0.25">
      <c r="A61" s="2"/>
      <c r="B61" s="83" t="s">
        <v>26</v>
      </c>
      <c r="C61" s="83"/>
      <c r="D61" s="34"/>
      <c r="E61" s="35"/>
      <c r="F61" s="35"/>
      <c r="G61" s="35"/>
      <c r="H61" s="36"/>
      <c r="I61" s="37"/>
      <c r="J61" s="37"/>
      <c r="K61" s="38"/>
      <c r="L61" s="38"/>
      <c r="M61" s="38"/>
      <c r="N61" s="38"/>
      <c r="O61" s="38"/>
      <c r="P61" s="38"/>
      <c r="Q61" s="38"/>
      <c r="R61" s="3"/>
    </row>
    <row r="62" spans="1:35" ht="16.5" customHeight="1" x14ac:dyDescent="0.25">
      <c r="A62" s="2"/>
      <c r="B62" s="39" t="s">
        <v>27</v>
      </c>
      <c r="C62" s="39"/>
      <c r="D62" s="40">
        <f>+$W$7</f>
        <v>51</v>
      </c>
      <c r="E62" s="41" t="s">
        <v>28</v>
      </c>
      <c r="F62" s="77" t="s">
        <v>29</v>
      </c>
      <c r="G62" s="77"/>
      <c r="H62" s="77"/>
      <c r="I62" s="77"/>
      <c r="J62" s="77"/>
      <c r="K62" s="77"/>
      <c r="L62" s="42">
        <f>$W$7 -COUNTIF($P$8:$P$189,"Vắng") -COUNTIF($P$8:$P$189,"Vắng có phép") - COUNTIF($P$8:$P$189,"Đình chỉ thi") - COUNTIF($P$8:$P$189,"Không đủ ĐKDT")</f>
        <v>42</v>
      </c>
      <c r="M62" s="42"/>
      <c r="N62" s="42"/>
      <c r="O62" s="43"/>
      <c r="P62" s="44" t="s">
        <v>28</v>
      </c>
      <c r="Q62" s="43"/>
      <c r="R62" s="3"/>
    </row>
    <row r="63" spans="1:35" ht="16.5" customHeight="1" x14ac:dyDescent="0.25">
      <c r="A63" s="2"/>
      <c r="B63" s="39" t="s">
        <v>30</v>
      </c>
      <c r="C63" s="39"/>
      <c r="D63" s="40">
        <f>+$AH$7</f>
        <v>39</v>
      </c>
      <c r="E63" s="41" t="s">
        <v>28</v>
      </c>
      <c r="F63" s="77" t="s">
        <v>31</v>
      </c>
      <c r="G63" s="77"/>
      <c r="H63" s="77"/>
      <c r="I63" s="77"/>
      <c r="J63" s="77"/>
      <c r="K63" s="77"/>
      <c r="L63" s="45">
        <f>COUNTIF($P$8:$P$67,"Vắng")</f>
        <v>3</v>
      </c>
      <c r="M63" s="45"/>
      <c r="N63" s="45"/>
      <c r="O63" s="46"/>
      <c r="P63" s="44" t="s">
        <v>28</v>
      </c>
      <c r="Q63" s="46"/>
      <c r="R63" s="3"/>
    </row>
    <row r="64" spans="1:35" ht="16.5" customHeight="1" x14ac:dyDescent="0.25">
      <c r="A64" s="2"/>
      <c r="B64" s="39" t="s">
        <v>39</v>
      </c>
      <c r="C64" s="39"/>
      <c r="D64" s="49">
        <f>COUNTIF(T9:T59,"Học lại")</f>
        <v>12</v>
      </c>
      <c r="E64" s="41" t="s">
        <v>28</v>
      </c>
      <c r="F64" s="77" t="s">
        <v>40</v>
      </c>
      <c r="G64" s="77"/>
      <c r="H64" s="77"/>
      <c r="I64" s="77"/>
      <c r="J64" s="77"/>
      <c r="K64" s="77"/>
      <c r="L64" s="42">
        <f>COUNTIF($P$8:$P$67,"Vắng có phép")</f>
        <v>0</v>
      </c>
      <c r="M64" s="42"/>
      <c r="N64" s="42"/>
      <c r="O64" s="43"/>
      <c r="P64" s="44" t="s">
        <v>28</v>
      </c>
      <c r="Q64" s="43"/>
      <c r="R64" s="3"/>
    </row>
    <row r="65" spans="1:18" ht="3" customHeight="1" x14ac:dyDescent="0.25">
      <c r="A65" s="2"/>
      <c r="B65" s="33"/>
      <c r="C65" s="34"/>
      <c r="D65" s="34"/>
      <c r="E65" s="35"/>
      <c r="F65" s="35"/>
      <c r="G65" s="35"/>
      <c r="H65" s="36"/>
      <c r="I65" s="37"/>
      <c r="J65" s="37"/>
      <c r="K65" s="38"/>
      <c r="L65" s="38"/>
      <c r="M65" s="38"/>
      <c r="N65" s="38"/>
      <c r="O65" s="38"/>
      <c r="P65" s="38"/>
      <c r="Q65" s="38"/>
      <c r="R65" s="3"/>
    </row>
    <row r="66" spans="1:18" x14ac:dyDescent="0.25">
      <c r="B66" s="68" t="s">
        <v>41</v>
      </c>
      <c r="C66" s="68"/>
      <c r="D66" s="69">
        <f>COUNTIF(T9:T59,"Thi lại")</f>
        <v>0</v>
      </c>
      <c r="E66" s="70" t="s">
        <v>28</v>
      </c>
      <c r="F66" s="3"/>
      <c r="G66" s="3"/>
      <c r="H66" s="3"/>
      <c r="I66" s="3"/>
      <c r="J66" s="78"/>
      <c r="K66" s="78"/>
      <c r="L66" s="78"/>
      <c r="M66" s="78"/>
      <c r="N66" s="78"/>
      <c r="O66" s="78"/>
      <c r="P66" s="78"/>
      <c r="Q66" s="78"/>
      <c r="R66" s="3"/>
    </row>
    <row r="67" spans="1:18" ht="24.75" customHeight="1" x14ac:dyDescent="0.25">
      <c r="B67" s="68"/>
      <c r="C67" s="68"/>
      <c r="D67" s="69"/>
      <c r="E67" s="70"/>
      <c r="F67" s="3"/>
      <c r="G67" s="3"/>
      <c r="H67" s="3"/>
      <c r="I67" s="3"/>
      <c r="J67" s="78" t="s">
        <v>594</v>
      </c>
      <c r="K67" s="78"/>
      <c r="L67" s="78"/>
      <c r="M67" s="78"/>
      <c r="N67" s="78"/>
      <c r="O67" s="78"/>
      <c r="P67" s="78"/>
      <c r="Q67" s="78"/>
      <c r="R67" s="3"/>
    </row>
  </sheetData>
  <sheetProtection formatCells="0" formatColumns="0" formatRows="0" insertColumns="0" insertRows="0" insertHyperlinks="0" deleteColumns="0" deleteRows="0" sort="0" autoFilter="0" pivotTables="0"/>
  <autoFilter ref="A7:AI59">
    <filterColumn colId="3" showButton="0"/>
  </autoFilter>
  <sortState ref="B9:U59">
    <sortCondition ref="B9:B59"/>
  </sortState>
  <mergeCells count="40">
    <mergeCell ref="B1:G1"/>
    <mergeCell ref="H1:Q1"/>
    <mergeCell ref="B2:G2"/>
    <mergeCell ref="H2:Q2"/>
    <mergeCell ref="B3:C3"/>
    <mergeCell ref="D3:K3"/>
    <mergeCell ref="L3:Q3"/>
    <mergeCell ref="U3:U6"/>
    <mergeCell ref="I6:I7"/>
    <mergeCell ref="J6:J7"/>
    <mergeCell ref="K6:K7"/>
    <mergeCell ref="O6:O7"/>
    <mergeCell ref="P6:P8"/>
    <mergeCell ref="Q6:Q8"/>
    <mergeCell ref="M6:M8"/>
    <mergeCell ref="N6:N7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V3:V6"/>
    <mergeCell ref="W3:W6"/>
    <mergeCell ref="X3:AA5"/>
    <mergeCell ref="AB3:AC5"/>
    <mergeCell ref="AD3:AE5"/>
    <mergeCell ref="AF3:AG5"/>
    <mergeCell ref="F62:K62"/>
    <mergeCell ref="L6:L7"/>
    <mergeCell ref="B8:G8"/>
    <mergeCell ref="B61:C61"/>
    <mergeCell ref="F63:K63"/>
    <mergeCell ref="F64:K64"/>
    <mergeCell ref="J66:Q66"/>
    <mergeCell ref="J67:Q67"/>
  </mergeCells>
  <conditionalFormatting sqref="H9:L59">
    <cfRule type="cellIs" dxfId="17" priority="14" operator="greaterThan">
      <formula>10</formula>
    </cfRule>
  </conditionalFormatting>
  <conditionalFormatting sqref="L9:L59">
    <cfRule type="cellIs" dxfId="16" priority="5" operator="greaterThan">
      <formula>10</formula>
    </cfRule>
    <cfRule type="cellIs" dxfId="15" priority="7" operator="greaterThan">
      <formula>10</formula>
    </cfRule>
    <cfRule type="cellIs" dxfId="14" priority="8" operator="greaterThan">
      <formula>10</formula>
    </cfRule>
    <cfRule type="cellIs" dxfId="13" priority="9" operator="greaterThan">
      <formula>10</formula>
    </cfRule>
    <cfRule type="cellIs" dxfId="12" priority="10" operator="greaterThan">
      <formula>10</formula>
    </cfRule>
    <cfRule type="cellIs" dxfId="11" priority="11" operator="greaterThan">
      <formula>10</formula>
    </cfRule>
  </conditionalFormatting>
  <conditionalFormatting sqref="H9:K59">
    <cfRule type="cellIs" dxfId="10" priority="4" operator="greaterThan">
      <formula>10</formula>
    </cfRule>
  </conditionalFormatting>
  <conditionalFormatting sqref="C1:C1048576">
    <cfRule type="duplicateValues" dxfId="9" priority="29"/>
  </conditionalFormatting>
  <dataValidations count="1">
    <dataValidation allowBlank="1" showInputMessage="1" showErrorMessage="1" errorTitle="Không xóa dữ liệu" error="Không xóa dữ liệu" prompt="Không xóa dữ liệu" sqref="D64 T9:T59 U2:AI7"/>
  </dataValidations>
  <pageMargins left="0.17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4"/>
  <sheetViews>
    <sheetView tabSelected="1" zoomScale="115" zoomScaleNormal="115" workbookViewId="0">
      <pane ySplit="2" topLeftCell="A3" activePane="bottomLeft" state="frozen"/>
      <selection activeCell="O5" sqref="L1:O1048576"/>
      <selection pane="bottomLeft" activeCell="D3" sqref="D3:K3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5.25" style="1" customWidth="1"/>
    <col min="5" max="5" width="9" style="1" customWidth="1"/>
    <col min="6" max="6" width="9.375" style="1" hidden="1" customWidth="1"/>
    <col min="7" max="7" width="11.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7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7" t="s">
        <v>0</v>
      </c>
      <c r="C1" s="97"/>
      <c r="D1" s="97"/>
      <c r="E1" s="97"/>
      <c r="F1" s="97"/>
      <c r="G1" s="97"/>
      <c r="H1" s="98" t="s">
        <v>590</v>
      </c>
      <c r="I1" s="98"/>
      <c r="J1" s="98"/>
      <c r="K1" s="98"/>
      <c r="L1" s="98"/>
      <c r="M1" s="98"/>
      <c r="N1" s="98"/>
      <c r="O1" s="98"/>
      <c r="P1" s="98"/>
      <c r="Q1" s="98"/>
      <c r="R1" s="3"/>
    </row>
    <row r="2" spans="2:35" ht="25.5" customHeight="1" x14ac:dyDescent="0.25">
      <c r="B2" s="99" t="s">
        <v>1</v>
      </c>
      <c r="C2" s="99"/>
      <c r="D2" s="99"/>
      <c r="E2" s="99"/>
      <c r="F2" s="99"/>
      <c r="G2" s="99"/>
      <c r="H2" s="100" t="s">
        <v>42</v>
      </c>
      <c r="I2" s="100"/>
      <c r="J2" s="100"/>
      <c r="K2" s="100"/>
      <c r="L2" s="100"/>
      <c r="M2" s="100"/>
      <c r="N2" s="100"/>
      <c r="O2" s="100"/>
      <c r="P2" s="100"/>
      <c r="Q2" s="10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103" t="s">
        <v>253</v>
      </c>
      <c r="M3" s="103"/>
      <c r="N3" s="103"/>
      <c r="O3" s="103"/>
      <c r="P3" s="103"/>
      <c r="Q3" s="103"/>
      <c r="T3" s="51"/>
      <c r="U3" s="84" t="s">
        <v>38</v>
      </c>
      <c r="V3" s="84" t="s">
        <v>8</v>
      </c>
      <c r="W3" s="84" t="s">
        <v>37</v>
      </c>
      <c r="X3" s="84" t="s">
        <v>36</v>
      </c>
      <c r="Y3" s="84"/>
      <c r="Z3" s="84"/>
      <c r="AA3" s="84"/>
      <c r="AB3" s="84" t="s">
        <v>35</v>
      </c>
      <c r="AC3" s="84"/>
      <c r="AD3" s="84" t="s">
        <v>33</v>
      </c>
      <c r="AE3" s="84"/>
      <c r="AF3" s="84" t="s">
        <v>34</v>
      </c>
      <c r="AG3" s="84"/>
      <c r="AH3" s="84" t="s">
        <v>32</v>
      </c>
      <c r="AI3" s="84"/>
    </row>
    <row r="4" spans="2:35" ht="17.25" customHeight="1" x14ac:dyDescent="0.25">
      <c r="B4" s="85" t="s">
        <v>3</v>
      </c>
      <c r="C4" s="85"/>
      <c r="D4" s="6">
        <v>3</v>
      </c>
      <c r="G4" s="86" t="s">
        <v>44</v>
      </c>
      <c r="H4" s="86"/>
      <c r="I4" s="86"/>
      <c r="J4" s="86"/>
      <c r="K4" s="86"/>
      <c r="L4" s="86" t="s">
        <v>45</v>
      </c>
      <c r="M4" s="86"/>
      <c r="N4" s="86"/>
      <c r="O4" s="86"/>
      <c r="P4" s="86"/>
      <c r="Q4" s="86"/>
      <c r="T4" s="51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</row>
    <row r="6" spans="2:35" ht="44.25" customHeight="1" x14ac:dyDescent="0.25">
      <c r="B6" s="87" t="s">
        <v>4</v>
      </c>
      <c r="C6" s="89" t="s">
        <v>5</v>
      </c>
      <c r="D6" s="91" t="s">
        <v>6</v>
      </c>
      <c r="E6" s="92"/>
      <c r="F6" s="87" t="s">
        <v>7</v>
      </c>
      <c r="G6" s="87" t="s">
        <v>8</v>
      </c>
      <c r="H6" s="95" t="s">
        <v>9</v>
      </c>
      <c r="I6" s="95" t="s">
        <v>10</v>
      </c>
      <c r="J6" s="95" t="s">
        <v>11</v>
      </c>
      <c r="K6" s="95" t="s">
        <v>12</v>
      </c>
      <c r="L6" s="79" t="s">
        <v>13</v>
      </c>
      <c r="M6" s="87" t="s">
        <v>14</v>
      </c>
      <c r="N6" s="79" t="s">
        <v>15</v>
      </c>
      <c r="O6" s="87" t="s">
        <v>16</v>
      </c>
      <c r="P6" s="87" t="s">
        <v>17</v>
      </c>
      <c r="Q6" s="87" t="s">
        <v>18</v>
      </c>
      <c r="T6" s="51"/>
      <c r="U6" s="84"/>
      <c r="V6" s="84"/>
      <c r="W6" s="84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8"/>
      <c r="C7" s="90"/>
      <c r="D7" s="93"/>
      <c r="E7" s="94"/>
      <c r="F7" s="88"/>
      <c r="G7" s="88"/>
      <c r="H7" s="95"/>
      <c r="I7" s="95"/>
      <c r="J7" s="95"/>
      <c r="K7" s="95"/>
      <c r="L7" s="79"/>
      <c r="M7" s="96"/>
      <c r="N7" s="79"/>
      <c r="O7" s="88"/>
      <c r="P7" s="96"/>
      <c r="Q7" s="96"/>
      <c r="S7" s="8"/>
      <c r="T7" s="51"/>
      <c r="U7" s="56" t="str">
        <f>+D3</f>
        <v>Mật mã học cơ sở</v>
      </c>
      <c r="V7" s="57" t="str">
        <f>+L3</f>
        <v>Nhóm: D15-184_01</v>
      </c>
      <c r="W7" s="58">
        <f>+$AF$7+$AH$7+$AD$7</f>
        <v>58</v>
      </c>
      <c r="X7" s="52">
        <f>COUNTIF($P$8:$P$74,"Khiển trách")</f>
        <v>0</v>
      </c>
      <c r="Y7" s="52">
        <f>COUNTIF($P$8:$P$74,"Cảnh cáo")</f>
        <v>0</v>
      </c>
      <c r="Z7" s="52">
        <f>COUNTIF($P$8:$P$74,"Đình chỉ thi")</f>
        <v>0</v>
      </c>
      <c r="AA7" s="59">
        <f>+($X$7+$Y$7+$Z$7)/$W$7*100%</f>
        <v>0</v>
      </c>
      <c r="AB7" s="52">
        <f>SUM(COUNTIF($P$8:$P$74,"Vắng"),COUNTIF($P$8:$P$74,"Vắng có phép"))</f>
        <v>0</v>
      </c>
      <c r="AC7" s="60">
        <f>+$AB$7/$W$7</f>
        <v>0</v>
      </c>
      <c r="AD7" s="61">
        <f>COUNTIF($T$8:$T$74,"Thi lại")</f>
        <v>0</v>
      </c>
      <c r="AE7" s="60">
        <f>+$AD$7/$W$7</f>
        <v>0</v>
      </c>
      <c r="AF7" s="61">
        <f>COUNTIF($T$8:$T$74,"Học lại")</f>
        <v>11</v>
      </c>
      <c r="AG7" s="60">
        <f>+$AF$7/$W$7</f>
        <v>0.18965517241379309</v>
      </c>
      <c r="AH7" s="52">
        <f>COUNTIF($T$9:$T$74,"Đạt")</f>
        <v>47</v>
      </c>
      <c r="AI7" s="59">
        <f>+$AH$7/$W$7</f>
        <v>0.81034482758620685</v>
      </c>
    </row>
    <row r="8" spans="2:35" ht="14.25" customHeight="1" x14ac:dyDescent="0.25">
      <c r="B8" s="80" t="s">
        <v>24</v>
      </c>
      <c r="C8" s="81"/>
      <c r="D8" s="81"/>
      <c r="E8" s="81"/>
      <c r="F8" s="81"/>
      <c r="G8" s="82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8"/>
      <c r="N8" s="10"/>
      <c r="O8" s="10"/>
      <c r="P8" s="88"/>
      <c r="Q8" s="88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46</v>
      </c>
      <c r="D9" s="13" t="s">
        <v>47</v>
      </c>
      <c r="E9" s="14" t="s">
        <v>48</v>
      </c>
      <c r="F9" s="15" t="s">
        <v>49</v>
      </c>
      <c r="G9" s="12" t="s">
        <v>50</v>
      </c>
      <c r="H9" s="16">
        <v>7</v>
      </c>
      <c r="I9" s="16">
        <v>8</v>
      </c>
      <c r="J9" s="16" t="s">
        <v>25</v>
      </c>
      <c r="K9" s="16">
        <v>9</v>
      </c>
      <c r="L9" s="17">
        <v>3</v>
      </c>
      <c r="M9" s="18">
        <f>ROUND(SUMPRODUCT(H9:L9,$H$8:$L$8)/100,1)</f>
        <v>5.0999999999999996</v>
      </c>
      <c r="N9" s="19" t="str">
        <f t="shared" ref="N9:N40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D+</v>
      </c>
      <c r="O9" s="19" t="str">
        <f t="shared" ref="O9:O40" si="1">IF($M9&lt;4,"Kém",IF(AND($M9&gt;=4,$M9&lt;=5.4),"Trung bình yếu",IF(AND($M9&gt;=5.5,$M9&lt;=6.9),"Trung bình",IF(AND($M9&gt;=7,$M9&lt;=8.4),"Khá",IF(AND($M9&gt;=8.5,$M9&lt;=10),"Giỏi","")))))</f>
        <v>Trung bình yếu</v>
      </c>
      <c r="P9" s="31" t="str">
        <f t="shared" ref="P9:P40" si="2">+IF(OR($H9=0,$I9=0,$J9=0,$K9=0),"Không đủ ĐKDT",IF(AND(L9=0,M9&gt;=4),"Không đạt",""))</f>
        <v/>
      </c>
      <c r="Q9" s="20" t="s">
        <v>254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8.75" customHeight="1" x14ac:dyDescent="0.25">
      <c r="B10" s="22">
        <v>2</v>
      </c>
      <c r="C10" s="23" t="s">
        <v>51</v>
      </c>
      <c r="D10" s="24" t="s">
        <v>52</v>
      </c>
      <c r="E10" s="25" t="s">
        <v>53</v>
      </c>
      <c r="F10" s="26" t="s">
        <v>54</v>
      </c>
      <c r="G10" s="23" t="s">
        <v>55</v>
      </c>
      <c r="H10" s="27">
        <v>10</v>
      </c>
      <c r="I10" s="27">
        <v>9</v>
      </c>
      <c r="J10" s="27" t="s">
        <v>25</v>
      </c>
      <c r="K10" s="27">
        <v>10</v>
      </c>
      <c r="L10" s="71">
        <v>5</v>
      </c>
      <c r="M10" s="28">
        <f>ROUND(SUMPRODUCT(H10:L10,$H$8:$L$8)/100,1)</f>
        <v>6.9</v>
      </c>
      <c r="N10" s="29" t="str">
        <f t="shared" si="0"/>
        <v>C+</v>
      </c>
      <c r="O10" s="30" t="str">
        <f t="shared" si="1"/>
        <v>Trung bình</v>
      </c>
      <c r="P10" s="31" t="str">
        <f t="shared" si="2"/>
        <v/>
      </c>
      <c r="Q10" s="32" t="s">
        <v>254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8.75" customHeight="1" x14ac:dyDescent="0.25">
      <c r="B11" s="22">
        <v>3</v>
      </c>
      <c r="C11" s="23" t="s">
        <v>56</v>
      </c>
      <c r="D11" s="24" t="s">
        <v>57</v>
      </c>
      <c r="E11" s="25" t="s">
        <v>58</v>
      </c>
      <c r="F11" s="26" t="s">
        <v>59</v>
      </c>
      <c r="G11" s="23" t="s">
        <v>60</v>
      </c>
      <c r="H11" s="27">
        <v>7</v>
      </c>
      <c r="I11" s="27">
        <v>8</v>
      </c>
      <c r="J11" s="27" t="s">
        <v>25</v>
      </c>
      <c r="K11" s="27">
        <v>8</v>
      </c>
      <c r="L11" s="71">
        <v>1</v>
      </c>
      <c r="M11" s="28">
        <f>ROUND(SUMPRODUCT(H11:L11,$H$8:$L$8)/100,1)</f>
        <v>3.7</v>
      </c>
      <c r="N11" s="29" t="str">
        <f t="shared" si="0"/>
        <v>F</v>
      </c>
      <c r="O11" s="30" t="str">
        <f t="shared" si="1"/>
        <v>Kém</v>
      </c>
      <c r="P11" s="31" t="str">
        <f t="shared" si="2"/>
        <v/>
      </c>
      <c r="Q11" s="32" t="s">
        <v>254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Học lại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8.75" customHeight="1" x14ac:dyDescent="0.25">
      <c r="B12" s="22">
        <v>4</v>
      </c>
      <c r="C12" s="23" t="s">
        <v>61</v>
      </c>
      <c r="D12" s="24" t="s">
        <v>62</v>
      </c>
      <c r="E12" s="25" t="s">
        <v>63</v>
      </c>
      <c r="F12" s="26" t="s">
        <v>64</v>
      </c>
      <c r="G12" s="23" t="s">
        <v>65</v>
      </c>
      <c r="H12" s="27">
        <v>9</v>
      </c>
      <c r="I12" s="27">
        <v>8</v>
      </c>
      <c r="J12" s="27" t="s">
        <v>25</v>
      </c>
      <c r="K12" s="27">
        <v>8</v>
      </c>
      <c r="L12" s="71">
        <v>3</v>
      </c>
      <c r="M12" s="28">
        <f>ROUND(SUMPRODUCT(H12:L12,$H$8:$L$8)/100,1)</f>
        <v>5.0999999999999996</v>
      </c>
      <c r="N12" s="29" t="str">
        <f t="shared" si="0"/>
        <v>D+</v>
      </c>
      <c r="O12" s="30" t="str">
        <f t="shared" si="1"/>
        <v>Trung bình yếu</v>
      </c>
      <c r="P12" s="31" t="str">
        <f t="shared" si="2"/>
        <v/>
      </c>
      <c r="Q12" s="32" t="s">
        <v>254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66</v>
      </c>
      <c r="D13" s="24" t="s">
        <v>67</v>
      </c>
      <c r="E13" s="25" t="s">
        <v>68</v>
      </c>
      <c r="F13" s="26" t="s">
        <v>69</v>
      </c>
      <c r="G13" s="23" t="s">
        <v>65</v>
      </c>
      <c r="H13" s="27">
        <v>8</v>
      </c>
      <c r="I13" s="27">
        <v>8</v>
      </c>
      <c r="J13" s="27" t="s">
        <v>25</v>
      </c>
      <c r="K13" s="27">
        <v>8</v>
      </c>
      <c r="L13" s="71">
        <v>2</v>
      </c>
      <c r="M13" s="28">
        <f>ROUND(SUMPRODUCT(H13:L13,$H$8:$L$8)/100,1)</f>
        <v>4.4000000000000004</v>
      </c>
      <c r="N13" s="29" t="str">
        <f t="shared" si="0"/>
        <v>D</v>
      </c>
      <c r="O13" s="30" t="str">
        <f t="shared" si="1"/>
        <v>Trung bình yếu</v>
      </c>
      <c r="P13" s="31" t="str">
        <f t="shared" si="2"/>
        <v/>
      </c>
      <c r="Q13" s="32" t="s">
        <v>254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70</v>
      </c>
      <c r="D14" s="24" t="s">
        <v>71</v>
      </c>
      <c r="E14" s="25" t="s">
        <v>72</v>
      </c>
      <c r="F14" s="26" t="s">
        <v>73</v>
      </c>
      <c r="G14" s="23" t="s">
        <v>65</v>
      </c>
      <c r="H14" s="27">
        <v>10</v>
      </c>
      <c r="I14" s="27">
        <v>8</v>
      </c>
      <c r="J14" s="27" t="s">
        <v>25</v>
      </c>
      <c r="K14" s="27">
        <v>8</v>
      </c>
      <c r="L14" s="71">
        <v>7</v>
      </c>
      <c r="M14" s="28">
        <f>ROUND(SUMPRODUCT(H14:L14,$H$8:$L$8)/100,1)</f>
        <v>7.6</v>
      </c>
      <c r="N14" s="29" t="str">
        <f t="shared" si="0"/>
        <v>B</v>
      </c>
      <c r="O14" s="30" t="str">
        <f t="shared" si="1"/>
        <v>Khá</v>
      </c>
      <c r="P14" s="31" t="str">
        <f t="shared" si="2"/>
        <v/>
      </c>
      <c r="Q14" s="32" t="s">
        <v>254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74</v>
      </c>
      <c r="D15" s="24" t="s">
        <v>75</v>
      </c>
      <c r="E15" s="25" t="s">
        <v>72</v>
      </c>
      <c r="F15" s="26" t="s">
        <v>76</v>
      </c>
      <c r="G15" s="23" t="s">
        <v>50</v>
      </c>
      <c r="H15" s="27">
        <v>8</v>
      </c>
      <c r="I15" s="27">
        <v>8</v>
      </c>
      <c r="J15" s="27" t="s">
        <v>25</v>
      </c>
      <c r="K15" s="27">
        <v>9</v>
      </c>
      <c r="L15" s="71">
        <v>1</v>
      </c>
      <c r="M15" s="28">
        <f>ROUND(SUMPRODUCT(H15:L15,$H$8:$L$8)/100,1)</f>
        <v>4</v>
      </c>
      <c r="N15" s="29" t="str">
        <f t="shared" si="0"/>
        <v>D</v>
      </c>
      <c r="O15" s="30" t="str">
        <f t="shared" si="1"/>
        <v>Trung bình yếu</v>
      </c>
      <c r="P15" s="31" t="str">
        <f t="shared" si="2"/>
        <v/>
      </c>
      <c r="Q15" s="32" t="s">
        <v>254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77</v>
      </c>
      <c r="D16" s="24" t="s">
        <v>78</v>
      </c>
      <c r="E16" s="25" t="s">
        <v>79</v>
      </c>
      <c r="F16" s="26" t="s">
        <v>80</v>
      </c>
      <c r="G16" s="23" t="s">
        <v>50</v>
      </c>
      <c r="H16" s="27">
        <v>10</v>
      </c>
      <c r="I16" s="27">
        <v>8</v>
      </c>
      <c r="J16" s="27" t="s">
        <v>25</v>
      </c>
      <c r="K16" s="27">
        <v>9</v>
      </c>
      <c r="L16" s="71">
        <v>7</v>
      </c>
      <c r="M16" s="28">
        <f>ROUND(SUMPRODUCT(H16:L16,$H$8:$L$8)/100,1)</f>
        <v>7.8</v>
      </c>
      <c r="N16" s="29" t="str">
        <f t="shared" si="0"/>
        <v>B</v>
      </c>
      <c r="O16" s="30" t="str">
        <f t="shared" si="1"/>
        <v>Khá</v>
      </c>
      <c r="P16" s="31" t="str">
        <f t="shared" si="2"/>
        <v/>
      </c>
      <c r="Q16" s="32" t="s">
        <v>254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81</v>
      </c>
      <c r="D17" s="24" t="s">
        <v>82</v>
      </c>
      <c r="E17" s="25" t="s">
        <v>79</v>
      </c>
      <c r="F17" s="26" t="s">
        <v>83</v>
      </c>
      <c r="G17" s="23" t="s">
        <v>65</v>
      </c>
      <c r="H17" s="27">
        <v>10</v>
      </c>
      <c r="I17" s="27">
        <v>8</v>
      </c>
      <c r="J17" s="27" t="s">
        <v>25</v>
      </c>
      <c r="K17" s="27">
        <v>9</v>
      </c>
      <c r="L17" s="71">
        <v>3</v>
      </c>
      <c r="M17" s="28">
        <f>ROUND(SUMPRODUCT(H17:L17,$H$8:$L$8)/100,1)</f>
        <v>5.4</v>
      </c>
      <c r="N17" s="29" t="str">
        <f t="shared" si="0"/>
        <v>D+</v>
      </c>
      <c r="O17" s="30" t="str">
        <f t="shared" si="1"/>
        <v>Trung bình yếu</v>
      </c>
      <c r="P17" s="31" t="str">
        <f t="shared" si="2"/>
        <v/>
      </c>
      <c r="Q17" s="32" t="s">
        <v>254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84</v>
      </c>
      <c r="D18" s="24" t="s">
        <v>85</v>
      </c>
      <c r="E18" s="25" t="s">
        <v>79</v>
      </c>
      <c r="F18" s="26" t="s">
        <v>86</v>
      </c>
      <c r="G18" s="23" t="s">
        <v>60</v>
      </c>
      <c r="H18" s="27">
        <v>0</v>
      </c>
      <c r="I18" s="27">
        <v>0</v>
      </c>
      <c r="J18" s="27" t="s">
        <v>25</v>
      </c>
      <c r="K18" s="27">
        <v>0</v>
      </c>
      <c r="L18" s="71" t="s">
        <v>25</v>
      </c>
      <c r="M18" s="28">
        <f>ROUND(SUMPRODUCT(H18:L18,$H$8:$L$8)/100,1)</f>
        <v>0</v>
      </c>
      <c r="N18" s="29" t="str">
        <f t="shared" si="0"/>
        <v>F</v>
      </c>
      <c r="O18" s="30" t="str">
        <f t="shared" si="1"/>
        <v>Kém</v>
      </c>
      <c r="P18" s="31" t="str">
        <f t="shared" si="2"/>
        <v>Không đủ ĐKDT</v>
      </c>
      <c r="Q18" s="32" t="s">
        <v>254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Học lại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87</v>
      </c>
      <c r="D19" s="24" t="s">
        <v>88</v>
      </c>
      <c r="E19" s="25" t="s">
        <v>89</v>
      </c>
      <c r="F19" s="26" t="s">
        <v>90</v>
      </c>
      <c r="G19" s="23" t="s">
        <v>65</v>
      </c>
      <c r="H19" s="27">
        <v>8</v>
      </c>
      <c r="I19" s="27">
        <v>8</v>
      </c>
      <c r="J19" s="27" t="s">
        <v>25</v>
      </c>
      <c r="K19" s="27">
        <v>9</v>
      </c>
      <c r="L19" s="71">
        <v>4</v>
      </c>
      <c r="M19" s="28">
        <f>ROUND(SUMPRODUCT(H19:L19,$H$8:$L$8)/100,1)</f>
        <v>5.8</v>
      </c>
      <c r="N19" s="29" t="str">
        <f t="shared" si="0"/>
        <v>C</v>
      </c>
      <c r="O19" s="30" t="str">
        <f t="shared" si="1"/>
        <v>Trung bình</v>
      </c>
      <c r="P19" s="31" t="str">
        <f t="shared" si="2"/>
        <v/>
      </c>
      <c r="Q19" s="32" t="s">
        <v>254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91</v>
      </c>
      <c r="D20" s="24" t="s">
        <v>92</v>
      </c>
      <c r="E20" s="25" t="s">
        <v>89</v>
      </c>
      <c r="F20" s="26" t="s">
        <v>93</v>
      </c>
      <c r="G20" s="23" t="s">
        <v>60</v>
      </c>
      <c r="H20" s="27">
        <v>8</v>
      </c>
      <c r="I20" s="27">
        <v>8</v>
      </c>
      <c r="J20" s="27" t="s">
        <v>25</v>
      </c>
      <c r="K20" s="27">
        <v>8</v>
      </c>
      <c r="L20" s="71">
        <v>2</v>
      </c>
      <c r="M20" s="28">
        <f>ROUND(SUMPRODUCT(H20:L20,$H$8:$L$8)/100,1)</f>
        <v>4.4000000000000004</v>
      </c>
      <c r="N20" s="29" t="str">
        <f t="shared" si="0"/>
        <v>D</v>
      </c>
      <c r="O20" s="30" t="str">
        <f t="shared" si="1"/>
        <v>Trung bình yếu</v>
      </c>
      <c r="P20" s="31" t="str">
        <f t="shared" si="2"/>
        <v/>
      </c>
      <c r="Q20" s="32" t="s">
        <v>254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94</v>
      </c>
      <c r="D21" s="24" t="s">
        <v>95</v>
      </c>
      <c r="E21" s="25" t="s">
        <v>89</v>
      </c>
      <c r="F21" s="26" t="s">
        <v>96</v>
      </c>
      <c r="G21" s="23" t="s">
        <v>55</v>
      </c>
      <c r="H21" s="27">
        <v>10</v>
      </c>
      <c r="I21" s="27">
        <v>8</v>
      </c>
      <c r="J21" s="27" t="s">
        <v>25</v>
      </c>
      <c r="K21" s="27">
        <v>9</v>
      </c>
      <c r="L21" s="71">
        <v>7</v>
      </c>
      <c r="M21" s="28">
        <f>ROUND(SUMPRODUCT(H21:L21,$H$8:$L$8)/100,1)</f>
        <v>7.8</v>
      </c>
      <c r="N21" s="29" t="str">
        <f t="shared" si="0"/>
        <v>B</v>
      </c>
      <c r="O21" s="30" t="str">
        <f t="shared" si="1"/>
        <v>Khá</v>
      </c>
      <c r="P21" s="31" t="str">
        <f t="shared" si="2"/>
        <v/>
      </c>
      <c r="Q21" s="32" t="s">
        <v>254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97</v>
      </c>
      <c r="D22" s="24" t="s">
        <v>57</v>
      </c>
      <c r="E22" s="25" t="s">
        <v>98</v>
      </c>
      <c r="F22" s="26" t="s">
        <v>99</v>
      </c>
      <c r="G22" s="23" t="s">
        <v>50</v>
      </c>
      <c r="H22" s="27">
        <v>7</v>
      </c>
      <c r="I22" s="27">
        <v>8</v>
      </c>
      <c r="J22" s="27" t="s">
        <v>25</v>
      </c>
      <c r="K22" s="27">
        <v>8</v>
      </c>
      <c r="L22" s="71">
        <v>1</v>
      </c>
      <c r="M22" s="28">
        <f>ROUND(SUMPRODUCT(H22:L22,$H$8:$L$8)/100,1)</f>
        <v>3.7</v>
      </c>
      <c r="N22" s="29" t="str">
        <f t="shared" si="0"/>
        <v>F</v>
      </c>
      <c r="O22" s="30" t="str">
        <f t="shared" si="1"/>
        <v>Kém</v>
      </c>
      <c r="P22" s="31" t="str">
        <f t="shared" si="2"/>
        <v/>
      </c>
      <c r="Q22" s="32" t="s">
        <v>254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Học lại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100</v>
      </c>
      <c r="D23" s="24" t="s">
        <v>57</v>
      </c>
      <c r="E23" s="25" t="s">
        <v>101</v>
      </c>
      <c r="F23" s="26" t="s">
        <v>102</v>
      </c>
      <c r="G23" s="23" t="s">
        <v>65</v>
      </c>
      <c r="H23" s="27">
        <v>8</v>
      </c>
      <c r="I23" s="27">
        <v>8</v>
      </c>
      <c r="J23" s="27" t="s">
        <v>25</v>
      </c>
      <c r="K23" s="27">
        <v>8</v>
      </c>
      <c r="L23" s="71">
        <v>6</v>
      </c>
      <c r="M23" s="28">
        <f>ROUND(SUMPRODUCT(H23:L23,$H$8:$L$8)/100,1)</f>
        <v>6.8</v>
      </c>
      <c r="N23" s="29" t="str">
        <f t="shared" si="0"/>
        <v>C+</v>
      </c>
      <c r="O23" s="30" t="str">
        <f t="shared" si="1"/>
        <v>Trung bình</v>
      </c>
      <c r="P23" s="31" t="str">
        <f t="shared" si="2"/>
        <v/>
      </c>
      <c r="Q23" s="32" t="s">
        <v>254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103</v>
      </c>
      <c r="D24" s="24" t="s">
        <v>104</v>
      </c>
      <c r="E24" s="25" t="s">
        <v>105</v>
      </c>
      <c r="F24" s="26" t="s">
        <v>106</v>
      </c>
      <c r="G24" s="23" t="s">
        <v>60</v>
      </c>
      <c r="H24" s="27">
        <v>7</v>
      </c>
      <c r="I24" s="27">
        <v>7</v>
      </c>
      <c r="J24" s="27" t="s">
        <v>25</v>
      </c>
      <c r="K24" s="27">
        <v>8</v>
      </c>
      <c r="L24" s="71">
        <v>1</v>
      </c>
      <c r="M24" s="28">
        <f>ROUND(SUMPRODUCT(H24:L24,$H$8:$L$8)/100,1)</f>
        <v>3.6</v>
      </c>
      <c r="N24" s="29" t="str">
        <f t="shared" si="0"/>
        <v>F</v>
      </c>
      <c r="O24" s="30" t="str">
        <f t="shared" si="1"/>
        <v>Kém</v>
      </c>
      <c r="P24" s="31" t="str">
        <f t="shared" si="2"/>
        <v/>
      </c>
      <c r="Q24" s="32" t="s">
        <v>254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Học lại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107</v>
      </c>
      <c r="D25" s="24" t="s">
        <v>108</v>
      </c>
      <c r="E25" s="25" t="s">
        <v>109</v>
      </c>
      <c r="F25" s="26" t="s">
        <v>110</v>
      </c>
      <c r="G25" s="23" t="s">
        <v>60</v>
      </c>
      <c r="H25" s="27">
        <v>8</v>
      </c>
      <c r="I25" s="27">
        <v>8</v>
      </c>
      <c r="J25" s="27" t="s">
        <v>25</v>
      </c>
      <c r="K25" s="27">
        <v>9</v>
      </c>
      <c r="L25" s="71">
        <v>5</v>
      </c>
      <c r="M25" s="28">
        <f>ROUND(SUMPRODUCT(H25:L25,$H$8:$L$8)/100,1)</f>
        <v>6.4</v>
      </c>
      <c r="N25" s="29" t="str">
        <f t="shared" si="0"/>
        <v>C</v>
      </c>
      <c r="O25" s="30" t="str">
        <f t="shared" si="1"/>
        <v>Trung bình</v>
      </c>
      <c r="P25" s="31" t="str">
        <f t="shared" si="2"/>
        <v/>
      </c>
      <c r="Q25" s="32" t="s">
        <v>254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111</v>
      </c>
      <c r="D26" s="24" t="s">
        <v>112</v>
      </c>
      <c r="E26" s="25" t="s">
        <v>113</v>
      </c>
      <c r="F26" s="26" t="s">
        <v>114</v>
      </c>
      <c r="G26" s="23" t="s">
        <v>55</v>
      </c>
      <c r="H26" s="27">
        <v>8</v>
      </c>
      <c r="I26" s="27">
        <v>8</v>
      </c>
      <c r="J26" s="27" t="s">
        <v>25</v>
      </c>
      <c r="K26" s="27">
        <v>9</v>
      </c>
      <c r="L26" s="71">
        <v>2</v>
      </c>
      <c r="M26" s="28">
        <f>ROUND(SUMPRODUCT(H26:L26,$H$8:$L$8)/100,1)</f>
        <v>4.5999999999999996</v>
      </c>
      <c r="N26" s="29" t="str">
        <f t="shared" si="0"/>
        <v>D</v>
      </c>
      <c r="O26" s="30" t="str">
        <f t="shared" si="1"/>
        <v>Trung bình yếu</v>
      </c>
      <c r="P26" s="31" t="str">
        <f t="shared" si="2"/>
        <v/>
      </c>
      <c r="Q26" s="32" t="s">
        <v>254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115</v>
      </c>
      <c r="D27" s="24" t="s">
        <v>57</v>
      </c>
      <c r="E27" s="25" t="s">
        <v>116</v>
      </c>
      <c r="F27" s="26" t="s">
        <v>117</v>
      </c>
      <c r="G27" s="23" t="s">
        <v>60</v>
      </c>
      <c r="H27" s="27">
        <v>7</v>
      </c>
      <c r="I27" s="27">
        <v>7</v>
      </c>
      <c r="J27" s="27" t="s">
        <v>25</v>
      </c>
      <c r="K27" s="27">
        <v>9</v>
      </c>
      <c r="L27" s="71">
        <v>4</v>
      </c>
      <c r="M27" s="28">
        <f>ROUND(SUMPRODUCT(H27:L27,$H$8:$L$8)/100,1)</f>
        <v>5.6</v>
      </c>
      <c r="N27" s="29" t="str">
        <f t="shared" si="0"/>
        <v>C</v>
      </c>
      <c r="O27" s="30" t="str">
        <f t="shared" si="1"/>
        <v>Trung bình</v>
      </c>
      <c r="P27" s="31" t="str">
        <f t="shared" si="2"/>
        <v/>
      </c>
      <c r="Q27" s="32" t="s">
        <v>254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118</v>
      </c>
      <c r="D28" s="24" t="s">
        <v>119</v>
      </c>
      <c r="E28" s="25" t="s">
        <v>120</v>
      </c>
      <c r="F28" s="26" t="s">
        <v>121</v>
      </c>
      <c r="G28" s="23" t="s">
        <v>50</v>
      </c>
      <c r="H28" s="27">
        <v>0</v>
      </c>
      <c r="I28" s="27">
        <v>0</v>
      </c>
      <c r="J28" s="27" t="s">
        <v>25</v>
      </c>
      <c r="K28" s="27">
        <v>0</v>
      </c>
      <c r="L28" s="71" t="s">
        <v>25</v>
      </c>
      <c r="M28" s="28">
        <f>ROUND(SUMPRODUCT(H28:L28,$H$8:$L$8)/100,1)</f>
        <v>0</v>
      </c>
      <c r="N28" s="29" t="str">
        <f t="shared" si="0"/>
        <v>F</v>
      </c>
      <c r="O28" s="30" t="str">
        <f t="shared" si="1"/>
        <v>Kém</v>
      </c>
      <c r="P28" s="31" t="str">
        <f t="shared" si="2"/>
        <v>Không đủ ĐKDT</v>
      </c>
      <c r="Q28" s="32" t="s">
        <v>254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Học lại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122</v>
      </c>
      <c r="D29" s="24" t="s">
        <v>123</v>
      </c>
      <c r="E29" s="25" t="s">
        <v>120</v>
      </c>
      <c r="F29" s="26" t="s">
        <v>124</v>
      </c>
      <c r="G29" s="23" t="s">
        <v>55</v>
      </c>
      <c r="H29" s="27">
        <v>0</v>
      </c>
      <c r="I29" s="27">
        <v>0</v>
      </c>
      <c r="J29" s="27" t="s">
        <v>25</v>
      </c>
      <c r="K29" s="27">
        <v>0</v>
      </c>
      <c r="L29" s="71" t="s">
        <v>25</v>
      </c>
      <c r="M29" s="28">
        <f>ROUND(SUMPRODUCT(H29:L29,$H$8:$L$8)/100,1)</f>
        <v>0</v>
      </c>
      <c r="N29" s="29" t="str">
        <f t="shared" si="0"/>
        <v>F</v>
      </c>
      <c r="O29" s="30" t="str">
        <f t="shared" si="1"/>
        <v>Kém</v>
      </c>
      <c r="P29" s="31" t="str">
        <f t="shared" si="2"/>
        <v>Không đủ ĐKDT</v>
      </c>
      <c r="Q29" s="32" t="s">
        <v>254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Học lại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125</v>
      </c>
      <c r="D30" s="24" t="s">
        <v>126</v>
      </c>
      <c r="E30" s="25" t="s">
        <v>127</v>
      </c>
      <c r="F30" s="26" t="s">
        <v>128</v>
      </c>
      <c r="G30" s="23" t="s">
        <v>60</v>
      </c>
      <c r="H30" s="27">
        <v>8</v>
      </c>
      <c r="I30" s="27">
        <v>8</v>
      </c>
      <c r="J30" s="27" t="s">
        <v>25</v>
      </c>
      <c r="K30" s="27">
        <v>8</v>
      </c>
      <c r="L30" s="71">
        <v>4.5</v>
      </c>
      <c r="M30" s="28">
        <f>ROUND(SUMPRODUCT(H30:L30,$H$8:$L$8)/100,1)</f>
        <v>5.9</v>
      </c>
      <c r="N30" s="29" t="str">
        <f t="shared" si="0"/>
        <v>C</v>
      </c>
      <c r="O30" s="30" t="str">
        <f t="shared" si="1"/>
        <v>Trung bình</v>
      </c>
      <c r="P30" s="31" t="str">
        <f t="shared" si="2"/>
        <v/>
      </c>
      <c r="Q30" s="32" t="s">
        <v>254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129</v>
      </c>
      <c r="D31" s="24" t="s">
        <v>130</v>
      </c>
      <c r="E31" s="25" t="s">
        <v>131</v>
      </c>
      <c r="F31" s="26" t="s">
        <v>132</v>
      </c>
      <c r="G31" s="23" t="s">
        <v>50</v>
      </c>
      <c r="H31" s="27">
        <v>10</v>
      </c>
      <c r="I31" s="27">
        <v>9</v>
      </c>
      <c r="J31" s="27" t="s">
        <v>25</v>
      </c>
      <c r="K31" s="27">
        <v>9</v>
      </c>
      <c r="L31" s="71">
        <v>7.5</v>
      </c>
      <c r="M31" s="28">
        <f>ROUND(SUMPRODUCT(H31:L31,$H$8:$L$8)/100,1)</f>
        <v>8.1999999999999993</v>
      </c>
      <c r="N31" s="29" t="str">
        <f t="shared" si="0"/>
        <v>B+</v>
      </c>
      <c r="O31" s="30" t="str">
        <f t="shared" si="1"/>
        <v>Khá</v>
      </c>
      <c r="P31" s="31" t="str">
        <f t="shared" si="2"/>
        <v/>
      </c>
      <c r="Q31" s="32" t="s">
        <v>254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133</v>
      </c>
      <c r="D32" s="24" t="s">
        <v>82</v>
      </c>
      <c r="E32" s="25" t="s">
        <v>134</v>
      </c>
      <c r="F32" s="26" t="s">
        <v>135</v>
      </c>
      <c r="G32" s="23" t="s">
        <v>50</v>
      </c>
      <c r="H32" s="27">
        <v>10</v>
      </c>
      <c r="I32" s="27">
        <v>8</v>
      </c>
      <c r="J32" s="27" t="s">
        <v>25</v>
      </c>
      <c r="K32" s="27">
        <v>9</v>
      </c>
      <c r="L32" s="71">
        <v>5</v>
      </c>
      <c r="M32" s="28">
        <f>ROUND(SUMPRODUCT(H32:L32,$H$8:$L$8)/100,1)</f>
        <v>6.6</v>
      </c>
      <c r="N32" s="29" t="str">
        <f t="shared" si="0"/>
        <v>C+</v>
      </c>
      <c r="O32" s="30" t="str">
        <f t="shared" si="1"/>
        <v>Trung bình</v>
      </c>
      <c r="P32" s="31" t="str">
        <f t="shared" si="2"/>
        <v/>
      </c>
      <c r="Q32" s="32" t="s">
        <v>254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136</v>
      </c>
      <c r="D33" s="24" t="s">
        <v>137</v>
      </c>
      <c r="E33" s="25" t="s">
        <v>138</v>
      </c>
      <c r="F33" s="26" t="s">
        <v>139</v>
      </c>
      <c r="G33" s="23" t="s">
        <v>50</v>
      </c>
      <c r="H33" s="27">
        <v>10</v>
      </c>
      <c r="I33" s="27">
        <v>8</v>
      </c>
      <c r="J33" s="27" t="s">
        <v>25</v>
      </c>
      <c r="K33" s="27">
        <v>9</v>
      </c>
      <c r="L33" s="71">
        <v>4.5</v>
      </c>
      <c r="M33" s="28">
        <f>ROUND(SUMPRODUCT(H33:L33,$H$8:$L$8)/100,1)</f>
        <v>6.3</v>
      </c>
      <c r="N33" s="29" t="str">
        <f t="shared" si="0"/>
        <v>C</v>
      </c>
      <c r="O33" s="30" t="str">
        <f t="shared" si="1"/>
        <v>Trung bình</v>
      </c>
      <c r="P33" s="31" t="str">
        <f t="shared" si="2"/>
        <v/>
      </c>
      <c r="Q33" s="32" t="s">
        <v>254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140</v>
      </c>
      <c r="D34" s="24" t="s">
        <v>141</v>
      </c>
      <c r="E34" s="25" t="s">
        <v>142</v>
      </c>
      <c r="F34" s="26" t="s">
        <v>143</v>
      </c>
      <c r="G34" s="23" t="s">
        <v>50</v>
      </c>
      <c r="H34" s="27">
        <v>9</v>
      </c>
      <c r="I34" s="27">
        <v>8</v>
      </c>
      <c r="J34" s="27" t="s">
        <v>25</v>
      </c>
      <c r="K34" s="27">
        <v>9</v>
      </c>
      <c r="L34" s="71">
        <v>5</v>
      </c>
      <c r="M34" s="28">
        <f>ROUND(SUMPRODUCT(H34:L34,$H$8:$L$8)/100,1)</f>
        <v>6.5</v>
      </c>
      <c r="N34" s="29" t="str">
        <f t="shared" si="0"/>
        <v>C+</v>
      </c>
      <c r="O34" s="30" t="str">
        <f t="shared" si="1"/>
        <v>Trung bình</v>
      </c>
      <c r="P34" s="31" t="str">
        <f t="shared" si="2"/>
        <v/>
      </c>
      <c r="Q34" s="32" t="s">
        <v>254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144</v>
      </c>
      <c r="D35" s="24" t="s">
        <v>145</v>
      </c>
      <c r="E35" s="25" t="s">
        <v>146</v>
      </c>
      <c r="F35" s="26" t="s">
        <v>147</v>
      </c>
      <c r="G35" s="23" t="s">
        <v>50</v>
      </c>
      <c r="H35" s="27">
        <v>9</v>
      </c>
      <c r="I35" s="27">
        <v>8</v>
      </c>
      <c r="J35" s="27" t="s">
        <v>25</v>
      </c>
      <c r="K35" s="27">
        <v>8</v>
      </c>
      <c r="L35" s="71">
        <v>1</v>
      </c>
      <c r="M35" s="28">
        <f>ROUND(SUMPRODUCT(H35:L35,$H$8:$L$8)/100,1)</f>
        <v>3.9</v>
      </c>
      <c r="N35" s="29" t="str">
        <f t="shared" si="0"/>
        <v>F</v>
      </c>
      <c r="O35" s="30" t="str">
        <f t="shared" si="1"/>
        <v>Kém</v>
      </c>
      <c r="P35" s="31" t="str">
        <f t="shared" si="2"/>
        <v/>
      </c>
      <c r="Q35" s="32" t="s">
        <v>254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Học lại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148</v>
      </c>
      <c r="D36" s="24" t="s">
        <v>149</v>
      </c>
      <c r="E36" s="25" t="s">
        <v>150</v>
      </c>
      <c r="F36" s="26" t="s">
        <v>151</v>
      </c>
      <c r="G36" s="23" t="s">
        <v>60</v>
      </c>
      <c r="H36" s="27">
        <v>9</v>
      </c>
      <c r="I36" s="27">
        <v>8</v>
      </c>
      <c r="J36" s="27" t="s">
        <v>25</v>
      </c>
      <c r="K36" s="27">
        <v>9</v>
      </c>
      <c r="L36" s="71">
        <v>5</v>
      </c>
      <c r="M36" s="28">
        <f>ROUND(SUMPRODUCT(H36:L36,$H$8:$L$8)/100,1)</f>
        <v>6.5</v>
      </c>
      <c r="N36" s="29" t="str">
        <f t="shared" si="0"/>
        <v>C+</v>
      </c>
      <c r="O36" s="30" t="str">
        <f t="shared" si="1"/>
        <v>Trung bình</v>
      </c>
      <c r="P36" s="31" t="str">
        <f t="shared" si="2"/>
        <v/>
      </c>
      <c r="Q36" s="32" t="s">
        <v>254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152</v>
      </c>
      <c r="D37" s="24" t="s">
        <v>153</v>
      </c>
      <c r="E37" s="25" t="s">
        <v>154</v>
      </c>
      <c r="F37" s="26" t="s">
        <v>155</v>
      </c>
      <c r="G37" s="23" t="s">
        <v>156</v>
      </c>
      <c r="H37" s="27">
        <v>7</v>
      </c>
      <c r="I37" s="27">
        <v>7</v>
      </c>
      <c r="J37" s="27" t="s">
        <v>25</v>
      </c>
      <c r="K37" s="27">
        <v>7</v>
      </c>
      <c r="L37" s="71">
        <v>2</v>
      </c>
      <c r="M37" s="28">
        <f>ROUND(SUMPRODUCT(H37:L37,$H$8:$L$8)/100,1)</f>
        <v>4</v>
      </c>
      <c r="N37" s="29" t="str">
        <f t="shared" si="0"/>
        <v>D</v>
      </c>
      <c r="O37" s="30" t="str">
        <f t="shared" si="1"/>
        <v>Trung bình yếu</v>
      </c>
      <c r="P37" s="31" t="str">
        <f t="shared" si="2"/>
        <v/>
      </c>
      <c r="Q37" s="32" t="s">
        <v>254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157</v>
      </c>
      <c r="D38" s="24" t="s">
        <v>158</v>
      </c>
      <c r="E38" s="25" t="s">
        <v>150</v>
      </c>
      <c r="F38" s="26" t="s">
        <v>159</v>
      </c>
      <c r="G38" s="23" t="s">
        <v>65</v>
      </c>
      <c r="H38" s="27">
        <v>9</v>
      </c>
      <c r="I38" s="27">
        <v>8</v>
      </c>
      <c r="J38" s="27" t="s">
        <v>25</v>
      </c>
      <c r="K38" s="27">
        <v>9</v>
      </c>
      <c r="L38" s="71">
        <v>4</v>
      </c>
      <c r="M38" s="28">
        <f>ROUND(SUMPRODUCT(H38:L38,$H$8:$L$8)/100,1)</f>
        <v>5.9</v>
      </c>
      <c r="N38" s="29" t="str">
        <f t="shared" si="0"/>
        <v>C</v>
      </c>
      <c r="O38" s="30" t="str">
        <f t="shared" si="1"/>
        <v>Trung bình</v>
      </c>
      <c r="P38" s="31" t="str">
        <f t="shared" si="2"/>
        <v/>
      </c>
      <c r="Q38" s="32" t="s">
        <v>255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160</v>
      </c>
      <c r="D39" s="24" t="s">
        <v>161</v>
      </c>
      <c r="E39" s="25" t="s">
        <v>154</v>
      </c>
      <c r="F39" s="26" t="s">
        <v>162</v>
      </c>
      <c r="G39" s="23" t="s">
        <v>50</v>
      </c>
      <c r="H39" s="27">
        <v>9</v>
      </c>
      <c r="I39" s="27">
        <v>8</v>
      </c>
      <c r="J39" s="27" t="s">
        <v>25</v>
      </c>
      <c r="K39" s="27">
        <v>8</v>
      </c>
      <c r="L39" s="71">
        <v>1</v>
      </c>
      <c r="M39" s="28">
        <f>ROUND(SUMPRODUCT(H39:L39,$H$8:$L$8)/100,1)</f>
        <v>3.9</v>
      </c>
      <c r="N39" s="29" t="str">
        <f t="shared" si="0"/>
        <v>F</v>
      </c>
      <c r="O39" s="30" t="str">
        <f t="shared" si="1"/>
        <v>Kém</v>
      </c>
      <c r="P39" s="31" t="str">
        <f t="shared" si="2"/>
        <v/>
      </c>
      <c r="Q39" s="32" t="s">
        <v>255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Học lại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163</v>
      </c>
      <c r="D40" s="24" t="s">
        <v>164</v>
      </c>
      <c r="E40" s="25" t="s">
        <v>165</v>
      </c>
      <c r="F40" s="26" t="s">
        <v>166</v>
      </c>
      <c r="G40" s="23" t="s">
        <v>60</v>
      </c>
      <c r="H40" s="27">
        <v>10</v>
      </c>
      <c r="I40" s="27">
        <v>8</v>
      </c>
      <c r="J40" s="27" t="s">
        <v>25</v>
      </c>
      <c r="K40" s="27">
        <v>9</v>
      </c>
      <c r="L40" s="71">
        <v>4</v>
      </c>
      <c r="M40" s="28">
        <f>ROUND(SUMPRODUCT(H40:L40,$H$8:$L$8)/100,1)</f>
        <v>6</v>
      </c>
      <c r="N40" s="29" t="str">
        <f t="shared" si="0"/>
        <v>C</v>
      </c>
      <c r="O40" s="30" t="str">
        <f t="shared" si="1"/>
        <v>Trung bình</v>
      </c>
      <c r="P40" s="31" t="str">
        <f t="shared" si="2"/>
        <v/>
      </c>
      <c r="Q40" s="32" t="s">
        <v>255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167</v>
      </c>
      <c r="D41" s="24" t="s">
        <v>104</v>
      </c>
      <c r="E41" s="25" t="s">
        <v>168</v>
      </c>
      <c r="F41" s="26" t="s">
        <v>169</v>
      </c>
      <c r="G41" s="23" t="s">
        <v>65</v>
      </c>
      <c r="H41" s="27">
        <v>8</v>
      </c>
      <c r="I41" s="27">
        <v>8</v>
      </c>
      <c r="J41" s="27" t="s">
        <v>25</v>
      </c>
      <c r="K41" s="27">
        <v>8</v>
      </c>
      <c r="L41" s="71">
        <v>3</v>
      </c>
      <c r="M41" s="28">
        <f>ROUND(SUMPRODUCT(H41:L41,$H$8:$L$8)/100,1)</f>
        <v>5</v>
      </c>
      <c r="N41" s="29" t="str">
        <f t="shared" ref="N41:N66" si="3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D+</v>
      </c>
      <c r="O41" s="30" t="str">
        <f t="shared" ref="O41:O66" si="4">IF($M41&lt;4,"Kém",IF(AND($M41&gt;=4,$M41&lt;=5.4),"Trung bình yếu",IF(AND($M41&gt;=5.5,$M41&lt;=6.9),"Trung bình",IF(AND($M41&gt;=7,$M41&lt;=8.4),"Khá",IF(AND($M41&gt;=8.5,$M41&lt;=10),"Giỏi","")))))</f>
        <v>Trung bình yếu</v>
      </c>
      <c r="P41" s="31" t="str">
        <f t="shared" ref="P41:P66" si="5">+IF(OR($H41=0,$I41=0,$J41=0,$K41=0),"Không đủ ĐKDT",IF(AND(L41=0,M41&gt;=4),"Không đạt",""))</f>
        <v/>
      </c>
      <c r="Q41" s="32" t="s">
        <v>255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170</v>
      </c>
      <c r="D42" s="24" t="s">
        <v>171</v>
      </c>
      <c r="E42" s="25" t="s">
        <v>172</v>
      </c>
      <c r="F42" s="26" t="s">
        <v>173</v>
      </c>
      <c r="G42" s="23" t="s">
        <v>50</v>
      </c>
      <c r="H42" s="27">
        <v>8</v>
      </c>
      <c r="I42" s="27">
        <v>8</v>
      </c>
      <c r="J42" s="27" t="s">
        <v>25</v>
      </c>
      <c r="K42" s="27">
        <v>9</v>
      </c>
      <c r="L42" s="71">
        <v>6</v>
      </c>
      <c r="M42" s="28">
        <f>ROUND(SUMPRODUCT(H42:L42,$H$8:$L$8)/100,1)</f>
        <v>7</v>
      </c>
      <c r="N42" s="29" t="str">
        <f t="shared" si="3"/>
        <v>B</v>
      </c>
      <c r="O42" s="30" t="str">
        <f t="shared" si="4"/>
        <v>Khá</v>
      </c>
      <c r="P42" s="31" t="str">
        <f t="shared" si="5"/>
        <v/>
      </c>
      <c r="Q42" s="32" t="s">
        <v>255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174</v>
      </c>
      <c r="D43" s="24" t="s">
        <v>175</v>
      </c>
      <c r="E43" s="25" t="s">
        <v>176</v>
      </c>
      <c r="F43" s="26" t="s">
        <v>177</v>
      </c>
      <c r="G43" s="23" t="s">
        <v>60</v>
      </c>
      <c r="H43" s="27">
        <v>7</v>
      </c>
      <c r="I43" s="27">
        <v>7</v>
      </c>
      <c r="J43" s="27" t="s">
        <v>25</v>
      </c>
      <c r="K43" s="27">
        <v>7</v>
      </c>
      <c r="L43" s="71">
        <v>2</v>
      </c>
      <c r="M43" s="28">
        <f>ROUND(SUMPRODUCT(H43:L43,$H$8:$L$8)/100,1)</f>
        <v>4</v>
      </c>
      <c r="N43" s="29" t="str">
        <f t="shared" si="3"/>
        <v>D</v>
      </c>
      <c r="O43" s="30" t="str">
        <f t="shared" si="4"/>
        <v>Trung bình yếu</v>
      </c>
      <c r="P43" s="31" t="str">
        <f t="shared" si="5"/>
        <v/>
      </c>
      <c r="Q43" s="32" t="s">
        <v>255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178</v>
      </c>
      <c r="D44" s="24" t="s">
        <v>179</v>
      </c>
      <c r="E44" s="25" t="s">
        <v>180</v>
      </c>
      <c r="F44" s="26" t="s">
        <v>181</v>
      </c>
      <c r="G44" s="23" t="s">
        <v>65</v>
      </c>
      <c r="H44" s="27">
        <v>8</v>
      </c>
      <c r="I44" s="27">
        <v>8</v>
      </c>
      <c r="J44" s="27" t="s">
        <v>25</v>
      </c>
      <c r="K44" s="27">
        <v>7</v>
      </c>
      <c r="L44" s="71">
        <v>4</v>
      </c>
      <c r="M44" s="28">
        <f>ROUND(SUMPRODUCT(H44:L44,$H$8:$L$8)/100,1)</f>
        <v>5.4</v>
      </c>
      <c r="N44" s="29" t="str">
        <f t="shared" si="3"/>
        <v>D+</v>
      </c>
      <c r="O44" s="30" t="str">
        <f t="shared" si="4"/>
        <v>Trung bình yếu</v>
      </c>
      <c r="P44" s="31" t="str">
        <f t="shared" si="5"/>
        <v/>
      </c>
      <c r="Q44" s="32" t="s">
        <v>255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182</v>
      </c>
      <c r="D45" s="24" t="s">
        <v>183</v>
      </c>
      <c r="E45" s="25" t="s">
        <v>184</v>
      </c>
      <c r="F45" s="26" t="s">
        <v>185</v>
      </c>
      <c r="G45" s="23" t="s">
        <v>60</v>
      </c>
      <c r="H45" s="27">
        <v>9</v>
      </c>
      <c r="I45" s="27">
        <v>8</v>
      </c>
      <c r="J45" s="27" t="s">
        <v>25</v>
      </c>
      <c r="K45" s="27">
        <v>9</v>
      </c>
      <c r="L45" s="71">
        <v>3</v>
      </c>
      <c r="M45" s="28">
        <f>ROUND(SUMPRODUCT(H45:L45,$H$8:$L$8)/100,1)</f>
        <v>5.3</v>
      </c>
      <c r="N45" s="29" t="str">
        <f t="shared" si="3"/>
        <v>D+</v>
      </c>
      <c r="O45" s="30" t="str">
        <f t="shared" si="4"/>
        <v>Trung bình yếu</v>
      </c>
      <c r="P45" s="31" t="str">
        <f t="shared" si="5"/>
        <v/>
      </c>
      <c r="Q45" s="32" t="s">
        <v>255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186</v>
      </c>
      <c r="D46" s="24" t="s">
        <v>179</v>
      </c>
      <c r="E46" s="25" t="s">
        <v>187</v>
      </c>
      <c r="F46" s="26" t="s">
        <v>188</v>
      </c>
      <c r="G46" s="23" t="s">
        <v>55</v>
      </c>
      <c r="H46" s="27">
        <v>9</v>
      </c>
      <c r="I46" s="27">
        <v>8</v>
      </c>
      <c r="J46" s="27" t="s">
        <v>25</v>
      </c>
      <c r="K46" s="27">
        <v>8</v>
      </c>
      <c r="L46" s="71">
        <v>2</v>
      </c>
      <c r="M46" s="28">
        <f>ROUND(SUMPRODUCT(H46:L46,$H$8:$L$8)/100,1)</f>
        <v>4.5</v>
      </c>
      <c r="N46" s="29" t="str">
        <f t="shared" si="3"/>
        <v>D</v>
      </c>
      <c r="O46" s="30" t="str">
        <f t="shared" si="4"/>
        <v>Trung bình yếu</v>
      </c>
      <c r="P46" s="31" t="str">
        <f t="shared" si="5"/>
        <v/>
      </c>
      <c r="Q46" s="32" t="s">
        <v>255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63"/>
      <c r="V46" s="63"/>
      <c r="W46" s="74"/>
      <c r="X46" s="53"/>
      <c r="Y46" s="53"/>
      <c r="Z46" s="53"/>
      <c r="AA46" s="64"/>
      <c r="AB46" s="53"/>
      <c r="AC46" s="65"/>
      <c r="AD46" s="66"/>
      <c r="AE46" s="65"/>
      <c r="AF46" s="66"/>
      <c r="AG46" s="65"/>
      <c r="AH46" s="53"/>
      <c r="AI46" s="64"/>
    </row>
    <row r="47" spans="2:35" ht="18.75" customHeight="1" x14ac:dyDescent="0.25">
      <c r="B47" s="22">
        <v>39</v>
      </c>
      <c r="C47" s="23" t="s">
        <v>189</v>
      </c>
      <c r="D47" s="24" t="s">
        <v>190</v>
      </c>
      <c r="E47" s="25" t="s">
        <v>191</v>
      </c>
      <c r="F47" s="26" t="s">
        <v>192</v>
      </c>
      <c r="G47" s="23" t="s">
        <v>65</v>
      </c>
      <c r="H47" s="27">
        <v>8</v>
      </c>
      <c r="I47" s="27">
        <v>8</v>
      </c>
      <c r="J47" s="27" t="s">
        <v>25</v>
      </c>
      <c r="K47" s="27">
        <v>8</v>
      </c>
      <c r="L47" s="71">
        <v>2</v>
      </c>
      <c r="M47" s="28">
        <f>ROUND(SUMPRODUCT(H47:L47,$H$8:$L$8)/100,1)</f>
        <v>4.4000000000000004</v>
      </c>
      <c r="N47" s="29" t="str">
        <f t="shared" si="3"/>
        <v>D</v>
      </c>
      <c r="O47" s="30" t="str">
        <f t="shared" si="4"/>
        <v>Trung bình yếu</v>
      </c>
      <c r="P47" s="31" t="str">
        <f t="shared" si="5"/>
        <v/>
      </c>
      <c r="Q47" s="32" t="s">
        <v>255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193</v>
      </c>
      <c r="D48" s="24" t="s">
        <v>57</v>
      </c>
      <c r="E48" s="25" t="s">
        <v>194</v>
      </c>
      <c r="F48" s="26" t="s">
        <v>102</v>
      </c>
      <c r="G48" s="23" t="s">
        <v>65</v>
      </c>
      <c r="H48" s="27">
        <v>9</v>
      </c>
      <c r="I48" s="27">
        <v>8</v>
      </c>
      <c r="J48" s="27" t="s">
        <v>25</v>
      </c>
      <c r="K48" s="27">
        <v>8</v>
      </c>
      <c r="L48" s="71">
        <v>5</v>
      </c>
      <c r="M48" s="28">
        <f>ROUND(SUMPRODUCT(H48:L48,$H$8:$L$8)/100,1)</f>
        <v>6.3</v>
      </c>
      <c r="N48" s="29" t="str">
        <f t="shared" si="3"/>
        <v>C</v>
      </c>
      <c r="O48" s="30" t="str">
        <f t="shared" si="4"/>
        <v>Trung bình</v>
      </c>
      <c r="P48" s="31" t="str">
        <f t="shared" si="5"/>
        <v/>
      </c>
      <c r="Q48" s="32" t="s">
        <v>255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195</v>
      </c>
      <c r="D49" s="24" t="s">
        <v>196</v>
      </c>
      <c r="E49" s="25" t="s">
        <v>197</v>
      </c>
      <c r="F49" s="26" t="s">
        <v>198</v>
      </c>
      <c r="G49" s="23" t="s">
        <v>50</v>
      </c>
      <c r="H49" s="27">
        <v>10</v>
      </c>
      <c r="I49" s="27">
        <v>8</v>
      </c>
      <c r="J49" s="27" t="s">
        <v>25</v>
      </c>
      <c r="K49" s="27">
        <v>9</v>
      </c>
      <c r="L49" s="71">
        <v>4</v>
      </c>
      <c r="M49" s="28">
        <f>ROUND(SUMPRODUCT(H49:L49,$H$8:$L$8)/100,1)</f>
        <v>6</v>
      </c>
      <c r="N49" s="29" t="str">
        <f t="shared" si="3"/>
        <v>C</v>
      </c>
      <c r="O49" s="30" t="str">
        <f t="shared" si="4"/>
        <v>Trung bình</v>
      </c>
      <c r="P49" s="31" t="str">
        <f t="shared" si="5"/>
        <v/>
      </c>
      <c r="Q49" s="32" t="s">
        <v>255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199</v>
      </c>
      <c r="D50" s="24" t="s">
        <v>200</v>
      </c>
      <c r="E50" s="25" t="s">
        <v>201</v>
      </c>
      <c r="F50" s="26" t="s">
        <v>202</v>
      </c>
      <c r="G50" s="23" t="s">
        <v>60</v>
      </c>
      <c r="H50" s="27">
        <v>7</v>
      </c>
      <c r="I50" s="27">
        <v>7</v>
      </c>
      <c r="J50" s="27" t="s">
        <v>25</v>
      </c>
      <c r="K50" s="27">
        <v>8</v>
      </c>
      <c r="L50" s="71">
        <v>0</v>
      </c>
      <c r="M50" s="28">
        <f>ROUND(SUMPRODUCT(H50:L50,$H$8:$L$8)/100,1)</f>
        <v>3</v>
      </c>
      <c r="N50" s="29" t="str">
        <f t="shared" si="3"/>
        <v>F</v>
      </c>
      <c r="O50" s="30" t="str">
        <f t="shared" si="4"/>
        <v>Kém</v>
      </c>
      <c r="P50" s="31" t="str">
        <f t="shared" si="5"/>
        <v/>
      </c>
      <c r="Q50" s="32" t="s">
        <v>255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Học lại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203</v>
      </c>
      <c r="D51" s="24" t="s">
        <v>204</v>
      </c>
      <c r="E51" s="25" t="s">
        <v>201</v>
      </c>
      <c r="F51" s="26" t="s">
        <v>121</v>
      </c>
      <c r="G51" s="23" t="s">
        <v>65</v>
      </c>
      <c r="H51" s="27">
        <v>8</v>
      </c>
      <c r="I51" s="27">
        <v>8</v>
      </c>
      <c r="J51" s="27" t="s">
        <v>25</v>
      </c>
      <c r="K51" s="27">
        <v>8</v>
      </c>
      <c r="L51" s="71">
        <v>2</v>
      </c>
      <c r="M51" s="28">
        <f>ROUND(SUMPRODUCT(H51:L51,$H$8:$L$8)/100,1)</f>
        <v>4.4000000000000004</v>
      </c>
      <c r="N51" s="29" t="str">
        <f t="shared" si="3"/>
        <v>D</v>
      </c>
      <c r="O51" s="30" t="str">
        <f t="shared" si="4"/>
        <v>Trung bình yếu</v>
      </c>
      <c r="P51" s="31" t="str">
        <f t="shared" si="5"/>
        <v/>
      </c>
      <c r="Q51" s="32" t="s">
        <v>255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205</v>
      </c>
      <c r="D52" s="24" t="s">
        <v>206</v>
      </c>
      <c r="E52" s="25" t="s">
        <v>201</v>
      </c>
      <c r="F52" s="26" t="s">
        <v>207</v>
      </c>
      <c r="G52" s="23" t="s">
        <v>55</v>
      </c>
      <c r="H52" s="27">
        <v>8</v>
      </c>
      <c r="I52" s="27">
        <v>8</v>
      </c>
      <c r="J52" s="27" t="s">
        <v>25</v>
      </c>
      <c r="K52" s="27">
        <v>8</v>
      </c>
      <c r="L52" s="71">
        <v>1</v>
      </c>
      <c r="M52" s="28">
        <f>ROUND(SUMPRODUCT(H52:L52,$H$8:$L$8)/100,1)</f>
        <v>3.8</v>
      </c>
      <c r="N52" s="29" t="str">
        <f t="shared" si="3"/>
        <v>F</v>
      </c>
      <c r="O52" s="30" t="str">
        <f t="shared" si="4"/>
        <v>Kém</v>
      </c>
      <c r="P52" s="31" t="str">
        <f t="shared" si="5"/>
        <v/>
      </c>
      <c r="Q52" s="32" t="s">
        <v>255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Học lại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208</v>
      </c>
      <c r="D53" s="24" t="s">
        <v>209</v>
      </c>
      <c r="E53" s="25" t="s">
        <v>201</v>
      </c>
      <c r="F53" s="26" t="s">
        <v>210</v>
      </c>
      <c r="G53" s="23" t="s">
        <v>50</v>
      </c>
      <c r="H53" s="27">
        <v>10</v>
      </c>
      <c r="I53" s="27">
        <v>8</v>
      </c>
      <c r="J53" s="27" t="s">
        <v>25</v>
      </c>
      <c r="K53" s="27">
        <v>9</v>
      </c>
      <c r="L53" s="71">
        <v>4.5</v>
      </c>
      <c r="M53" s="28">
        <f>ROUND(SUMPRODUCT(H53:L53,$H$8:$L$8)/100,1)</f>
        <v>6.3</v>
      </c>
      <c r="N53" s="29" t="str">
        <f t="shared" si="3"/>
        <v>C</v>
      </c>
      <c r="O53" s="30" t="str">
        <f t="shared" si="4"/>
        <v>Trung bình</v>
      </c>
      <c r="P53" s="31" t="str">
        <f t="shared" si="5"/>
        <v/>
      </c>
      <c r="Q53" s="32" t="s">
        <v>255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211</v>
      </c>
      <c r="D54" s="24" t="s">
        <v>212</v>
      </c>
      <c r="E54" s="25" t="s">
        <v>213</v>
      </c>
      <c r="F54" s="26" t="s">
        <v>121</v>
      </c>
      <c r="G54" s="23" t="s">
        <v>65</v>
      </c>
      <c r="H54" s="27">
        <v>10</v>
      </c>
      <c r="I54" s="27">
        <v>8</v>
      </c>
      <c r="J54" s="27" t="s">
        <v>25</v>
      </c>
      <c r="K54" s="27">
        <v>9</v>
      </c>
      <c r="L54" s="71">
        <v>1.5</v>
      </c>
      <c r="M54" s="28">
        <f>ROUND(SUMPRODUCT(H54:L54,$H$8:$L$8)/100,1)</f>
        <v>4.5</v>
      </c>
      <c r="N54" s="29" t="str">
        <f t="shared" si="3"/>
        <v>D</v>
      </c>
      <c r="O54" s="30" t="str">
        <f t="shared" si="4"/>
        <v>Trung bình yếu</v>
      </c>
      <c r="P54" s="31" t="str">
        <f t="shared" si="5"/>
        <v/>
      </c>
      <c r="Q54" s="32" t="s">
        <v>255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214</v>
      </c>
      <c r="D55" s="24" t="s">
        <v>215</v>
      </c>
      <c r="E55" s="25" t="s">
        <v>216</v>
      </c>
      <c r="F55" s="26" t="s">
        <v>217</v>
      </c>
      <c r="G55" s="23" t="s">
        <v>50</v>
      </c>
      <c r="H55" s="27">
        <v>10</v>
      </c>
      <c r="I55" s="27">
        <v>8</v>
      </c>
      <c r="J55" s="27" t="s">
        <v>25</v>
      </c>
      <c r="K55" s="27">
        <v>9</v>
      </c>
      <c r="L55" s="71">
        <v>3</v>
      </c>
      <c r="M55" s="28">
        <f>ROUND(SUMPRODUCT(H55:L55,$H$8:$L$8)/100,1)</f>
        <v>5.4</v>
      </c>
      <c r="N55" s="29" t="str">
        <f t="shared" si="3"/>
        <v>D+</v>
      </c>
      <c r="O55" s="30" t="str">
        <f t="shared" si="4"/>
        <v>Trung bình yếu</v>
      </c>
      <c r="P55" s="31" t="str">
        <f t="shared" si="5"/>
        <v/>
      </c>
      <c r="Q55" s="32" t="s">
        <v>255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218</v>
      </c>
      <c r="D56" s="24" t="s">
        <v>219</v>
      </c>
      <c r="E56" s="25" t="s">
        <v>220</v>
      </c>
      <c r="F56" s="26" t="s">
        <v>221</v>
      </c>
      <c r="G56" s="23" t="s">
        <v>50</v>
      </c>
      <c r="H56" s="27">
        <v>10</v>
      </c>
      <c r="I56" s="27">
        <v>8</v>
      </c>
      <c r="J56" s="27" t="s">
        <v>25</v>
      </c>
      <c r="K56" s="27">
        <v>9</v>
      </c>
      <c r="L56" s="71">
        <v>7</v>
      </c>
      <c r="M56" s="28">
        <f>ROUND(SUMPRODUCT(H56:L56,$H$8:$L$8)/100,1)</f>
        <v>7.8</v>
      </c>
      <c r="N56" s="29" t="str">
        <f t="shared" si="3"/>
        <v>B</v>
      </c>
      <c r="O56" s="30" t="str">
        <f t="shared" si="4"/>
        <v>Khá</v>
      </c>
      <c r="P56" s="31" t="str">
        <f t="shared" si="5"/>
        <v/>
      </c>
      <c r="Q56" s="32" t="s">
        <v>255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222</v>
      </c>
      <c r="D57" s="24" t="s">
        <v>223</v>
      </c>
      <c r="E57" s="25" t="s">
        <v>224</v>
      </c>
      <c r="F57" s="26" t="s">
        <v>225</v>
      </c>
      <c r="G57" s="23" t="s">
        <v>55</v>
      </c>
      <c r="H57" s="27">
        <v>10</v>
      </c>
      <c r="I57" s="27">
        <v>8</v>
      </c>
      <c r="J57" s="27" t="s">
        <v>25</v>
      </c>
      <c r="K57" s="27">
        <v>9</v>
      </c>
      <c r="L57" s="71">
        <v>5</v>
      </c>
      <c r="M57" s="28">
        <f>ROUND(SUMPRODUCT(H57:L57,$H$8:$L$8)/100,1)</f>
        <v>6.6</v>
      </c>
      <c r="N57" s="29" t="str">
        <f t="shared" si="3"/>
        <v>C+</v>
      </c>
      <c r="O57" s="30" t="str">
        <f t="shared" si="4"/>
        <v>Trung bình</v>
      </c>
      <c r="P57" s="31" t="str">
        <f t="shared" si="5"/>
        <v/>
      </c>
      <c r="Q57" s="32" t="s">
        <v>255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226</v>
      </c>
      <c r="D58" s="24" t="s">
        <v>227</v>
      </c>
      <c r="E58" s="25" t="s">
        <v>224</v>
      </c>
      <c r="F58" s="26" t="s">
        <v>228</v>
      </c>
      <c r="G58" s="23" t="s">
        <v>50</v>
      </c>
      <c r="H58" s="27">
        <v>9</v>
      </c>
      <c r="I58" s="27">
        <v>8</v>
      </c>
      <c r="J58" s="27" t="s">
        <v>25</v>
      </c>
      <c r="K58" s="27">
        <v>8</v>
      </c>
      <c r="L58" s="71">
        <v>2</v>
      </c>
      <c r="M58" s="28">
        <f>ROUND(SUMPRODUCT(H58:L58,$H$8:$L$8)/100,1)</f>
        <v>4.5</v>
      </c>
      <c r="N58" s="29" t="str">
        <f t="shared" si="3"/>
        <v>D</v>
      </c>
      <c r="O58" s="30" t="str">
        <f t="shared" si="4"/>
        <v>Trung bình yếu</v>
      </c>
      <c r="P58" s="31" t="str">
        <f t="shared" si="5"/>
        <v/>
      </c>
      <c r="Q58" s="32" t="s">
        <v>255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62"/>
      <c r="V58" s="62"/>
      <c r="W58" s="62"/>
      <c r="X58" s="54"/>
      <c r="Y58" s="54"/>
      <c r="Z58" s="54"/>
      <c r="AA58" s="54"/>
      <c r="AB58" s="53"/>
      <c r="AC58" s="54"/>
      <c r="AD58" s="54"/>
      <c r="AE58" s="54"/>
      <c r="AF58" s="54"/>
      <c r="AG58" s="54"/>
      <c r="AH58" s="54"/>
      <c r="AI58" s="55"/>
    </row>
    <row r="59" spans="2:35" ht="18.75" customHeight="1" x14ac:dyDescent="0.25">
      <c r="B59" s="22">
        <v>51</v>
      </c>
      <c r="C59" s="23" t="s">
        <v>229</v>
      </c>
      <c r="D59" s="24" t="s">
        <v>230</v>
      </c>
      <c r="E59" s="25" t="s">
        <v>231</v>
      </c>
      <c r="F59" s="26" t="s">
        <v>232</v>
      </c>
      <c r="G59" s="23" t="s">
        <v>50</v>
      </c>
      <c r="H59" s="27">
        <v>10</v>
      </c>
      <c r="I59" s="27">
        <v>8</v>
      </c>
      <c r="J59" s="27" t="s">
        <v>25</v>
      </c>
      <c r="K59" s="27">
        <v>9</v>
      </c>
      <c r="L59" s="71">
        <v>3.5</v>
      </c>
      <c r="M59" s="28">
        <f>ROUND(SUMPRODUCT(H59:L59,$H$8:$L$8)/100,1)</f>
        <v>5.7</v>
      </c>
      <c r="N59" s="29" t="str">
        <f t="shared" si="3"/>
        <v>C</v>
      </c>
      <c r="O59" s="30" t="str">
        <f t="shared" si="4"/>
        <v>Trung bình</v>
      </c>
      <c r="P59" s="31" t="str">
        <f t="shared" si="5"/>
        <v/>
      </c>
      <c r="Q59" s="32" t="s">
        <v>255</v>
      </c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233</v>
      </c>
      <c r="D60" s="24" t="s">
        <v>234</v>
      </c>
      <c r="E60" s="25" t="s">
        <v>231</v>
      </c>
      <c r="F60" s="26" t="s">
        <v>217</v>
      </c>
      <c r="G60" s="23" t="s">
        <v>60</v>
      </c>
      <c r="H60" s="27">
        <v>10</v>
      </c>
      <c r="I60" s="27">
        <v>8</v>
      </c>
      <c r="J60" s="27" t="s">
        <v>25</v>
      </c>
      <c r="K60" s="27">
        <v>9</v>
      </c>
      <c r="L60" s="71">
        <v>4</v>
      </c>
      <c r="M60" s="28">
        <f>ROUND(SUMPRODUCT(H60:L60,$H$8:$L$8)/100,1)</f>
        <v>6</v>
      </c>
      <c r="N60" s="29" t="str">
        <f t="shared" si="3"/>
        <v>C</v>
      </c>
      <c r="O60" s="30" t="str">
        <f t="shared" si="4"/>
        <v>Trung bình</v>
      </c>
      <c r="P60" s="31" t="str">
        <f t="shared" si="5"/>
        <v/>
      </c>
      <c r="Q60" s="32" t="s">
        <v>255</v>
      </c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Đạt</v>
      </c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</row>
    <row r="61" spans="2:35" ht="18.75" customHeight="1" x14ac:dyDescent="0.25">
      <c r="B61" s="22">
        <v>53</v>
      </c>
      <c r="C61" s="23" t="s">
        <v>235</v>
      </c>
      <c r="D61" s="24" t="s">
        <v>67</v>
      </c>
      <c r="E61" s="25" t="s">
        <v>236</v>
      </c>
      <c r="F61" s="26" t="s">
        <v>237</v>
      </c>
      <c r="G61" s="23" t="s">
        <v>50</v>
      </c>
      <c r="H61" s="27">
        <v>8</v>
      </c>
      <c r="I61" s="27">
        <v>8</v>
      </c>
      <c r="J61" s="27" t="s">
        <v>25</v>
      </c>
      <c r="K61" s="27">
        <v>8</v>
      </c>
      <c r="L61" s="71">
        <v>3.5</v>
      </c>
      <c r="M61" s="28">
        <f>ROUND(SUMPRODUCT(H61:L61,$H$8:$L$8)/100,1)</f>
        <v>5.3</v>
      </c>
      <c r="N61" s="29" t="str">
        <f t="shared" si="3"/>
        <v>D+</v>
      </c>
      <c r="O61" s="30" t="str">
        <f t="shared" si="4"/>
        <v>Trung bình yếu</v>
      </c>
      <c r="P61" s="31" t="str">
        <f t="shared" si="5"/>
        <v/>
      </c>
      <c r="Q61" s="32" t="s">
        <v>255</v>
      </c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238</v>
      </c>
      <c r="D62" s="24" t="s">
        <v>239</v>
      </c>
      <c r="E62" s="25" t="s">
        <v>236</v>
      </c>
      <c r="F62" s="26" t="s">
        <v>240</v>
      </c>
      <c r="G62" s="23" t="s">
        <v>60</v>
      </c>
      <c r="H62" s="27">
        <v>9</v>
      </c>
      <c r="I62" s="27">
        <v>8</v>
      </c>
      <c r="J62" s="27" t="s">
        <v>25</v>
      </c>
      <c r="K62" s="27">
        <v>8</v>
      </c>
      <c r="L62" s="71">
        <v>5.5</v>
      </c>
      <c r="M62" s="28">
        <f>ROUND(SUMPRODUCT(H62:L62,$H$8:$L$8)/100,1)</f>
        <v>6.6</v>
      </c>
      <c r="N62" s="29" t="str">
        <f t="shared" si="3"/>
        <v>C+</v>
      </c>
      <c r="O62" s="30" t="str">
        <f t="shared" si="4"/>
        <v>Trung bình</v>
      </c>
      <c r="P62" s="31" t="str">
        <f t="shared" si="5"/>
        <v/>
      </c>
      <c r="Q62" s="32" t="s">
        <v>255</v>
      </c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241</v>
      </c>
      <c r="D63" s="24" t="s">
        <v>242</v>
      </c>
      <c r="E63" s="25" t="s">
        <v>243</v>
      </c>
      <c r="F63" s="26" t="s">
        <v>244</v>
      </c>
      <c r="G63" s="23" t="s">
        <v>55</v>
      </c>
      <c r="H63" s="27">
        <v>7</v>
      </c>
      <c r="I63" s="27">
        <v>7</v>
      </c>
      <c r="J63" s="27" t="s">
        <v>25</v>
      </c>
      <c r="K63" s="27">
        <v>8</v>
      </c>
      <c r="L63" s="71">
        <v>1</v>
      </c>
      <c r="M63" s="28">
        <f>ROUND(SUMPRODUCT(H63:L63,$H$8:$L$8)/100,1)</f>
        <v>3.6</v>
      </c>
      <c r="N63" s="29" t="str">
        <f t="shared" si="3"/>
        <v>F</v>
      </c>
      <c r="O63" s="30" t="str">
        <f t="shared" si="4"/>
        <v>Kém</v>
      </c>
      <c r="P63" s="31" t="str">
        <f t="shared" si="5"/>
        <v/>
      </c>
      <c r="Q63" s="32" t="s">
        <v>255</v>
      </c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Học lại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245</v>
      </c>
      <c r="D64" s="24" t="s">
        <v>57</v>
      </c>
      <c r="E64" s="25" t="s">
        <v>243</v>
      </c>
      <c r="F64" s="26" t="s">
        <v>246</v>
      </c>
      <c r="G64" s="23" t="s">
        <v>65</v>
      </c>
      <c r="H64" s="27">
        <v>10</v>
      </c>
      <c r="I64" s="27">
        <v>8</v>
      </c>
      <c r="J64" s="27" t="s">
        <v>25</v>
      </c>
      <c r="K64" s="27">
        <v>9</v>
      </c>
      <c r="L64" s="71">
        <v>4.5</v>
      </c>
      <c r="M64" s="28">
        <f>ROUND(SUMPRODUCT(H64:L64,$H$8:$L$8)/100,1)</f>
        <v>6.3</v>
      </c>
      <c r="N64" s="29" t="str">
        <f t="shared" si="3"/>
        <v>C</v>
      </c>
      <c r="O64" s="30" t="str">
        <f t="shared" si="4"/>
        <v>Trung bình</v>
      </c>
      <c r="P64" s="31" t="str">
        <f t="shared" si="5"/>
        <v/>
      </c>
      <c r="Q64" s="32" t="s">
        <v>255</v>
      </c>
      <c r="R64" s="3"/>
      <c r="S64" s="21"/>
      <c r="T64" s="73" t="str">
        <f>IF(P64="Không đủ ĐKDT","Học lại",IF(P64="Đình chỉ thi","Học lại",IF(AND(MID(G64,2,2)&lt;"12",P64="Vắng"),"Thi lại",IF(P64="Vắng có phép", "Thi lại",IF(AND((MID(G64,2,2)&lt;"12"),M64&lt;4.5),"Thi lại",IF(AND((MID(G64,2,2)&lt;"18"),M64&lt;4),"Học lại",IF(AND((MID(G64,2,2)&gt;"17"),M64&lt;4),"Thi lại",IF(AND(MID(G64,2,2)&gt;"17",L64=0),"Thi lại",IF(AND((MID(G64,2,2)&lt;"12"),L64=0),"Thi lại",IF(AND((MID(G64,2,2)&lt;"18"),(MID(G64,2,2)&gt;"11"),L64=0),"Học lại","Đạt"))))))))))</f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8.75" customHeight="1" x14ac:dyDescent="0.25">
      <c r="B65" s="22">
        <v>57</v>
      </c>
      <c r="C65" s="23" t="s">
        <v>247</v>
      </c>
      <c r="D65" s="24" t="s">
        <v>230</v>
      </c>
      <c r="E65" s="25" t="s">
        <v>248</v>
      </c>
      <c r="F65" s="26" t="s">
        <v>249</v>
      </c>
      <c r="G65" s="23" t="s">
        <v>60</v>
      </c>
      <c r="H65" s="27">
        <v>9</v>
      </c>
      <c r="I65" s="27">
        <v>8</v>
      </c>
      <c r="J65" s="27" t="s">
        <v>25</v>
      </c>
      <c r="K65" s="27">
        <v>8</v>
      </c>
      <c r="L65" s="71">
        <v>4.5</v>
      </c>
      <c r="M65" s="28">
        <f>ROUND(SUMPRODUCT(H65:L65,$H$8:$L$8)/100,1)</f>
        <v>6</v>
      </c>
      <c r="N65" s="29" t="str">
        <f t="shared" si="3"/>
        <v>C</v>
      </c>
      <c r="O65" s="30" t="str">
        <f t="shared" si="4"/>
        <v>Trung bình</v>
      </c>
      <c r="P65" s="31" t="str">
        <f t="shared" si="5"/>
        <v/>
      </c>
      <c r="Q65" s="32" t="s">
        <v>255</v>
      </c>
      <c r="R65" s="3"/>
      <c r="S65" s="21"/>
      <c r="T65" s="73" t="str">
        <f>IF(P65="Không đủ ĐKDT","Học lại",IF(P65="Đình chỉ thi","Học lại",IF(AND(MID(G65,2,2)&lt;"12",P65="Vắng"),"Thi lại",IF(P65="Vắng có phép", "Thi lại",IF(AND((MID(G65,2,2)&lt;"12"),M65&lt;4.5),"Thi lại",IF(AND((MID(G65,2,2)&lt;"18"),M65&lt;4),"Học lại",IF(AND((MID(G65,2,2)&gt;"17"),M65&lt;4),"Thi lại",IF(AND(MID(G65,2,2)&gt;"17",L65=0),"Thi lại",IF(AND((MID(G65,2,2)&lt;"12"),L65=0),"Thi lại",IF(AND((MID(G65,2,2)&lt;"18"),(MID(G65,2,2)&gt;"11"),L65=0),"Học lại","Đạt"))))))))))</f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8.75" customHeight="1" x14ac:dyDescent="0.25">
      <c r="B66" s="22">
        <v>58</v>
      </c>
      <c r="C66" s="23" t="s">
        <v>250</v>
      </c>
      <c r="D66" s="24" t="s">
        <v>251</v>
      </c>
      <c r="E66" s="25" t="s">
        <v>252</v>
      </c>
      <c r="F66" s="26" t="s">
        <v>106</v>
      </c>
      <c r="G66" s="23" t="s">
        <v>60</v>
      </c>
      <c r="H66" s="27">
        <v>8</v>
      </c>
      <c r="I66" s="27">
        <v>8</v>
      </c>
      <c r="J66" s="27" t="s">
        <v>25</v>
      </c>
      <c r="K66" s="27">
        <v>7</v>
      </c>
      <c r="L66" s="71">
        <v>3.5</v>
      </c>
      <c r="M66" s="28">
        <f>ROUND(SUMPRODUCT(H66:L66,$H$8:$L$8)/100,1)</f>
        <v>5.0999999999999996</v>
      </c>
      <c r="N66" s="29" t="str">
        <f t="shared" si="3"/>
        <v>D+</v>
      </c>
      <c r="O66" s="30" t="str">
        <f t="shared" si="4"/>
        <v>Trung bình yếu</v>
      </c>
      <c r="P66" s="31" t="str">
        <f t="shared" si="5"/>
        <v/>
      </c>
      <c r="Q66" s="32" t="s">
        <v>255</v>
      </c>
      <c r="R66" s="3"/>
      <c r="S66" s="21"/>
      <c r="T66" s="73" t="str">
        <f>IF(P66="Không đủ ĐKDT","Học lại",IF(P66="Đình chỉ thi","Học lại",IF(AND(MID(G66,2,2)&lt;"12",P66="Vắng"),"Thi lại",IF(P66="Vắng có phép", "Thi lại",IF(AND((MID(G66,2,2)&lt;"12"),M66&lt;4.5),"Thi lại",IF(AND((MID(G66,2,2)&lt;"18"),M66&lt;4),"Học lại",IF(AND((MID(G66,2,2)&gt;"17"),M66&lt;4),"Thi lại",IF(AND(MID(G66,2,2)&gt;"17",L66=0),"Thi lại",IF(AND((MID(G66,2,2)&lt;"12"),L66=0),"Thi lại",IF(AND((MID(G66,2,2)&lt;"18"),(MID(G66,2,2)&gt;"11"),L66=0),"Học lại","Đạt"))))))))))</f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9" customHeight="1" x14ac:dyDescent="0.25">
      <c r="A67" s="2"/>
      <c r="B67" s="33"/>
      <c r="C67" s="34"/>
      <c r="D67" s="34"/>
      <c r="E67" s="35"/>
      <c r="F67" s="35"/>
      <c r="G67" s="35"/>
      <c r="H67" s="36"/>
      <c r="I67" s="37"/>
      <c r="J67" s="37"/>
      <c r="K67" s="38"/>
      <c r="L67" s="38"/>
      <c r="M67" s="38"/>
      <c r="N67" s="38"/>
      <c r="O67" s="38"/>
      <c r="P67" s="38"/>
      <c r="Q67" s="38"/>
      <c r="R67" s="3"/>
    </row>
    <row r="68" spans="1:35" ht="16.5" x14ac:dyDescent="0.25">
      <c r="A68" s="2"/>
      <c r="B68" s="83" t="s">
        <v>26</v>
      </c>
      <c r="C68" s="83"/>
      <c r="D68" s="34"/>
      <c r="E68" s="35"/>
      <c r="F68" s="35"/>
      <c r="G68" s="35"/>
      <c r="H68" s="36"/>
      <c r="I68" s="37"/>
      <c r="J68" s="37"/>
      <c r="K68" s="38"/>
      <c r="L68" s="38"/>
      <c r="M68" s="38"/>
      <c r="N68" s="38"/>
      <c r="O68" s="38"/>
      <c r="P68" s="38"/>
      <c r="Q68" s="38"/>
      <c r="R68" s="3"/>
    </row>
    <row r="69" spans="1:35" ht="16.5" customHeight="1" x14ac:dyDescent="0.25">
      <c r="A69" s="2"/>
      <c r="B69" s="39" t="s">
        <v>27</v>
      </c>
      <c r="C69" s="39"/>
      <c r="D69" s="40">
        <f>+$W$7</f>
        <v>58</v>
      </c>
      <c r="E69" s="41" t="s">
        <v>28</v>
      </c>
      <c r="F69" s="77" t="s">
        <v>29</v>
      </c>
      <c r="G69" s="77"/>
      <c r="H69" s="77"/>
      <c r="I69" s="77"/>
      <c r="J69" s="77"/>
      <c r="K69" s="77"/>
      <c r="L69" s="42">
        <f>$W$7 -COUNTIF($P$8:$P$204,"Vắng") -COUNTIF($P$8:$P$204,"Vắng có phép") - COUNTIF($P$8:$P$204,"Đình chỉ thi") - COUNTIF($P$8:$P$204,"Không đủ ĐKDT")</f>
        <v>55</v>
      </c>
      <c r="M69" s="42"/>
      <c r="N69" s="42"/>
      <c r="O69" s="43"/>
      <c r="P69" s="44" t="s">
        <v>28</v>
      </c>
      <c r="Q69" s="43"/>
      <c r="R69" s="3"/>
    </row>
    <row r="70" spans="1:35" ht="16.5" customHeight="1" x14ac:dyDescent="0.25">
      <c r="A70" s="2"/>
      <c r="B70" s="39" t="s">
        <v>30</v>
      </c>
      <c r="C70" s="39"/>
      <c r="D70" s="40">
        <f>+$AH$7</f>
        <v>47</v>
      </c>
      <c r="E70" s="41" t="s">
        <v>28</v>
      </c>
      <c r="F70" s="77" t="s">
        <v>31</v>
      </c>
      <c r="G70" s="77"/>
      <c r="H70" s="77"/>
      <c r="I70" s="77"/>
      <c r="J70" s="77"/>
      <c r="K70" s="77"/>
      <c r="L70" s="45">
        <f>COUNTIF($P$8:$P$80,"Vắng")</f>
        <v>0</v>
      </c>
      <c r="M70" s="45"/>
      <c r="N70" s="45"/>
      <c r="O70" s="46"/>
      <c r="P70" s="44" t="s">
        <v>28</v>
      </c>
      <c r="Q70" s="46"/>
      <c r="R70" s="3"/>
    </row>
    <row r="71" spans="1:35" ht="16.5" customHeight="1" x14ac:dyDescent="0.25">
      <c r="A71" s="2"/>
      <c r="B71" s="39" t="s">
        <v>39</v>
      </c>
      <c r="C71" s="39"/>
      <c r="D71" s="49">
        <f>COUNTIF(T9:T66,"Học lại")</f>
        <v>11</v>
      </c>
      <c r="E71" s="41" t="s">
        <v>28</v>
      </c>
      <c r="F71" s="77" t="s">
        <v>40</v>
      </c>
      <c r="G71" s="77"/>
      <c r="H71" s="77"/>
      <c r="I71" s="77"/>
      <c r="J71" s="77"/>
      <c r="K71" s="77"/>
      <c r="L71" s="42">
        <f>COUNTIF($P$8:$P$80,"Vắng có phép")</f>
        <v>0</v>
      </c>
      <c r="M71" s="42"/>
      <c r="N71" s="42"/>
      <c r="O71" s="43"/>
      <c r="P71" s="44" t="s">
        <v>28</v>
      </c>
      <c r="Q71" s="43"/>
      <c r="R71" s="3"/>
    </row>
    <row r="72" spans="1:35" ht="3" customHeight="1" x14ac:dyDescent="0.25">
      <c r="A72" s="2"/>
      <c r="B72" s="33"/>
      <c r="C72" s="34"/>
      <c r="D72" s="34"/>
      <c r="E72" s="35"/>
      <c r="F72" s="35"/>
      <c r="G72" s="35"/>
      <c r="H72" s="36"/>
      <c r="I72" s="37"/>
      <c r="J72" s="37"/>
      <c r="K72" s="38"/>
      <c r="L72" s="38"/>
      <c r="M72" s="38"/>
      <c r="N72" s="38"/>
      <c r="O72" s="38"/>
      <c r="P72" s="38"/>
      <c r="Q72" s="38"/>
      <c r="R72" s="3"/>
    </row>
    <row r="73" spans="1:35" x14ac:dyDescent="0.25">
      <c r="B73" s="68" t="s">
        <v>41</v>
      </c>
      <c r="C73" s="68"/>
      <c r="D73" s="69">
        <f>COUNTIF(T9:T66,"Thi lại")</f>
        <v>0</v>
      </c>
      <c r="E73" s="70" t="s">
        <v>28</v>
      </c>
      <c r="F73" s="3"/>
      <c r="G73" s="3"/>
      <c r="H73" s="3"/>
      <c r="I73" s="3"/>
      <c r="J73" s="78"/>
      <c r="K73" s="78"/>
      <c r="L73" s="78"/>
      <c r="M73" s="78"/>
      <c r="N73" s="78"/>
      <c r="O73" s="78"/>
      <c r="P73" s="78"/>
      <c r="Q73" s="78"/>
      <c r="R73" s="3"/>
    </row>
    <row r="74" spans="1:35" ht="24.75" customHeight="1" x14ac:dyDescent="0.25">
      <c r="B74" s="68"/>
      <c r="C74" s="68"/>
      <c r="D74" s="69"/>
      <c r="E74" s="70"/>
      <c r="F74" s="3"/>
      <c r="G74" s="3"/>
      <c r="H74" s="3"/>
      <c r="I74" s="3"/>
      <c r="J74" s="78" t="s">
        <v>594</v>
      </c>
      <c r="K74" s="78"/>
      <c r="L74" s="78"/>
      <c r="M74" s="78"/>
      <c r="N74" s="78"/>
      <c r="O74" s="78"/>
      <c r="P74" s="78"/>
      <c r="Q74" s="78"/>
      <c r="R74" s="3"/>
    </row>
  </sheetData>
  <sheetProtection formatCells="0" formatColumns="0" formatRows="0" insertColumns="0" insertRows="0" insertHyperlinks="0" deleteColumns="0" deleteRows="0" sort="0" autoFilter="0" pivotTables="0"/>
  <autoFilter ref="A7:AI66">
    <filterColumn colId="3" showButton="0"/>
  </autoFilter>
  <sortState ref="B9:U66">
    <sortCondition ref="B9:B66"/>
  </sortState>
  <mergeCells count="40">
    <mergeCell ref="F69:K69"/>
    <mergeCell ref="F70:K70"/>
    <mergeCell ref="H6:H7"/>
    <mergeCell ref="D3:K3"/>
    <mergeCell ref="G4:K4"/>
    <mergeCell ref="L3:Q3"/>
    <mergeCell ref="L4:Q4"/>
    <mergeCell ref="B1:G1"/>
    <mergeCell ref="H1:Q1"/>
    <mergeCell ref="B2:G2"/>
    <mergeCell ref="H2:Q2"/>
    <mergeCell ref="AB3:AC5"/>
    <mergeCell ref="AD3:AE5"/>
    <mergeCell ref="AF3:AG5"/>
    <mergeCell ref="AH3:AI5"/>
    <mergeCell ref="B4:C4"/>
    <mergeCell ref="B3:C3"/>
    <mergeCell ref="U3:U6"/>
    <mergeCell ref="V3:V6"/>
    <mergeCell ref="W3:W6"/>
    <mergeCell ref="B6:B7"/>
    <mergeCell ref="C6:C7"/>
    <mergeCell ref="D6:E7"/>
    <mergeCell ref="F6:F7"/>
    <mergeCell ref="I6:I7"/>
    <mergeCell ref="J6:J7"/>
    <mergeCell ref="K6:K7"/>
    <mergeCell ref="X3:AA5"/>
    <mergeCell ref="O6:O7"/>
    <mergeCell ref="P6:P8"/>
    <mergeCell ref="Q6:Q8"/>
    <mergeCell ref="B8:G8"/>
    <mergeCell ref="B68:C68"/>
    <mergeCell ref="L6:L7"/>
    <mergeCell ref="M6:M8"/>
    <mergeCell ref="N6:N7"/>
    <mergeCell ref="G6:G7"/>
    <mergeCell ref="J73:Q73"/>
    <mergeCell ref="F71:K71"/>
    <mergeCell ref="J74:Q74"/>
  </mergeCells>
  <conditionalFormatting sqref="H9:L66">
    <cfRule type="cellIs" dxfId="8" priority="20" operator="greaterThan">
      <formula>10</formula>
    </cfRule>
  </conditionalFormatting>
  <conditionalFormatting sqref="L9:L66">
    <cfRule type="cellIs" dxfId="7" priority="4" operator="greaterThan">
      <formula>10</formula>
    </cfRule>
    <cfRule type="cellIs" dxfId="6" priority="6" operator="greaterThan">
      <formula>10</formula>
    </cfRule>
    <cfRule type="cellIs" dxfId="5" priority="7" operator="greaterThan">
      <formula>10</formula>
    </cfRule>
    <cfRule type="cellIs" dxfId="4" priority="8" operator="greaterThan">
      <formula>10</formula>
    </cfRule>
    <cfRule type="cellIs" dxfId="3" priority="9" operator="greaterThan">
      <formula>10</formula>
    </cfRule>
    <cfRule type="cellIs" dxfId="2" priority="10" operator="greaterThan">
      <formula>10</formula>
    </cfRule>
  </conditionalFormatting>
  <conditionalFormatting sqref="H9:K66">
    <cfRule type="cellIs" dxfId="1" priority="3" operator="greaterThan">
      <formula>10</formula>
    </cfRule>
  </conditionalFormatting>
  <conditionalFormatting sqref="C1:C1048576">
    <cfRule type="duplicateValues" dxfId="0" priority="24"/>
  </conditionalFormatting>
  <dataValidations count="1">
    <dataValidation allowBlank="1" showInputMessage="1" showErrorMessage="1" errorTitle="Không xóa dữ liệu" error="Không xóa dữ liệu" prompt="Không xóa dữ liệu" sqref="D71 T9:T66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Nhóm(3)</vt:lpstr>
      <vt:lpstr>Nhóm(2)</vt:lpstr>
      <vt:lpstr>Nhóm(1)</vt:lpstr>
      <vt:lpstr>'Nhóm(1)'!Print_Titles</vt:lpstr>
      <vt:lpstr>'Nhóm(2)'!Print_Titles</vt:lpstr>
      <vt:lpstr>'Nhóm(3)'!Print_Titles</vt:lpstr>
    </vt:vector>
  </TitlesOfParts>
  <Company>Micrsoft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WindowsXP Professional SP3</dc:creator>
  <cp:lastModifiedBy>MAYTINH</cp:lastModifiedBy>
  <cp:lastPrinted>2018-05-31T02:12:55Z</cp:lastPrinted>
  <dcterms:created xsi:type="dcterms:W3CDTF">2015-04-17T02:48:53Z</dcterms:created>
  <dcterms:modified xsi:type="dcterms:W3CDTF">2018-07-25T02:10:14Z</dcterms:modified>
</cp:coreProperties>
</file>