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OneDrive\NAM HOC 2017 - 2018\HOC KY 2\WEBSITE\Nganh CNTT\"/>
    </mc:Choice>
  </mc:AlternateContent>
  <bookViews>
    <workbookView xWindow="360" yWindow="360" windowWidth="14940" windowHeight="7365" activeTab="1"/>
  </bookViews>
  <sheets>
    <sheet name="Nhóm(8)" sheetId="9" r:id="rId1"/>
    <sheet name="Nhóm(7)" sheetId="10" r:id="rId2"/>
    <sheet name="Nhóm(6)" sheetId="6" r:id="rId3"/>
    <sheet name="Nhóm(2)" sheetId="7" r:id="rId4"/>
    <sheet name="Nhóm(1)" sheetId="8" r:id="rId5"/>
    <sheet name="Nhóm(5)" sheetId="5" r:id="rId6"/>
    <sheet name="Nhóm(4)" sheetId="4" r:id="rId7"/>
    <sheet name="Nhóm(3)" sheetId="3" r:id="rId8"/>
  </sheets>
  <definedNames>
    <definedName name="_xlnm._FilterDatabase" localSheetId="4" hidden="1">'Nhóm(1)'!$A$7:$AI$78</definedName>
    <definedName name="_xlnm._FilterDatabase" localSheetId="3" hidden="1">'Nhóm(2)'!$A$7:$AI$78</definedName>
    <definedName name="_xlnm._FilterDatabase" localSheetId="7" hidden="1">'Nhóm(3)'!$A$7:$AI$78</definedName>
    <definedName name="_xlnm._FilterDatabase" localSheetId="6" hidden="1">'Nhóm(4)'!$A$7:$AI$78</definedName>
    <definedName name="_xlnm._FilterDatabase" localSheetId="5" hidden="1">'Nhóm(5)'!$A$7:$AI$78</definedName>
    <definedName name="_xlnm._FilterDatabase" localSheetId="2" hidden="1">'Nhóm(6)'!$A$7:$AI$78</definedName>
    <definedName name="_xlnm._FilterDatabase" localSheetId="1" hidden="1">'Nhóm(7)'!$A$7:$AI$78</definedName>
    <definedName name="_xlnm._FilterDatabase" localSheetId="0" hidden="1">'Nhóm(8)'!$A$7:$AI$77</definedName>
    <definedName name="_xlnm.Print_Titles" localSheetId="4">'Nhóm(1)'!$3:$8</definedName>
    <definedName name="_xlnm.Print_Titles" localSheetId="3">'Nhóm(2)'!$3:$8</definedName>
    <definedName name="_xlnm.Print_Titles" localSheetId="7">'Nhóm(3)'!$3:$8</definedName>
    <definedName name="_xlnm.Print_Titles" localSheetId="6">'Nhóm(4)'!$3:$8</definedName>
    <definedName name="_xlnm.Print_Titles" localSheetId="5">'Nhóm(5)'!$3:$8</definedName>
    <definedName name="_xlnm.Print_Titles" localSheetId="2">'Nhóm(6)'!$3:$8</definedName>
    <definedName name="_xlnm.Print_Titles" localSheetId="1">'Nhóm(7)'!$3:$8</definedName>
    <definedName name="_xlnm.Print_Titles" localSheetId="0">'Nhóm(8)'!$3:$8</definedName>
  </definedNames>
  <calcPr calcId="162913"/>
</workbook>
</file>

<file path=xl/calcChain.xml><?xml version="1.0" encoding="utf-8"?>
<calcChain xmlns="http://schemas.openxmlformats.org/spreadsheetml/2006/main">
  <c r="M29" i="9" l="1"/>
  <c r="P78" i="10"/>
  <c r="T78" i="10" s="1"/>
  <c r="P34" i="10"/>
  <c r="T34" i="10" s="1"/>
  <c r="M30" i="10"/>
  <c r="P17" i="10"/>
  <c r="T17" i="10" s="1"/>
  <c r="L8" i="10"/>
  <c r="M55" i="10" s="1"/>
  <c r="V7" i="10"/>
  <c r="U7" i="10"/>
  <c r="P61" i="9"/>
  <c r="T61" i="9" s="1"/>
  <c r="M55" i="9"/>
  <c r="M39" i="9"/>
  <c r="N39" i="9" s="1"/>
  <c r="P32" i="9"/>
  <c r="T32" i="9" s="1"/>
  <c r="T29" i="9"/>
  <c r="M27" i="9"/>
  <c r="O27" i="9" s="1"/>
  <c r="M23" i="9"/>
  <c r="O23" i="9" s="1"/>
  <c r="M17" i="9"/>
  <c r="O17" i="9" s="1"/>
  <c r="M13" i="9"/>
  <c r="O13" i="9" s="1"/>
  <c r="M9" i="9"/>
  <c r="O9" i="9" s="1"/>
  <c r="L8" i="9"/>
  <c r="M74" i="9" s="1"/>
  <c r="V7" i="9"/>
  <c r="U7" i="9"/>
  <c r="M19" i="9" l="1"/>
  <c r="O19" i="9" s="1"/>
  <c r="M63" i="9"/>
  <c r="P63" i="9" s="1"/>
  <c r="T63" i="9" s="1"/>
  <c r="M59" i="10"/>
  <c r="P59" i="10" s="1"/>
  <c r="T59" i="10" s="1"/>
  <c r="M39" i="10"/>
  <c r="P39" i="10" s="1"/>
  <c r="T39" i="10" s="1"/>
  <c r="M71" i="10"/>
  <c r="N71" i="10" s="1"/>
  <c r="M18" i="9"/>
  <c r="O18" i="9" s="1"/>
  <c r="M28" i="9"/>
  <c r="O28" i="9" s="1"/>
  <c r="M47" i="9"/>
  <c r="M10" i="10"/>
  <c r="O10" i="10" s="1"/>
  <c r="M21" i="10"/>
  <c r="M43" i="10"/>
  <c r="N43" i="10" s="1"/>
  <c r="M75" i="10"/>
  <c r="P75" i="10" s="1"/>
  <c r="T75" i="10" s="1"/>
  <c r="P47" i="9"/>
  <c r="T47" i="9" s="1"/>
  <c r="O47" i="9"/>
  <c r="M73" i="9"/>
  <c r="M72" i="9"/>
  <c r="M71" i="9"/>
  <c r="M77" i="9"/>
  <c r="M70" i="9"/>
  <c r="M66" i="9"/>
  <c r="M62" i="9"/>
  <c r="M58" i="9"/>
  <c r="M54" i="9"/>
  <c r="M50" i="9"/>
  <c r="M46" i="9"/>
  <c r="M42" i="9"/>
  <c r="M38" i="9"/>
  <c r="M34" i="9"/>
  <c r="M76" i="9"/>
  <c r="M75" i="9"/>
  <c r="M69" i="9"/>
  <c r="M65" i="9"/>
  <c r="M61" i="9"/>
  <c r="M57" i="9"/>
  <c r="M53" i="9"/>
  <c r="M49" i="9"/>
  <c r="M45" i="9"/>
  <c r="M41" i="9"/>
  <c r="M37" i="9"/>
  <c r="M33" i="9"/>
  <c r="P9" i="9"/>
  <c r="M12" i="9"/>
  <c r="P13" i="9"/>
  <c r="T13" i="9" s="1"/>
  <c r="M16" i="9"/>
  <c r="T17" i="9"/>
  <c r="T18" i="9"/>
  <c r="P19" i="9"/>
  <c r="T19" i="9" s="1"/>
  <c r="M22" i="9"/>
  <c r="P23" i="9"/>
  <c r="T23" i="9" s="1"/>
  <c r="M26" i="9"/>
  <c r="T27" i="9"/>
  <c r="M32" i="9"/>
  <c r="M40" i="9"/>
  <c r="M48" i="9"/>
  <c r="M56" i="9"/>
  <c r="M64" i="9"/>
  <c r="P55" i="9"/>
  <c r="T55" i="9" s="1"/>
  <c r="O55" i="9"/>
  <c r="P74" i="9"/>
  <c r="T74" i="9" s="1"/>
  <c r="O74" i="9"/>
  <c r="N74" i="9"/>
  <c r="O43" i="10"/>
  <c r="P43" i="10"/>
  <c r="T43" i="10" s="1"/>
  <c r="N9" i="9"/>
  <c r="M10" i="9"/>
  <c r="N13" i="9"/>
  <c r="M14" i="9"/>
  <c r="N17" i="9"/>
  <c r="N19" i="9"/>
  <c r="M20" i="9"/>
  <c r="N23" i="9"/>
  <c r="M24" i="9"/>
  <c r="N27" i="9"/>
  <c r="M30" i="9"/>
  <c r="M36" i="9"/>
  <c r="M44" i="9"/>
  <c r="N47" i="9"/>
  <c r="M52" i="9"/>
  <c r="N55" i="9"/>
  <c r="M60" i="9"/>
  <c r="N63" i="9"/>
  <c r="M68" i="9"/>
  <c r="P39" i="9"/>
  <c r="T39" i="9" s="1"/>
  <c r="O39" i="9"/>
  <c r="O75" i="10"/>
  <c r="N75" i="10"/>
  <c r="M11" i="9"/>
  <c r="M15" i="9"/>
  <c r="M21" i="9"/>
  <c r="M25" i="9"/>
  <c r="M31" i="9"/>
  <c r="M35" i="9"/>
  <c r="M43" i="9"/>
  <c r="M51" i="9"/>
  <c r="M59" i="9"/>
  <c r="M67" i="9"/>
  <c r="O21" i="10"/>
  <c r="N21" i="10"/>
  <c r="P21" i="10"/>
  <c r="T21" i="10" s="1"/>
  <c r="O59" i="10"/>
  <c r="N59" i="10"/>
  <c r="M77" i="10"/>
  <c r="M73" i="10"/>
  <c r="M69" i="10"/>
  <c r="M65" i="10"/>
  <c r="M61" i="10"/>
  <c r="M57" i="10"/>
  <c r="M53" i="10"/>
  <c r="M49" i="10"/>
  <c r="M45" i="10"/>
  <c r="M41" i="10"/>
  <c r="M37" i="10"/>
  <c r="M33" i="10"/>
  <c r="M28" i="10"/>
  <c r="M24" i="10"/>
  <c r="M19" i="10"/>
  <c r="M15" i="10"/>
  <c r="M11" i="10"/>
  <c r="M76" i="10"/>
  <c r="M72" i="10"/>
  <c r="M68" i="10"/>
  <c r="M64" i="10"/>
  <c r="M60" i="10"/>
  <c r="M56" i="10"/>
  <c r="M52" i="10"/>
  <c r="M48" i="10"/>
  <c r="M44" i="10"/>
  <c r="M40" i="10"/>
  <c r="M36" i="10"/>
  <c r="M32" i="10"/>
  <c r="M31" i="10"/>
  <c r="M27" i="10"/>
  <c r="M23" i="10"/>
  <c r="M22" i="10"/>
  <c r="M18" i="10"/>
  <c r="M14" i="10"/>
  <c r="M78" i="10"/>
  <c r="M74" i="10"/>
  <c r="M70" i="10"/>
  <c r="M66" i="10"/>
  <c r="M62" i="10"/>
  <c r="M58" i="10"/>
  <c r="M54" i="10"/>
  <c r="M50" i="10"/>
  <c r="M46" i="10"/>
  <c r="M42" i="10"/>
  <c r="M38" i="10"/>
  <c r="M34" i="10"/>
  <c r="M29" i="10"/>
  <c r="M25" i="10"/>
  <c r="M20" i="10"/>
  <c r="M16" i="10"/>
  <c r="M13" i="10"/>
  <c r="M47" i="10"/>
  <c r="M63" i="10"/>
  <c r="M9" i="10"/>
  <c r="M12" i="10"/>
  <c r="M17" i="10"/>
  <c r="M26" i="10"/>
  <c r="M35" i="10"/>
  <c r="M51" i="10"/>
  <c r="M67" i="10"/>
  <c r="O30" i="10"/>
  <c r="N30" i="10"/>
  <c r="P30" i="10"/>
  <c r="T30" i="10" s="1"/>
  <c r="O39" i="10"/>
  <c r="N39" i="10"/>
  <c r="O55" i="10"/>
  <c r="N55" i="10"/>
  <c r="P55" i="10"/>
  <c r="T55" i="10" s="1"/>
  <c r="P31" i="8"/>
  <c r="T31" i="8" s="1"/>
  <c r="P25" i="8"/>
  <c r="T25" i="8" s="1"/>
  <c r="P19" i="8"/>
  <c r="T19" i="8" s="1"/>
  <c r="L8" i="8"/>
  <c r="M74" i="8" s="1"/>
  <c r="V7" i="8"/>
  <c r="U7" i="8"/>
  <c r="P75" i="7"/>
  <c r="T75" i="7" s="1"/>
  <c r="P57" i="7"/>
  <c r="T57" i="7" s="1"/>
  <c r="P49" i="7"/>
  <c r="T49" i="7" s="1"/>
  <c r="P32" i="7"/>
  <c r="T32" i="7" s="1"/>
  <c r="P31" i="7"/>
  <c r="T31" i="7" s="1"/>
  <c r="P24" i="7"/>
  <c r="T24" i="7" s="1"/>
  <c r="L8" i="7"/>
  <c r="M72" i="7" s="1"/>
  <c r="V7" i="7"/>
  <c r="U7" i="7"/>
  <c r="P74" i="6"/>
  <c r="T74" i="6" s="1"/>
  <c r="P53" i="6"/>
  <c r="T53" i="6" s="1"/>
  <c r="L8" i="6"/>
  <c r="V7" i="6"/>
  <c r="U7" i="6"/>
  <c r="O63" i="9" l="1"/>
  <c r="N18" i="9"/>
  <c r="P28" i="9"/>
  <c r="T28" i="9" s="1"/>
  <c r="N28" i="9"/>
  <c r="P71" i="10"/>
  <c r="T71" i="10" s="1"/>
  <c r="O71" i="10"/>
  <c r="T10" i="10"/>
  <c r="N10" i="10"/>
  <c r="O67" i="10"/>
  <c r="N67" i="10"/>
  <c r="P67" i="10"/>
  <c r="T67" i="10" s="1"/>
  <c r="P20" i="10"/>
  <c r="T20" i="10" s="1"/>
  <c r="O20" i="10"/>
  <c r="N20" i="10"/>
  <c r="N18" i="10"/>
  <c r="O18" i="10"/>
  <c r="P18" i="10"/>
  <c r="T18" i="10" s="1"/>
  <c r="N60" i="10"/>
  <c r="O60" i="10"/>
  <c r="P60" i="10"/>
  <c r="T60" i="10" s="1"/>
  <c r="P41" i="10"/>
  <c r="T41" i="10" s="1"/>
  <c r="N41" i="10"/>
  <c r="O41" i="10"/>
  <c r="P73" i="10"/>
  <c r="T73" i="10" s="1"/>
  <c r="N73" i="10"/>
  <c r="O73" i="10"/>
  <c r="P35" i="9"/>
  <c r="T35" i="9" s="1"/>
  <c r="O35" i="9"/>
  <c r="N35" i="9"/>
  <c r="O56" i="9"/>
  <c r="N56" i="9"/>
  <c r="P56" i="9"/>
  <c r="T56" i="9" s="1"/>
  <c r="P22" i="9"/>
  <c r="T22" i="9" s="1"/>
  <c r="O22" i="9"/>
  <c r="N22" i="9"/>
  <c r="P16" i="9"/>
  <c r="T16" i="9" s="1"/>
  <c r="O16" i="9"/>
  <c r="N16" i="9"/>
  <c r="N33" i="9"/>
  <c r="O33" i="9"/>
  <c r="P33" i="9"/>
  <c r="T33" i="9" s="1"/>
  <c r="N49" i="9"/>
  <c r="O49" i="9"/>
  <c r="P49" i="9"/>
  <c r="T49" i="9" s="1"/>
  <c r="N65" i="9"/>
  <c r="O65" i="9"/>
  <c r="P65" i="9"/>
  <c r="T65" i="9" s="1"/>
  <c r="P34" i="9"/>
  <c r="T34" i="9" s="1"/>
  <c r="O34" i="9"/>
  <c r="N34" i="9"/>
  <c r="P50" i="9"/>
  <c r="T50" i="9" s="1"/>
  <c r="O50" i="9"/>
  <c r="N50" i="9"/>
  <c r="P66" i="9"/>
  <c r="T66" i="9" s="1"/>
  <c r="O66" i="9"/>
  <c r="N66" i="9"/>
  <c r="T72" i="9"/>
  <c r="O72" i="9"/>
  <c r="N72" i="9"/>
  <c r="O51" i="10"/>
  <c r="N51" i="10"/>
  <c r="P51" i="10"/>
  <c r="T51" i="10" s="1"/>
  <c r="P12" i="10"/>
  <c r="T12" i="10" s="1"/>
  <c r="O12" i="10"/>
  <c r="N12" i="10"/>
  <c r="O13" i="10"/>
  <c r="N13" i="10"/>
  <c r="P13" i="10"/>
  <c r="T13" i="10" s="1"/>
  <c r="P25" i="10"/>
  <c r="T25" i="10" s="1"/>
  <c r="O25" i="10"/>
  <c r="N25" i="10"/>
  <c r="P42" i="10"/>
  <c r="T42" i="10" s="1"/>
  <c r="O42" i="10"/>
  <c r="N42" i="10"/>
  <c r="P58" i="10"/>
  <c r="T58" i="10" s="1"/>
  <c r="O58" i="10"/>
  <c r="N58" i="10"/>
  <c r="P74" i="10"/>
  <c r="T74" i="10" s="1"/>
  <c r="O74" i="10"/>
  <c r="N74" i="10"/>
  <c r="N22" i="10"/>
  <c r="O22" i="10"/>
  <c r="T22" i="10"/>
  <c r="N32" i="10"/>
  <c r="O32" i="10"/>
  <c r="P32" i="10"/>
  <c r="T32" i="10" s="1"/>
  <c r="N48" i="10"/>
  <c r="O48" i="10"/>
  <c r="P48" i="10"/>
  <c r="T48" i="10" s="1"/>
  <c r="N64" i="10"/>
  <c r="O64" i="10"/>
  <c r="P64" i="10"/>
  <c r="T64" i="10" s="1"/>
  <c r="N11" i="10"/>
  <c r="P11" i="10"/>
  <c r="T11" i="10" s="1"/>
  <c r="O11" i="10"/>
  <c r="P28" i="10"/>
  <c r="T28" i="10" s="1"/>
  <c r="N28" i="10"/>
  <c r="O28" i="10"/>
  <c r="P45" i="10"/>
  <c r="T45" i="10" s="1"/>
  <c r="N45" i="10"/>
  <c r="O45" i="10"/>
  <c r="P61" i="10"/>
  <c r="T61" i="10" s="1"/>
  <c r="N61" i="10"/>
  <c r="O61" i="10"/>
  <c r="P77" i="10"/>
  <c r="T77" i="10" s="1"/>
  <c r="N77" i="10"/>
  <c r="O77" i="10"/>
  <c r="P59" i="9"/>
  <c r="T59" i="9" s="1"/>
  <c r="O59" i="9"/>
  <c r="N59" i="9"/>
  <c r="P31" i="9"/>
  <c r="T31" i="9" s="1"/>
  <c r="N31" i="9"/>
  <c r="O31" i="9"/>
  <c r="P11" i="9"/>
  <c r="T11" i="9" s="1"/>
  <c r="O11" i="9"/>
  <c r="N11" i="9"/>
  <c r="O60" i="9"/>
  <c r="N60" i="9"/>
  <c r="P60" i="9"/>
  <c r="T60" i="9" s="1"/>
  <c r="O44" i="9"/>
  <c r="N44" i="9"/>
  <c r="P44" i="9"/>
  <c r="T44" i="9" s="1"/>
  <c r="N20" i="9"/>
  <c r="P20" i="9"/>
  <c r="T20" i="9" s="1"/>
  <c r="O20" i="9"/>
  <c r="N14" i="9"/>
  <c r="P14" i="9"/>
  <c r="T14" i="9" s="1"/>
  <c r="O14" i="9"/>
  <c r="O48" i="9"/>
  <c r="N48" i="9"/>
  <c r="P48" i="9"/>
  <c r="T48" i="9" s="1"/>
  <c r="N37" i="9"/>
  <c r="P37" i="9"/>
  <c r="T37" i="9" s="1"/>
  <c r="O37" i="9"/>
  <c r="N53" i="9"/>
  <c r="P53" i="9"/>
  <c r="T53" i="9" s="1"/>
  <c r="O53" i="9"/>
  <c r="O69" i="9"/>
  <c r="N69" i="9"/>
  <c r="P69" i="9"/>
  <c r="T69" i="9" s="1"/>
  <c r="P38" i="9"/>
  <c r="T38" i="9" s="1"/>
  <c r="N38" i="9"/>
  <c r="O38" i="9"/>
  <c r="P54" i="9"/>
  <c r="T54" i="9" s="1"/>
  <c r="N54" i="9"/>
  <c r="O54" i="9"/>
  <c r="N70" i="9"/>
  <c r="P70" i="9"/>
  <c r="T70" i="9" s="1"/>
  <c r="O70" i="9"/>
  <c r="P73" i="9"/>
  <c r="T73" i="9" s="1"/>
  <c r="O73" i="9"/>
  <c r="N73" i="9"/>
  <c r="O17" i="10"/>
  <c r="N17" i="10"/>
  <c r="P38" i="10"/>
  <c r="T38" i="10" s="1"/>
  <c r="O38" i="10"/>
  <c r="N38" i="10"/>
  <c r="P70" i="10"/>
  <c r="T70" i="10" s="1"/>
  <c r="O70" i="10"/>
  <c r="N70" i="10"/>
  <c r="N44" i="10"/>
  <c r="O44" i="10"/>
  <c r="P44" i="10"/>
  <c r="T44" i="10" s="1"/>
  <c r="P24" i="10"/>
  <c r="T24" i="10" s="1"/>
  <c r="N24" i="10"/>
  <c r="O24" i="10"/>
  <c r="O15" i="9"/>
  <c r="P15" i="9"/>
  <c r="T15" i="9" s="1"/>
  <c r="N15" i="9"/>
  <c r="N29" i="9"/>
  <c r="O29" i="9"/>
  <c r="O35" i="10"/>
  <c r="N35" i="10"/>
  <c r="P35" i="10"/>
  <c r="T35" i="10" s="1"/>
  <c r="N9" i="10"/>
  <c r="P9" i="10"/>
  <c r="O9" i="10"/>
  <c r="P29" i="10"/>
  <c r="T29" i="10" s="1"/>
  <c r="O29" i="10"/>
  <c r="N29" i="10"/>
  <c r="P46" i="10"/>
  <c r="T46" i="10" s="1"/>
  <c r="O46" i="10"/>
  <c r="N46" i="10"/>
  <c r="P62" i="10"/>
  <c r="T62" i="10" s="1"/>
  <c r="O62" i="10"/>
  <c r="N62" i="10"/>
  <c r="O78" i="10"/>
  <c r="N78" i="10"/>
  <c r="N23" i="10"/>
  <c r="O23" i="10"/>
  <c r="P23" i="10"/>
  <c r="T23" i="10" s="1"/>
  <c r="N36" i="10"/>
  <c r="O36" i="10"/>
  <c r="P36" i="10"/>
  <c r="T36" i="10" s="1"/>
  <c r="N52" i="10"/>
  <c r="O52" i="10"/>
  <c r="P52" i="10"/>
  <c r="T52" i="10" s="1"/>
  <c r="N68" i="10"/>
  <c r="O68" i="10"/>
  <c r="P68" i="10"/>
  <c r="T68" i="10" s="1"/>
  <c r="P15" i="10"/>
  <c r="T15" i="10" s="1"/>
  <c r="N15" i="10"/>
  <c r="O15" i="10"/>
  <c r="P33" i="10"/>
  <c r="T33" i="10" s="1"/>
  <c r="N33" i="10"/>
  <c r="O33" i="10"/>
  <c r="P49" i="10"/>
  <c r="T49" i="10" s="1"/>
  <c r="N49" i="10"/>
  <c r="O49" i="10"/>
  <c r="P65" i="10"/>
  <c r="T65" i="10" s="1"/>
  <c r="N65" i="10"/>
  <c r="O65" i="10"/>
  <c r="P51" i="9"/>
  <c r="T51" i="9" s="1"/>
  <c r="O51" i="9"/>
  <c r="N51" i="9"/>
  <c r="P25" i="9"/>
  <c r="T25" i="9" s="1"/>
  <c r="N25" i="9"/>
  <c r="O25" i="9"/>
  <c r="O36" i="9"/>
  <c r="N36" i="9"/>
  <c r="P36" i="9"/>
  <c r="T36" i="9" s="1"/>
  <c r="O40" i="9"/>
  <c r="N40" i="9"/>
  <c r="P40" i="9"/>
  <c r="T40" i="9" s="1"/>
  <c r="P26" i="9"/>
  <c r="T26" i="9" s="1"/>
  <c r="O26" i="9"/>
  <c r="N26" i="9"/>
  <c r="P12" i="9"/>
  <c r="T12" i="9" s="1"/>
  <c r="O12" i="9"/>
  <c r="N12" i="9"/>
  <c r="N41" i="9"/>
  <c r="O41" i="9"/>
  <c r="P41" i="9"/>
  <c r="T41" i="9" s="1"/>
  <c r="N57" i="9"/>
  <c r="O57" i="9"/>
  <c r="P57" i="9"/>
  <c r="T57" i="9" s="1"/>
  <c r="O75" i="9"/>
  <c r="N75" i="9"/>
  <c r="T75" i="9"/>
  <c r="P42" i="9"/>
  <c r="T42" i="9" s="1"/>
  <c r="O42" i="9"/>
  <c r="N42" i="9"/>
  <c r="P58" i="9"/>
  <c r="T58" i="9" s="1"/>
  <c r="O58" i="9"/>
  <c r="N58" i="9"/>
  <c r="N77" i="9"/>
  <c r="P77" i="9"/>
  <c r="T77" i="9" s="1"/>
  <c r="O77" i="9"/>
  <c r="O47" i="10"/>
  <c r="N47" i="10"/>
  <c r="P47" i="10"/>
  <c r="T47" i="10" s="1"/>
  <c r="P54" i="10"/>
  <c r="T54" i="10" s="1"/>
  <c r="O54" i="10"/>
  <c r="N54" i="10"/>
  <c r="N31" i="10"/>
  <c r="O31" i="10"/>
  <c r="T31" i="10"/>
  <c r="N76" i="10"/>
  <c r="O76" i="10"/>
  <c r="P76" i="10"/>
  <c r="T76" i="10" s="1"/>
  <c r="P57" i="10"/>
  <c r="T57" i="10" s="1"/>
  <c r="N57" i="10"/>
  <c r="O57" i="10"/>
  <c r="P67" i="9"/>
  <c r="T67" i="9" s="1"/>
  <c r="O67" i="9"/>
  <c r="N67" i="9"/>
  <c r="O26" i="10"/>
  <c r="N26" i="10"/>
  <c r="P26" i="10"/>
  <c r="T26" i="10" s="1"/>
  <c r="O63" i="10"/>
  <c r="N63" i="10"/>
  <c r="P63" i="10"/>
  <c r="T63" i="10" s="1"/>
  <c r="P16" i="10"/>
  <c r="T16" i="10" s="1"/>
  <c r="O16" i="10"/>
  <c r="N16" i="10"/>
  <c r="O34" i="10"/>
  <c r="N34" i="10"/>
  <c r="P50" i="10"/>
  <c r="T50" i="10" s="1"/>
  <c r="O50" i="10"/>
  <c r="N50" i="10"/>
  <c r="P66" i="10"/>
  <c r="T66" i="10" s="1"/>
  <c r="O66" i="10"/>
  <c r="N66" i="10"/>
  <c r="N14" i="10"/>
  <c r="O14" i="10"/>
  <c r="P14" i="10"/>
  <c r="T14" i="10" s="1"/>
  <c r="N27" i="10"/>
  <c r="O27" i="10"/>
  <c r="P27" i="10"/>
  <c r="T27" i="10" s="1"/>
  <c r="N40" i="10"/>
  <c r="O40" i="10"/>
  <c r="P40" i="10"/>
  <c r="T40" i="10" s="1"/>
  <c r="N56" i="10"/>
  <c r="O56" i="10"/>
  <c r="P56" i="10"/>
  <c r="T56" i="10" s="1"/>
  <c r="N72" i="10"/>
  <c r="O72" i="10"/>
  <c r="P72" i="10"/>
  <c r="T72" i="10" s="1"/>
  <c r="P19" i="10"/>
  <c r="T19" i="10" s="1"/>
  <c r="N19" i="10"/>
  <c r="O19" i="10"/>
  <c r="P37" i="10"/>
  <c r="T37" i="10" s="1"/>
  <c r="N37" i="10"/>
  <c r="O37" i="10"/>
  <c r="P53" i="10"/>
  <c r="T53" i="10" s="1"/>
  <c r="N53" i="10"/>
  <c r="O53" i="10"/>
  <c r="P69" i="10"/>
  <c r="T69" i="10" s="1"/>
  <c r="N69" i="10"/>
  <c r="O69" i="10"/>
  <c r="P43" i="9"/>
  <c r="T43" i="9" s="1"/>
  <c r="O43" i="9"/>
  <c r="N43" i="9"/>
  <c r="P21" i="9"/>
  <c r="T21" i="9" s="1"/>
  <c r="O21" i="9"/>
  <c r="N21" i="9"/>
  <c r="P68" i="9"/>
  <c r="T68" i="9" s="1"/>
  <c r="O68" i="9"/>
  <c r="N68" i="9"/>
  <c r="O52" i="9"/>
  <c r="N52" i="9"/>
  <c r="P52" i="9"/>
  <c r="T52" i="9" s="1"/>
  <c r="N30" i="9"/>
  <c r="O30" i="9"/>
  <c r="P30" i="9"/>
  <c r="T30" i="9" s="1"/>
  <c r="N24" i="9"/>
  <c r="P24" i="9"/>
  <c r="T24" i="9" s="1"/>
  <c r="O24" i="9"/>
  <c r="N10" i="9"/>
  <c r="O10" i="9"/>
  <c r="P10" i="9"/>
  <c r="T10" i="9" s="1"/>
  <c r="O64" i="9"/>
  <c r="N64" i="9"/>
  <c r="P64" i="9"/>
  <c r="T64" i="9" s="1"/>
  <c r="O32" i="9"/>
  <c r="N32" i="9"/>
  <c r="T9" i="9"/>
  <c r="N45" i="9"/>
  <c r="P45" i="9"/>
  <c r="T45" i="9" s="1"/>
  <c r="O45" i="9"/>
  <c r="N61" i="9"/>
  <c r="O61" i="9"/>
  <c r="O76" i="9"/>
  <c r="N76" i="9"/>
  <c r="P76" i="9"/>
  <c r="T76" i="9" s="1"/>
  <c r="P46" i="9"/>
  <c r="T46" i="9" s="1"/>
  <c r="N46" i="9"/>
  <c r="O46" i="9"/>
  <c r="P62" i="9"/>
  <c r="T62" i="9" s="1"/>
  <c r="N62" i="9"/>
  <c r="O62" i="9"/>
  <c r="T71" i="9"/>
  <c r="O71" i="9"/>
  <c r="N71" i="9"/>
  <c r="M16" i="7"/>
  <c r="O16" i="7" s="1"/>
  <c r="M46" i="7"/>
  <c r="M69" i="7"/>
  <c r="M18" i="7"/>
  <c r="N18" i="7" s="1"/>
  <c r="M32" i="7"/>
  <c r="N32" i="7" s="1"/>
  <c r="M56" i="7"/>
  <c r="N56" i="7" s="1"/>
  <c r="M15" i="7"/>
  <c r="P15" i="7" s="1"/>
  <c r="T15" i="7" s="1"/>
  <c r="M49" i="8"/>
  <c r="M12" i="8"/>
  <c r="M28" i="8"/>
  <c r="M62" i="8"/>
  <c r="N62" i="8" s="1"/>
  <c r="M49" i="7"/>
  <c r="O49" i="7" s="1"/>
  <c r="M57" i="7"/>
  <c r="O57" i="7" s="1"/>
  <c r="M33" i="8"/>
  <c r="O33" i="8" s="1"/>
  <c r="M77" i="7"/>
  <c r="M17" i="7"/>
  <c r="O17" i="7" s="1"/>
  <c r="M40" i="7"/>
  <c r="M50" i="7"/>
  <c r="O50" i="7" s="1"/>
  <c r="M60" i="7"/>
  <c r="M72" i="6"/>
  <c r="M68" i="6"/>
  <c r="M64" i="6"/>
  <c r="M60" i="6"/>
  <c r="M56" i="6"/>
  <c r="M52" i="6"/>
  <c r="M48" i="6"/>
  <c r="M40" i="6"/>
  <c r="M32" i="6"/>
  <c r="M12" i="6"/>
  <c r="M78" i="6"/>
  <c r="M77" i="6"/>
  <c r="M76" i="6"/>
  <c r="M75" i="6"/>
  <c r="M73" i="6"/>
  <c r="M69" i="6"/>
  <c r="M65" i="6"/>
  <c r="M61" i="6"/>
  <c r="M57" i="6"/>
  <c r="M53" i="6"/>
  <c r="M49" i="6"/>
  <c r="M45" i="6"/>
  <c r="M41" i="6"/>
  <c r="M37" i="6"/>
  <c r="M33" i="6"/>
  <c r="M29" i="6"/>
  <c r="M25" i="6"/>
  <c r="M21" i="6"/>
  <c r="M17" i="6"/>
  <c r="M13" i="6"/>
  <c r="M9" i="6"/>
  <c r="M44" i="6"/>
  <c r="M36" i="6"/>
  <c r="M28" i="6"/>
  <c r="M24" i="6"/>
  <c r="M20" i="6"/>
  <c r="M16" i="6"/>
  <c r="M11" i="6"/>
  <c r="M14" i="6"/>
  <c r="M22" i="6"/>
  <c r="M30" i="6"/>
  <c r="M38" i="6"/>
  <c r="M46" i="6"/>
  <c r="M55" i="6"/>
  <c r="M63" i="6"/>
  <c r="M71" i="6"/>
  <c r="N17" i="7"/>
  <c r="P60" i="7"/>
  <c r="T60" i="7" s="1"/>
  <c r="O60" i="7"/>
  <c r="N60" i="7"/>
  <c r="M19" i="6"/>
  <c r="M27" i="6"/>
  <c r="M35" i="6"/>
  <c r="M43" i="6"/>
  <c r="M51" i="6"/>
  <c r="M54" i="6"/>
  <c r="M62" i="6"/>
  <c r="M70" i="6"/>
  <c r="M74" i="6"/>
  <c r="P40" i="7"/>
  <c r="T40" i="7" s="1"/>
  <c r="N40" i="7"/>
  <c r="O40" i="7"/>
  <c r="N57" i="7"/>
  <c r="M18" i="6"/>
  <c r="M26" i="6"/>
  <c r="M34" i="6"/>
  <c r="M42" i="6"/>
  <c r="M50" i="6"/>
  <c r="M59" i="6"/>
  <c r="M67" i="6"/>
  <c r="O72" i="7"/>
  <c r="P72" i="7"/>
  <c r="T72" i="7" s="1"/>
  <c r="N72" i="7"/>
  <c r="N69" i="7"/>
  <c r="O69" i="7"/>
  <c r="P69" i="7"/>
  <c r="T69" i="7" s="1"/>
  <c r="M10" i="6"/>
  <c r="M15" i="6"/>
  <c r="M23" i="6"/>
  <c r="M31" i="6"/>
  <c r="M39" i="6"/>
  <c r="M47" i="6"/>
  <c r="M58" i="6"/>
  <c r="M66" i="6"/>
  <c r="N50" i="7"/>
  <c r="N77" i="7"/>
  <c r="O77" i="7"/>
  <c r="P77" i="7"/>
  <c r="T77" i="7" s="1"/>
  <c r="M9" i="7"/>
  <c r="O15" i="7"/>
  <c r="T16" i="7"/>
  <c r="M20" i="7"/>
  <c r="M21" i="7"/>
  <c r="M22" i="7"/>
  <c r="M25" i="7"/>
  <c r="M26" i="7"/>
  <c r="O32" i="7"/>
  <c r="M41" i="7"/>
  <c r="M44" i="7"/>
  <c r="M58" i="7"/>
  <c r="M61" i="7"/>
  <c r="M64" i="7"/>
  <c r="N46" i="7"/>
  <c r="P46" i="7"/>
  <c r="T46" i="7" s="1"/>
  <c r="P56" i="7"/>
  <c r="T56" i="7" s="1"/>
  <c r="M66" i="7"/>
  <c r="M78" i="7"/>
  <c r="M74" i="7"/>
  <c r="M70" i="7"/>
  <c r="M75" i="7"/>
  <c r="M71" i="7"/>
  <c r="M67" i="7"/>
  <c r="M63" i="7"/>
  <c r="M59" i="7"/>
  <c r="M55" i="7"/>
  <c r="M51" i="7"/>
  <c r="M47" i="7"/>
  <c r="M43" i="7"/>
  <c r="M39" i="7"/>
  <c r="M76" i="7"/>
  <c r="M73" i="7"/>
  <c r="M54" i="7"/>
  <c r="M53" i="7"/>
  <c r="M52" i="7"/>
  <c r="M38" i="7"/>
  <c r="M37" i="7"/>
  <c r="M36" i="7"/>
  <c r="M35" i="7"/>
  <c r="M31" i="7"/>
  <c r="M27" i="7"/>
  <c r="M23" i="7"/>
  <c r="M19" i="7"/>
  <c r="M14" i="7"/>
  <c r="M10" i="7"/>
  <c r="M11" i="7"/>
  <c r="M12" i="7"/>
  <c r="M13" i="7"/>
  <c r="N15" i="7"/>
  <c r="N16" i="7"/>
  <c r="M24" i="7"/>
  <c r="M28" i="7"/>
  <c r="M29" i="7"/>
  <c r="M30" i="7"/>
  <c r="M33" i="7"/>
  <c r="M34" i="7"/>
  <c r="M42" i="7"/>
  <c r="M45" i="7"/>
  <c r="O46" i="7"/>
  <c r="M48" i="7"/>
  <c r="N49" i="7"/>
  <c r="O56" i="7"/>
  <c r="M62" i="7"/>
  <c r="M65" i="7"/>
  <c r="M68" i="7"/>
  <c r="O74" i="8"/>
  <c r="N74" i="8"/>
  <c r="P74" i="8"/>
  <c r="T74" i="8" s="1"/>
  <c r="O28" i="8"/>
  <c r="N28" i="8"/>
  <c r="P28" i="8"/>
  <c r="T28" i="8" s="1"/>
  <c r="N33" i="8"/>
  <c r="O49" i="8"/>
  <c r="N49" i="8"/>
  <c r="P49" i="8"/>
  <c r="T49" i="8" s="1"/>
  <c r="O62" i="8"/>
  <c r="N12" i="8"/>
  <c r="O12" i="8"/>
  <c r="P12" i="8"/>
  <c r="T12" i="8" s="1"/>
  <c r="M15" i="8"/>
  <c r="M24" i="8"/>
  <c r="M32" i="8"/>
  <c r="M45" i="8"/>
  <c r="M58" i="8"/>
  <c r="M77" i="8"/>
  <c r="M76" i="8"/>
  <c r="M72" i="8"/>
  <c r="M68" i="8"/>
  <c r="M64" i="8"/>
  <c r="M60" i="8"/>
  <c r="M56" i="8"/>
  <c r="M52" i="8"/>
  <c r="M51" i="8"/>
  <c r="M47" i="8"/>
  <c r="M43" i="8"/>
  <c r="M39" i="8"/>
  <c r="M35" i="8"/>
  <c r="M30" i="8"/>
  <c r="M26" i="8"/>
  <c r="M22" i="8"/>
  <c r="M17" i="8"/>
  <c r="M13" i="8"/>
  <c r="M75" i="8"/>
  <c r="M71" i="8"/>
  <c r="M67" i="8"/>
  <c r="M63" i="8"/>
  <c r="M59" i="8"/>
  <c r="M55" i="8"/>
  <c r="M50" i="8"/>
  <c r="M46" i="8"/>
  <c r="M42" i="8"/>
  <c r="M38" i="8"/>
  <c r="M34" i="8"/>
  <c r="M29" i="8"/>
  <c r="M25" i="8"/>
  <c r="M21" i="8"/>
  <c r="M78" i="8"/>
  <c r="M73" i="8"/>
  <c r="M69" i="8"/>
  <c r="M65" i="8"/>
  <c r="M61" i="8"/>
  <c r="M57" i="8"/>
  <c r="M53" i="8"/>
  <c r="M48" i="8"/>
  <c r="M44" i="8"/>
  <c r="M40" i="8"/>
  <c r="M36" i="8"/>
  <c r="M31" i="8"/>
  <c r="M27" i="8"/>
  <c r="M23" i="8"/>
  <c r="M19" i="8"/>
  <c r="M18" i="8"/>
  <c r="M14" i="8"/>
  <c r="M10" i="8"/>
  <c r="M11" i="8"/>
  <c r="M20" i="8"/>
  <c r="M37" i="8"/>
  <c r="M66" i="8"/>
  <c r="M9" i="8"/>
  <c r="M16" i="8"/>
  <c r="M41" i="8"/>
  <c r="M54" i="8"/>
  <c r="M70" i="8"/>
  <c r="L8" i="5"/>
  <c r="M17" i="5" s="1"/>
  <c r="N17" i="5" s="1"/>
  <c r="V7" i="5"/>
  <c r="U7" i="5"/>
  <c r="L8" i="4"/>
  <c r="V7" i="4"/>
  <c r="U7" i="4"/>
  <c r="L8" i="3"/>
  <c r="M60" i="3" s="1"/>
  <c r="V7" i="3"/>
  <c r="U7" i="3"/>
  <c r="L83" i="10" l="1"/>
  <c r="L82" i="10"/>
  <c r="Z7" i="10"/>
  <c r="T9" i="10"/>
  <c r="Y7" i="10"/>
  <c r="AB7" i="10"/>
  <c r="X7" i="10"/>
  <c r="Y7" i="9"/>
  <c r="Z7" i="9"/>
  <c r="X7" i="9"/>
  <c r="L82" i="9"/>
  <c r="D82" i="9"/>
  <c r="D84" i="9"/>
  <c r="AH7" i="9"/>
  <c r="AD7" i="9"/>
  <c r="AF7" i="9"/>
  <c r="AB7" i="9"/>
  <c r="L81" i="9"/>
  <c r="O18" i="7"/>
  <c r="P17" i="7"/>
  <c r="T17" i="7" s="1"/>
  <c r="P18" i="7"/>
  <c r="T18" i="7" s="1"/>
  <c r="P62" i="8"/>
  <c r="T62" i="8" s="1"/>
  <c r="P33" i="8"/>
  <c r="T33" i="8" s="1"/>
  <c r="P50" i="7"/>
  <c r="T50" i="7" s="1"/>
  <c r="O37" i="8"/>
  <c r="N37" i="8"/>
  <c r="P37" i="8"/>
  <c r="T37" i="8" s="1"/>
  <c r="P61" i="8"/>
  <c r="T61" i="8" s="1"/>
  <c r="O61" i="8"/>
  <c r="N61" i="8"/>
  <c r="N16" i="8"/>
  <c r="O16" i="8"/>
  <c r="P16" i="8"/>
  <c r="T16" i="8" s="1"/>
  <c r="P48" i="8"/>
  <c r="T48" i="8" s="1"/>
  <c r="O48" i="8"/>
  <c r="N48" i="8"/>
  <c r="N21" i="8"/>
  <c r="O21" i="8"/>
  <c r="P21" i="8"/>
  <c r="T21" i="8" s="1"/>
  <c r="N71" i="8"/>
  <c r="O71" i="8"/>
  <c r="P71" i="8"/>
  <c r="T71" i="8" s="1"/>
  <c r="P39" i="8"/>
  <c r="T39" i="8" s="1"/>
  <c r="N39" i="8"/>
  <c r="O39" i="8"/>
  <c r="P68" i="8"/>
  <c r="T68" i="8" s="1"/>
  <c r="N68" i="8"/>
  <c r="O68" i="8"/>
  <c r="O54" i="8"/>
  <c r="N54" i="8"/>
  <c r="P54" i="8"/>
  <c r="T54" i="8" s="1"/>
  <c r="O66" i="8"/>
  <c r="N66" i="8"/>
  <c r="P66" i="8"/>
  <c r="T66" i="8" s="1"/>
  <c r="P10" i="8"/>
  <c r="T10" i="8" s="1"/>
  <c r="N10" i="8"/>
  <c r="O10" i="8"/>
  <c r="P23" i="8"/>
  <c r="T23" i="8" s="1"/>
  <c r="O23" i="8"/>
  <c r="N23" i="8"/>
  <c r="P40" i="8"/>
  <c r="T40" i="8" s="1"/>
  <c r="O40" i="8"/>
  <c r="N40" i="8"/>
  <c r="P57" i="8"/>
  <c r="T57" i="8" s="1"/>
  <c r="O57" i="8"/>
  <c r="N57" i="8"/>
  <c r="P73" i="8"/>
  <c r="T73" i="8" s="1"/>
  <c r="O73" i="8"/>
  <c r="N73" i="8"/>
  <c r="N29" i="8"/>
  <c r="O29" i="8"/>
  <c r="P29" i="8"/>
  <c r="T29" i="8" s="1"/>
  <c r="N46" i="8"/>
  <c r="O46" i="8"/>
  <c r="P46" i="8"/>
  <c r="T46" i="8" s="1"/>
  <c r="N63" i="8"/>
  <c r="O63" i="8"/>
  <c r="P63" i="8"/>
  <c r="T63" i="8" s="1"/>
  <c r="N13" i="8"/>
  <c r="O13" i="8"/>
  <c r="P13" i="8"/>
  <c r="T13" i="8" s="1"/>
  <c r="P30" i="8"/>
  <c r="T30" i="8" s="1"/>
  <c r="N30" i="8"/>
  <c r="O30" i="8"/>
  <c r="P47" i="8"/>
  <c r="T47" i="8" s="1"/>
  <c r="N47" i="8"/>
  <c r="O47" i="8"/>
  <c r="P60" i="8"/>
  <c r="T60" i="8" s="1"/>
  <c r="N60" i="8"/>
  <c r="O60" i="8"/>
  <c r="T76" i="8"/>
  <c r="N76" i="8"/>
  <c r="O76" i="8"/>
  <c r="O32" i="8"/>
  <c r="N32" i="8"/>
  <c r="T32" i="8"/>
  <c r="O45" i="7"/>
  <c r="P45" i="7"/>
  <c r="T45" i="7" s="1"/>
  <c r="N45" i="7"/>
  <c r="N30" i="7"/>
  <c r="O30" i="7"/>
  <c r="P30" i="7"/>
  <c r="T30" i="7" s="1"/>
  <c r="P11" i="7"/>
  <c r="T11" i="7" s="1"/>
  <c r="N11" i="7"/>
  <c r="O11" i="7"/>
  <c r="P23" i="7"/>
  <c r="T23" i="7" s="1"/>
  <c r="N23" i="7"/>
  <c r="O23" i="7"/>
  <c r="P36" i="7"/>
  <c r="T36" i="7" s="1"/>
  <c r="O36" i="7"/>
  <c r="N36" i="7"/>
  <c r="O53" i="7"/>
  <c r="P53" i="7"/>
  <c r="T53" i="7" s="1"/>
  <c r="N53" i="7"/>
  <c r="N39" i="7"/>
  <c r="O39" i="7"/>
  <c r="P39" i="7"/>
  <c r="T39" i="7" s="1"/>
  <c r="N55" i="7"/>
  <c r="O55" i="7"/>
  <c r="P55" i="7"/>
  <c r="T55" i="7" s="1"/>
  <c r="P71" i="7"/>
  <c r="T71" i="7" s="1"/>
  <c r="O71" i="7"/>
  <c r="N71" i="7"/>
  <c r="N78" i="7"/>
  <c r="O78" i="7"/>
  <c r="P78" i="7"/>
  <c r="T78" i="7" s="1"/>
  <c r="N58" i="7"/>
  <c r="O58" i="7"/>
  <c r="P58" i="7"/>
  <c r="T58" i="7" s="1"/>
  <c r="N26" i="7"/>
  <c r="P26" i="7"/>
  <c r="T26" i="7" s="1"/>
  <c r="O26" i="7"/>
  <c r="P20" i="7"/>
  <c r="T20" i="7" s="1"/>
  <c r="O20" i="7"/>
  <c r="N20" i="7"/>
  <c r="O47" i="6"/>
  <c r="N47" i="6"/>
  <c r="P47" i="6"/>
  <c r="T47" i="6" s="1"/>
  <c r="N15" i="6"/>
  <c r="O15" i="6"/>
  <c r="P15" i="6"/>
  <c r="T15" i="6" s="1"/>
  <c r="N67" i="6"/>
  <c r="O67" i="6"/>
  <c r="P67" i="6"/>
  <c r="T67" i="6" s="1"/>
  <c r="O34" i="6"/>
  <c r="P34" i="6"/>
  <c r="T34" i="6" s="1"/>
  <c r="N34" i="6"/>
  <c r="O70" i="6"/>
  <c r="P70" i="6"/>
  <c r="T70" i="6" s="1"/>
  <c r="N70" i="6"/>
  <c r="N43" i="6"/>
  <c r="O43" i="6"/>
  <c r="P43" i="6"/>
  <c r="T43" i="6" s="1"/>
  <c r="N55" i="6"/>
  <c r="O55" i="6"/>
  <c r="P55" i="6"/>
  <c r="T55" i="6" s="1"/>
  <c r="O22" i="6"/>
  <c r="P22" i="6"/>
  <c r="T22" i="6" s="1"/>
  <c r="N22" i="6"/>
  <c r="N20" i="6"/>
  <c r="P20" i="6"/>
  <c r="T20" i="6" s="1"/>
  <c r="O20" i="6"/>
  <c r="N44" i="6"/>
  <c r="P44" i="6"/>
  <c r="T44" i="6" s="1"/>
  <c r="O44" i="6"/>
  <c r="P21" i="6"/>
  <c r="T21" i="6" s="1"/>
  <c r="O21" i="6"/>
  <c r="N21" i="6"/>
  <c r="P37" i="6"/>
  <c r="T37" i="6" s="1"/>
  <c r="O37" i="6"/>
  <c r="N37" i="6"/>
  <c r="O53" i="6"/>
  <c r="N53" i="6"/>
  <c r="P69" i="6"/>
  <c r="T69" i="6" s="1"/>
  <c r="N69" i="6"/>
  <c r="O69" i="6"/>
  <c r="O77" i="6"/>
  <c r="N77" i="6"/>
  <c r="P77" i="6"/>
  <c r="T77" i="6" s="1"/>
  <c r="N40" i="6"/>
  <c r="P40" i="6"/>
  <c r="T40" i="6" s="1"/>
  <c r="O40" i="6"/>
  <c r="N60" i="6"/>
  <c r="P60" i="6"/>
  <c r="T60" i="6" s="1"/>
  <c r="O60" i="6"/>
  <c r="P14" i="8"/>
  <c r="T14" i="8" s="1"/>
  <c r="O14" i="8"/>
  <c r="N14" i="8"/>
  <c r="P78" i="8"/>
  <c r="T78" i="8" s="1"/>
  <c r="O78" i="8"/>
  <c r="N78" i="8"/>
  <c r="N17" i="8"/>
  <c r="P17" i="8"/>
  <c r="T17" i="8" s="1"/>
  <c r="O17" i="8"/>
  <c r="T51" i="8"/>
  <c r="N51" i="8"/>
  <c r="O51" i="8"/>
  <c r="P77" i="8"/>
  <c r="T77" i="8" s="1"/>
  <c r="N77" i="8"/>
  <c r="O77" i="8"/>
  <c r="O68" i="7"/>
  <c r="P68" i="7"/>
  <c r="T68" i="7" s="1"/>
  <c r="N68" i="7"/>
  <c r="N42" i="7"/>
  <c r="O42" i="7"/>
  <c r="P42" i="7"/>
  <c r="T42" i="7" s="1"/>
  <c r="O29" i="7"/>
  <c r="N29" i="7"/>
  <c r="P29" i="7"/>
  <c r="T29" i="7" s="1"/>
  <c r="P10" i="7"/>
  <c r="T10" i="7" s="1"/>
  <c r="N10" i="7"/>
  <c r="O10" i="7"/>
  <c r="P27" i="7"/>
  <c r="T27" i="7" s="1"/>
  <c r="N27" i="7"/>
  <c r="O27" i="7"/>
  <c r="O37" i="7"/>
  <c r="P37" i="7"/>
  <c r="T37" i="7" s="1"/>
  <c r="N37" i="7"/>
  <c r="N54" i="7"/>
  <c r="P54" i="7"/>
  <c r="T54" i="7" s="1"/>
  <c r="O54" i="7"/>
  <c r="O43" i="7"/>
  <c r="P43" i="7"/>
  <c r="T43" i="7" s="1"/>
  <c r="N43" i="7"/>
  <c r="O59" i="7"/>
  <c r="N59" i="7"/>
  <c r="P59" i="7"/>
  <c r="T59" i="7" s="1"/>
  <c r="N75" i="7"/>
  <c r="O75" i="7"/>
  <c r="N66" i="7"/>
  <c r="O66" i="7"/>
  <c r="P66" i="7"/>
  <c r="T66" i="7" s="1"/>
  <c r="P44" i="7"/>
  <c r="T44" i="7" s="1"/>
  <c r="O44" i="7"/>
  <c r="N44" i="7"/>
  <c r="O25" i="7"/>
  <c r="P25" i="7"/>
  <c r="T25" i="7" s="1"/>
  <c r="N25" i="7"/>
  <c r="O39" i="6"/>
  <c r="N39" i="6"/>
  <c r="P39" i="6"/>
  <c r="T39" i="6" s="1"/>
  <c r="P10" i="6"/>
  <c r="T10" i="6" s="1"/>
  <c r="O10" i="6"/>
  <c r="N10" i="6"/>
  <c r="N59" i="6"/>
  <c r="O59" i="6"/>
  <c r="P59" i="6"/>
  <c r="T59" i="6" s="1"/>
  <c r="O26" i="6"/>
  <c r="P26" i="6"/>
  <c r="T26" i="6" s="1"/>
  <c r="N26" i="6"/>
  <c r="O62" i="6"/>
  <c r="P62" i="6"/>
  <c r="T62" i="6" s="1"/>
  <c r="N62" i="6"/>
  <c r="N35" i="6"/>
  <c r="O35" i="6"/>
  <c r="P35" i="6"/>
  <c r="T35" i="6" s="1"/>
  <c r="P46" i="6"/>
  <c r="T46" i="6" s="1"/>
  <c r="O46" i="6"/>
  <c r="N46" i="6"/>
  <c r="O14" i="6"/>
  <c r="P14" i="6"/>
  <c r="T14" i="6" s="1"/>
  <c r="N14" i="6"/>
  <c r="N24" i="6"/>
  <c r="P24" i="6"/>
  <c r="T24" i="6" s="1"/>
  <c r="O24" i="6"/>
  <c r="P9" i="6"/>
  <c r="O9" i="6"/>
  <c r="N9" i="6"/>
  <c r="P25" i="6"/>
  <c r="T25" i="6" s="1"/>
  <c r="O25" i="6"/>
  <c r="N25" i="6"/>
  <c r="P41" i="6"/>
  <c r="T41" i="6" s="1"/>
  <c r="O41" i="6"/>
  <c r="N41" i="6"/>
  <c r="P57" i="6"/>
  <c r="T57" i="6" s="1"/>
  <c r="O57" i="6"/>
  <c r="N57" i="6"/>
  <c r="P73" i="6"/>
  <c r="T73" i="6" s="1"/>
  <c r="O73" i="6"/>
  <c r="N73" i="6"/>
  <c r="N78" i="6"/>
  <c r="O78" i="6"/>
  <c r="P78" i="6"/>
  <c r="T78" i="6" s="1"/>
  <c r="N48" i="6"/>
  <c r="P48" i="6"/>
  <c r="T48" i="6" s="1"/>
  <c r="O48" i="6"/>
  <c r="N64" i="6"/>
  <c r="O64" i="6"/>
  <c r="P64" i="6"/>
  <c r="T64" i="6" s="1"/>
  <c r="O41" i="8"/>
  <c r="N41" i="8"/>
  <c r="P41" i="8"/>
  <c r="T41" i="8" s="1"/>
  <c r="P44" i="8"/>
  <c r="T44" i="8" s="1"/>
  <c r="O44" i="8"/>
  <c r="N44" i="8"/>
  <c r="N34" i="8"/>
  <c r="O34" i="8"/>
  <c r="P34" i="8"/>
  <c r="T34" i="8" s="1"/>
  <c r="N67" i="8"/>
  <c r="O67" i="8"/>
  <c r="P67" i="8"/>
  <c r="T67" i="8" s="1"/>
  <c r="P35" i="8"/>
  <c r="T35" i="8" s="1"/>
  <c r="N35" i="8"/>
  <c r="O35" i="8"/>
  <c r="P64" i="8"/>
  <c r="T64" i="8" s="1"/>
  <c r="N64" i="8"/>
  <c r="O64" i="8"/>
  <c r="O24" i="8"/>
  <c r="N24" i="8"/>
  <c r="P24" i="8"/>
  <c r="T24" i="8" s="1"/>
  <c r="T18" i="8"/>
  <c r="N18" i="8"/>
  <c r="O18" i="8"/>
  <c r="N38" i="8"/>
  <c r="O38" i="8"/>
  <c r="P38" i="8"/>
  <c r="T38" i="8" s="1"/>
  <c r="O65" i="7"/>
  <c r="N65" i="7"/>
  <c r="P65" i="7"/>
  <c r="T65" i="7" s="1"/>
  <c r="P48" i="7"/>
  <c r="T48" i="7" s="1"/>
  <c r="N48" i="7"/>
  <c r="O48" i="7"/>
  <c r="P28" i="7"/>
  <c r="T28" i="7" s="1"/>
  <c r="N28" i="7"/>
  <c r="O28" i="7"/>
  <c r="N13" i="7"/>
  <c r="O13" i="7"/>
  <c r="P13" i="7"/>
  <c r="T13" i="7" s="1"/>
  <c r="N14" i="7"/>
  <c r="O14" i="7"/>
  <c r="P14" i="7"/>
  <c r="T14" i="7" s="1"/>
  <c r="N31" i="7"/>
  <c r="O31" i="7"/>
  <c r="N38" i="7"/>
  <c r="O38" i="7"/>
  <c r="P38" i="7"/>
  <c r="T38" i="7" s="1"/>
  <c r="N73" i="7"/>
  <c r="O73" i="7"/>
  <c r="P73" i="7"/>
  <c r="T73" i="7" s="1"/>
  <c r="P47" i="7"/>
  <c r="T47" i="7" s="1"/>
  <c r="O47" i="7"/>
  <c r="N47" i="7"/>
  <c r="P63" i="7"/>
  <c r="T63" i="7" s="1"/>
  <c r="O63" i="7"/>
  <c r="N63" i="7"/>
  <c r="N70" i="7"/>
  <c r="O70" i="7"/>
  <c r="P70" i="7"/>
  <c r="T70" i="7" s="1"/>
  <c r="P64" i="7"/>
  <c r="T64" i="7" s="1"/>
  <c r="O64" i="7"/>
  <c r="N64" i="7"/>
  <c r="O41" i="7"/>
  <c r="N41" i="7"/>
  <c r="P41" i="7"/>
  <c r="T41" i="7" s="1"/>
  <c r="N22" i="7"/>
  <c r="P22" i="7"/>
  <c r="T22" i="7" s="1"/>
  <c r="O22" i="7"/>
  <c r="O66" i="6"/>
  <c r="P66" i="6"/>
  <c r="T66" i="6" s="1"/>
  <c r="N66" i="6"/>
  <c r="O31" i="6"/>
  <c r="N31" i="6"/>
  <c r="P31" i="6"/>
  <c r="T31" i="6" s="1"/>
  <c r="O50" i="6"/>
  <c r="P50" i="6"/>
  <c r="T50" i="6" s="1"/>
  <c r="N50" i="6"/>
  <c r="O18" i="6"/>
  <c r="P18" i="6"/>
  <c r="T18" i="6" s="1"/>
  <c r="N18" i="6"/>
  <c r="O54" i="6"/>
  <c r="P54" i="6"/>
  <c r="T54" i="6" s="1"/>
  <c r="N54" i="6"/>
  <c r="N27" i="6"/>
  <c r="O27" i="6"/>
  <c r="P27" i="6"/>
  <c r="T27" i="6" s="1"/>
  <c r="N71" i="6"/>
  <c r="O71" i="6"/>
  <c r="P71" i="6"/>
  <c r="T71" i="6" s="1"/>
  <c r="P38" i="6"/>
  <c r="T38" i="6" s="1"/>
  <c r="O38" i="6"/>
  <c r="N38" i="6"/>
  <c r="O11" i="6"/>
  <c r="P11" i="6"/>
  <c r="T11" i="6" s="1"/>
  <c r="N11" i="6"/>
  <c r="N28" i="6"/>
  <c r="P28" i="6"/>
  <c r="T28" i="6" s="1"/>
  <c r="O28" i="6"/>
  <c r="P13" i="6"/>
  <c r="T13" i="6" s="1"/>
  <c r="O13" i="6"/>
  <c r="N13" i="6"/>
  <c r="P29" i="6"/>
  <c r="T29" i="6" s="1"/>
  <c r="O29" i="6"/>
  <c r="N29" i="6"/>
  <c r="P45" i="6"/>
  <c r="T45" i="6" s="1"/>
  <c r="O45" i="6"/>
  <c r="N45" i="6"/>
  <c r="P61" i="6"/>
  <c r="T61" i="6" s="1"/>
  <c r="N61" i="6"/>
  <c r="O61" i="6"/>
  <c r="N75" i="6"/>
  <c r="O75" i="6"/>
  <c r="P75" i="6"/>
  <c r="T75" i="6" s="1"/>
  <c r="N12" i="6"/>
  <c r="P12" i="6"/>
  <c r="T12" i="6" s="1"/>
  <c r="O12" i="6"/>
  <c r="N52" i="6"/>
  <c r="P52" i="6"/>
  <c r="T52" i="6" s="1"/>
  <c r="O52" i="6"/>
  <c r="N68" i="6"/>
  <c r="P68" i="6"/>
  <c r="T68" i="6" s="1"/>
  <c r="O68" i="6"/>
  <c r="P27" i="8"/>
  <c r="T27" i="8" s="1"/>
  <c r="O27" i="8"/>
  <c r="N27" i="8"/>
  <c r="N50" i="8"/>
  <c r="O50" i="8"/>
  <c r="P50" i="8"/>
  <c r="T50" i="8" s="1"/>
  <c r="O20" i="8"/>
  <c r="P20" i="8"/>
  <c r="T20" i="8" s="1"/>
  <c r="N20" i="8"/>
  <c r="O31" i="8"/>
  <c r="N31" i="8"/>
  <c r="P65" i="8"/>
  <c r="T65" i="8" s="1"/>
  <c r="O65" i="8"/>
  <c r="N65" i="8"/>
  <c r="N55" i="8"/>
  <c r="O55" i="8"/>
  <c r="P55" i="8"/>
  <c r="T55" i="8" s="1"/>
  <c r="P22" i="8"/>
  <c r="T22" i="8" s="1"/>
  <c r="N22" i="8"/>
  <c r="O22" i="8"/>
  <c r="P52" i="8"/>
  <c r="T52" i="8" s="1"/>
  <c r="N52" i="8"/>
  <c r="O52" i="8"/>
  <c r="O58" i="8"/>
  <c r="N58" i="8"/>
  <c r="P58" i="8"/>
  <c r="T58" i="8" s="1"/>
  <c r="O15" i="8"/>
  <c r="P15" i="8"/>
  <c r="T15" i="8" s="1"/>
  <c r="N15" i="8"/>
  <c r="N34" i="7"/>
  <c r="O34" i="7"/>
  <c r="P34" i="7"/>
  <c r="T34" i="7" s="1"/>
  <c r="O70" i="8"/>
  <c r="N70" i="8"/>
  <c r="P70" i="8"/>
  <c r="T70" i="8" s="1"/>
  <c r="P9" i="8"/>
  <c r="N9" i="8"/>
  <c r="O9" i="8"/>
  <c r="O11" i="8"/>
  <c r="P11" i="8"/>
  <c r="T11" i="8" s="1"/>
  <c r="N11" i="8"/>
  <c r="O19" i="8"/>
  <c r="N19" i="8"/>
  <c r="P36" i="8"/>
  <c r="T36" i="8" s="1"/>
  <c r="O36" i="8"/>
  <c r="N36" i="8"/>
  <c r="P53" i="8"/>
  <c r="T53" i="8" s="1"/>
  <c r="O53" i="8"/>
  <c r="N53" i="8"/>
  <c r="P69" i="8"/>
  <c r="T69" i="8" s="1"/>
  <c r="O69" i="8"/>
  <c r="N69" i="8"/>
  <c r="N25" i="8"/>
  <c r="O25" i="8"/>
  <c r="N42" i="8"/>
  <c r="O42" i="8"/>
  <c r="P42" i="8"/>
  <c r="T42" i="8" s="1"/>
  <c r="N59" i="8"/>
  <c r="O59" i="8"/>
  <c r="P59" i="8"/>
  <c r="T59" i="8" s="1"/>
  <c r="N75" i="8"/>
  <c r="O75" i="8"/>
  <c r="P75" i="8"/>
  <c r="T75" i="8" s="1"/>
  <c r="P26" i="8"/>
  <c r="T26" i="8" s="1"/>
  <c r="N26" i="8"/>
  <c r="O26" i="8"/>
  <c r="P43" i="8"/>
  <c r="T43" i="8" s="1"/>
  <c r="N43" i="8"/>
  <c r="O43" i="8"/>
  <c r="P56" i="8"/>
  <c r="T56" i="8" s="1"/>
  <c r="N56" i="8"/>
  <c r="O56" i="8"/>
  <c r="P72" i="8"/>
  <c r="T72" i="8" s="1"/>
  <c r="N72" i="8"/>
  <c r="O72" i="8"/>
  <c r="O45" i="8"/>
  <c r="N45" i="8"/>
  <c r="P45" i="8"/>
  <c r="T45" i="8" s="1"/>
  <c r="N62" i="7"/>
  <c r="P62" i="7"/>
  <c r="T62" i="7" s="1"/>
  <c r="O62" i="7"/>
  <c r="O33" i="7"/>
  <c r="N33" i="7"/>
  <c r="P33" i="7"/>
  <c r="T33" i="7" s="1"/>
  <c r="N24" i="7"/>
  <c r="O24" i="7"/>
  <c r="O12" i="7"/>
  <c r="N12" i="7"/>
  <c r="P12" i="7"/>
  <c r="T12" i="7" s="1"/>
  <c r="P19" i="7"/>
  <c r="T19" i="7" s="1"/>
  <c r="O19" i="7"/>
  <c r="N19" i="7"/>
  <c r="N35" i="7"/>
  <c r="O35" i="7"/>
  <c r="P35" i="7"/>
  <c r="T35" i="7" s="1"/>
  <c r="P52" i="7"/>
  <c r="T52" i="7" s="1"/>
  <c r="N52" i="7"/>
  <c r="O52" i="7"/>
  <c r="O76" i="7"/>
  <c r="P76" i="7"/>
  <c r="T76" i="7" s="1"/>
  <c r="N76" i="7"/>
  <c r="P51" i="7"/>
  <c r="T51" i="7" s="1"/>
  <c r="N51" i="7"/>
  <c r="O51" i="7"/>
  <c r="P67" i="7"/>
  <c r="T67" i="7" s="1"/>
  <c r="O67" i="7"/>
  <c r="N67" i="7"/>
  <c r="N74" i="7"/>
  <c r="P74" i="7"/>
  <c r="T74" i="7" s="1"/>
  <c r="O74" i="7"/>
  <c r="O61" i="7"/>
  <c r="P61" i="7"/>
  <c r="T61" i="7" s="1"/>
  <c r="N61" i="7"/>
  <c r="O21" i="7"/>
  <c r="P21" i="7"/>
  <c r="T21" i="7" s="1"/>
  <c r="N21" i="7"/>
  <c r="N9" i="7"/>
  <c r="P9" i="7"/>
  <c r="O9" i="7"/>
  <c r="O58" i="6"/>
  <c r="P58" i="6"/>
  <c r="T58" i="6" s="1"/>
  <c r="N58" i="6"/>
  <c r="N23" i="6"/>
  <c r="O23" i="6"/>
  <c r="P23" i="6"/>
  <c r="T23" i="6" s="1"/>
  <c r="O42" i="6"/>
  <c r="P42" i="6"/>
  <c r="T42" i="6" s="1"/>
  <c r="N42" i="6"/>
  <c r="O74" i="6"/>
  <c r="N74" i="6"/>
  <c r="N51" i="6"/>
  <c r="O51" i="6"/>
  <c r="P51" i="6"/>
  <c r="T51" i="6" s="1"/>
  <c r="N19" i="6"/>
  <c r="O19" i="6"/>
  <c r="P19" i="6"/>
  <c r="T19" i="6" s="1"/>
  <c r="N63" i="6"/>
  <c r="O63" i="6"/>
  <c r="P63" i="6"/>
  <c r="T63" i="6" s="1"/>
  <c r="P30" i="6"/>
  <c r="T30" i="6" s="1"/>
  <c r="O30" i="6"/>
  <c r="N30" i="6"/>
  <c r="N16" i="6"/>
  <c r="P16" i="6"/>
  <c r="T16" i="6" s="1"/>
  <c r="O16" i="6"/>
  <c r="N36" i="6"/>
  <c r="P36" i="6"/>
  <c r="T36" i="6" s="1"/>
  <c r="O36" i="6"/>
  <c r="P17" i="6"/>
  <c r="T17" i="6" s="1"/>
  <c r="O17" i="6"/>
  <c r="N17" i="6"/>
  <c r="P33" i="6"/>
  <c r="T33" i="6" s="1"/>
  <c r="O33" i="6"/>
  <c r="N33" i="6"/>
  <c r="P49" i="6"/>
  <c r="T49" i="6" s="1"/>
  <c r="O49" i="6"/>
  <c r="N49" i="6"/>
  <c r="P65" i="6"/>
  <c r="T65" i="6" s="1"/>
  <c r="O65" i="6"/>
  <c r="N65" i="6"/>
  <c r="P76" i="6"/>
  <c r="T76" i="6" s="1"/>
  <c r="N76" i="6"/>
  <c r="O76" i="6"/>
  <c r="N32" i="6"/>
  <c r="P32" i="6"/>
  <c r="T32" i="6" s="1"/>
  <c r="O32" i="6"/>
  <c r="N56" i="6"/>
  <c r="O56" i="6"/>
  <c r="P56" i="6"/>
  <c r="T56" i="6" s="1"/>
  <c r="P72" i="6"/>
  <c r="T72" i="6" s="1"/>
  <c r="N72" i="6"/>
  <c r="O72" i="6"/>
  <c r="M21" i="5"/>
  <c r="N21" i="5" s="1"/>
  <c r="M15" i="5"/>
  <c r="P15" i="5" s="1"/>
  <c r="M16" i="5"/>
  <c r="O16" i="5" s="1"/>
  <c r="M32" i="3"/>
  <c r="O32" i="3" s="1"/>
  <c r="M15" i="3"/>
  <c r="O15" i="3" s="1"/>
  <c r="M19" i="3"/>
  <c r="O19" i="3" s="1"/>
  <c r="M42" i="3"/>
  <c r="N42" i="3" s="1"/>
  <c r="M31" i="3"/>
  <c r="O31" i="3" s="1"/>
  <c r="M20" i="3"/>
  <c r="N20" i="3" s="1"/>
  <c r="M25" i="5"/>
  <c r="P25" i="5" s="1"/>
  <c r="M16" i="3"/>
  <c r="N16" i="3" s="1"/>
  <c r="M30" i="3"/>
  <c r="P30" i="3" s="1"/>
  <c r="M33" i="3"/>
  <c r="P33" i="3" s="1"/>
  <c r="M48" i="3"/>
  <c r="N48" i="3" s="1"/>
  <c r="M69" i="3"/>
  <c r="P69" i="3" s="1"/>
  <c r="M14" i="3"/>
  <c r="P14" i="3" s="1"/>
  <c r="M18" i="3"/>
  <c r="P18" i="3" s="1"/>
  <c r="M36" i="3"/>
  <c r="N36" i="3" s="1"/>
  <c r="M52" i="3"/>
  <c r="O52" i="3" s="1"/>
  <c r="M77" i="3"/>
  <c r="O77" i="3" s="1"/>
  <c r="M56" i="3"/>
  <c r="O56" i="3" s="1"/>
  <c r="M45" i="3"/>
  <c r="N45" i="3" s="1"/>
  <c r="M77" i="5"/>
  <c r="M73" i="5"/>
  <c r="M69" i="5"/>
  <c r="M65" i="5"/>
  <c r="M61" i="5"/>
  <c r="M57" i="5"/>
  <c r="M53" i="5"/>
  <c r="M49" i="5"/>
  <c r="M45" i="5"/>
  <c r="M41" i="5"/>
  <c r="M37" i="5"/>
  <c r="M33" i="5"/>
  <c r="M76" i="5"/>
  <c r="M72" i="5"/>
  <c r="M68" i="5"/>
  <c r="M64" i="5"/>
  <c r="M60" i="5"/>
  <c r="M56" i="5"/>
  <c r="M52" i="5"/>
  <c r="M48" i="5"/>
  <c r="M44" i="5"/>
  <c r="M78" i="5"/>
  <c r="M74" i="5"/>
  <c r="M70" i="5"/>
  <c r="M66" i="5"/>
  <c r="M62" i="5"/>
  <c r="M58" i="5"/>
  <c r="M54" i="5"/>
  <c r="M50" i="5"/>
  <c r="M46" i="5"/>
  <c r="M42" i="5"/>
  <c r="M38" i="5"/>
  <c r="M34" i="5"/>
  <c r="M71" i="5"/>
  <c r="M55" i="5"/>
  <c r="M43" i="5"/>
  <c r="M35" i="5"/>
  <c r="M32" i="5"/>
  <c r="M28" i="5"/>
  <c r="M24" i="5"/>
  <c r="M67" i="5"/>
  <c r="M51" i="5"/>
  <c r="M36" i="5"/>
  <c r="M31" i="5"/>
  <c r="M27" i="5"/>
  <c r="M23" i="5"/>
  <c r="M19" i="5"/>
  <c r="M63" i="5"/>
  <c r="M47" i="5"/>
  <c r="M39" i="5"/>
  <c r="M30" i="5"/>
  <c r="M26" i="5"/>
  <c r="M22" i="5"/>
  <c r="M18" i="5"/>
  <c r="M14" i="5"/>
  <c r="M10" i="5"/>
  <c r="M75" i="5"/>
  <c r="M59" i="5"/>
  <c r="M40" i="5"/>
  <c r="M11" i="5"/>
  <c r="M12" i="5"/>
  <c r="M13" i="5"/>
  <c r="O17" i="5"/>
  <c r="M20" i="5"/>
  <c r="M29" i="5"/>
  <c r="M9" i="5"/>
  <c r="P17" i="5"/>
  <c r="M77" i="4"/>
  <c r="M73" i="4"/>
  <c r="M69" i="4"/>
  <c r="M65" i="4"/>
  <c r="M61" i="4"/>
  <c r="M57" i="4"/>
  <c r="M53" i="4"/>
  <c r="M49" i="4"/>
  <c r="M45" i="4"/>
  <c r="M41" i="4"/>
  <c r="M37" i="4"/>
  <c r="M33" i="4"/>
  <c r="M76" i="4"/>
  <c r="M72" i="4"/>
  <c r="M68" i="4"/>
  <c r="M64" i="4"/>
  <c r="M60" i="4"/>
  <c r="M56" i="4"/>
  <c r="M52" i="4"/>
  <c r="M48" i="4"/>
  <c r="M78" i="4"/>
  <c r="M74" i="4"/>
  <c r="M70" i="4"/>
  <c r="M66" i="4"/>
  <c r="M62" i="4"/>
  <c r="M58" i="4"/>
  <c r="M54" i="4"/>
  <c r="M50" i="4"/>
  <c r="M46" i="4"/>
  <c r="M42" i="4"/>
  <c r="M38" i="4"/>
  <c r="M34" i="4"/>
  <c r="M71" i="4"/>
  <c r="M55" i="4"/>
  <c r="M39" i="4"/>
  <c r="M32" i="4"/>
  <c r="M28" i="4"/>
  <c r="M24" i="4"/>
  <c r="M20" i="4"/>
  <c r="M16" i="4"/>
  <c r="M67" i="4"/>
  <c r="M51" i="4"/>
  <c r="M40" i="4"/>
  <c r="M31" i="4"/>
  <c r="M27" i="4"/>
  <c r="M23" i="4"/>
  <c r="M19" i="4"/>
  <c r="M15" i="4"/>
  <c r="M11" i="4"/>
  <c r="M63" i="4"/>
  <c r="M47" i="4"/>
  <c r="M43" i="4"/>
  <c r="M35" i="4"/>
  <c r="M30" i="4"/>
  <c r="M26" i="4"/>
  <c r="M22" i="4"/>
  <c r="M18" i="4"/>
  <c r="M14" i="4"/>
  <c r="M10" i="4"/>
  <c r="M75" i="4"/>
  <c r="M59" i="4"/>
  <c r="M44" i="4"/>
  <c r="M36" i="4"/>
  <c r="M29" i="4"/>
  <c r="M9" i="4"/>
  <c r="M13" i="4"/>
  <c r="M17" i="4"/>
  <c r="M12" i="4"/>
  <c r="M21" i="4"/>
  <c r="M25" i="4"/>
  <c r="P60" i="3"/>
  <c r="O60" i="3"/>
  <c r="N60" i="3"/>
  <c r="M10" i="3"/>
  <c r="M12" i="3"/>
  <c r="M26" i="3"/>
  <c r="M28" i="3"/>
  <c r="M38" i="3"/>
  <c r="M44" i="3"/>
  <c r="M61" i="3"/>
  <c r="M72" i="3"/>
  <c r="P15" i="3"/>
  <c r="M22" i="3"/>
  <c r="M23" i="3"/>
  <c r="M24" i="3"/>
  <c r="M34" i="3"/>
  <c r="M37" i="3"/>
  <c r="M40" i="3"/>
  <c r="M53" i="3"/>
  <c r="M64" i="3"/>
  <c r="M68" i="3"/>
  <c r="M75" i="3"/>
  <c r="M71" i="3"/>
  <c r="M67" i="3"/>
  <c r="M63" i="3"/>
  <c r="M59" i="3"/>
  <c r="M55" i="3"/>
  <c r="M51" i="3"/>
  <c r="M47" i="3"/>
  <c r="M43" i="3"/>
  <c r="M39" i="3"/>
  <c r="M35" i="3"/>
  <c r="M78" i="3"/>
  <c r="M74" i="3"/>
  <c r="M70" i="3"/>
  <c r="M66" i="3"/>
  <c r="M62" i="3"/>
  <c r="M58" i="3"/>
  <c r="M54" i="3"/>
  <c r="M50" i="3"/>
  <c r="M46" i="3"/>
  <c r="M73" i="3"/>
  <c r="M65" i="3"/>
  <c r="M57" i="3"/>
  <c r="M49" i="3"/>
  <c r="M29" i="3"/>
  <c r="M25" i="3"/>
  <c r="M21" i="3"/>
  <c r="M17" i="3"/>
  <c r="M13" i="3"/>
  <c r="M9" i="3"/>
  <c r="M11" i="3"/>
  <c r="M27" i="3"/>
  <c r="M41" i="3"/>
  <c r="M76" i="3"/>
  <c r="W7" i="9" l="1"/>
  <c r="AG7" i="9" s="1"/>
  <c r="D85" i="10"/>
  <c r="D83" i="10"/>
  <c r="AH7" i="10"/>
  <c r="AD7" i="10"/>
  <c r="AF7" i="10"/>
  <c r="AE7" i="9"/>
  <c r="D81" i="9"/>
  <c r="AI7" i="9"/>
  <c r="AA7" i="9"/>
  <c r="AC7" i="9"/>
  <c r="L83" i="8"/>
  <c r="L82" i="8"/>
  <c r="T9" i="8"/>
  <c r="Y7" i="8"/>
  <c r="AB7" i="8"/>
  <c r="Z7" i="8"/>
  <c r="X7" i="8"/>
  <c r="L82" i="6"/>
  <c r="T9" i="6"/>
  <c r="Y7" i="6"/>
  <c r="X7" i="6"/>
  <c r="AB7" i="6"/>
  <c r="Z7" i="6"/>
  <c r="L83" i="6"/>
  <c r="L82" i="7"/>
  <c r="L83" i="7"/>
  <c r="Z7" i="7"/>
  <c r="T9" i="7"/>
  <c r="Y7" i="7"/>
  <c r="X7" i="7"/>
  <c r="AB7" i="7"/>
  <c r="O45" i="3"/>
  <c r="P48" i="3"/>
  <c r="N15" i="5"/>
  <c r="O15" i="5"/>
  <c r="O36" i="3"/>
  <c r="P36" i="3"/>
  <c r="O48" i="3"/>
  <c r="P42" i="3"/>
  <c r="P21" i="5"/>
  <c r="O21" i="5"/>
  <c r="O25" i="5"/>
  <c r="N25" i="5"/>
  <c r="P20" i="3"/>
  <c r="N15" i="3"/>
  <c r="P45" i="3"/>
  <c r="P77" i="3"/>
  <c r="O20" i="3"/>
  <c r="N31" i="3"/>
  <c r="N19" i="3"/>
  <c r="N16" i="5"/>
  <c r="P16" i="5"/>
  <c r="N32" i="3"/>
  <c r="O69" i="3"/>
  <c r="P32" i="3"/>
  <c r="P56" i="3"/>
  <c r="O33" i="3"/>
  <c r="N30" i="3"/>
  <c r="O30" i="3"/>
  <c r="N14" i="3"/>
  <c r="N77" i="3"/>
  <c r="O42" i="3"/>
  <c r="O14" i="3"/>
  <c r="O16" i="3"/>
  <c r="N69" i="3"/>
  <c r="P52" i="3"/>
  <c r="P16" i="3"/>
  <c r="T15" i="3" s="1"/>
  <c r="N52" i="3"/>
  <c r="N56" i="3"/>
  <c r="N33" i="3"/>
  <c r="O18" i="3"/>
  <c r="N18" i="3"/>
  <c r="P20" i="5"/>
  <c r="O20" i="5"/>
  <c r="N20" i="5"/>
  <c r="O59" i="5"/>
  <c r="N59" i="5"/>
  <c r="P59" i="5"/>
  <c r="O30" i="5"/>
  <c r="N30" i="5"/>
  <c r="P30" i="5"/>
  <c r="T30" i="5" s="1"/>
  <c r="O67" i="5"/>
  <c r="N67" i="5"/>
  <c r="P67" i="5"/>
  <c r="O71" i="5"/>
  <c r="N71" i="5"/>
  <c r="P71" i="5"/>
  <c r="P58" i="5"/>
  <c r="T67" i="5" s="1"/>
  <c r="O58" i="5"/>
  <c r="N58" i="5"/>
  <c r="N64" i="5"/>
  <c r="O64" i="5"/>
  <c r="P64" i="5"/>
  <c r="P45" i="5"/>
  <c r="N45" i="5"/>
  <c r="O45" i="5"/>
  <c r="P61" i="5"/>
  <c r="N61" i="5"/>
  <c r="O61" i="5"/>
  <c r="N9" i="5"/>
  <c r="P9" i="5"/>
  <c r="O9" i="5"/>
  <c r="O12" i="5"/>
  <c r="N12" i="5"/>
  <c r="P12" i="5"/>
  <c r="T36" i="5" s="1"/>
  <c r="P18" i="5"/>
  <c r="O18" i="5"/>
  <c r="N18" i="5"/>
  <c r="P29" i="5"/>
  <c r="O29" i="5"/>
  <c r="N29" i="5"/>
  <c r="P11" i="5"/>
  <c r="N11" i="5"/>
  <c r="O11" i="5"/>
  <c r="O47" i="5"/>
  <c r="N47" i="5"/>
  <c r="P47" i="5"/>
  <c r="N36" i="5"/>
  <c r="O36" i="5"/>
  <c r="O43" i="5"/>
  <c r="P43" i="5"/>
  <c r="N43" i="5"/>
  <c r="N40" i="5"/>
  <c r="O40" i="5"/>
  <c r="P40" i="5"/>
  <c r="N10" i="5"/>
  <c r="P10" i="5"/>
  <c r="O10" i="5"/>
  <c r="O26" i="5"/>
  <c r="N26" i="5"/>
  <c r="P26" i="5"/>
  <c r="O63" i="5"/>
  <c r="N63" i="5"/>
  <c r="P63" i="5"/>
  <c r="P23" i="5"/>
  <c r="O23" i="5"/>
  <c r="N23" i="5"/>
  <c r="O51" i="5"/>
  <c r="N51" i="5"/>
  <c r="P51" i="5"/>
  <c r="P28" i="5"/>
  <c r="O28" i="5"/>
  <c r="N28" i="5"/>
  <c r="O55" i="5"/>
  <c r="N55" i="5"/>
  <c r="P55" i="5"/>
  <c r="P38" i="5"/>
  <c r="T26" i="5" s="1"/>
  <c r="N38" i="5"/>
  <c r="O38" i="5"/>
  <c r="P54" i="5"/>
  <c r="O54" i="5"/>
  <c r="N54" i="5"/>
  <c r="P70" i="5"/>
  <c r="O70" i="5"/>
  <c r="N70" i="5"/>
  <c r="N44" i="5"/>
  <c r="O44" i="5"/>
  <c r="P44" i="5"/>
  <c r="N60" i="5"/>
  <c r="O60" i="5"/>
  <c r="P60" i="5"/>
  <c r="T70" i="5" s="1"/>
  <c r="N76" i="5"/>
  <c r="O76" i="5"/>
  <c r="P76" i="5"/>
  <c r="T58" i="5" s="1"/>
  <c r="N41" i="5"/>
  <c r="O41" i="5"/>
  <c r="P41" i="5"/>
  <c r="P57" i="5"/>
  <c r="N57" i="5"/>
  <c r="O57" i="5"/>
  <c r="P73" i="5"/>
  <c r="T63" i="5" s="1"/>
  <c r="N73" i="5"/>
  <c r="O73" i="5"/>
  <c r="N13" i="5"/>
  <c r="O13" i="5"/>
  <c r="P13" i="5"/>
  <c r="O14" i="5"/>
  <c r="N14" i="5"/>
  <c r="T71" i="5"/>
  <c r="N27" i="5"/>
  <c r="P27" i="5"/>
  <c r="O27" i="5"/>
  <c r="O32" i="5"/>
  <c r="P32" i="5"/>
  <c r="N32" i="5"/>
  <c r="P42" i="5"/>
  <c r="O42" i="5"/>
  <c r="N42" i="5"/>
  <c r="P74" i="5"/>
  <c r="O74" i="5"/>
  <c r="N74" i="5"/>
  <c r="N48" i="5"/>
  <c r="O48" i="5"/>
  <c r="P48" i="5"/>
  <c r="T25" i="5" s="1"/>
  <c r="P77" i="5"/>
  <c r="N77" i="5"/>
  <c r="O77" i="5"/>
  <c r="O75" i="5"/>
  <c r="N75" i="5"/>
  <c r="P75" i="5"/>
  <c r="T62" i="5" s="1"/>
  <c r="O39" i="5"/>
  <c r="P39" i="5"/>
  <c r="T15" i="5" s="1"/>
  <c r="N39" i="5"/>
  <c r="N31" i="5"/>
  <c r="P31" i="5"/>
  <c r="O31" i="5"/>
  <c r="O35" i="5"/>
  <c r="P35" i="5"/>
  <c r="T14" i="5" s="1"/>
  <c r="N35" i="5"/>
  <c r="P46" i="5"/>
  <c r="O46" i="5"/>
  <c r="N46" i="5"/>
  <c r="T74" i="5"/>
  <c r="O62" i="5"/>
  <c r="N62" i="5"/>
  <c r="P78" i="5"/>
  <c r="O78" i="5"/>
  <c r="N78" i="5"/>
  <c r="N52" i="5"/>
  <c r="O52" i="5"/>
  <c r="P52" i="5"/>
  <c r="T28" i="5" s="1"/>
  <c r="N68" i="5"/>
  <c r="O68" i="5"/>
  <c r="P68" i="5"/>
  <c r="N33" i="5"/>
  <c r="O33" i="5"/>
  <c r="P49" i="5"/>
  <c r="N49" i="5"/>
  <c r="O49" i="5"/>
  <c r="P65" i="5"/>
  <c r="N65" i="5"/>
  <c r="O65" i="5"/>
  <c r="N22" i="5"/>
  <c r="P22" i="5"/>
  <c r="O22" i="5"/>
  <c r="P19" i="5"/>
  <c r="T38" i="5" s="1"/>
  <c r="O19" i="5"/>
  <c r="N19" i="5"/>
  <c r="P24" i="5"/>
  <c r="T42" i="5" s="1"/>
  <c r="O24" i="5"/>
  <c r="N24" i="5"/>
  <c r="P34" i="5"/>
  <c r="O34" i="5"/>
  <c r="N34" i="5"/>
  <c r="P50" i="5"/>
  <c r="T12" i="5" s="1"/>
  <c r="O50" i="5"/>
  <c r="N50" i="5"/>
  <c r="P66" i="5"/>
  <c r="T51" i="5" s="1"/>
  <c r="O66" i="5"/>
  <c r="N66" i="5"/>
  <c r="N56" i="5"/>
  <c r="O56" i="5"/>
  <c r="P56" i="5"/>
  <c r="N72" i="5"/>
  <c r="O72" i="5"/>
  <c r="P72" i="5"/>
  <c r="T54" i="5" s="1"/>
  <c r="N37" i="5"/>
  <c r="P37" i="5"/>
  <c r="T10" i="5" s="1"/>
  <c r="O37" i="5"/>
  <c r="P53" i="5"/>
  <c r="T17" i="5" s="1"/>
  <c r="N53" i="5"/>
  <c r="O53" i="5"/>
  <c r="P69" i="5"/>
  <c r="T55" i="5" s="1"/>
  <c r="N69" i="5"/>
  <c r="O69" i="5"/>
  <c r="N36" i="4"/>
  <c r="O36" i="4"/>
  <c r="P36" i="4"/>
  <c r="O43" i="4"/>
  <c r="P43" i="4"/>
  <c r="N43" i="4"/>
  <c r="N23" i="4"/>
  <c r="P23" i="4"/>
  <c r="O23" i="4"/>
  <c r="O39" i="4"/>
  <c r="P39" i="4"/>
  <c r="N39" i="4"/>
  <c r="N76" i="4"/>
  <c r="O76" i="4"/>
  <c r="P76" i="4"/>
  <c r="N41" i="4"/>
  <c r="P41" i="4"/>
  <c r="O41" i="4"/>
  <c r="O13" i="4"/>
  <c r="N13" i="4"/>
  <c r="P13" i="4"/>
  <c r="P21" i="4"/>
  <c r="O21" i="4"/>
  <c r="N21" i="4"/>
  <c r="O59" i="4"/>
  <c r="N59" i="4"/>
  <c r="P59" i="4"/>
  <c r="O30" i="4"/>
  <c r="N30" i="4"/>
  <c r="P30" i="4"/>
  <c r="T32" i="4" s="1"/>
  <c r="O63" i="4"/>
  <c r="N63" i="4"/>
  <c r="P63" i="4"/>
  <c r="N31" i="4"/>
  <c r="O31" i="4"/>
  <c r="O71" i="4"/>
  <c r="N71" i="4"/>
  <c r="P71" i="4"/>
  <c r="P12" i="4"/>
  <c r="T39" i="4" s="1"/>
  <c r="O12" i="4"/>
  <c r="N12" i="4"/>
  <c r="P29" i="4"/>
  <c r="O29" i="4"/>
  <c r="N29" i="4"/>
  <c r="O75" i="4"/>
  <c r="N75" i="4"/>
  <c r="P75" i="4"/>
  <c r="O18" i="4"/>
  <c r="N18" i="4"/>
  <c r="P18" i="4"/>
  <c r="O35" i="4"/>
  <c r="P35" i="4"/>
  <c r="N35" i="4"/>
  <c r="N19" i="4"/>
  <c r="P19" i="4"/>
  <c r="O19" i="4"/>
  <c r="N40" i="4"/>
  <c r="O40" i="4"/>
  <c r="P40" i="4"/>
  <c r="P16" i="4"/>
  <c r="T29" i="4" s="1"/>
  <c r="O16" i="4"/>
  <c r="N16" i="4"/>
  <c r="T75" i="4"/>
  <c r="O32" i="4"/>
  <c r="N32" i="4"/>
  <c r="P46" i="4"/>
  <c r="O46" i="4"/>
  <c r="N46" i="4"/>
  <c r="P62" i="4"/>
  <c r="O62" i="4"/>
  <c r="N62" i="4"/>
  <c r="P78" i="4"/>
  <c r="O78" i="4"/>
  <c r="N78" i="4"/>
  <c r="N56" i="4"/>
  <c r="O56" i="4"/>
  <c r="P56" i="4"/>
  <c r="N72" i="4"/>
  <c r="O72" i="4"/>
  <c r="P72" i="4"/>
  <c r="N37" i="4"/>
  <c r="O37" i="4"/>
  <c r="P37" i="4"/>
  <c r="P53" i="4"/>
  <c r="N53" i="4"/>
  <c r="O53" i="4"/>
  <c r="P69" i="4"/>
  <c r="N69" i="4"/>
  <c r="O69" i="4"/>
  <c r="P17" i="4"/>
  <c r="T47" i="4" s="1"/>
  <c r="O17" i="4"/>
  <c r="N17" i="4"/>
  <c r="O22" i="4"/>
  <c r="N22" i="4"/>
  <c r="P22" i="4"/>
  <c r="O51" i="4"/>
  <c r="N51" i="4"/>
  <c r="P51" i="4"/>
  <c r="P50" i="4"/>
  <c r="O50" i="4"/>
  <c r="N50" i="4"/>
  <c r="P57" i="4"/>
  <c r="N57" i="4"/>
  <c r="O57" i="4"/>
  <c r="P25" i="4"/>
  <c r="T30" i="4" s="1"/>
  <c r="O25" i="4"/>
  <c r="N25" i="4"/>
  <c r="N44" i="4"/>
  <c r="O44" i="4"/>
  <c r="P44" i="4"/>
  <c r="T57" i="4" s="1"/>
  <c r="P10" i="4"/>
  <c r="O10" i="4"/>
  <c r="N10" i="4"/>
  <c r="O26" i="4"/>
  <c r="N26" i="4"/>
  <c r="P26" i="4"/>
  <c r="T31" i="4" s="1"/>
  <c r="O47" i="4"/>
  <c r="N47" i="4"/>
  <c r="T76" i="4"/>
  <c r="P11" i="4"/>
  <c r="O11" i="4"/>
  <c r="N11" i="4"/>
  <c r="N27" i="4"/>
  <c r="P27" i="4"/>
  <c r="O27" i="4"/>
  <c r="O67" i="4"/>
  <c r="N67" i="4"/>
  <c r="P67" i="4"/>
  <c r="T27" i="4" s="1"/>
  <c r="P24" i="4"/>
  <c r="O24" i="4"/>
  <c r="N24" i="4"/>
  <c r="O55" i="4"/>
  <c r="N55" i="4"/>
  <c r="P55" i="4"/>
  <c r="P38" i="4"/>
  <c r="O38" i="4"/>
  <c r="N38" i="4"/>
  <c r="P54" i="4"/>
  <c r="O54" i="4"/>
  <c r="N54" i="4"/>
  <c r="P70" i="4"/>
  <c r="O70" i="4"/>
  <c r="N70" i="4"/>
  <c r="N48" i="4"/>
  <c r="O48" i="4"/>
  <c r="P48" i="4"/>
  <c r="N64" i="4"/>
  <c r="O64" i="4"/>
  <c r="P64" i="4"/>
  <c r="T21" i="4" s="1"/>
  <c r="P45" i="4"/>
  <c r="N45" i="4"/>
  <c r="O45" i="4"/>
  <c r="P61" i="4"/>
  <c r="N61" i="4"/>
  <c r="O61" i="4"/>
  <c r="P77" i="4"/>
  <c r="T14" i="4" s="1"/>
  <c r="N77" i="4"/>
  <c r="O77" i="4"/>
  <c r="P20" i="4"/>
  <c r="O20" i="4"/>
  <c r="N20" i="4"/>
  <c r="P34" i="4"/>
  <c r="N34" i="4"/>
  <c r="O34" i="4"/>
  <c r="P66" i="4"/>
  <c r="O66" i="4"/>
  <c r="N66" i="4"/>
  <c r="N60" i="4"/>
  <c r="O60" i="4"/>
  <c r="P60" i="4"/>
  <c r="P73" i="4"/>
  <c r="T17" i="4" s="1"/>
  <c r="N73" i="4"/>
  <c r="O73" i="4"/>
  <c r="N9" i="4"/>
  <c r="P9" i="4"/>
  <c r="O9" i="4"/>
  <c r="N14" i="4"/>
  <c r="P14" i="4"/>
  <c r="O14" i="4"/>
  <c r="P15" i="4"/>
  <c r="O15" i="4"/>
  <c r="N15" i="4"/>
  <c r="P28" i="4"/>
  <c r="T38" i="4" s="1"/>
  <c r="O28" i="4"/>
  <c r="N28" i="4"/>
  <c r="P42" i="4"/>
  <c r="T55" i="4" s="1"/>
  <c r="N42" i="4"/>
  <c r="O42" i="4"/>
  <c r="P58" i="4"/>
  <c r="O58" i="4"/>
  <c r="N58" i="4"/>
  <c r="P74" i="4"/>
  <c r="T11" i="4" s="1"/>
  <c r="O74" i="4"/>
  <c r="N74" i="4"/>
  <c r="N52" i="4"/>
  <c r="O52" i="4"/>
  <c r="P52" i="4"/>
  <c r="T56" i="4" s="1"/>
  <c r="N68" i="4"/>
  <c r="O68" i="4"/>
  <c r="P68" i="4"/>
  <c r="P33" i="4"/>
  <c r="T63" i="4" s="1"/>
  <c r="O33" i="4"/>
  <c r="N33" i="4"/>
  <c r="P49" i="4"/>
  <c r="N49" i="4"/>
  <c r="O49" i="4"/>
  <c r="P65" i="4"/>
  <c r="T18" i="4" s="1"/>
  <c r="N65" i="4"/>
  <c r="O65" i="4"/>
  <c r="P29" i="3"/>
  <c r="O29" i="3"/>
  <c r="N29" i="3"/>
  <c r="N58" i="3"/>
  <c r="P58" i="3"/>
  <c r="O58" i="3"/>
  <c r="P39" i="3"/>
  <c r="N39" i="3"/>
  <c r="O39" i="3"/>
  <c r="O71" i="3"/>
  <c r="N71" i="3"/>
  <c r="N17" i="3"/>
  <c r="P17" i="3"/>
  <c r="T17" i="3" s="1"/>
  <c r="O17" i="3"/>
  <c r="N46" i="3"/>
  <c r="P46" i="3"/>
  <c r="T69" i="3" s="1"/>
  <c r="O46" i="3"/>
  <c r="N78" i="3"/>
  <c r="P78" i="3"/>
  <c r="T31" i="3" s="1"/>
  <c r="O78" i="3"/>
  <c r="P59" i="3"/>
  <c r="N59" i="3"/>
  <c r="O59" i="3"/>
  <c r="P68" i="3"/>
  <c r="O68" i="3"/>
  <c r="N68" i="3"/>
  <c r="P40" i="3"/>
  <c r="N40" i="3"/>
  <c r="O40" i="3"/>
  <c r="O61" i="3"/>
  <c r="N61" i="3"/>
  <c r="P61" i="3"/>
  <c r="N28" i="3"/>
  <c r="O28" i="3"/>
  <c r="P28" i="3"/>
  <c r="O41" i="3"/>
  <c r="P41" i="3"/>
  <c r="N41" i="3"/>
  <c r="O73" i="3"/>
  <c r="N73" i="3"/>
  <c r="P73" i="3"/>
  <c r="T45" i="3" s="1"/>
  <c r="N74" i="3"/>
  <c r="P74" i="3"/>
  <c r="T74" i="3" s="1"/>
  <c r="O74" i="3"/>
  <c r="P55" i="3"/>
  <c r="O55" i="3"/>
  <c r="N55" i="3"/>
  <c r="P10" i="3"/>
  <c r="O10" i="3"/>
  <c r="N10" i="3"/>
  <c r="O11" i="3"/>
  <c r="N11" i="3"/>
  <c r="P11" i="3"/>
  <c r="T14" i="3" s="1"/>
  <c r="P76" i="3"/>
  <c r="T76" i="3" s="1"/>
  <c r="O76" i="3"/>
  <c r="N76" i="3"/>
  <c r="O27" i="3"/>
  <c r="P27" i="3"/>
  <c r="N27" i="3"/>
  <c r="P21" i="3"/>
  <c r="O21" i="3"/>
  <c r="N21" i="3"/>
  <c r="O57" i="3"/>
  <c r="N57" i="3"/>
  <c r="P57" i="3"/>
  <c r="T48" i="3" s="1"/>
  <c r="N50" i="3"/>
  <c r="P50" i="3"/>
  <c r="O50" i="3"/>
  <c r="N66" i="3"/>
  <c r="P66" i="3"/>
  <c r="O66" i="3"/>
  <c r="P47" i="3"/>
  <c r="O47" i="3"/>
  <c r="N47" i="3"/>
  <c r="P63" i="3"/>
  <c r="O63" i="3"/>
  <c r="N63" i="3"/>
  <c r="P64" i="3"/>
  <c r="O64" i="3"/>
  <c r="N64" i="3"/>
  <c r="O37" i="3"/>
  <c r="P37" i="3"/>
  <c r="N37" i="3"/>
  <c r="N24" i="3"/>
  <c r="O24" i="3"/>
  <c r="P24" i="3"/>
  <c r="T19" i="3" s="1"/>
  <c r="P44" i="3"/>
  <c r="O44" i="3"/>
  <c r="N44" i="3"/>
  <c r="P26" i="3"/>
  <c r="O26" i="3"/>
  <c r="N26" i="3"/>
  <c r="N13" i="3"/>
  <c r="O13" i="3"/>
  <c r="P13" i="3"/>
  <c r="T20" i="3" s="1"/>
  <c r="P22" i="3"/>
  <c r="O22" i="3"/>
  <c r="N22" i="3"/>
  <c r="P72" i="3"/>
  <c r="T42" i="3" s="1"/>
  <c r="O72" i="3"/>
  <c r="N72" i="3"/>
  <c r="O49" i="3"/>
  <c r="N49" i="3"/>
  <c r="P49" i="3"/>
  <c r="N62" i="3"/>
  <c r="P62" i="3"/>
  <c r="O62" i="3"/>
  <c r="P43" i="3"/>
  <c r="T58" i="3" s="1"/>
  <c r="O43" i="3"/>
  <c r="N43" i="3"/>
  <c r="P75" i="3"/>
  <c r="T50" i="3" s="1"/>
  <c r="N75" i="3"/>
  <c r="O75" i="3"/>
  <c r="O9" i="3"/>
  <c r="P9" i="3"/>
  <c r="N9" i="3"/>
  <c r="P25" i="3"/>
  <c r="T16" i="3" s="1"/>
  <c r="N25" i="3"/>
  <c r="O25" i="3"/>
  <c r="O65" i="3"/>
  <c r="N65" i="3"/>
  <c r="P65" i="3"/>
  <c r="T33" i="3" s="1"/>
  <c r="N54" i="3"/>
  <c r="O54" i="3"/>
  <c r="P54" i="3"/>
  <c r="N70" i="3"/>
  <c r="P70" i="3"/>
  <c r="T30" i="3" s="1"/>
  <c r="O70" i="3"/>
  <c r="O35" i="3"/>
  <c r="P35" i="3"/>
  <c r="N35" i="3"/>
  <c r="P51" i="3"/>
  <c r="O51" i="3"/>
  <c r="N51" i="3"/>
  <c r="P67" i="3"/>
  <c r="N67" i="3"/>
  <c r="O67" i="3"/>
  <c r="O53" i="3"/>
  <c r="N53" i="3"/>
  <c r="P53" i="3"/>
  <c r="T71" i="3" s="1"/>
  <c r="N34" i="3"/>
  <c r="O34" i="3"/>
  <c r="P34" i="3"/>
  <c r="O23" i="3"/>
  <c r="P23" i="3"/>
  <c r="T18" i="3" s="1"/>
  <c r="N23" i="3"/>
  <c r="N38" i="3"/>
  <c r="P38" i="3"/>
  <c r="T60" i="3" s="1"/>
  <c r="O38" i="3"/>
  <c r="N12" i="3"/>
  <c r="P12" i="3"/>
  <c r="T9" i="3" s="1"/>
  <c r="O12" i="3"/>
  <c r="W7" i="10" l="1"/>
  <c r="AG7" i="10" s="1"/>
  <c r="D82" i="10"/>
  <c r="D80" i="9"/>
  <c r="L80" i="9"/>
  <c r="D85" i="8"/>
  <c r="D83" i="8"/>
  <c r="AF7" i="8"/>
  <c r="AH7" i="8"/>
  <c r="AD7" i="8"/>
  <c r="D83" i="7"/>
  <c r="AH7" i="7"/>
  <c r="AD7" i="7"/>
  <c r="D85" i="7"/>
  <c r="AF7" i="7"/>
  <c r="D83" i="6"/>
  <c r="D85" i="6"/>
  <c r="AD7" i="6"/>
  <c r="AH7" i="6"/>
  <c r="AF7" i="6"/>
  <c r="T29" i="5"/>
  <c r="T20" i="5"/>
  <c r="T9" i="5"/>
  <c r="T16" i="4"/>
  <c r="T78" i="4"/>
  <c r="T23" i="4"/>
  <c r="T39" i="3"/>
  <c r="T12" i="3"/>
  <c r="T10" i="4"/>
  <c r="T19" i="4"/>
  <c r="T36" i="4"/>
  <c r="T34" i="4"/>
  <c r="T56" i="5"/>
  <c r="T47" i="5"/>
  <c r="T59" i="3"/>
  <c r="T70" i="3"/>
  <c r="T11" i="3"/>
  <c r="T72" i="3"/>
  <c r="T26" i="3"/>
  <c r="T27" i="3"/>
  <c r="T35" i="3"/>
  <c r="T26" i="4"/>
  <c r="T37" i="4"/>
  <c r="T54" i="4"/>
  <c r="T45" i="4"/>
  <c r="T59" i="4"/>
  <c r="T71" i="4"/>
  <c r="T57" i="3"/>
  <c r="T25" i="3"/>
  <c r="T56" i="3"/>
  <c r="T41" i="3"/>
  <c r="T69" i="4"/>
  <c r="T28" i="4"/>
  <c r="T50" i="4"/>
  <c r="T40" i="4"/>
  <c r="T42" i="4"/>
  <c r="T12" i="4"/>
  <c r="T60" i="4"/>
  <c r="T10" i="3"/>
  <c r="T46" i="3"/>
  <c r="T67" i="3"/>
  <c r="T62" i="3"/>
  <c r="T64" i="3"/>
  <c r="T49" i="3"/>
  <c r="T54" i="3"/>
  <c r="T73" i="3"/>
  <c r="T29" i="3"/>
  <c r="T38" i="3"/>
  <c r="T47" i="3"/>
  <c r="T52" i="3"/>
  <c r="T65" i="3"/>
  <c r="T44" i="3"/>
  <c r="T13" i="3"/>
  <c r="T63" i="3"/>
  <c r="T78" i="3"/>
  <c r="T75" i="3"/>
  <c r="T23" i="3"/>
  <c r="T40" i="3"/>
  <c r="T51" i="3"/>
  <c r="T21" i="3"/>
  <c r="T53" i="3"/>
  <c r="T43" i="3"/>
  <c r="T22" i="3"/>
  <c r="T61" i="3"/>
  <c r="T34" i="3"/>
  <c r="T24" i="3"/>
  <c r="T36" i="3"/>
  <c r="T66" i="3"/>
  <c r="T32" i="3"/>
  <c r="T68" i="3"/>
  <c r="T55" i="3"/>
  <c r="T37" i="3"/>
  <c r="T77" i="3"/>
  <c r="T67" i="4"/>
  <c r="T24" i="4"/>
  <c r="T77" i="4"/>
  <c r="T43" i="4"/>
  <c r="T52" i="4"/>
  <c r="T44" i="4"/>
  <c r="T64" i="4"/>
  <c r="T41" i="4"/>
  <c r="T20" i="4"/>
  <c r="T51" i="4"/>
  <c r="T53" i="4"/>
  <c r="T46" i="4"/>
  <c r="T9" i="4"/>
  <c r="T35" i="4"/>
  <c r="T25" i="4"/>
  <c r="T49" i="4"/>
  <c r="T58" i="4"/>
  <c r="T61" i="4"/>
  <c r="T68" i="4"/>
  <c r="T73" i="4"/>
  <c r="T62" i="4"/>
  <c r="T66" i="4"/>
  <c r="T65" i="4"/>
  <c r="T33" i="4"/>
  <c r="T13" i="4"/>
  <c r="T74" i="4"/>
  <c r="T22" i="4"/>
  <c r="T15" i="4"/>
  <c r="T72" i="4"/>
  <c r="T70" i="4"/>
  <c r="T34" i="5"/>
  <c r="T68" i="5"/>
  <c r="T44" i="5"/>
  <c r="T37" i="5"/>
  <c r="T18" i="5"/>
  <c r="T16" i="5"/>
  <c r="T48" i="5"/>
  <c r="T78" i="5"/>
  <c r="T32" i="5"/>
  <c r="T11" i="5"/>
  <c r="T72" i="5"/>
  <c r="T27" i="5"/>
  <c r="T21" i="5"/>
  <c r="T13" i="5"/>
  <c r="T22" i="5"/>
  <c r="T77" i="5"/>
  <c r="T19" i="5"/>
  <c r="T64" i="5"/>
  <c r="T61" i="5"/>
  <c r="T41" i="5"/>
  <c r="T53" i="5"/>
  <c r="T65" i="5"/>
  <c r="T60" i="5"/>
  <c r="T40" i="5"/>
  <c r="T75" i="5"/>
  <c r="T59" i="5"/>
  <c r="T23" i="5"/>
  <c r="T24" i="5"/>
  <c r="T50" i="5"/>
  <c r="T52" i="5"/>
  <c r="T69" i="5"/>
  <c r="T46" i="5"/>
  <c r="T39" i="5"/>
  <c r="T76" i="5"/>
  <c r="T66" i="5"/>
  <c r="T43" i="5"/>
  <c r="T31" i="5"/>
  <c r="T45" i="5"/>
  <c r="T73" i="5"/>
  <c r="T35" i="5"/>
  <c r="T57" i="5"/>
  <c r="T49" i="5"/>
  <c r="L83" i="5"/>
  <c r="L82" i="5"/>
  <c r="Z7" i="5"/>
  <c r="T33" i="5"/>
  <c r="Y7" i="5"/>
  <c r="X7" i="5"/>
  <c r="AB7" i="5"/>
  <c r="L83" i="4"/>
  <c r="L82" i="4"/>
  <c r="Z7" i="4"/>
  <c r="X7" i="4"/>
  <c r="AB7" i="4"/>
  <c r="T48" i="4"/>
  <c r="Y7" i="4"/>
  <c r="L82" i="3"/>
  <c r="L83" i="3"/>
  <c r="T28" i="3"/>
  <c r="Y7" i="3"/>
  <c r="AB7" i="3"/>
  <c r="X7" i="3"/>
  <c r="Z7" i="3"/>
  <c r="L81" i="10" l="1"/>
  <c r="D81" i="10"/>
  <c r="AA7" i="10"/>
  <c r="AC7" i="10"/>
  <c r="AI7" i="10"/>
  <c r="AE7" i="10"/>
  <c r="D82" i="6"/>
  <c r="W7" i="7"/>
  <c r="AG7" i="7" s="1"/>
  <c r="W7" i="6"/>
  <c r="D82" i="8"/>
  <c r="D82" i="7"/>
  <c r="W7" i="8"/>
  <c r="AG7" i="8" s="1"/>
  <c r="AE7" i="6"/>
  <c r="D85" i="5"/>
  <c r="D83" i="5"/>
  <c r="AH7" i="5"/>
  <c r="AD7" i="5"/>
  <c r="AF7" i="5"/>
  <c r="D85" i="4"/>
  <c r="D83" i="4"/>
  <c r="AH7" i="4"/>
  <c r="AD7" i="4"/>
  <c r="AF7" i="4"/>
  <c r="D85" i="3"/>
  <c r="D83" i="3"/>
  <c r="AD7" i="3"/>
  <c r="AF7" i="3"/>
  <c r="AH7" i="3"/>
  <c r="AE7" i="8" l="1"/>
  <c r="AE7" i="7"/>
  <c r="D81" i="7"/>
  <c r="L81" i="7"/>
  <c r="AA7" i="7"/>
  <c r="AC7" i="7"/>
  <c r="AI7" i="7"/>
  <c r="D81" i="6"/>
  <c r="L81" i="6"/>
  <c r="AA7" i="6"/>
  <c r="AC7" i="6"/>
  <c r="AI7" i="6"/>
  <c r="L81" i="8"/>
  <c r="D81" i="8"/>
  <c r="AC7" i="8"/>
  <c r="AA7" i="8"/>
  <c r="AI7" i="8"/>
  <c r="AG7" i="6"/>
  <c r="D82" i="5"/>
  <c r="W7" i="5"/>
  <c r="AI7" i="5" s="1"/>
  <c r="D82" i="4"/>
  <c r="W7" i="4"/>
  <c r="AI7" i="4" s="1"/>
  <c r="W7" i="3"/>
  <c r="AE7" i="3" s="1"/>
  <c r="D82" i="3"/>
  <c r="AG7" i="3" l="1"/>
  <c r="AI7" i="3"/>
  <c r="AG7" i="5"/>
  <c r="L81" i="5"/>
  <c r="D81" i="5"/>
  <c r="AC7" i="5"/>
  <c r="AA7" i="5"/>
  <c r="AE7" i="5"/>
  <c r="L81" i="4"/>
  <c r="D81" i="4"/>
  <c r="AA7" i="4"/>
  <c r="AC7" i="4"/>
  <c r="AG7" i="4"/>
  <c r="AE7" i="4"/>
  <c r="D81" i="3"/>
  <c r="L81" i="3"/>
  <c r="AA7" i="3"/>
  <c r="AC7" i="3"/>
</calcChain>
</file>

<file path=xl/sharedStrings.xml><?xml version="1.0" encoding="utf-8"?>
<sst xmlns="http://schemas.openxmlformats.org/spreadsheetml/2006/main" count="4465" uniqueCount="1513">
  <si>
    <t>HỌC VIỆN CÔNG NGHỆ BƯU CHÍNH VIỄN THÔNG</t>
  </si>
  <si>
    <t>TRUNG TÂM KHẢO THÍ VÀ ĐẢM BẢO CHẤT LƯỢNG GIÁO DỤC</t>
  </si>
  <si>
    <t>Học phần:</t>
  </si>
  <si>
    <t>Số tín chỉ:</t>
  </si>
  <si>
    <t>Số
TT</t>
  </si>
  <si>
    <t>Mã SV</t>
  </si>
  <si>
    <t>Họ và tên</t>
  </si>
  <si>
    <t>Ngày sinh</t>
  </si>
  <si>
    <t>Lớp</t>
  </si>
  <si>
    <t>Điểm CC</t>
  </si>
  <si>
    <t>Điểm TBKT</t>
  </si>
  <si>
    <t>Điểm TN-TH</t>
  </si>
  <si>
    <t>Điểm BTTL</t>
  </si>
  <si>
    <t>Điểm
THI</t>
  </si>
  <si>
    <t>Điểm
KTHP</t>
  </si>
  <si>
    <t>Điểm hệ
chữ</t>
  </si>
  <si>
    <t>Xếp loại</t>
  </si>
  <si>
    <t>Ghi chú</t>
  </si>
  <si>
    <t>Phòng thi</t>
  </si>
  <si>
    <t>KT</t>
  </si>
  <si>
    <t>CC</t>
  </si>
  <si>
    <t>ĐCT</t>
  </si>
  <si>
    <t>Tỷ lệ</t>
  </si>
  <si>
    <t>SL</t>
  </si>
  <si>
    <t>Trọng số:</t>
  </si>
  <si>
    <t/>
  </si>
  <si>
    <t>Ghi chú:</t>
  </si>
  <si>
    <t>- Số SV theo DS:</t>
  </si>
  <si>
    <t>SV</t>
  </si>
  <si>
    <t>- Số SV dự thi:</t>
  </si>
  <si>
    <t>- Số SV thi đạt:</t>
  </si>
  <si>
    <t>- Số SV vắng thi:</t>
  </si>
  <si>
    <t>Thi đạt</t>
  </si>
  <si>
    <t>Thi lại</t>
  </si>
  <si>
    <t>Học lại</t>
  </si>
  <si>
    <t>Vắng thi</t>
  </si>
  <si>
    <t>Vi phạm quy chế thi</t>
  </si>
  <si>
    <t>Sỹ số</t>
  </si>
  <si>
    <t>Học phần</t>
  </si>
  <si>
    <t>- Số SV thi không đạt:</t>
  </si>
  <si>
    <t>- Số SV vắng thi có phép:</t>
  </si>
  <si>
    <t>- Số SV thi lại:</t>
  </si>
  <si>
    <t>Thi lần 1 học kỳ II năm học 2017 - 2018</t>
  </si>
  <si>
    <t>Nhập môn trí tuệ nhân tạo</t>
  </si>
  <si>
    <t>Bùi Văn</t>
  </si>
  <si>
    <t>Anh</t>
  </si>
  <si>
    <t>08/09/1997</t>
  </si>
  <si>
    <t>D15CQCN09-B</t>
  </si>
  <si>
    <t>24/09/1997</t>
  </si>
  <si>
    <t>D15CQCN07-B</t>
  </si>
  <si>
    <t>D15CQCN05-B</t>
  </si>
  <si>
    <t>Nguyễn Công</t>
  </si>
  <si>
    <t>09/04/1997</t>
  </si>
  <si>
    <t>D15CQCN08-B</t>
  </si>
  <si>
    <t>Nguyễn Đức</t>
  </si>
  <si>
    <t>D15CQCN03-B</t>
  </si>
  <si>
    <t>Nguyễn Hải</t>
  </si>
  <si>
    <t>12/03/1997</t>
  </si>
  <si>
    <t>D15CQCN04-B</t>
  </si>
  <si>
    <t>06/10/1997</t>
  </si>
  <si>
    <t>D15CQCN10-B</t>
  </si>
  <si>
    <t>Nguyễn Trung</t>
  </si>
  <si>
    <t>01/01/1997</t>
  </si>
  <si>
    <t>Nguyễn Tuấn</t>
  </si>
  <si>
    <t>17/03/1997</t>
  </si>
  <si>
    <t>14/05/1997</t>
  </si>
  <si>
    <t>Lương Văn</t>
  </si>
  <si>
    <t>Chính</t>
  </si>
  <si>
    <t>D15CQCN06-B</t>
  </si>
  <si>
    <t>Hà Văn</t>
  </si>
  <si>
    <t>Lê Văn</t>
  </si>
  <si>
    <t>Cường</t>
  </si>
  <si>
    <t>D13CNPM2</t>
  </si>
  <si>
    <t>Nguyễn Văn</t>
  </si>
  <si>
    <t>Nguyễn Duy</t>
  </si>
  <si>
    <t>Đại</t>
  </si>
  <si>
    <t>Nguyễn Ngọc</t>
  </si>
  <si>
    <t>Đức</t>
  </si>
  <si>
    <t>D15CQCN01-B</t>
  </si>
  <si>
    <t>Tuấn</t>
  </si>
  <si>
    <t>Vũ Thị</t>
  </si>
  <si>
    <t>Dũng</t>
  </si>
  <si>
    <t>08/01/1997</t>
  </si>
  <si>
    <t>05/01/1997</t>
  </si>
  <si>
    <t>D15CQCN11-B</t>
  </si>
  <si>
    <t>Hải</t>
  </si>
  <si>
    <t>10/10/1997</t>
  </si>
  <si>
    <t>D15CQCN02-B</t>
  </si>
  <si>
    <t>Hiếu</t>
  </si>
  <si>
    <t>10/09/1997</t>
  </si>
  <si>
    <t>Lâm</t>
  </si>
  <si>
    <t>Trần Đức</t>
  </si>
  <si>
    <t>Minh</t>
  </si>
  <si>
    <t>15/02/1997</t>
  </si>
  <si>
    <t>Nam</t>
  </si>
  <si>
    <t>Đào Thị</t>
  </si>
  <si>
    <t>20/10/1997</t>
  </si>
  <si>
    <t>Trần Văn</t>
  </si>
  <si>
    <t>Phương</t>
  </si>
  <si>
    <t>Quang</t>
  </si>
  <si>
    <t>01/05/1997</t>
  </si>
  <si>
    <t>07/01/1997</t>
  </si>
  <si>
    <t>Sơn</t>
  </si>
  <si>
    <t>11/11/1997</t>
  </si>
  <si>
    <t>04/08/1997</t>
  </si>
  <si>
    <t>07/09/1997</t>
  </si>
  <si>
    <t>Thanh</t>
  </si>
  <si>
    <t>Đỗ Văn</t>
  </si>
  <si>
    <t>Trung</t>
  </si>
  <si>
    <t>Phạm Minh</t>
  </si>
  <si>
    <t>Tú</t>
  </si>
  <si>
    <t>Trịnh Văn</t>
  </si>
  <si>
    <t>Tùng</t>
  </si>
  <si>
    <t>Vũ</t>
  </si>
  <si>
    <t>21/10/1997</t>
  </si>
  <si>
    <t>Ngày thi: 19/6/2018</t>
  </si>
  <si>
    <t>23/09/1997</t>
  </si>
  <si>
    <t>Bảo</t>
  </si>
  <si>
    <t>Phạm Quang</t>
  </si>
  <si>
    <t>10/11/1997</t>
  </si>
  <si>
    <t>Nguyễn Minh</t>
  </si>
  <si>
    <t>Công</t>
  </si>
  <si>
    <t>28/01/1997</t>
  </si>
  <si>
    <t>08/08/1997</t>
  </si>
  <si>
    <t>Nguyễn Quốc</t>
  </si>
  <si>
    <t>Duy</t>
  </si>
  <si>
    <t>Vũ Văn</t>
  </si>
  <si>
    <t>Dương</t>
  </si>
  <si>
    <t>Đạt</t>
  </si>
  <si>
    <t>Bùi Anh</t>
  </si>
  <si>
    <t>Hà</t>
  </si>
  <si>
    <t>18/12/1997</t>
  </si>
  <si>
    <t>Lê Đức</t>
  </si>
  <si>
    <t>Trần Quang</t>
  </si>
  <si>
    <t>Hiệp</t>
  </si>
  <si>
    <t>Nghĩa</t>
  </si>
  <si>
    <t>13/12/1997</t>
  </si>
  <si>
    <t>Hòa</t>
  </si>
  <si>
    <t>Hùng</t>
  </si>
  <si>
    <t>Huy</t>
  </si>
  <si>
    <t>Hưng</t>
  </si>
  <si>
    <t>06/04/1997</t>
  </si>
  <si>
    <t>Kiên</t>
  </si>
  <si>
    <t>12/10/1997</t>
  </si>
  <si>
    <t>Long</t>
  </si>
  <si>
    <t>15/09/1997</t>
  </si>
  <si>
    <t>Luân</t>
  </si>
  <si>
    <t>Nguyễn Thế</t>
  </si>
  <si>
    <t>Lượng</t>
  </si>
  <si>
    <t>Mạnh</t>
  </si>
  <si>
    <t>04/12/1997</t>
  </si>
  <si>
    <t>18/07/1997</t>
  </si>
  <si>
    <t>Mỹ</t>
  </si>
  <si>
    <t>Lê Hồng</t>
  </si>
  <si>
    <t>Phong</t>
  </si>
  <si>
    <t>Phạm Văn</t>
  </si>
  <si>
    <t>Sang</t>
  </si>
  <si>
    <t>08/05/1997</t>
  </si>
  <si>
    <t>05/09/1997</t>
  </si>
  <si>
    <t>Nguyễn Đình</t>
  </si>
  <si>
    <t>Đăng</t>
  </si>
  <si>
    <t>Thành</t>
  </si>
  <si>
    <t>25/10/1997</t>
  </si>
  <si>
    <t>Thảo</t>
  </si>
  <si>
    <t>01/09/1997</t>
  </si>
  <si>
    <t>Thắng</t>
  </si>
  <si>
    <t>17/10/1997</t>
  </si>
  <si>
    <t>Nguyễn Thị</t>
  </si>
  <si>
    <t>Trang</t>
  </si>
  <si>
    <t>10/12/1997</t>
  </si>
  <si>
    <t>16/10/1997</t>
  </si>
  <si>
    <t>Tuyền</t>
  </si>
  <si>
    <t>Việt</t>
  </si>
  <si>
    <t>30/08/1997</t>
  </si>
  <si>
    <t>305-A2</t>
  </si>
  <si>
    <t>402-A2</t>
  </si>
  <si>
    <t>505-A2</t>
  </si>
  <si>
    <t>B15DCCN004</t>
  </si>
  <si>
    <t>Lê Hoàng</t>
  </si>
  <si>
    <t>20/02/1997</t>
  </si>
  <si>
    <t>B15DCCN051</t>
  </si>
  <si>
    <t>Đặng Việt</t>
  </si>
  <si>
    <t>Bắc</t>
  </si>
  <si>
    <t>01/06/1997</t>
  </si>
  <si>
    <t>B15DCCN081</t>
  </si>
  <si>
    <t>Đỗ Sơn</t>
  </si>
  <si>
    <t>Cung</t>
  </si>
  <si>
    <t>13/01/1997</t>
  </si>
  <si>
    <t>B15DCCN089</t>
  </si>
  <si>
    <t>Lê Huy</t>
  </si>
  <si>
    <t>B15DCCN102</t>
  </si>
  <si>
    <t>Bùi Quang</t>
  </si>
  <si>
    <t>Danh</t>
  </si>
  <si>
    <t>B15DCCN123</t>
  </si>
  <si>
    <t>Doanh</t>
  </si>
  <si>
    <t>B15DCCN151</t>
  </si>
  <si>
    <t>30/09/1997</t>
  </si>
  <si>
    <t>B15DCCN153</t>
  </si>
  <si>
    <t>22/07/1997</t>
  </si>
  <si>
    <t>B15DCCN167</t>
  </si>
  <si>
    <t>04/01/1997</t>
  </si>
  <si>
    <t>B15DCCN158</t>
  </si>
  <si>
    <t>Phạm Hồng</t>
  </si>
  <si>
    <t>26/10/1997</t>
  </si>
  <si>
    <t>B15DCCN093</t>
  </si>
  <si>
    <t>Bạch Hồng</t>
  </si>
  <si>
    <t>B15DCCN106</t>
  </si>
  <si>
    <t>07/11/1997</t>
  </si>
  <si>
    <t>B15DCCN109</t>
  </si>
  <si>
    <t>Nguyễn Thành</t>
  </si>
  <si>
    <t>17/08/1997</t>
  </si>
  <si>
    <t>B15DCCN117</t>
  </si>
  <si>
    <t>Thân Hoàng</t>
  </si>
  <si>
    <t>15/12/1997</t>
  </si>
  <si>
    <t>B15DCCN100</t>
  </si>
  <si>
    <t>Đào Anh</t>
  </si>
  <si>
    <t>22/03/1997</t>
  </si>
  <si>
    <t>B15DCCN125</t>
  </si>
  <si>
    <t>Đông</t>
  </si>
  <si>
    <t>10/03/1997</t>
  </si>
  <si>
    <t>B15DCCN128</t>
  </si>
  <si>
    <t>23/08/1997</t>
  </si>
  <si>
    <t>B15DCCN176</t>
  </si>
  <si>
    <t>Đỗ Thanh</t>
  </si>
  <si>
    <t>21/04/1997</t>
  </si>
  <si>
    <t>B15DCCN173</t>
  </si>
  <si>
    <t>Phan Thị Diệu</t>
  </si>
  <si>
    <t>15/05/1997</t>
  </si>
  <si>
    <t>B15DCCN178</t>
  </si>
  <si>
    <t>Trịnh Quốc</t>
  </si>
  <si>
    <t>Hai</t>
  </si>
  <si>
    <t>01/10/1995</t>
  </si>
  <si>
    <t>B15DCCN181</t>
  </si>
  <si>
    <t>Cao Đắc</t>
  </si>
  <si>
    <t>19/11/1997</t>
  </si>
  <si>
    <t>B15DCCN180</t>
  </si>
  <si>
    <t>Thiều Hoàng</t>
  </si>
  <si>
    <t>B13DCCN144</t>
  </si>
  <si>
    <t>Lê Trọng</t>
  </si>
  <si>
    <t>05/05/1995</t>
  </si>
  <si>
    <t>B14DCCN777</t>
  </si>
  <si>
    <t>Nguyễn Thị Thu</t>
  </si>
  <si>
    <t>21/02/1996</t>
  </si>
  <si>
    <t>D14HTTT4</t>
  </si>
  <si>
    <t>B15DCCN188</t>
  </si>
  <si>
    <t>Ngọ Quang</t>
  </si>
  <si>
    <t>B15DCCN197</t>
  </si>
  <si>
    <t>Hào</t>
  </si>
  <si>
    <t>05/02/1997</t>
  </si>
  <si>
    <t>B15DCCN203</t>
  </si>
  <si>
    <t>Cao Hữu</t>
  </si>
  <si>
    <t>Hiển</t>
  </si>
  <si>
    <t>B15DCCN223</t>
  </si>
  <si>
    <t>11/01/1997</t>
  </si>
  <si>
    <t>B15DCCN226</t>
  </si>
  <si>
    <t>Hà Thị Hồng</t>
  </si>
  <si>
    <t>Hoa</t>
  </si>
  <si>
    <t>08/12/1997</t>
  </si>
  <si>
    <t>B15DCCN232</t>
  </si>
  <si>
    <t>Hoàn</t>
  </si>
  <si>
    <t>22/06/1997</t>
  </si>
  <si>
    <t>B15DCCN236</t>
  </si>
  <si>
    <t>Bùi Nguyễn Huy</t>
  </si>
  <si>
    <t>Hoàng</t>
  </si>
  <si>
    <t>B15DCCN252</t>
  </si>
  <si>
    <t>Nguyễn Mạnh</t>
  </si>
  <si>
    <t>03/02/1997</t>
  </si>
  <si>
    <t>B15DCCN255</t>
  </si>
  <si>
    <t>Nguyễn Như</t>
  </si>
  <si>
    <t>20/11/1997</t>
  </si>
  <si>
    <t>B15DCCN246</t>
  </si>
  <si>
    <t>B15DCCN264</t>
  </si>
  <si>
    <t>Trần Duy</t>
  </si>
  <si>
    <t>18/01/1997</t>
  </si>
  <si>
    <t>B15DCCN287</t>
  </si>
  <si>
    <t>Khánh</t>
  </si>
  <si>
    <t>02/11/1997</t>
  </si>
  <si>
    <t>B15DCCN288</t>
  </si>
  <si>
    <t>Dương Văn</t>
  </si>
  <si>
    <t>Khôi</t>
  </si>
  <si>
    <t>08/04/1997</t>
  </si>
  <si>
    <t>B15DCCN294</t>
  </si>
  <si>
    <t>Lê Thị</t>
  </si>
  <si>
    <t>Kim</t>
  </si>
  <si>
    <t>29/03/1997</t>
  </si>
  <si>
    <t>B15DCCN329</t>
  </si>
  <si>
    <t>Nguyễn Văn Thể</t>
  </si>
  <si>
    <t>Lực</t>
  </si>
  <si>
    <t>01/04/1997</t>
  </si>
  <si>
    <t>B15DCCN334</t>
  </si>
  <si>
    <t>Nguyễn Thị Tuyết</t>
  </si>
  <si>
    <t>Mai</t>
  </si>
  <si>
    <t>23/05/1997</t>
  </si>
  <si>
    <t>B15DCCN353</t>
  </si>
  <si>
    <t>Nguyễn Long An</t>
  </si>
  <si>
    <t>21/08/1997</t>
  </si>
  <si>
    <t>B15DCCN360</t>
  </si>
  <si>
    <t>B15DCCN356</t>
  </si>
  <si>
    <t>Trương Hoàng</t>
  </si>
  <si>
    <t>17/09/1997</t>
  </si>
  <si>
    <t>B15DCCN378</t>
  </si>
  <si>
    <t>B15DCCN389</t>
  </si>
  <si>
    <t>22/02/1997</t>
  </si>
  <si>
    <t>B15DCCN399</t>
  </si>
  <si>
    <t>Phan Thanh</t>
  </si>
  <si>
    <t>Nguyên</t>
  </si>
  <si>
    <t>19/03/1996</t>
  </si>
  <si>
    <t>B15DCCN400</t>
  </si>
  <si>
    <t>Nguyễn Trọng</t>
  </si>
  <si>
    <t>Nhâm</t>
  </si>
  <si>
    <t>25/06/1997</t>
  </si>
  <si>
    <t>B15DCCN415</t>
  </si>
  <si>
    <t>Đỗ Như</t>
  </si>
  <si>
    <t>Phước</t>
  </si>
  <si>
    <t>07/04/1996</t>
  </si>
  <si>
    <t>B15DCCN421</t>
  </si>
  <si>
    <t>B15DCCN420</t>
  </si>
  <si>
    <t>Chu Quế</t>
  </si>
  <si>
    <t>B15DCCN417</t>
  </si>
  <si>
    <t>B15DCCN442</t>
  </si>
  <si>
    <t>Quí</t>
  </si>
  <si>
    <t>B15DCCN454</t>
  </si>
  <si>
    <t>B15DCCN458</t>
  </si>
  <si>
    <t>Sen</t>
  </si>
  <si>
    <t>B15DCCN461</t>
  </si>
  <si>
    <t>Ngô Thế</t>
  </si>
  <si>
    <t>06/08/1997</t>
  </si>
  <si>
    <t>B15DCCN503</t>
  </si>
  <si>
    <t>B15DCCN513</t>
  </si>
  <si>
    <t>Tống Nguyên</t>
  </si>
  <si>
    <t>B15DCCN516</t>
  </si>
  <si>
    <t>Vũ Chí</t>
  </si>
  <si>
    <t>B15DCCN497</t>
  </si>
  <si>
    <t>Đậu Thế</t>
  </si>
  <si>
    <t>08/11/1997</t>
  </si>
  <si>
    <t>B15DCCN537</t>
  </si>
  <si>
    <t>Nguyễn Anh</t>
  </si>
  <si>
    <t>Thơ</t>
  </si>
  <si>
    <t>21/09/1997</t>
  </si>
  <si>
    <t>B15DCCN554</t>
  </si>
  <si>
    <t>Lê Tất</t>
  </si>
  <si>
    <t>Tiến</t>
  </si>
  <si>
    <t>06/03/1997</t>
  </si>
  <si>
    <t>B15DCCN573</t>
  </si>
  <si>
    <t>10/06/1997</t>
  </si>
  <si>
    <t>B15DCCN585</t>
  </si>
  <si>
    <t>Trường</t>
  </si>
  <si>
    <t>B15DCCN607</t>
  </si>
  <si>
    <t>Lê Công</t>
  </si>
  <si>
    <t>08/07/1997</t>
  </si>
  <si>
    <t>B15DCCN623</t>
  </si>
  <si>
    <t>Đào Duy</t>
  </si>
  <si>
    <t>19/10/1997</t>
  </si>
  <si>
    <t>B15DCCN627</t>
  </si>
  <si>
    <t>Ngô Thanh</t>
  </si>
  <si>
    <t>B15DCCN628</t>
  </si>
  <si>
    <t>Nguyễn Sơn</t>
  </si>
  <si>
    <t>28/09/1997</t>
  </si>
  <si>
    <t>B15DCCN636</t>
  </si>
  <si>
    <t>04/11/1997</t>
  </si>
  <si>
    <t>B15DCCN653</t>
  </si>
  <si>
    <t>23/07/1997</t>
  </si>
  <si>
    <t>B15DCCN664</t>
  </si>
  <si>
    <t>Nguyễn Thị Huyền</t>
  </si>
  <si>
    <t>Yến</t>
  </si>
  <si>
    <t>19/02/1996</t>
  </si>
  <si>
    <t>Nhóm: D15-178_03</t>
  </si>
  <si>
    <t>Giờ thi: 08:00</t>
  </si>
  <si>
    <t>102-A2</t>
  </si>
  <si>
    <t>203-A2</t>
  </si>
  <si>
    <t>202-A2</t>
  </si>
  <si>
    <t>B15DCCN003</t>
  </si>
  <si>
    <t>Hoàng Văn</t>
  </si>
  <si>
    <t>An</t>
  </si>
  <si>
    <t>09/11/1996</t>
  </si>
  <si>
    <t>B15DCCN028</t>
  </si>
  <si>
    <t>Lê Tuấn</t>
  </si>
  <si>
    <t>21/01/1997</t>
  </si>
  <si>
    <t>B15DCCN022</t>
  </si>
  <si>
    <t>Nguyễn Quang</t>
  </si>
  <si>
    <t>30/04/1997</t>
  </si>
  <si>
    <t>B15DCCN017</t>
  </si>
  <si>
    <t>23/10/1997</t>
  </si>
  <si>
    <t>B15DCCN012</t>
  </si>
  <si>
    <t>28/11/1997</t>
  </si>
  <si>
    <t>B15DCCN014</t>
  </si>
  <si>
    <t>Phạm Ngọc</t>
  </si>
  <si>
    <t>19/03/1997</t>
  </si>
  <si>
    <t>B15DCCN029</t>
  </si>
  <si>
    <t>B15DCCN068</t>
  </si>
  <si>
    <t>Đặng Xuân</t>
  </si>
  <si>
    <t>Chinh</t>
  </si>
  <si>
    <t>B15DCCN069</t>
  </si>
  <si>
    <t>B15DCCN076</t>
  </si>
  <si>
    <t>Mai Thành</t>
  </si>
  <si>
    <t>B15DCCN119</t>
  </si>
  <si>
    <t>Nguyễn Thị Phương</t>
  </si>
  <si>
    <t>Diệu</t>
  </si>
  <si>
    <t>B15DCCN149</t>
  </si>
  <si>
    <t>B15DCCN112</t>
  </si>
  <si>
    <t>14/07/1997</t>
  </si>
  <si>
    <t>B15DCCN105</t>
  </si>
  <si>
    <t>Trần Thành</t>
  </si>
  <si>
    <t>B15DCCN101</t>
  </si>
  <si>
    <t>Trần Hải</t>
  </si>
  <si>
    <t>20/01/1997</t>
  </si>
  <si>
    <t>B15DCCN124</t>
  </si>
  <si>
    <t>14/04/1996</t>
  </si>
  <si>
    <t>B15DCCN135</t>
  </si>
  <si>
    <t>Phùng Trung</t>
  </si>
  <si>
    <t>B15DCCN134</t>
  </si>
  <si>
    <t>B15DCCN170</t>
  </si>
  <si>
    <t>Vũ Đỗ Minh</t>
  </si>
  <si>
    <t>Giang</t>
  </si>
  <si>
    <t>B15DCCN204</t>
  </si>
  <si>
    <t>Tô Minh</t>
  </si>
  <si>
    <t>B14DCCN338</t>
  </si>
  <si>
    <t>Phạm Quốc</t>
  </si>
  <si>
    <t>06/03/1996</t>
  </si>
  <si>
    <t>D14CNPM4</t>
  </si>
  <si>
    <t>B14DCCN574</t>
  </si>
  <si>
    <t>Phenglor</t>
  </si>
  <si>
    <t>Siada</t>
  </si>
  <si>
    <t>14/12/1992</t>
  </si>
  <si>
    <t>D14HTTT3</t>
  </si>
  <si>
    <t>B112104188</t>
  </si>
  <si>
    <t>Phạm Anh</t>
  </si>
  <si>
    <t>Tài</t>
  </si>
  <si>
    <t>13/04/1993</t>
  </si>
  <si>
    <t>D11CN3</t>
  </si>
  <si>
    <t>B13DCCN119</t>
  </si>
  <si>
    <t>Trương Trần</t>
  </si>
  <si>
    <t>02/04/1994</t>
  </si>
  <si>
    <t>B15DCCN237</t>
  </si>
  <si>
    <t>Nguyễn Trí</t>
  </si>
  <si>
    <t>B15DCCN243</t>
  </si>
  <si>
    <t>Hội</t>
  </si>
  <si>
    <t>06/09/1997</t>
  </si>
  <si>
    <t>B15DCCN248</t>
  </si>
  <si>
    <t>B15DCCN277</t>
  </si>
  <si>
    <t>Chu Thế</t>
  </si>
  <si>
    <t>B15DCCN270</t>
  </si>
  <si>
    <t>Đinh Lệnh Quang</t>
  </si>
  <si>
    <t>B15DCCN260</t>
  </si>
  <si>
    <t>B15DCCN258</t>
  </si>
  <si>
    <t>15/01/1996</t>
  </si>
  <si>
    <t>B15DCCN282</t>
  </si>
  <si>
    <t>Đặng Nhật</t>
  </si>
  <si>
    <t>B15DCCN284</t>
  </si>
  <si>
    <t>Lê Duy</t>
  </si>
  <si>
    <t>B15DCCN292</t>
  </si>
  <si>
    <t>Trần Sách</t>
  </si>
  <si>
    <t>25/02/1997</t>
  </si>
  <si>
    <t>B15DCCN301</t>
  </si>
  <si>
    <t>01/10/1997</t>
  </si>
  <si>
    <t>B15DCCN322</t>
  </si>
  <si>
    <t>22/01/1997</t>
  </si>
  <si>
    <t>B15DCCN320</t>
  </si>
  <si>
    <t>B15DCCN311</t>
  </si>
  <si>
    <t>Bùi Thế</t>
  </si>
  <si>
    <t>Lộc</t>
  </si>
  <si>
    <t>B15DCCN312</t>
  </si>
  <si>
    <t>B15DCCN328</t>
  </si>
  <si>
    <t>B15DCCN339</t>
  </si>
  <si>
    <t>02/10/1997</t>
  </si>
  <si>
    <t>B15DCCN358</t>
  </si>
  <si>
    <t>Bùi Chí</t>
  </si>
  <si>
    <t>13/02/1997</t>
  </si>
  <si>
    <t>B15DCCN354</t>
  </si>
  <si>
    <t>12/06/1997</t>
  </si>
  <si>
    <t>B15DCCN361</t>
  </si>
  <si>
    <t>17/02/1997</t>
  </si>
  <si>
    <t>B15DCCN369</t>
  </si>
  <si>
    <t>Trịnh Quang</t>
  </si>
  <si>
    <t>B15DCCN398</t>
  </si>
  <si>
    <t>Nguyễn Hưng</t>
  </si>
  <si>
    <t>B15DCCN406</t>
  </si>
  <si>
    <t>22/01/1993</t>
  </si>
  <si>
    <t>B15DCCN424</t>
  </si>
  <si>
    <t>Phượng</t>
  </si>
  <si>
    <t>03/08/1997</t>
  </si>
  <si>
    <t>B15DCCN438</t>
  </si>
  <si>
    <t>Hà Minh</t>
  </si>
  <si>
    <t>B15DCCN435</t>
  </si>
  <si>
    <t>09/02/1997</t>
  </si>
  <si>
    <t>B15DCCN457</t>
  </si>
  <si>
    <t>Trần Thị</t>
  </si>
  <si>
    <t>10/10/1996</t>
  </si>
  <si>
    <t>B15DCCN478</t>
  </si>
  <si>
    <t>B15DCCN479</t>
  </si>
  <si>
    <t>04/05/1997</t>
  </si>
  <si>
    <t>B15DCCN504</t>
  </si>
  <si>
    <t>24/02/1997</t>
  </si>
  <si>
    <t>B15DCCN510</t>
  </si>
  <si>
    <t>Dương Công</t>
  </si>
  <si>
    <t>09/08/1997</t>
  </si>
  <si>
    <t>B15DCCN508</t>
  </si>
  <si>
    <t>Đoàn Văn</t>
  </si>
  <si>
    <t>B15DCCN515</t>
  </si>
  <si>
    <t>Hoàng Đức</t>
  </si>
  <si>
    <t>B15DCCN511</t>
  </si>
  <si>
    <t>B15DCCN519</t>
  </si>
  <si>
    <t>B15DCCN490</t>
  </si>
  <si>
    <t>12/02/1997</t>
  </si>
  <si>
    <t>B15DCCN553</t>
  </si>
  <si>
    <t>Đỗ Đình</t>
  </si>
  <si>
    <t>10/04/1997</t>
  </si>
  <si>
    <t>B15DCCN576</t>
  </si>
  <si>
    <t>22/04/1997</t>
  </si>
  <si>
    <t>B15DCCN596</t>
  </si>
  <si>
    <t>11/04/1997</t>
  </si>
  <si>
    <t>B15DCCN599</t>
  </si>
  <si>
    <t>Tụ</t>
  </si>
  <si>
    <t>05/04/1997</t>
  </si>
  <si>
    <t>B15DCCN609</t>
  </si>
  <si>
    <t>Lê Minh</t>
  </si>
  <si>
    <t>B15DCCN621</t>
  </si>
  <si>
    <t>10/05/1997</t>
  </si>
  <si>
    <t>B15DCCN641</t>
  </si>
  <si>
    <t>Vân</t>
  </si>
  <si>
    <t>20/10/1996</t>
  </si>
  <si>
    <t>B15DCCN645</t>
  </si>
  <si>
    <t>Đàm Trọng</t>
  </si>
  <si>
    <t>21/11/1997</t>
  </si>
  <si>
    <t>B15DCCN648</t>
  </si>
  <si>
    <t>Vinh</t>
  </si>
  <si>
    <t>B15DCCN658</t>
  </si>
  <si>
    <t>Dương Thị</t>
  </si>
  <si>
    <t>Vui</t>
  </si>
  <si>
    <t>21/05/1997</t>
  </si>
  <si>
    <t>Nhóm: D15-179_04</t>
  </si>
  <si>
    <t>B15DCCN002</t>
  </si>
  <si>
    <t>04/11/1996</t>
  </si>
  <si>
    <t>B15DCCN015</t>
  </si>
  <si>
    <t>Vương Thị Quỳnh</t>
  </si>
  <si>
    <t>05/06/1997</t>
  </si>
  <si>
    <t>B15DCCN038</t>
  </si>
  <si>
    <t>Bùi Lan</t>
  </si>
  <si>
    <t>14/04/1997</t>
  </si>
  <si>
    <t>B15DCCN008</t>
  </si>
  <si>
    <t>28/08/1997</t>
  </si>
  <si>
    <t>B13DCCN182</t>
  </si>
  <si>
    <t>10/01/1995</t>
  </si>
  <si>
    <t>D13HTTT2</t>
  </si>
  <si>
    <t>B15DCCN055</t>
  </si>
  <si>
    <t>B15DCCN070</t>
  </si>
  <si>
    <t>B15DCCN169</t>
  </si>
  <si>
    <t>B15DCCN160</t>
  </si>
  <si>
    <t>02/09/1997</t>
  </si>
  <si>
    <t>B15DCCN157</t>
  </si>
  <si>
    <t>Nguyễn Triệu An</t>
  </si>
  <si>
    <t>B15DCCN163</t>
  </si>
  <si>
    <t>B15DCCN095</t>
  </si>
  <si>
    <t>B15DCCN103</t>
  </si>
  <si>
    <t>Hà Thị</t>
  </si>
  <si>
    <t>Đào</t>
  </si>
  <si>
    <t>12/08/1995</t>
  </si>
  <si>
    <t>B15DCCN108</t>
  </si>
  <si>
    <t>Nguyễn Tài</t>
  </si>
  <si>
    <t>17/11/1997</t>
  </si>
  <si>
    <t>B12DCCN477</t>
  </si>
  <si>
    <t>22/10/1994</t>
  </si>
  <si>
    <t>D12CNPM5</t>
  </si>
  <si>
    <t>B15DCCN113</t>
  </si>
  <si>
    <t>Trần Doãn</t>
  </si>
  <si>
    <t>15/11/1995</t>
  </si>
  <si>
    <t>B15DCCN120</t>
  </si>
  <si>
    <t>Phạm Viết</t>
  </si>
  <si>
    <t>Đình</t>
  </si>
  <si>
    <t>31/12/1997</t>
  </si>
  <si>
    <t>B15DCCN195</t>
  </si>
  <si>
    <t>Vũ Thị Hồng</t>
  </si>
  <si>
    <t>Hạnh</t>
  </si>
  <si>
    <t>06/11/1997</t>
  </si>
  <si>
    <t>B15DCCN191</t>
  </si>
  <si>
    <t>Cao Công</t>
  </si>
  <si>
    <t>Hân</t>
  </si>
  <si>
    <t>22/10/1997</t>
  </si>
  <si>
    <t>B15DCCN201</t>
  </si>
  <si>
    <t>Hiên</t>
  </si>
  <si>
    <t>B15DCCN209</t>
  </si>
  <si>
    <t>B15DCCN213</t>
  </si>
  <si>
    <t>B13DCCN145</t>
  </si>
  <si>
    <t>Trần Đăng</t>
  </si>
  <si>
    <t>20/08/1995</t>
  </si>
  <si>
    <t>B14DCCN572</t>
  </si>
  <si>
    <t>Yai</t>
  </si>
  <si>
    <t>Louangseng</t>
  </si>
  <si>
    <t>03/01/1994</t>
  </si>
  <si>
    <t>D14HTTT2</t>
  </si>
  <si>
    <t>B15DCCN222</t>
  </si>
  <si>
    <t>Hoàng Phó</t>
  </si>
  <si>
    <t>B15DCCN214</t>
  </si>
  <si>
    <t>B15DCCN224</t>
  </si>
  <si>
    <t>B15DCCN235</t>
  </si>
  <si>
    <t>Nguyễn Vũ</t>
  </si>
  <si>
    <t>B15DCCN250</t>
  </si>
  <si>
    <t>Lê Kim</t>
  </si>
  <si>
    <t>B15DCCN271</t>
  </si>
  <si>
    <t>Hách Quang</t>
  </si>
  <si>
    <t>B15DCCN275</t>
  </si>
  <si>
    <t>B15DCCN276</t>
  </si>
  <si>
    <t>Trần Đình</t>
  </si>
  <si>
    <t>01/03/1997</t>
  </si>
  <si>
    <t>B15DCCN279</t>
  </si>
  <si>
    <t>Nguyễn Phương</t>
  </si>
  <si>
    <t>Huyền</t>
  </si>
  <si>
    <t>B15DCCN257</t>
  </si>
  <si>
    <t>23/02/1997</t>
  </si>
  <si>
    <t>B15DCCN268</t>
  </si>
  <si>
    <t>Đàm Khắc</t>
  </si>
  <si>
    <t>Hữu</t>
  </si>
  <si>
    <t>12/09/1996</t>
  </si>
  <si>
    <t>B15DCCN286</t>
  </si>
  <si>
    <t>Bạch Ngọc</t>
  </si>
  <si>
    <t>26/09/1997</t>
  </si>
  <si>
    <t>B15DCCN295</t>
  </si>
  <si>
    <t>Kỳ</t>
  </si>
  <si>
    <t>B15DCCN300</t>
  </si>
  <si>
    <t>Hoàng Tùng</t>
  </si>
  <si>
    <t>B15DCCN303</t>
  </si>
  <si>
    <t>Lệ</t>
  </si>
  <si>
    <t>09/06/1997</t>
  </si>
  <si>
    <t>B15DCCN321</t>
  </si>
  <si>
    <t>10/01/1997</t>
  </si>
  <si>
    <t>B15DCCN326</t>
  </si>
  <si>
    <t>Lê Thành</t>
  </si>
  <si>
    <t>16/10/1996</t>
  </si>
  <si>
    <t>B15DCCN330</t>
  </si>
  <si>
    <t>Vũ Xuân</t>
  </si>
  <si>
    <t>26/08/1997</t>
  </si>
  <si>
    <t>B15DCCN335</t>
  </si>
  <si>
    <t>Hà Thị Thanh</t>
  </si>
  <si>
    <t>B15DCCN337</t>
  </si>
  <si>
    <t>Trần Thị Tuyết</t>
  </si>
  <si>
    <t>B15DCCN345</t>
  </si>
  <si>
    <t>Vũ Đức</t>
  </si>
  <si>
    <t>06/06/1997</t>
  </si>
  <si>
    <t>B15DCCN365</t>
  </si>
  <si>
    <t>Trần Ngọc</t>
  </si>
  <si>
    <t>24/06/1997</t>
  </si>
  <si>
    <t>B15DCCN368</t>
  </si>
  <si>
    <t>15/03/1997</t>
  </si>
  <si>
    <t>B15DCCN374</t>
  </si>
  <si>
    <t>27/05/1997</t>
  </si>
  <si>
    <t>B15DCCN376</t>
  </si>
  <si>
    <t>Đặng Quang</t>
  </si>
  <si>
    <t>02/04/1997</t>
  </si>
  <si>
    <t>B15DCCN390</t>
  </si>
  <si>
    <t>16/04/1997</t>
  </si>
  <si>
    <t>B15DCCN437</t>
  </si>
  <si>
    <t>B15DCCN425</t>
  </si>
  <si>
    <t>Khổng Minh</t>
  </si>
  <si>
    <t>Quân</t>
  </si>
  <si>
    <t>B15DCCN453</t>
  </si>
  <si>
    <t>Nguyễn Lương</t>
  </si>
  <si>
    <t>11/06/1997</t>
  </si>
  <si>
    <t>B15DCCN477</t>
  </si>
  <si>
    <t>B15DCCN501</t>
  </si>
  <si>
    <t>27/09/1997</t>
  </si>
  <si>
    <t>B15DCCN507</t>
  </si>
  <si>
    <t>Phan Ngọc</t>
  </si>
  <si>
    <t>14/03/1997</t>
  </si>
  <si>
    <t>B15DCCN518</t>
  </si>
  <si>
    <t>11/12/1997</t>
  </si>
  <si>
    <t>B15DCCN520</t>
  </si>
  <si>
    <t>17/05/1994</t>
  </si>
  <si>
    <t>B15DCCN523</t>
  </si>
  <si>
    <t>Đỗ Thị Hương</t>
  </si>
  <si>
    <t>30/05/1997</t>
  </si>
  <si>
    <t>B15DCCN491</t>
  </si>
  <si>
    <t>Chu Xuân</t>
  </si>
  <si>
    <t>24/04/1996</t>
  </si>
  <si>
    <t>B15DCCN532</t>
  </si>
  <si>
    <t>Thiết</t>
  </si>
  <si>
    <t>09/03/1997</t>
  </si>
  <si>
    <t>B15DCCN557</t>
  </si>
  <si>
    <t>Toàn</t>
  </si>
  <si>
    <t>08/10/1997</t>
  </si>
  <si>
    <t>B15DCCN566</t>
  </si>
  <si>
    <t>Trọng</t>
  </si>
  <si>
    <t>B15DCCN579</t>
  </si>
  <si>
    <t>Lưu Sinh</t>
  </si>
  <si>
    <t>B15DCCN574</t>
  </si>
  <si>
    <t>Nguyễn Tất</t>
  </si>
  <si>
    <t>B15DCCN606</t>
  </si>
  <si>
    <t>B15DCCN604</t>
  </si>
  <si>
    <t>Lường Viết</t>
  </si>
  <si>
    <t>B15DCCN616</t>
  </si>
  <si>
    <t>Nguyễn Đắc</t>
  </si>
  <si>
    <t>B15DCCN644</t>
  </si>
  <si>
    <t>07/05/1997</t>
  </si>
  <si>
    <t>B15DCCN656</t>
  </si>
  <si>
    <t>Trần Quốc</t>
  </si>
  <si>
    <t>27/12/1996</t>
  </si>
  <si>
    <t>Nhóm: D15-180_05</t>
  </si>
  <si>
    <t>304-A2</t>
  </si>
  <si>
    <t>605-A2</t>
  </si>
  <si>
    <t>705-A2</t>
  </si>
  <si>
    <t>BẢNG ĐIỂM HỌC PHẦN</t>
  </si>
  <si>
    <t>Vắng</t>
  </si>
  <si>
    <t>Hà Nội, ngày 16 tháng 7 năm 2018</t>
  </si>
  <si>
    <t>Nhóm: D15-181_06</t>
  </si>
  <si>
    <t>Giờ thi: 13:00</t>
  </si>
  <si>
    <t>B15DCCN044</t>
  </si>
  <si>
    <t>Đỗ Bùi Phương</t>
  </si>
  <si>
    <t>12/11/1997</t>
  </si>
  <si>
    <t>603-A2</t>
  </si>
  <si>
    <t>B15DCCN039</t>
  </si>
  <si>
    <t>04/06/1997</t>
  </si>
  <si>
    <t>B15DCCN050</t>
  </si>
  <si>
    <t>Nguyễn Xuân</t>
  </si>
  <si>
    <t>05/12/1997</t>
  </si>
  <si>
    <t>B15DCCN059</t>
  </si>
  <si>
    <t>Bình</t>
  </si>
  <si>
    <t>27/11/1997</t>
  </si>
  <si>
    <t>B15DCCN062</t>
  </si>
  <si>
    <t>Đặng Thị Lệ</t>
  </si>
  <si>
    <t>Châm</t>
  </si>
  <si>
    <t>04/03/1997</t>
  </si>
  <si>
    <t>B15DCCN063</t>
  </si>
  <si>
    <t>Võ Minh</t>
  </si>
  <si>
    <t>Châu</t>
  </si>
  <si>
    <t>B15DCCN078</t>
  </si>
  <si>
    <t>Nguyễn Hữu</t>
  </si>
  <si>
    <t>B15DCCN085</t>
  </si>
  <si>
    <t>27/01/1997</t>
  </si>
  <si>
    <t>B15DCCN164</t>
  </si>
  <si>
    <t>Đỗ Viết</t>
  </si>
  <si>
    <t>20/03/1997</t>
  </si>
  <si>
    <t>B15DCCN165</t>
  </si>
  <si>
    <t>Tạ Anh</t>
  </si>
  <si>
    <t>29/12/1997</t>
  </si>
  <si>
    <t>B15DCCN166</t>
  </si>
  <si>
    <t>Triệu Khương</t>
  </si>
  <si>
    <t>20/07/1997</t>
  </si>
  <si>
    <t>B15DCCN107</t>
  </si>
  <si>
    <t>Nguyễn Tiến</t>
  </si>
  <si>
    <t>B15DCCN111</t>
  </si>
  <si>
    <t>Vũ Tiến</t>
  </si>
  <si>
    <t>24/12/1997</t>
  </si>
  <si>
    <t>B15DCCN099</t>
  </si>
  <si>
    <t>Cao Hải</t>
  </si>
  <si>
    <t>B15DCCN132</t>
  </si>
  <si>
    <t>B15DCCN171</t>
  </si>
  <si>
    <t>B15DCCN186</t>
  </si>
  <si>
    <t>12/01/1997</t>
  </si>
  <si>
    <t>B15DCCN194</t>
  </si>
  <si>
    <t>Hằng</t>
  </si>
  <si>
    <t>25/07/1997</t>
  </si>
  <si>
    <t>B15DCCN207</t>
  </si>
  <si>
    <t>09/10/1997</t>
  </si>
  <si>
    <t>B14DCCN566</t>
  </si>
  <si>
    <t>Sommaiy</t>
  </si>
  <si>
    <t>Keobounnakh</t>
  </si>
  <si>
    <t>10/10/1991</t>
  </si>
  <si>
    <t>D14HTTT1</t>
  </si>
  <si>
    <t>B14DCCN762</t>
  </si>
  <si>
    <t>Thường</t>
  </si>
  <si>
    <t>02/02/1996</t>
  </si>
  <si>
    <t>B14DCCN112</t>
  </si>
  <si>
    <t>Đào Gia</t>
  </si>
  <si>
    <t>Tiền</t>
  </si>
  <si>
    <t>28/09/1996</t>
  </si>
  <si>
    <t>B12DCCN094</t>
  </si>
  <si>
    <t>Nguyễn Khoa</t>
  </si>
  <si>
    <t>Văn</t>
  </si>
  <si>
    <t>24/11/1993</t>
  </si>
  <si>
    <t>D12ATTTM</t>
  </si>
  <si>
    <t>B13DCCN241</t>
  </si>
  <si>
    <t>Vượng</t>
  </si>
  <si>
    <t>01/10/1992</t>
  </si>
  <si>
    <t>D13CNPM3</t>
  </si>
  <si>
    <t>B15DCCN208</t>
  </si>
  <si>
    <t>Ngô Hoàng</t>
  </si>
  <si>
    <t>403-A2</t>
  </si>
  <si>
    <t>B15DCCN218</t>
  </si>
  <si>
    <t>Đặng Huy</t>
  </si>
  <si>
    <t>12/04/1997</t>
  </si>
  <si>
    <t>B15DCCN231</t>
  </si>
  <si>
    <t>Nguyễn Bá</t>
  </si>
  <si>
    <t>B15DCCN241</t>
  </si>
  <si>
    <t>14/12/1997</t>
  </si>
  <si>
    <t>B15DCCN253</t>
  </si>
  <si>
    <t>Hoàng Đình</t>
  </si>
  <si>
    <t>B15DCCN245</t>
  </si>
  <si>
    <t>14/06/1997</t>
  </si>
  <si>
    <t>B15DCCN272</t>
  </si>
  <si>
    <t>Đồng Quốc</t>
  </si>
  <si>
    <t>B15DCCN256</t>
  </si>
  <si>
    <t>Lê Phúc Diên</t>
  </si>
  <si>
    <t>07/03/1997</t>
  </si>
  <si>
    <t>B15DCCN262</t>
  </si>
  <si>
    <t>Nguyễn Thuần</t>
  </si>
  <si>
    <t>B15DCCN283</t>
  </si>
  <si>
    <t>B15DCCN299</t>
  </si>
  <si>
    <t>23/03/1997</t>
  </si>
  <si>
    <t>B15DCCN308</t>
  </si>
  <si>
    <t>Tạ Tài</t>
  </si>
  <si>
    <t>Linh</t>
  </si>
  <si>
    <t>B15DCCN319</t>
  </si>
  <si>
    <t>B15DCCN318</t>
  </si>
  <si>
    <t>Nguyễn Hoàng</t>
  </si>
  <si>
    <t>25/08/1996</t>
  </si>
  <si>
    <t>B15DCCN336</t>
  </si>
  <si>
    <t>Phạm Thị</t>
  </si>
  <si>
    <t>25/01/1997</t>
  </si>
  <si>
    <t>B15DCCN351</t>
  </si>
  <si>
    <t>B15DCCN381</t>
  </si>
  <si>
    <t>Trần Đại</t>
  </si>
  <si>
    <t>17/04/1997</t>
  </si>
  <si>
    <t>B15DCCN384</t>
  </si>
  <si>
    <t>Hoàng Ngọc</t>
  </si>
  <si>
    <t>Nga</t>
  </si>
  <si>
    <t>05/05/1997</t>
  </si>
  <si>
    <t>B15DCCN418</t>
  </si>
  <si>
    <t>Đỗ Xuân</t>
  </si>
  <si>
    <t>B15DCCN416</t>
  </si>
  <si>
    <t>03/09/1997</t>
  </si>
  <si>
    <t>B15DCCN429</t>
  </si>
  <si>
    <t>Lưu Danh</t>
  </si>
  <si>
    <t>B15DCCN432</t>
  </si>
  <si>
    <t>Lưu Xuân</t>
  </si>
  <si>
    <t>B15DCCN443</t>
  </si>
  <si>
    <t>Đinh Đức</t>
  </si>
  <si>
    <t>Quý</t>
  </si>
  <si>
    <t>B15DCCN464</t>
  </si>
  <si>
    <t>Lê Nho</t>
  </si>
  <si>
    <t>B15DCCN466</t>
  </si>
  <si>
    <t>Hoàng Minh</t>
  </si>
  <si>
    <t>18/05/1997</t>
  </si>
  <si>
    <t>503-A2</t>
  </si>
  <si>
    <t>B15DCCN467</t>
  </si>
  <si>
    <t>Trần Lam</t>
  </si>
  <si>
    <t>19/08/1997</t>
  </si>
  <si>
    <t>B15DCCN476</t>
  </si>
  <si>
    <t>B15DCCN487</t>
  </si>
  <si>
    <t>Thái</t>
  </si>
  <si>
    <t>B15DCCN517</t>
  </si>
  <si>
    <t>25/11/1997</t>
  </si>
  <si>
    <t>B15DCCN525</t>
  </si>
  <si>
    <t>Phạm Thị Phương</t>
  </si>
  <si>
    <t>B15DCCN494</t>
  </si>
  <si>
    <t>Đào Văn</t>
  </si>
  <si>
    <t>03/07/1997</t>
  </si>
  <si>
    <t>B15DCCN500</t>
  </si>
  <si>
    <t>Đỗ Đức</t>
  </si>
  <si>
    <t>B15DCCN496</t>
  </si>
  <si>
    <t>B15DCCN539</t>
  </si>
  <si>
    <t>Thoa</t>
  </si>
  <si>
    <t>21/07/1997</t>
  </si>
  <si>
    <t>B15DCCN540</t>
  </si>
  <si>
    <t>Thông</t>
  </si>
  <si>
    <t>B15DCCN543</t>
  </si>
  <si>
    <t>Thu</t>
  </si>
  <si>
    <t>16/11/1997</t>
  </si>
  <si>
    <t>B15DCCN549</t>
  </si>
  <si>
    <t>Hà Thu</t>
  </si>
  <si>
    <t>Thủy</t>
  </si>
  <si>
    <t>23/12/1997</t>
  </si>
  <si>
    <t>B15DCCN548</t>
  </si>
  <si>
    <t>Thúy</t>
  </si>
  <si>
    <t>11/10/1997</t>
  </si>
  <si>
    <t>B15DCCN565</t>
  </si>
  <si>
    <t>Hoàng Quốc</t>
  </si>
  <si>
    <t>24/03/1997</t>
  </si>
  <si>
    <t>B15DCCN575</t>
  </si>
  <si>
    <t>B15DCCN569</t>
  </si>
  <si>
    <t>Phạm ích</t>
  </si>
  <si>
    <t>B15DCCN586</t>
  </si>
  <si>
    <t>11/08/1997</t>
  </si>
  <si>
    <t>B15DCCN583</t>
  </si>
  <si>
    <t>Trần Xuân</t>
  </si>
  <si>
    <t>B15DCCN593</t>
  </si>
  <si>
    <t>Cấn Anh</t>
  </si>
  <si>
    <t>B15DCCN592</t>
  </si>
  <si>
    <t>Phạm Mạnh</t>
  </si>
  <si>
    <t>26/11/1997</t>
  </si>
  <si>
    <t>B15DCCN652</t>
  </si>
  <si>
    <t>Phạm Tiến</t>
  </si>
  <si>
    <t>Võ</t>
  </si>
  <si>
    <t>17/06/1997</t>
  </si>
  <si>
    <t>Hà Nội, ngày 18 tháng 7 năm 2018</t>
  </si>
  <si>
    <t>Nhóm: D15-177_02</t>
  </si>
  <si>
    <t>B15DCCN023</t>
  </si>
  <si>
    <t>Trịnh Hoàng</t>
  </si>
  <si>
    <t>B15DCCN016</t>
  </si>
  <si>
    <t>Đinh Tuấn</t>
  </si>
  <si>
    <t>B15DCCN045</t>
  </si>
  <si>
    <t>Hoàng Tâm</t>
  </si>
  <si>
    <t>B15DCCN009</t>
  </si>
  <si>
    <t>Nguyễn Thị Vân</t>
  </si>
  <si>
    <t>B15DCCN056</t>
  </si>
  <si>
    <t>01/11/1997</t>
  </si>
  <si>
    <t>B15DCCN057</t>
  </si>
  <si>
    <t>Bảy</t>
  </si>
  <si>
    <t>11/05/1997</t>
  </si>
  <si>
    <t>B15DCCN067</t>
  </si>
  <si>
    <t>Chiến</t>
  </si>
  <si>
    <t>31/10/1997</t>
  </si>
  <si>
    <t>B15DCCN075</t>
  </si>
  <si>
    <t>Cam Văn</t>
  </si>
  <si>
    <t>Chức</t>
  </si>
  <si>
    <t>B15DCCN077</t>
  </si>
  <si>
    <t>29/07/1997</t>
  </si>
  <si>
    <t>B15DCCN079</t>
  </si>
  <si>
    <t>Nguyễn Trần Đức</t>
  </si>
  <si>
    <t>Cư</t>
  </si>
  <si>
    <t>30/06/1997</t>
  </si>
  <si>
    <t>B15DCCN086</t>
  </si>
  <si>
    <t>Trần Mạnh</t>
  </si>
  <si>
    <t>B15DCCN145</t>
  </si>
  <si>
    <t>B15DCCN168</t>
  </si>
  <si>
    <t>10/01/1998</t>
  </si>
  <si>
    <t>B15DCCN161</t>
  </si>
  <si>
    <t>19/07/1997</t>
  </si>
  <si>
    <t>B15DCCN115</t>
  </si>
  <si>
    <t>Vũ Lê</t>
  </si>
  <si>
    <t>B15DCCN130</t>
  </si>
  <si>
    <t>B15DCCN140</t>
  </si>
  <si>
    <t>Lê Huỳnh</t>
  </si>
  <si>
    <t>03/11/1997</t>
  </si>
  <si>
    <t>B15DCCN172</t>
  </si>
  <si>
    <t>Bùi Thị</t>
  </si>
  <si>
    <t>B15DCCN174</t>
  </si>
  <si>
    <t>B15DCCN185</t>
  </si>
  <si>
    <t>16/08/1997</t>
  </si>
  <si>
    <t>B15DCCN206</t>
  </si>
  <si>
    <t>19/04/1997</t>
  </si>
  <si>
    <t>B13DCCN380</t>
  </si>
  <si>
    <t>Bùi Xuân</t>
  </si>
  <si>
    <t>Lai</t>
  </si>
  <si>
    <t>16/01/1995</t>
  </si>
  <si>
    <t>D13CNPM5</t>
  </si>
  <si>
    <t>B12DCCN075</t>
  </si>
  <si>
    <t>30/05/1994</t>
  </si>
  <si>
    <t>D12HTTT1</t>
  </si>
  <si>
    <t>B14DCCN231</t>
  </si>
  <si>
    <t>Hoàng Hữu</t>
  </si>
  <si>
    <t>30/11/1996</t>
  </si>
  <si>
    <t>B15DCCN210</t>
  </si>
  <si>
    <t>B15DCCN221</t>
  </si>
  <si>
    <t>B15DCCN228</t>
  </si>
  <si>
    <t>Lê Tiến</t>
  </si>
  <si>
    <t>B15DCCN254</t>
  </si>
  <si>
    <t>B15DCCN273</t>
  </si>
  <si>
    <t>08/11/1996</t>
  </si>
  <si>
    <t>B15DCCN261</t>
  </si>
  <si>
    <t>B15DCCN290</t>
  </si>
  <si>
    <t>Bùi Trung</t>
  </si>
  <si>
    <t>B15DCCN298</t>
  </si>
  <si>
    <t>Đồng Văn</t>
  </si>
  <si>
    <t>15/01/1997</t>
  </si>
  <si>
    <t>B15DCCN323</t>
  </si>
  <si>
    <t>B15DCCN315</t>
  </si>
  <si>
    <t>Lê Đình</t>
  </si>
  <si>
    <t>Lợi</t>
  </si>
  <si>
    <t>B15DCCN325</t>
  </si>
  <si>
    <t>Đinh Thiện</t>
  </si>
  <si>
    <t>13/05/1997</t>
  </si>
  <si>
    <t>B15DCCN331</t>
  </si>
  <si>
    <t>B15DCCN344</t>
  </si>
  <si>
    <t>Lương Hùng</t>
  </si>
  <si>
    <t>B15DCCN347</t>
  </si>
  <si>
    <t>Phạm Đức</t>
  </si>
  <si>
    <t>B15DCCN349</t>
  </si>
  <si>
    <t>Lê Anh</t>
  </si>
  <si>
    <t>14/10/1997</t>
  </si>
  <si>
    <t>B15DCCN366</t>
  </si>
  <si>
    <t>Phạm Thế</t>
  </si>
  <si>
    <t>03/12/1997</t>
  </si>
  <si>
    <t>B15DCCN401</t>
  </si>
  <si>
    <t>Nhật</t>
  </si>
  <si>
    <t>25/12/1994</t>
  </si>
  <si>
    <t>B15DCCN410</t>
  </si>
  <si>
    <t>16/12/1997</t>
  </si>
  <si>
    <t>B15DCCN409</t>
  </si>
  <si>
    <t>Nguyễn Huy</t>
  </si>
  <si>
    <t>B15DCCN411</t>
  </si>
  <si>
    <t>Phúc</t>
  </si>
  <si>
    <t>14/11/1997</t>
  </si>
  <si>
    <t>B15DCCN436</t>
  </si>
  <si>
    <t>Tạ Văn</t>
  </si>
  <si>
    <t>B15DCCN455</t>
  </si>
  <si>
    <t>Phạm Xuân</t>
  </si>
  <si>
    <t>B15DCCN463</t>
  </si>
  <si>
    <t>B15DCCN465</t>
  </si>
  <si>
    <t>Vũ Hoàng</t>
  </si>
  <si>
    <t>B17LDCN001</t>
  </si>
  <si>
    <t>21/06/1996</t>
  </si>
  <si>
    <t>L17CN</t>
  </si>
  <si>
    <t>B15DCCN473</t>
  </si>
  <si>
    <t>Nguyễn Đinh</t>
  </si>
  <si>
    <t>Sửu</t>
  </si>
  <si>
    <t>11/02/1997</t>
  </si>
  <si>
    <t>B15DCCN481</t>
  </si>
  <si>
    <t>Tân</t>
  </si>
  <si>
    <t>26/04/1997</t>
  </si>
  <si>
    <t>B15DCCN483</t>
  </si>
  <si>
    <t>Thạch</t>
  </si>
  <si>
    <t>B15DCCN512</t>
  </si>
  <si>
    <t>Đinh Công</t>
  </si>
  <si>
    <t>B15DCCN509</t>
  </si>
  <si>
    <t>Đinh Văn</t>
  </si>
  <si>
    <t>B15DCCN526</t>
  </si>
  <si>
    <t>Phạm Thị Bích</t>
  </si>
  <si>
    <t>B15DCCN498</t>
  </si>
  <si>
    <t>02/09/1996</t>
  </si>
  <si>
    <t>B15DCCN495</t>
  </si>
  <si>
    <t>14/01/1997</t>
  </si>
  <si>
    <t>B15DCCN493</t>
  </si>
  <si>
    <t>Nguyễn Thế Minh</t>
  </si>
  <si>
    <t>B15DCCN536</t>
  </si>
  <si>
    <t>Thịnh</t>
  </si>
  <si>
    <t>B15DCCN547</t>
  </si>
  <si>
    <t>Đặng Văn</t>
  </si>
  <si>
    <t>Thuận</t>
  </si>
  <si>
    <t>B15DCCN559</t>
  </si>
  <si>
    <t>25/04/1997</t>
  </si>
  <si>
    <t>B15DCCN567</t>
  </si>
  <si>
    <t>B15DCCN578</t>
  </si>
  <si>
    <t>02/03/1997</t>
  </si>
  <si>
    <t>B15DCCN602</t>
  </si>
  <si>
    <t>Hoàng Anh</t>
  </si>
  <si>
    <t>B15DCCN630</t>
  </si>
  <si>
    <t>Doãn Hoàng</t>
  </si>
  <si>
    <t>21/12/1997</t>
  </si>
  <si>
    <t>B15DCCN625</t>
  </si>
  <si>
    <t>Nguyễn Thanh</t>
  </si>
  <si>
    <t>25/09/1997</t>
  </si>
  <si>
    <t>B15DCCN635</t>
  </si>
  <si>
    <t>01/08/1997</t>
  </si>
  <si>
    <t>B15DCCN643</t>
  </si>
  <si>
    <t>Ngô Gia</t>
  </si>
  <si>
    <t>24/10/1997</t>
  </si>
  <si>
    <t>B15DCCN647</t>
  </si>
  <si>
    <t>Trần Hoàng</t>
  </si>
  <si>
    <t>B15DCCN655</t>
  </si>
  <si>
    <t>Lê Trung</t>
  </si>
  <si>
    <t>13/08/1997</t>
  </si>
  <si>
    <t>Nhóm: D15-176_01</t>
  </si>
  <si>
    <t>B12DCCN523</t>
  </si>
  <si>
    <t>Phonesay</t>
  </si>
  <si>
    <t>Alounsavath</t>
  </si>
  <si>
    <t>21/03/1993</t>
  </si>
  <si>
    <t>D12HTTT2</t>
  </si>
  <si>
    <t>703-A2</t>
  </si>
  <si>
    <t>B15DCCN020</t>
  </si>
  <si>
    <t>B15DCCN007</t>
  </si>
  <si>
    <t>Dương Thế</t>
  </si>
  <si>
    <t>B15DCCN027</t>
  </si>
  <si>
    <t>Kiều Việt</t>
  </si>
  <si>
    <t>12/12/1997</t>
  </si>
  <si>
    <t>B15DCCN041</t>
  </si>
  <si>
    <t>B15DCCN025</t>
  </si>
  <si>
    <t>07/08/1997</t>
  </si>
  <si>
    <t>B15DCCN037</t>
  </si>
  <si>
    <t>B15DCCN032</t>
  </si>
  <si>
    <t>Nguyễn Hoàng Việt</t>
  </si>
  <si>
    <t>B15DCCN021</t>
  </si>
  <si>
    <t>Nguyễn Nam</t>
  </si>
  <si>
    <t>21/03/1997</t>
  </si>
  <si>
    <t>B15DCCN019</t>
  </si>
  <si>
    <t>B15DCCN026</t>
  </si>
  <si>
    <t>B15DCCN053</t>
  </si>
  <si>
    <t>Hà Ngọc</t>
  </si>
  <si>
    <t>Bách</t>
  </si>
  <si>
    <t>B15DCCN065</t>
  </si>
  <si>
    <t>Đặng Bảo</t>
  </si>
  <si>
    <t>B15DCCN072</t>
  </si>
  <si>
    <t>B15DCCN074</t>
  </si>
  <si>
    <t>Chuẩn</t>
  </si>
  <si>
    <t>06/09/1996</t>
  </si>
  <si>
    <t>B15DCCN080</t>
  </si>
  <si>
    <t>Cúc</t>
  </si>
  <si>
    <t>26/07/1997</t>
  </si>
  <si>
    <t>B13DCCN071</t>
  </si>
  <si>
    <t>01/11/1995</t>
  </si>
  <si>
    <t>B15DCCN084</t>
  </si>
  <si>
    <t>Tào Ngọc</t>
  </si>
  <si>
    <t>26/03/1997</t>
  </si>
  <si>
    <t>B15DCCN118</t>
  </si>
  <si>
    <t>Diện</t>
  </si>
  <si>
    <t>22/09/1997</t>
  </si>
  <si>
    <t>B15DCCN092</t>
  </si>
  <si>
    <t>02/01/1997</t>
  </si>
  <si>
    <t>B15DCCN097</t>
  </si>
  <si>
    <t>22/12/1997</t>
  </si>
  <si>
    <t>B15DCCN129</t>
  </si>
  <si>
    <t>23/01/1997</t>
  </si>
  <si>
    <t>B15DCCN133</t>
  </si>
  <si>
    <t>19/09/1997</t>
  </si>
  <si>
    <t>B13DCCN410</t>
  </si>
  <si>
    <t>23/02/1995</t>
  </si>
  <si>
    <t>B15DCCN142</t>
  </si>
  <si>
    <t>Dung</t>
  </si>
  <si>
    <t>27/02/1997</t>
  </si>
  <si>
    <t>405-A2</t>
  </si>
  <si>
    <t>B15DCCN147</t>
  </si>
  <si>
    <t>B15DCCN154</t>
  </si>
  <si>
    <t>B15DCCN144</t>
  </si>
  <si>
    <t>17/10/1996</t>
  </si>
  <si>
    <t>B15DCCN184</t>
  </si>
  <si>
    <t>Ngô Mạnh</t>
  </si>
  <si>
    <t>B15DCCN179</t>
  </si>
  <si>
    <t>18/04/1997</t>
  </si>
  <si>
    <t>B15DCCN189</t>
  </si>
  <si>
    <t>B15DCCN220</t>
  </si>
  <si>
    <t>B15DCCN265</t>
  </si>
  <si>
    <t>Trần Thị Thanh</t>
  </si>
  <si>
    <t>Hương</t>
  </si>
  <si>
    <t>26/01/1997</t>
  </si>
  <si>
    <t>B15DCCN267</t>
  </si>
  <si>
    <t>Trần Thị Xuân</t>
  </si>
  <si>
    <t>17/01/1997</t>
  </si>
  <si>
    <t>B15DCCN296</t>
  </si>
  <si>
    <t>Trần Thế</t>
  </si>
  <si>
    <t>B15DCCN302</t>
  </si>
  <si>
    <t>Lân</t>
  </si>
  <si>
    <t>15/12/1994</t>
  </si>
  <si>
    <t>B15DCCN305</t>
  </si>
  <si>
    <t>Nguyễn Thùy</t>
  </si>
  <si>
    <t>B15DCCN332</t>
  </si>
  <si>
    <t>Đào Đình</t>
  </si>
  <si>
    <t>Luyện</t>
  </si>
  <si>
    <t>04/07/1997</t>
  </si>
  <si>
    <t>B15DCCN355</t>
  </si>
  <si>
    <t>B15DCCN373</t>
  </si>
  <si>
    <t>Đỗ Hoàng</t>
  </si>
  <si>
    <t>B15DCCN371</t>
  </si>
  <si>
    <t>Lê Trương</t>
  </si>
  <si>
    <t>26/04/1996</t>
  </si>
  <si>
    <t>B15DCCN377</t>
  </si>
  <si>
    <t>Ngô Quang</t>
  </si>
  <si>
    <t>B15DCCN392</t>
  </si>
  <si>
    <t>Nguyễn Đắc Minh</t>
  </si>
  <si>
    <t>Ngọc</t>
  </si>
  <si>
    <t>B15DCCN395</t>
  </si>
  <si>
    <t>Nguyễn Thái</t>
  </si>
  <si>
    <t>27/10/1997</t>
  </si>
  <si>
    <t>B15DCCN403</t>
  </si>
  <si>
    <t>Nhung</t>
  </si>
  <si>
    <t>B15DCCN405</t>
  </si>
  <si>
    <t>Nực</t>
  </si>
  <si>
    <t>08/03/1997</t>
  </si>
  <si>
    <t>B15DCCN419</t>
  </si>
  <si>
    <t>B15DCCN422</t>
  </si>
  <si>
    <t>01/12/1997</t>
  </si>
  <si>
    <t>B15DCCN439</t>
  </si>
  <si>
    <t>30/08/1996</t>
  </si>
  <si>
    <t>201-A2</t>
  </si>
  <si>
    <t>B15DCCN446</t>
  </si>
  <si>
    <t>Hoàng Xuân</t>
  </si>
  <si>
    <t>Quyết</t>
  </si>
  <si>
    <t>B15DCCN448</t>
  </si>
  <si>
    <t>Kiều Quang</t>
  </si>
  <si>
    <t>Quỳnh</t>
  </si>
  <si>
    <t>B15DCCN449</t>
  </si>
  <si>
    <t>B15DCCN470</t>
  </si>
  <si>
    <t>Nguyễn Hồng</t>
  </si>
  <si>
    <t>B15DCCN459</t>
  </si>
  <si>
    <t>Phạm Thanh</t>
  </si>
  <si>
    <t>B15DCCN480</t>
  </si>
  <si>
    <t>Tâm</t>
  </si>
  <si>
    <t>B15DCCN482</t>
  </si>
  <si>
    <t>Trịnh Ngọc</t>
  </si>
  <si>
    <t>18/08/1996</t>
  </si>
  <si>
    <t>B15DCCN502</t>
  </si>
  <si>
    <t>B15DCCN506</t>
  </si>
  <si>
    <t>Phan Đức</t>
  </si>
  <si>
    <t>22/05/1997</t>
  </si>
  <si>
    <t>B15DCCN531</t>
  </si>
  <si>
    <t>Thiệp</t>
  </si>
  <si>
    <t>B15DCCN545</t>
  </si>
  <si>
    <t>16/09/1997</t>
  </si>
  <si>
    <t>B15DCCN562</t>
  </si>
  <si>
    <t>Trần Thị Kiều</t>
  </si>
  <si>
    <t>Trinh</t>
  </si>
  <si>
    <t>08/02/1997</t>
  </si>
  <si>
    <t>B15DCCN580</t>
  </si>
  <si>
    <t>05/06/1996</t>
  </si>
  <si>
    <t>B15DCCN591</t>
  </si>
  <si>
    <t>B15DCCN600</t>
  </si>
  <si>
    <t>Tuân</t>
  </si>
  <si>
    <t>15/11/1997</t>
  </si>
  <si>
    <t>B15DCCN611</t>
  </si>
  <si>
    <t>26/06/1997</t>
  </si>
  <si>
    <t>B15DCCN624</t>
  </si>
  <si>
    <t>25/08/1997</t>
  </si>
  <si>
    <t>B15DCCN638</t>
  </si>
  <si>
    <t>Ước</t>
  </si>
  <si>
    <t>03/11/1996</t>
  </si>
  <si>
    <t>B15DCCN657</t>
  </si>
  <si>
    <t>B15DCCN659</t>
  </si>
  <si>
    <t>Vững</t>
  </si>
  <si>
    <t>B15DCCN660</t>
  </si>
  <si>
    <t>Lê Quang</t>
  </si>
  <si>
    <t>Vương</t>
  </si>
  <si>
    <t>15/10/1997</t>
  </si>
  <si>
    <t>Nhóm: D15-183_08</t>
  </si>
  <si>
    <t>B15DCCN040</t>
  </si>
  <si>
    <t>Lê Ngọc</t>
  </si>
  <si>
    <t>20/01/1996</t>
  </si>
  <si>
    <t>602-A2</t>
  </si>
  <si>
    <t>B15DCCN010</t>
  </si>
  <si>
    <t>Lê Việt</t>
  </si>
  <si>
    <t>07/02/1997</t>
  </si>
  <si>
    <t>B15DCCN046</t>
  </si>
  <si>
    <t>B15DCCN064</t>
  </si>
  <si>
    <t>Nguyễn Quý</t>
  </si>
  <si>
    <t>Chí</t>
  </si>
  <si>
    <t>31/12/1996</t>
  </si>
  <si>
    <t>B15DCCN088</t>
  </si>
  <si>
    <t>B15DCCN091</t>
  </si>
  <si>
    <t>B15DCCN143</t>
  </si>
  <si>
    <t>B15DCCN150</t>
  </si>
  <si>
    <t>Hồ Anh</t>
  </si>
  <si>
    <t>16/05/1997</t>
  </si>
  <si>
    <t>B15DCCN148</t>
  </si>
  <si>
    <t>B15DCCN152</t>
  </si>
  <si>
    <t>Trịnh Việt</t>
  </si>
  <si>
    <t>B15DCCN156</t>
  </si>
  <si>
    <t>Hán Ngọc</t>
  </si>
  <si>
    <t>22/08/1997</t>
  </si>
  <si>
    <t>B15DCCN159</t>
  </si>
  <si>
    <t>Trần Bảo</t>
  </si>
  <si>
    <t>B14DCCN323</t>
  </si>
  <si>
    <t>D14CNPM1</t>
  </si>
  <si>
    <t>B15DCCN131</t>
  </si>
  <si>
    <t>B15DCCN136</t>
  </si>
  <si>
    <t>B15DCCN183</t>
  </si>
  <si>
    <t>Đặng Minh</t>
  </si>
  <si>
    <t>15/08/1997</t>
  </si>
  <si>
    <t>B15DCCN193</t>
  </si>
  <si>
    <t>19/06/1997</t>
  </si>
  <si>
    <t>B15DCCN192</t>
  </si>
  <si>
    <t>Ngô Thị Thu</t>
  </si>
  <si>
    <t>02/08/1997</t>
  </si>
  <si>
    <t>B15DCCN199</t>
  </si>
  <si>
    <t>Hậu</t>
  </si>
  <si>
    <t>28/05/1997</t>
  </si>
  <si>
    <t>B15DCCN216</t>
  </si>
  <si>
    <t>Vương Minh</t>
  </si>
  <si>
    <t>B112104417</t>
  </si>
  <si>
    <t>Huân</t>
  </si>
  <si>
    <t>09/02/1993</t>
  </si>
  <si>
    <t>D11CN8</t>
  </si>
  <si>
    <t>B14DCCN080</t>
  </si>
  <si>
    <t>Trần Tuấn</t>
  </si>
  <si>
    <t>B14DCCN504</t>
  </si>
  <si>
    <t>12/04/1992</t>
  </si>
  <si>
    <t>D14CNPM3</t>
  </si>
  <si>
    <t>B15DCCN233</t>
  </si>
  <si>
    <t>Ngô Trí</t>
  </si>
  <si>
    <t>702-A2</t>
  </si>
  <si>
    <t>B15DCCN244</t>
  </si>
  <si>
    <t>Hồng</t>
  </si>
  <si>
    <t>05/10/1997</t>
  </si>
  <si>
    <t>B15DCCN280</t>
  </si>
  <si>
    <t>Đàm Thị Minh</t>
  </si>
  <si>
    <t>03/01/1997</t>
  </si>
  <si>
    <t>B15DCCN263</t>
  </si>
  <si>
    <t>Nguyễn Vĩnh</t>
  </si>
  <si>
    <t>11/09/1997</t>
  </si>
  <si>
    <t>B15DCCN266</t>
  </si>
  <si>
    <t>Nguyễn Thu</t>
  </si>
  <si>
    <t>13/04/1997</t>
  </si>
  <si>
    <t>B15DCCN291</t>
  </si>
  <si>
    <t>18/08/1997</t>
  </si>
  <si>
    <t>B15DCCN293</t>
  </si>
  <si>
    <t>Đinh Tiến</t>
  </si>
  <si>
    <t>Kiệt</t>
  </si>
  <si>
    <t>B15DCCN297</t>
  </si>
  <si>
    <t>11/03/1997</t>
  </si>
  <si>
    <t>B15DCCN310</t>
  </si>
  <si>
    <t>Ngô Thị Thúy</t>
  </si>
  <si>
    <t>30/01/1997</t>
  </si>
  <si>
    <t>B15DCCN304</t>
  </si>
  <si>
    <t>Nguyễn Thị Diệu</t>
  </si>
  <si>
    <t>B15DCCN327</t>
  </si>
  <si>
    <t>Đào Mạnh</t>
  </si>
  <si>
    <t>25/05/1997</t>
  </si>
  <si>
    <t>B15DCCN343</t>
  </si>
  <si>
    <t>Hà Hồng</t>
  </si>
  <si>
    <t>B15DCCN342</t>
  </si>
  <si>
    <t>B15DCCN338</t>
  </si>
  <si>
    <t>Phan Văn</t>
  </si>
  <si>
    <t>05/02/1996</t>
  </si>
  <si>
    <t>B15DCCN352</t>
  </si>
  <si>
    <t>Lương Hải</t>
  </si>
  <si>
    <t>B15DCCN357</t>
  </si>
  <si>
    <t>B15DCCN350</t>
  </si>
  <si>
    <t>B15DCCN379</t>
  </si>
  <si>
    <t>Đặng Phương</t>
  </si>
  <si>
    <t>B15DCCN370</t>
  </si>
  <si>
    <t>B15DCCN385</t>
  </si>
  <si>
    <t>Ngân</t>
  </si>
  <si>
    <t>B15DCCN394</t>
  </si>
  <si>
    <t>B15DCCN396</t>
  </si>
  <si>
    <t>Lương Thị Hồng</t>
  </si>
  <si>
    <t>23/04/1997</t>
  </si>
  <si>
    <t>B15DCCN412</t>
  </si>
  <si>
    <t>Nguyễn Quảng</t>
  </si>
  <si>
    <t>20/12/1997</t>
  </si>
  <si>
    <t>B15DCCN669</t>
  </si>
  <si>
    <t>Souliya</t>
  </si>
  <si>
    <t>Inthachack</t>
  </si>
  <si>
    <t>24/11/1995</t>
  </si>
  <si>
    <t>502-A2</t>
  </si>
  <si>
    <t>B15DCCN700</t>
  </si>
  <si>
    <t>Kittiphatphong</t>
  </si>
  <si>
    <t>Khanthavong</t>
  </si>
  <si>
    <t>06/12/1996</t>
  </si>
  <si>
    <t>B15DCCN414</t>
  </si>
  <si>
    <t>Phùng</t>
  </si>
  <si>
    <t>B15DCCN667</t>
  </si>
  <si>
    <t>Phạm Huy</t>
  </si>
  <si>
    <t>B15DCCN440</t>
  </si>
  <si>
    <t>Vũ Đình</t>
  </si>
  <si>
    <t>B15DCCN456</t>
  </si>
  <si>
    <t>Sáu</t>
  </si>
  <si>
    <t>B15DCCN702</t>
  </si>
  <si>
    <t>Thern</t>
  </si>
  <si>
    <t>Thammavong</t>
  </si>
  <si>
    <t>12/04/1995</t>
  </si>
  <si>
    <t>B15DCCN522</t>
  </si>
  <si>
    <t>Thao</t>
  </si>
  <si>
    <t>13/09/1997</t>
  </si>
  <si>
    <t>B15DCCN527</t>
  </si>
  <si>
    <t>B15DCCN666</t>
  </si>
  <si>
    <t>Thanongsak</t>
  </si>
  <si>
    <t>Thongphanty</t>
  </si>
  <si>
    <t>16/03/1995</t>
  </si>
  <si>
    <t>B15DCCN544</t>
  </si>
  <si>
    <t>Thuần</t>
  </si>
  <si>
    <t>B15DCCN555</t>
  </si>
  <si>
    <t>B15DCCN558</t>
  </si>
  <si>
    <t>Trương Mạnh</t>
  </si>
  <si>
    <t>14/09/1997</t>
  </si>
  <si>
    <t>B15DCCN563</t>
  </si>
  <si>
    <t>Trình</t>
  </si>
  <si>
    <t>B15DCCN577</t>
  </si>
  <si>
    <t>B15DCCN612</t>
  </si>
  <si>
    <t>B15DCCN629</t>
  </si>
  <si>
    <t>Tạ Khắc</t>
  </si>
  <si>
    <t>13/06/1997</t>
  </si>
  <si>
    <t>B15DCCN633</t>
  </si>
  <si>
    <t>Phùng Văn</t>
  </si>
  <si>
    <t>Tuyến</t>
  </si>
  <si>
    <t>B15DCCN640</t>
  </si>
  <si>
    <t>B15DCCN646</t>
  </si>
  <si>
    <t>Đặng Quốc</t>
  </si>
  <si>
    <t>B15DCCN649</t>
  </si>
  <si>
    <t>12/08/1997</t>
  </si>
  <si>
    <t>B15DCCN661</t>
  </si>
  <si>
    <t>Phạm Quân</t>
  </si>
  <si>
    <t>B15DCCN701</t>
  </si>
  <si>
    <t>Sompaseuth</t>
  </si>
  <si>
    <t>Xaysongkham</t>
  </si>
  <si>
    <t>30/01/1995</t>
  </si>
  <si>
    <t>Hà Nội, ngày 27 tháng 7 năm 2018</t>
  </si>
  <si>
    <t>Nhóm: D15-182_07</t>
  </si>
  <si>
    <t>B14DCCN330</t>
  </si>
  <si>
    <t>Triệu Quang</t>
  </si>
  <si>
    <t>12/10/1996</t>
  </si>
  <si>
    <t>D14CNPM2</t>
  </si>
  <si>
    <t>B15DCCN047</t>
  </si>
  <si>
    <t>Vũ Hồng</t>
  </si>
  <si>
    <t>B14DCCN064</t>
  </si>
  <si>
    <t>25/05/1996</t>
  </si>
  <si>
    <t>B15DCCN033</t>
  </si>
  <si>
    <t>B15DCCN018</t>
  </si>
  <si>
    <t>Nguyễn Thị Ngọc</t>
  </si>
  <si>
    <t>B15DCCN049</t>
  </si>
  <si>
    <t>Ngô Đinh</t>
  </si>
  <si>
    <t>Bá</t>
  </si>
  <si>
    <t>30/10/1997</t>
  </si>
  <si>
    <t>B15DCCN071</t>
  </si>
  <si>
    <t>18/06/1997</t>
  </si>
  <si>
    <t>B15DCCN083</t>
  </si>
  <si>
    <t>13/08/1996</t>
  </si>
  <si>
    <t>B15DCCN146</t>
  </si>
  <si>
    <t>26/05/1997</t>
  </si>
  <si>
    <t>B15DCCN155</t>
  </si>
  <si>
    <t>Phạm Trung</t>
  </si>
  <si>
    <t>B14DCCN010</t>
  </si>
  <si>
    <t>10/06/1996</t>
  </si>
  <si>
    <t>B15DCCN096</t>
  </si>
  <si>
    <t>Phùng Đức</t>
  </si>
  <si>
    <t>09/11/1993</t>
  </si>
  <si>
    <t>B15DCCN104</t>
  </si>
  <si>
    <t>Đạo</t>
  </si>
  <si>
    <t>B15DCCN116</t>
  </si>
  <si>
    <t>B15DCCN110</t>
  </si>
  <si>
    <t>27/04/1997</t>
  </si>
  <si>
    <t>B15DCCN114</t>
  </si>
  <si>
    <t>Trần Tiến</t>
  </si>
  <si>
    <t>20/09/1997</t>
  </si>
  <si>
    <t>B15DCCN121</t>
  </si>
  <si>
    <t>Định</t>
  </si>
  <si>
    <t>04/09/1995</t>
  </si>
  <si>
    <t>B13DCCN015</t>
  </si>
  <si>
    <t>30/05/1995</t>
  </si>
  <si>
    <t>D13CNPM1</t>
  </si>
  <si>
    <t>B15DCCN182</t>
  </si>
  <si>
    <t>Trần Minh</t>
  </si>
  <si>
    <t>26/02/1997</t>
  </si>
  <si>
    <t>B12DCCN436</t>
  </si>
  <si>
    <t>09/10/1993</t>
  </si>
  <si>
    <t>D12CNPM2</t>
  </si>
  <si>
    <t>B14DCCN565</t>
  </si>
  <si>
    <t>Xayphone</t>
  </si>
  <si>
    <t>Khamphengxa</t>
  </si>
  <si>
    <t>27/03/1996</t>
  </si>
  <si>
    <t>B14DCCN085</t>
  </si>
  <si>
    <t>Phú</t>
  </si>
  <si>
    <t>01/10/1996</t>
  </si>
  <si>
    <t>B14DCCN414</t>
  </si>
  <si>
    <t>03/10/1996</t>
  </si>
  <si>
    <t>B14DCCN576</t>
  </si>
  <si>
    <t>Savity</t>
  </si>
  <si>
    <t>Voongxay</t>
  </si>
  <si>
    <t>20/03/1996</t>
  </si>
  <si>
    <t>B15DCCN187</t>
  </si>
  <si>
    <t>27/06/1997</t>
  </si>
  <si>
    <t>B15DCCN219</t>
  </si>
  <si>
    <t>B15DCCN215</t>
  </si>
  <si>
    <t>Tô Ngọc</t>
  </si>
  <si>
    <t>03/10/1997</t>
  </si>
  <si>
    <t>B15DCCN225</t>
  </si>
  <si>
    <t>B15DCCN239</t>
  </si>
  <si>
    <t>B15DCCN251</t>
  </si>
  <si>
    <t>10/02/1997</t>
  </si>
  <si>
    <t>B15DCCN259</t>
  </si>
  <si>
    <t>B15DCCN317</t>
  </si>
  <si>
    <t>19/07/1994</t>
  </si>
  <si>
    <t>B15DCCN313</t>
  </si>
  <si>
    <t>Lê Xuân</t>
  </si>
  <si>
    <t>B15DCCN341</t>
  </si>
  <si>
    <t>B15DCCN346</t>
  </si>
  <si>
    <t>Nguyễn Phúc</t>
  </si>
  <si>
    <t>B15DCCN359</t>
  </si>
  <si>
    <t>B15DCCN364</t>
  </si>
  <si>
    <t>Vũ Thảo</t>
  </si>
  <si>
    <t>My</t>
  </si>
  <si>
    <t>02/12/1997</t>
  </si>
  <si>
    <t>B15DCCN372</t>
  </si>
  <si>
    <t>Đỗ Tuấn</t>
  </si>
  <si>
    <t>B15DCCN383</t>
  </si>
  <si>
    <t>30/03/1997</t>
  </si>
  <si>
    <t>B15DCCN402</t>
  </si>
  <si>
    <t>Nhiên</t>
  </si>
  <si>
    <t>B15DCCN423</t>
  </si>
  <si>
    <t>Nguyễn Việt</t>
  </si>
  <si>
    <t>01/07/1997</t>
  </si>
  <si>
    <t>B15DCCN428</t>
  </si>
  <si>
    <t>Lê Hải</t>
  </si>
  <si>
    <t>B15DCCN431</t>
  </si>
  <si>
    <t>24/05/1997</t>
  </si>
  <si>
    <t>B15DCCN433</t>
  </si>
  <si>
    <t>24/04/1997</t>
  </si>
  <si>
    <t>B15DCCN452</t>
  </si>
  <si>
    <t>Đỗ Thị Thúy</t>
  </si>
  <si>
    <t>06/12/1997</t>
  </si>
  <si>
    <t>B15DCCN447</t>
  </si>
  <si>
    <t>B15DCCN451</t>
  </si>
  <si>
    <t>Nguyễn Thị Như</t>
  </si>
  <si>
    <t>29/01/1997</t>
  </si>
  <si>
    <t>B15DCCN450</t>
  </si>
  <si>
    <t>19/12/1997</t>
  </si>
  <si>
    <t>B15DCCN469</t>
  </si>
  <si>
    <t>Hoàng Thế</t>
  </si>
  <si>
    <t>B15DCCN474</t>
  </si>
  <si>
    <t>B15DCCN486</t>
  </si>
  <si>
    <t>Ngô Văn</t>
  </si>
  <si>
    <t>07/04/1997</t>
  </si>
  <si>
    <t>B15DCCN484</t>
  </si>
  <si>
    <t>B15DCCN668</t>
  </si>
  <si>
    <t>Thipphavanh</t>
  </si>
  <si>
    <t>Thavonesouk</t>
  </si>
  <si>
    <t>01/12/1996</t>
  </si>
  <si>
    <t>B15DCCN530</t>
  </si>
  <si>
    <t>Thiện</t>
  </si>
  <si>
    <t>B15DCCN541</t>
  </si>
  <si>
    <t>Chu Trọng</t>
  </si>
  <si>
    <t>B15DCCN542</t>
  </si>
  <si>
    <t>B15DCCN581</t>
  </si>
  <si>
    <t>09/01/1997</t>
  </si>
  <si>
    <t>B15DCCN582</t>
  </si>
  <si>
    <t>Đào Tiến</t>
  </si>
  <si>
    <t>B15DCCN584</t>
  </si>
  <si>
    <t>B15DCCN590</t>
  </si>
  <si>
    <t>Đỗ Anh</t>
  </si>
  <si>
    <t>B15DCCN601</t>
  </si>
  <si>
    <t>B15DCCN614</t>
  </si>
  <si>
    <t>16/06/1997</t>
  </si>
  <si>
    <t>B15DCCN608</t>
  </si>
  <si>
    <t>B15DCCN605</t>
  </si>
  <si>
    <t>B15DCCN632</t>
  </si>
  <si>
    <t>Lê Viết</t>
  </si>
  <si>
    <t>12/02/1995</t>
  </si>
  <si>
    <t>B15DCCN639</t>
  </si>
  <si>
    <t>Hoàng Thu</t>
  </si>
  <si>
    <t>Uyên</t>
  </si>
  <si>
    <t>B15DCCN650</t>
  </si>
  <si>
    <t>09/08/1995</t>
  </si>
  <si>
    <t>B15DCCN665</t>
  </si>
  <si>
    <t>Vongxay</t>
  </si>
  <si>
    <t>Volavongsa</t>
  </si>
  <si>
    <t>09/07/1996</t>
  </si>
  <si>
    <t>B15DCCN654</t>
  </si>
  <si>
    <t>B15DCCN663</t>
  </si>
  <si>
    <t>Xuân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</si>
</sst>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_);[Red]\(0.0\)"/>
    <numFmt numFmtId="165" formatCode="#,##0.0"/>
  </numFmts>
  <fonts count="23" x14ac:knownFonts="1">
    <font>
      <sz val="12"/>
      <name val=".VnTime"/>
      <family val="2"/>
    </font>
    <font>
      <sz val="12"/>
      <name val="Times New Roman"/>
      <family val="1"/>
    </font>
    <font>
      <sz val="11"/>
      <name val=".VnTime"/>
      <family val="2"/>
    </font>
    <font>
      <sz val="10"/>
      <name val="Times New Roman"/>
      <family val="1"/>
    </font>
    <font>
      <b/>
      <sz val="16"/>
      <name val="Times New Roman"/>
      <family val="1"/>
    </font>
    <font>
      <sz val="11"/>
      <name val="Times New Roman"/>
      <family val="1"/>
    </font>
    <font>
      <b/>
      <u/>
      <sz val="8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sz val="10"/>
      <name val="Arial"/>
      <family val="2"/>
    </font>
    <font>
      <u/>
      <sz val="8.25"/>
      <color indexed="12"/>
      <name val=".VnTime"/>
      <family val="2"/>
    </font>
    <font>
      <b/>
      <sz val="10"/>
      <name val="Times New Roman"/>
      <family val="1"/>
    </font>
    <font>
      <b/>
      <sz val="10"/>
      <name val="Arial"/>
      <family val="2"/>
    </font>
    <font>
      <sz val="13"/>
      <name val="Times New Roman"/>
      <family val="1"/>
    </font>
    <font>
      <sz val="9"/>
      <name val="Times New Roman"/>
      <family val="1"/>
    </font>
    <font>
      <i/>
      <sz val="12"/>
      <name val="Times New Roman"/>
      <family val="1"/>
    </font>
    <font>
      <sz val="10"/>
      <name val="MS Sans Serif"/>
      <family val="2"/>
    </font>
    <font>
      <sz val="12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7">
    <xf numFmtId="0" fontId="0" fillId="0" borderId="0"/>
    <xf numFmtId="0" fontId="2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2" fillId="0" borderId="0"/>
    <xf numFmtId="0" fontId="18" fillId="0" borderId="0"/>
  </cellStyleXfs>
  <cellXfs count="106">
    <xf numFmtId="0" fontId="0" fillId="0" borderId="0" xfId="0"/>
    <xf numFmtId="0" fontId="1" fillId="0" borderId="0" xfId="0" applyFont="1" applyFill="1" applyProtection="1">
      <protection locked="0"/>
    </xf>
    <xf numFmtId="0" fontId="1" fillId="0" borderId="0" xfId="0" applyFont="1" applyFill="1" applyBorder="1" applyProtection="1">
      <protection locked="0"/>
    </xf>
    <xf numFmtId="0" fontId="5" fillId="0" borderId="0" xfId="0" applyFont="1" applyFill="1" applyProtection="1">
      <protection locked="0"/>
    </xf>
    <xf numFmtId="0" fontId="7" fillId="0" borderId="0" xfId="0" applyFont="1" applyAlignment="1" applyProtection="1">
      <alignment horizontal="justify"/>
      <protection locked="0"/>
    </xf>
    <xf numFmtId="0" fontId="7" fillId="0" borderId="0" xfId="0" applyFont="1" applyBorder="1" applyAlignment="1" applyProtection="1">
      <alignment horizontal="justify"/>
      <protection locked="0"/>
    </xf>
    <xf numFmtId="0" fontId="5" fillId="0" borderId="0" xfId="1" applyFont="1" applyFill="1" applyAlignment="1" applyProtection="1">
      <alignment horizontal="center" vertical="center"/>
      <protection locked="0"/>
    </xf>
    <xf numFmtId="0" fontId="5" fillId="0" borderId="0" xfId="1" applyFont="1" applyFill="1" applyProtection="1">
      <protection locked="0"/>
    </xf>
    <xf numFmtId="0" fontId="10" fillId="0" borderId="0" xfId="0" applyFont="1" applyFill="1" applyBorder="1" applyAlignment="1" applyProtection="1">
      <alignment horizontal="center" vertical="center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1" fillId="0" borderId="4" xfId="0" applyFont="1" applyFill="1" applyBorder="1" applyAlignment="1" applyProtection="1">
      <alignment wrapText="1"/>
      <protection locked="0"/>
    </xf>
    <xf numFmtId="0" fontId="3" fillId="0" borderId="12" xfId="1" applyFont="1" applyFill="1" applyBorder="1" applyAlignment="1" applyProtection="1">
      <alignment horizontal="center" vertical="center"/>
      <protection locked="0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vertical="center"/>
    </xf>
    <xf numFmtId="0" fontId="13" fillId="0" borderId="14" xfId="0" applyFont="1" applyFill="1" applyBorder="1" applyAlignment="1">
      <alignment vertical="center"/>
    </xf>
    <xf numFmtId="14" fontId="3" fillId="0" borderId="12" xfId="0" applyNumberFormat="1" applyFont="1" applyFill="1" applyBorder="1" applyAlignment="1">
      <alignment horizontal="center" vertical="center"/>
    </xf>
    <xf numFmtId="164" fontId="3" fillId="0" borderId="14" xfId="4" quotePrefix="1" applyNumberFormat="1" applyFont="1" applyBorder="1" applyAlignment="1" applyProtection="1">
      <alignment horizontal="center" vertical="center"/>
      <protection locked="0"/>
    </xf>
    <xf numFmtId="165" fontId="3" fillId="0" borderId="12" xfId="0" quotePrefix="1" applyNumberFormat="1" applyFont="1" applyFill="1" applyBorder="1" applyAlignment="1" applyProtection="1">
      <alignment horizontal="center" vertical="center"/>
      <protection locked="0"/>
    </xf>
    <xf numFmtId="165" fontId="14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2" xfId="0" applyFont="1" applyFill="1" applyBorder="1" applyAlignment="1" applyProtection="1">
      <alignment horizontal="center"/>
      <protection hidden="1"/>
    </xf>
    <xf numFmtId="1" fontId="3" fillId="0" borderId="12" xfId="0" applyNumberFormat="1" applyFont="1" applyFill="1" applyBorder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center"/>
      <protection hidden="1"/>
    </xf>
    <xf numFmtId="0" fontId="3" fillId="0" borderId="15" xfId="1" applyFont="1" applyFill="1" applyBorder="1" applyAlignment="1" applyProtection="1">
      <alignment horizontal="center" vertical="center"/>
      <protection locked="0"/>
    </xf>
    <xf numFmtId="0" fontId="3" fillId="0" borderId="1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vertical="center"/>
    </xf>
    <xf numFmtId="0" fontId="13" fillId="0" borderId="17" xfId="0" applyFont="1" applyFill="1" applyBorder="1" applyAlignment="1">
      <alignment vertical="center"/>
    </xf>
    <xf numFmtId="14" fontId="3" fillId="0" borderId="15" xfId="0" applyNumberFormat="1" applyFont="1" applyFill="1" applyBorder="1" applyAlignment="1">
      <alignment horizontal="center" vertical="center"/>
    </xf>
    <xf numFmtId="164" fontId="3" fillId="0" borderId="17" xfId="4" quotePrefix="1" applyNumberFormat="1" applyFont="1" applyBorder="1" applyAlignment="1" applyProtection="1">
      <alignment horizontal="center" vertical="center"/>
      <protection locked="0"/>
    </xf>
    <xf numFmtId="165" fontId="14" fillId="0" borderId="15" xfId="0" applyNumberFormat="1" applyFont="1" applyFill="1" applyBorder="1" applyAlignment="1" applyProtection="1">
      <alignment horizontal="center" vertical="center"/>
      <protection hidden="1"/>
    </xf>
    <xf numFmtId="0" fontId="3" fillId="0" borderId="15" xfId="0" applyFont="1" applyFill="1" applyBorder="1" applyAlignment="1" applyProtection="1">
      <alignment horizontal="center"/>
      <protection hidden="1"/>
    </xf>
    <xf numFmtId="165" fontId="3" fillId="0" borderId="15" xfId="0" quotePrefix="1" applyNumberFormat="1" applyFont="1" applyFill="1" applyBorder="1" applyAlignment="1" applyProtection="1">
      <alignment horizontal="center"/>
      <protection hidden="1"/>
    </xf>
    <xf numFmtId="0" fontId="3" fillId="0" borderId="15" xfId="0" applyFont="1" applyFill="1" applyBorder="1" applyAlignment="1" applyProtection="1">
      <alignment horizontal="center" vertical="center"/>
      <protection hidden="1"/>
    </xf>
    <xf numFmtId="1" fontId="3" fillId="0" borderId="15" xfId="0" applyNumberFormat="1" applyFont="1" applyFill="1" applyBorder="1" applyAlignment="1" applyProtection="1">
      <alignment horizontal="center"/>
      <protection hidden="1"/>
    </xf>
    <xf numFmtId="0" fontId="5" fillId="0" borderId="0" xfId="1" applyFont="1" applyFill="1" applyBorder="1" applyAlignment="1" applyProtection="1">
      <alignment horizontal="center"/>
      <protection locked="0"/>
    </xf>
    <xf numFmtId="0" fontId="5" fillId="0" borderId="0" xfId="5" applyFont="1" applyFill="1" applyBorder="1" applyAlignment="1" applyProtection="1">
      <alignment horizontal="left" vertical="center"/>
      <protection locked="0"/>
    </xf>
    <xf numFmtId="0" fontId="5" fillId="0" borderId="0" xfId="5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center" wrapText="1"/>
      <protection locked="0"/>
    </xf>
    <xf numFmtId="0" fontId="1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Protection="1">
      <protection locked="0"/>
    </xf>
    <xf numFmtId="0" fontId="16" fillId="0" borderId="0" xfId="5" quotePrefix="1" applyFont="1" applyFill="1" applyBorder="1" applyAlignment="1" applyProtection="1">
      <alignment vertical="center"/>
      <protection locked="0"/>
    </xf>
    <xf numFmtId="0" fontId="16" fillId="0" borderId="0" xfId="5" applyFont="1" applyFill="1" applyBorder="1" applyAlignment="1" applyProtection="1">
      <alignment horizontal="center" vertical="center"/>
      <protection hidden="1"/>
    </xf>
    <xf numFmtId="0" fontId="16" fillId="0" borderId="0" xfId="0" applyFont="1" applyFill="1" applyProtection="1">
      <protection locked="0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center"/>
      <protection locked="0"/>
    </xf>
    <xf numFmtId="0" fontId="9" fillId="0" borderId="0" xfId="3" applyFont="1" applyFill="1" applyAlignment="1" applyProtection="1">
      <alignment horizontal="center"/>
      <protection locked="0"/>
    </xf>
    <xf numFmtId="0" fontId="9" fillId="2" borderId="4" xfId="0" applyFont="1" applyFill="1" applyBorder="1" applyAlignment="1" applyProtection="1">
      <alignment horizontal="center" vertical="center" wrapText="1"/>
    </xf>
    <xf numFmtId="0" fontId="16" fillId="0" borderId="0" xfId="0" applyFont="1" applyFill="1" applyBorder="1" applyAlignment="1" applyProtection="1">
      <alignment horizontal="center" vertical="center"/>
      <protection hidden="1"/>
    </xf>
    <xf numFmtId="0" fontId="19" fillId="0" borderId="0" xfId="0" applyFont="1" applyFill="1" applyProtection="1">
      <protection locked="0"/>
    </xf>
    <xf numFmtId="0" fontId="19" fillId="0" borderId="0" xfId="0" applyFont="1" applyFill="1" applyBorder="1" applyProtection="1">
      <protection locked="0"/>
    </xf>
    <xf numFmtId="0" fontId="19" fillId="0" borderId="0" xfId="0" applyFont="1" applyFill="1" applyBorder="1" applyAlignment="1" applyProtection="1">
      <alignment horizontal="center" vertical="center"/>
      <protection hidden="1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21" fillId="0" borderId="0" xfId="2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Fill="1" applyBorder="1" applyAlignment="1" applyProtection="1">
      <alignment horizontal="center"/>
      <protection locked="0"/>
    </xf>
    <xf numFmtId="0" fontId="20" fillId="0" borderId="0" xfId="2" applyFont="1" applyFill="1" applyBorder="1" applyAlignment="1" applyProtection="1">
      <alignment horizontal="left" vertical="center" wrapText="1"/>
      <protection hidden="1"/>
    </xf>
    <xf numFmtId="0" fontId="20" fillId="0" borderId="0" xfId="2" applyFont="1" applyFill="1" applyBorder="1" applyAlignment="1" applyProtection="1">
      <alignment horizontal="left" vertical="center" wrapText="1"/>
    </xf>
    <xf numFmtId="0" fontId="20" fillId="0" borderId="0" xfId="2" applyFont="1" applyFill="1" applyBorder="1" applyAlignment="1" applyProtection="1">
      <alignment horizontal="center" vertical="center" wrapText="1"/>
      <protection hidden="1"/>
    </xf>
    <xf numFmtId="10" fontId="19" fillId="0" borderId="0" xfId="0" applyNumberFormat="1" applyFont="1" applyFill="1" applyBorder="1" applyAlignment="1" applyProtection="1">
      <alignment horizontal="center" vertical="center"/>
      <protection hidden="1"/>
    </xf>
    <xf numFmtId="10" fontId="21" fillId="0" borderId="0" xfId="2" applyNumberFormat="1" applyFont="1" applyFill="1" applyBorder="1" applyAlignment="1" applyProtection="1">
      <alignment horizontal="center" vertical="center" wrapText="1"/>
      <protection hidden="1"/>
    </xf>
    <xf numFmtId="0" fontId="22" fillId="0" borderId="0" xfId="0" applyFont="1" applyFill="1" applyBorder="1" applyAlignment="1" applyProtection="1">
      <alignment horizontal="center" vertical="center"/>
      <protection hidden="1"/>
    </xf>
    <xf numFmtId="0" fontId="20" fillId="0" borderId="0" xfId="2" applyFont="1" applyFill="1" applyBorder="1" applyAlignment="1" applyProtection="1">
      <alignment vertical="center" wrapText="1"/>
      <protection locked="0"/>
    </xf>
    <xf numFmtId="0" fontId="20" fillId="0" borderId="0" xfId="2" applyFont="1" applyFill="1" applyBorder="1" applyAlignment="1" applyProtection="1">
      <alignment horizontal="left" vertical="center" wrapText="1"/>
      <protection locked="0"/>
    </xf>
    <xf numFmtId="10" fontId="19" fillId="0" borderId="0" xfId="0" applyNumberFormat="1" applyFont="1" applyFill="1" applyBorder="1" applyAlignment="1" applyProtection="1">
      <alignment horizontal="center" vertical="center"/>
      <protection locked="0"/>
    </xf>
    <xf numFmtId="10" fontId="21" fillId="0" borderId="0" xfId="2" applyNumberFormat="1" applyFont="1" applyFill="1" applyBorder="1" applyAlignment="1" applyProtection="1">
      <alignment horizontal="center" vertical="center" wrapText="1"/>
      <protection locked="0"/>
    </xf>
    <xf numFmtId="0" fontId="22" fillId="0" borderId="0" xfId="0" applyFont="1" applyFill="1" applyBorder="1" applyAlignment="1" applyProtection="1">
      <alignment horizontal="center" vertical="center"/>
      <protection locked="0"/>
    </xf>
    <xf numFmtId="0" fontId="3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5" quotePrefix="1" applyFont="1" applyFill="1" applyBorder="1" applyAlignment="1" applyProtection="1">
      <alignment vertical="center"/>
      <protection locked="0"/>
    </xf>
    <xf numFmtId="0" fontId="8" fillId="0" borderId="0" xfId="0" applyFont="1" applyFill="1" applyBorder="1" applyAlignment="1" applyProtection="1">
      <alignment horizontal="center" vertical="center"/>
      <protection hidden="1"/>
    </xf>
    <xf numFmtId="0" fontId="8" fillId="0" borderId="0" xfId="0" applyFont="1" applyFill="1" applyProtection="1">
      <protection locked="0"/>
    </xf>
    <xf numFmtId="165" fontId="3" fillId="0" borderId="15" xfId="0" quotePrefix="1" applyNumberFormat="1" applyFont="1" applyFill="1" applyBorder="1" applyAlignment="1" applyProtection="1">
      <alignment horizontal="center" vertical="center"/>
      <protection locked="0"/>
    </xf>
    <xf numFmtId="0" fontId="9" fillId="2" borderId="4" xfId="0" applyFont="1" applyFill="1" applyBorder="1" applyAlignment="1" applyProtection="1">
      <alignment horizontal="center" vertical="center"/>
      <protection locked="0"/>
    </xf>
    <xf numFmtId="0" fontId="19" fillId="0" borderId="0" xfId="0" applyFont="1" applyFill="1" applyBorder="1" applyProtection="1">
      <protection hidden="1"/>
    </xf>
    <xf numFmtId="0" fontId="20" fillId="0" borderId="0" xfId="2" applyFont="1" applyFill="1" applyBorder="1" applyAlignment="1" applyProtection="1">
      <alignment horizontal="center" vertical="center" wrapText="1"/>
      <protection locked="0"/>
    </xf>
    <xf numFmtId="0" fontId="20" fillId="0" borderId="0" xfId="2" applyFont="1" applyFill="1" applyBorder="1" applyAlignment="1" applyProtection="1">
      <alignment horizontal="center" vertical="center" wrapText="1"/>
      <protection locked="0"/>
    </xf>
    <xf numFmtId="0" fontId="20" fillId="0" borderId="0" xfId="2" applyFont="1" applyFill="1" applyBorder="1" applyAlignment="1" applyProtection="1">
      <alignment horizontal="center" vertical="center" wrapText="1"/>
      <protection locked="0"/>
    </xf>
    <xf numFmtId="164" fontId="3" fillId="0" borderId="12" xfId="4" quotePrefix="1" applyNumberFormat="1" applyFont="1" applyBorder="1" applyAlignment="1" applyProtection="1">
      <alignment horizontal="center" vertical="center"/>
      <protection locked="0"/>
    </xf>
    <xf numFmtId="164" fontId="3" fillId="0" borderId="15" xfId="4" quotePrefix="1" applyNumberFormat="1" applyFont="1" applyBorder="1" applyAlignment="1" applyProtection="1">
      <alignment horizontal="center" vertical="center"/>
      <protection locked="0"/>
    </xf>
    <xf numFmtId="0" fontId="3" fillId="0" borderId="0" xfId="5" quotePrefix="1" applyFont="1" applyFill="1" applyBorder="1" applyAlignment="1" applyProtection="1">
      <alignment horizontal="right" vertical="center"/>
      <protection locked="0"/>
    </xf>
    <xf numFmtId="0" fontId="17" fillId="0" borderId="0" xfId="0" applyFont="1" applyFill="1" applyBorder="1" applyAlignment="1" applyProtection="1">
      <alignment horizontal="center"/>
      <protection locked="0"/>
    </xf>
    <xf numFmtId="0" fontId="13" fillId="0" borderId="1" xfId="0" applyFont="1" applyFill="1" applyBorder="1" applyAlignment="1" applyProtection="1">
      <alignment horizontal="center" vertical="center" wrapText="1"/>
      <protection locked="0"/>
    </xf>
    <xf numFmtId="0" fontId="13" fillId="0" borderId="8" xfId="0" applyFont="1" applyFill="1" applyBorder="1" applyAlignment="1" applyProtection="1">
      <alignment horizontal="center" vertical="center" wrapText="1"/>
      <protection locked="0"/>
    </xf>
    <xf numFmtId="0" fontId="13" fillId="0" borderId="5" xfId="0" applyFont="1" applyFill="1" applyBorder="1" applyAlignment="1" applyProtection="1">
      <alignment horizontal="center" vertical="center" wrapText="1"/>
      <protection locked="0"/>
    </xf>
    <xf numFmtId="0" fontId="13" fillId="0" borderId="9" xfId="0" applyFont="1" applyFill="1" applyBorder="1" applyAlignment="1" applyProtection="1">
      <alignment horizontal="center" vertical="center" wrapText="1"/>
      <protection locked="0"/>
    </xf>
    <xf numFmtId="0" fontId="13" fillId="0" borderId="10" xfId="0" applyFont="1" applyFill="1" applyBorder="1" applyAlignment="1" applyProtection="1">
      <alignment horizontal="center" vertical="center" wrapText="1"/>
      <protection locked="0"/>
    </xf>
    <xf numFmtId="0" fontId="13" fillId="0" borderId="11" xfId="0" applyFont="1" applyFill="1" applyBorder="1" applyAlignment="1" applyProtection="1">
      <alignment horizontal="center" vertical="center" wrapText="1"/>
      <protection locked="0"/>
    </xf>
    <xf numFmtId="0" fontId="13" fillId="0" borderId="0" xfId="1" applyFont="1" applyFill="1" applyBorder="1" applyAlignment="1" applyProtection="1">
      <alignment horizontal="left"/>
      <protection locked="0"/>
    </xf>
    <xf numFmtId="0" fontId="13" fillId="0" borderId="4" xfId="0" applyFont="1" applyFill="1" applyBorder="1" applyAlignment="1" applyProtection="1">
      <alignment horizontal="center" vertical="center" wrapText="1"/>
      <protection locked="0"/>
    </xf>
    <xf numFmtId="0" fontId="13" fillId="0" borderId="4" xfId="0" applyFont="1" applyFill="1" applyBorder="1" applyAlignment="1" applyProtection="1">
      <alignment horizontal="center" vertical="center" textRotation="90" wrapText="1"/>
      <protection locked="0"/>
    </xf>
    <xf numFmtId="0" fontId="20" fillId="0" borderId="0" xfId="2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Fill="1" applyAlignment="1" applyProtection="1">
      <alignment horizontal="right" vertical="center"/>
      <protection locked="0"/>
    </xf>
    <xf numFmtId="0" fontId="9" fillId="0" borderId="0" xfId="1" applyFont="1" applyFill="1" applyAlignment="1" applyProtection="1">
      <alignment horizontal="left" vertical="center"/>
      <protection locked="0"/>
    </xf>
    <xf numFmtId="0" fontId="13" fillId="0" borderId="1" xfId="0" applyFont="1" applyFill="1" applyBorder="1" applyAlignment="1" applyProtection="1">
      <alignment horizontal="center" vertical="center"/>
      <protection locked="0"/>
    </xf>
    <xf numFmtId="0" fontId="13" fillId="0" borderId="5" xfId="0" applyFont="1" applyFill="1" applyBorder="1" applyAlignment="1" applyProtection="1">
      <alignment horizontal="center" vertical="center"/>
      <protection locked="0"/>
    </xf>
    <xf numFmtId="0" fontId="13" fillId="0" borderId="2" xfId="0" applyFont="1" applyFill="1" applyBorder="1" applyAlignment="1" applyProtection="1">
      <alignment horizontal="center" vertical="center" wrapText="1"/>
      <protection locked="0"/>
    </xf>
    <xf numFmtId="0" fontId="13" fillId="0" borderId="3" xfId="0" applyFont="1" applyFill="1" applyBorder="1" applyAlignment="1" applyProtection="1">
      <alignment horizontal="center" vertical="center" wrapText="1"/>
      <protection locked="0"/>
    </xf>
    <xf numFmtId="0" fontId="13" fillId="0" borderId="6" xfId="0" applyFont="1" applyFill="1" applyBorder="1" applyAlignment="1" applyProtection="1">
      <alignment horizontal="center" vertical="center" wrapText="1"/>
      <protection locked="0"/>
    </xf>
    <xf numFmtId="0" fontId="13" fillId="0" borderId="7" xfId="0" applyFont="1" applyFill="1" applyBorder="1" applyAlignment="1" applyProtection="1">
      <alignment horizontal="center" vertical="center" wrapText="1"/>
      <protection locked="0"/>
    </xf>
    <xf numFmtId="0" fontId="3" fillId="0" borderId="0" xfId="1" applyFont="1" applyFill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center"/>
      <protection locked="0"/>
    </xf>
    <xf numFmtId="0" fontId="6" fillId="0" borderId="0" xfId="1" applyFont="1" applyFill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center"/>
      <protection locked="0"/>
    </xf>
    <xf numFmtId="0" fontId="9" fillId="0" borderId="0" xfId="1" applyFont="1" applyFill="1" applyAlignment="1" applyProtection="1">
      <alignment horizontal="right" vertical="center"/>
      <protection locked="0"/>
    </xf>
    <xf numFmtId="0" fontId="10" fillId="0" borderId="0" xfId="1" applyFont="1" applyFill="1" applyAlignment="1" applyProtection="1">
      <alignment horizontal="left" vertical="center"/>
      <protection locked="0"/>
    </xf>
    <xf numFmtId="0" fontId="8" fillId="0" borderId="0" xfId="1" applyFont="1" applyFill="1" applyAlignment="1" applyProtection="1">
      <alignment horizontal="left" vertical="center"/>
      <protection locked="0"/>
    </xf>
  </cellXfs>
  <cellStyles count="7">
    <cellStyle name="Hyperlink" xfId="3" builtinId="8"/>
    <cellStyle name="Normal" xfId="0" builtinId="0"/>
    <cellStyle name="Normal_Bao cao tong hop ket qua thi ket thuc hoc phan_KT2" xfId="2"/>
    <cellStyle name="Normal_DS C07VT1" xfId="5"/>
    <cellStyle name="Normal_DS_lop khoa_2009 (kem theo cac QD thanh lap lop)" xfId="4"/>
    <cellStyle name="Normal_Sheet1" xfId="1"/>
    <cellStyle name="Style 1" xfId="6"/>
  </cellStyles>
  <dxfs count="9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zoomScale="115" zoomScaleNormal="115" workbookViewId="0">
      <pane ySplit="2" topLeftCell="A78" activePane="bottomLeft" state="frozen"/>
      <selection activeCell="A9" sqref="A9:XFD78"/>
      <selection pane="bottomLeft" activeCell="R15" sqref="R15"/>
    </sheetView>
  </sheetViews>
  <sheetFormatPr defaultColWidth="9" defaultRowHeight="15.75" x14ac:dyDescent="0.25"/>
  <cols>
    <col min="1" max="1" width="1.5" style="1" customWidth="1"/>
    <col min="2" max="2" width="4" style="1" customWidth="1"/>
    <col min="3" max="3" width="11.375" style="1" customWidth="1"/>
    <col min="4" max="4" width="14.25" style="1" customWidth="1"/>
    <col min="5" max="5" width="11.125" style="1" customWidth="1"/>
    <col min="6" max="6" width="9.375" style="1" hidden="1" customWidth="1"/>
    <col min="7" max="7" width="11.625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4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 x14ac:dyDescent="0.3">
      <c r="B1" s="99" t="s">
        <v>0</v>
      </c>
      <c r="C1" s="99"/>
      <c r="D1" s="99"/>
      <c r="E1" s="99"/>
      <c r="F1" s="99"/>
      <c r="G1" s="99"/>
      <c r="H1" s="100" t="s">
        <v>699</v>
      </c>
      <c r="I1" s="100"/>
      <c r="J1" s="100"/>
      <c r="K1" s="100"/>
      <c r="L1" s="100"/>
      <c r="M1" s="100"/>
      <c r="N1" s="100"/>
      <c r="O1" s="100"/>
      <c r="P1" s="100"/>
      <c r="Q1" s="100"/>
      <c r="R1" s="3"/>
    </row>
    <row r="2" spans="2:35" ht="25.5" customHeight="1" x14ac:dyDescent="0.25">
      <c r="B2" s="101" t="s">
        <v>1</v>
      </c>
      <c r="C2" s="101"/>
      <c r="D2" s="101"/>
      <c r="E2" s="101"/>
      <c r="F2" s="101"/>
      <c r="G2" s="101"/>
      <c r="H2" s="102" t="s">
        <v>42</v>
      </c>
      <c r="I2" s="102"/>
      <c r="J2" s="102"/>
      <c r="K2" s="102"/>
      <c r="L2" s="102"/>
      <c r="M2" s="102"/>
      <c r="N2" s="102"/>
      <c r="O2" s="102"/>
      <c r="P2" s="102"/>
      <c r="Q2" s="102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 x14ac:dyDescent="0.25">
      <c r="B3" s="103" t="s">
        <v>2</v>
      </c>
      <c r="C3" s="103"/>
      <c r="D3" s="104" t="s">
        <v>43</v>
      </c>
      <c r="E3" s="104"/>
      <c r="F3" s="104"/>
      <c r="G3" s="104"/>
      <c r="H3" s="104"/>
      <c r="I3" s="104"/>
      <c r="J3" s="104"/>
      <c r="K3" s="104"/>
      <c r="L3" s="105" t="s">
        <v>1199</v>
      </c>
      <c r="M3" s="105"/>
      <c r="N3" s="105"/>
      <c r="O3" s="105"/>
      <c r="P3" s="105"/>
      <c r="Q3" s="105"/>
      <c r="T3" s="51"/>
      <c r="U3" s="90" t="s">
        <v>38</v>
      </c>
      <c r="V3" s="90" t="s">
        <v>8</v>
      </c>
      <c r="W3" s="90" t="s">
        <v>37</v>
      </c>
      <c r="X3" s="90" t="s">
        <v>36</v>
      </c>
      <c r="Y3" s="90"/>
      <c r="Z3" s="90"/>
      <c r="AA3" s="90"/>
      <c r="AB3" s="90" t="s">
        <v>35</v>
      </c>
      <c r="AC3" s="90"/>
      <c r="AD3" s="90" t="s">
        <v>33</v>
      </c>
      <c r="AE3" s="90"/>
      <c r="AF3" s="90" t="s">
        <v>34</v>
      </c>
      <c r="AG3" s="90"/>
      <c r="AH3" s="90" t="s">
        <v>32</v>
      </c>
      <c r="AI3" s="90"/>
    </row>
    <row r="4" spans="2:35" ht="17.25" customHeight="1" x14ac:dyDescent="0.25">
      <c r="B4" s="91" t="s">
        <v>3</v>
      </c>
      <c r="C4" s="91"/>
      <c r="D4" s="6">
        <v>3</v>
      </c>
      <c r="G4" s="92" t="s">
        <v>115</v>
      </c>
      <c r="H4" s="92"/>
      <c r="I4" s="92"/>
      <c r="J4" s="92"/>
      <c r="K4" s="92"/>
      <c r="L4" s="92" t="s">
        <v>367</v>
      </c>
      <c r="M4" s="92"/>
      <c r="N4" s="92"/>
      <c r="O4" s="92"/>
      <c r="P4" s="92"/>
      <c r="Q4" s="92"/>
      <c r="T4" s="51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</row>
    <row r="5" spans="2:35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</row>
    <row r="6" spans="2:35" ht="44.25" customHeight="1" x14ac:dyDescent="0.25">
      <c r="B6" s="81" t="s">
        <v>4</v>
      </c>
      <c r="C6" s="93" t="s">
        <v>5</v>
      </c>
      <c r="D6" s="95" t="s">
        <v>6</v>
      </c>
      <c r="E6" s="96"/>
      <c r="F6" s="81" t="s">
        <v>7</v>
      </c>
      <c r="G6" s="81" t="s">
        <v>8</v>
      </c>
      <c r="H6" s="89" t="s">
        <v>9</v>
      </c>
      <c r="I6" s="89" t="s">
        <v>10</v>
      </c>
      <c r="J6" s="89" t="s">
        <v>11</v>
      </c>
      <c r="K6" s="89" t="s">
        <v>12</v>
      </c>
      <c r="L6" s="88" t="s">
        <v>13</v>
      </c>
      <c r="M6" s="81" t="s">
        <v>14</v>
      </c>
      <c r="N6" s="88" t="s">
        <v>15</v>
      </c>
      <c r="O6" s="81" t="s">
        <v>16</v>
      </c>
      <c r="P6" s="81" t="s">
        <v>17</v>
      </c>
      <c r="Q6" s="81" t="s">
        <v>18</v>
      </c>
      <c r="T6" s="51"/>
      <c r="U6" s="90"/>
      <c r="V6" s="90"/>
      <c r="W6" s="90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 x14ac:dyDescent="0.25">
      <c r="B7" s="83"/>
      <c r="C7" s="94"/>
      <c r="D7" s="97"/>
      <c r="E7" s="98"/>
      <c r="F7" s="83"/>
      <c r="G7" s="83"/>
      <c r="H7" s="89"/>
      <c r="I7" s="89"/>
      <c r="J7" s="89"/>
      <c r="K7" s="89"/>
      <c r="L7" s="88"/>
      <c r="M7" s="82"/>
      <c r="N7" s="88"/>
      <c r="O7" s="83"/>
      <c r="P7" s="82"/>
      <c r="Q7" s="82"/>
      <c r="S7" s="8"/>
      <c r="T7" s="51"/>
      <c r="U7" s="56" t="str">
        <f>+D3</f>
        <v>Nhập môn trí tuệ nhân tạo</v>
      </c>
      <c r="V7" s="57" t="str">
        <f>+L3</f>
        <v>Nhóm: D15-183_08</v>
      </c>
      <c r="W7" s="58">
        <f>+$AF$7+$AH$7+$AD$7</f>
        <v>69</v>
      </c>
      <c r="X7" s="52">
        <f>COUNTIF($P$8:$P$107,"Khiển trách")</f>
        <v>0</v>
      </c>
      <c r="Y7" s="52">
        <f>COUNTIF($P$8:$P$107,"Cảnh cáo")</f>
        <v>0</v>
      </c>
      <c r="Z7" s="52">
        <f>COUNTIF($P$8:$P$107,"Đình chỉ thi")</f>
        <v>0</v>
      </c>
      <c r="AA7" s="59">
        <f>+($X$7+$Y$7+$Z$7)/$W$7*100%</f>
        <v>0</v>
      </c>
      <c r="AB7" s="52">
        <f>SUM(COUNTIF($P$8:$P$105,"Vắng"),COUNTIF($P$8:$P$105,"Vắng có phép"))</f>
        <v>7</v>
      </c>
      <c r="AC7" s="60">
        <f>+$AB$7/$W$7</f>
        <v>0.10144927536231885</v>
      </c>
      <c r="AD7" s="61">
        <f>COUNTIF($T$8:$T$105,"Thi lại")</f>
        <v>1</v>
      </c>
      <c r="AE7" s="60">
        <f>+$AD$7/$W$7</f>
        <v>1.4492753623188406E-2</v>
      </c>
      <c r="AF7" s="61">
        <f>COUNTIF($T$8:$T$106,"Học lại")</f>
        <v>17</v>
      </c>
      <c r="AG7" s="60">
        <f>+$AF$7/$W$7</f>
        <v>0.24637681159420291</v>
      </c>
      <c r="AH7" s="52">
        <f>COUNTIF($T$9:$T$106,"Đạt")</f>
        <v>51</v>
      </c>
      <c r="AI7" s="59">
        <f>+$AH$7/$W$7</f>
        <v>0.73913043478260865</v>
      </c>
    </row>
    <row r="8" spans="2:35" ht="14.25" customHeight="1" x14ac:dyDescent="0.25">
      <c r="B8" s="84" t="s">
        <v>24</v>
      </c>
      <c r="C8" s="85"/>
      <c r="D8" s="85"/>
      <c r="E8" s="85"/>
      <c r="F8" s="85"/>
      <c r="G8" s="86"/>
      <c r="H8" s="9">
        <v>10</v>
      </c>
      <c r="I8" s="9">
        <v>10</v>
      </c>
      <c r="J8" s="72"/>
      <c r="K8" s="9">
        <v>10</v>
      </c>
      <c r="L8" s="48">
        <f>100-(H8+I8+J8+K8)</f>
        <v>70</v>
      </c>
      <c r="M8" s="83"/>
      <c r="N8" s="10"/>
      <c r="O8" s="10"/>
      <c r="P8" s="83"/>
      <c r="Q8" s="83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14.25" customHeight="1" x14ac:dyDescent="0.25">
      <c r="B9" s="11">
        <v>1</v>
      </c>
      <c r="C9" s="12" t="s">
        <v>1200</v>
      </c>
      <c r="D9" s="13" t="s">
        <v>1201</v>
      </c>
      <c r="E9" s="14" t="s">
        <v>45</v>
      </c>
      <c r="F9" s="15" t="s">
        <v>1202</v>
      </c>
      <c r="G9" s="12" t="s">
        <v>49</v>
      </c>
      <c r="H9" s="77">
        <v>8.5</v>
      </c>
      <c r="I9" s="16">
        <v>7</v>
      </c>
      <c r="J9" s="16" t="s">
        <v>25</v>
      </c>
      <c r="K9" s="16">
        <v>7</v>
      </c>
      <c r="L9" s="17">
        <v>7.5</v>
      </c>
      <c r="M9" s="18">
        <f>ROUND(SUMPRODUCT(H9:L9,$H$8:$L$8)/100,1)</f>
        <v>7.5</v>
      </c>
      <c r="N9" s="19" t="str">
        <f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B</v>
      </c>
      <c r="O9" s="19" t="str">
        <f>IF($M9&lt;4,"Kém",IF(AND($M9&gt;=4,$M9&lt;=5.4),"Trung bình yếu",IF(AND($M9&gt;=5.5,$M9&lt;=6.9),"Trung bình",IF(AND($M9&gt;=7,$M9&lt;=8.4),"Khá",IF(AND($M9&gt;=8.5,$M9&lt;=10),"Giỏi","")))))</f>
        <v>Khá</v>
      </c>
      <c r="P9" s="31" t="str">
        <f>+IF(OR($H9=0,$I9=0,$J9=0,$K9=0),"Không đủ ĐKDT",IF(AND(L9=0,M9&gt;=4),"Không đạt",""))</f>
        <v/>
      </c>
      <c r="Q9" s="20" t="s">
        <v>1203</v>
      </c>
      <c r="R9" s="3"/>
      <c r="S9" s="21"/>
      <c r="T9" s="73" t="str">
        <f>IF(P9="Không đủ ĐKDT","Học lại",IF(P9="Đình chỉ thi","Học lại",IF(AND(MID(G9,2,2)&lt;"12",P9="Vắng"),"Thi lại",IF(P9="Vắng có phép", "Thi lại",IF(AND((MID(G9,2,2)&lt;"12"),M9&lt;4.5),"Thi lại",IF(AND((MID(G9,2,2)&lt;"18"),M9&lt;4),"Học lại",IF(AND((MID(G9,2,2)&gt;"17"),M9&lt;4),"Thi lại",IF(AND(MID(G9,2,2)&gt;"17",L9=0),"Thi lại",IF(AND((MID(G9,2,2)&lt;"12"),L9=0),"Thi lại",IF(AND((MID(G9,2,2)&lt;"18"),(MID(G9,2,2)&gt;"11"),L9=0),"Học lại","Đạt"))))))))))</f>
        <v>Đạt</v>
      </c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</row>
    <row r="10" spans="2:35" ht="14.25" customHeight="1" x14ac:dyDescent="0.25">
      <c r="B10" s="22">
        <v>2</v>
      </c>
      <c r="C10" s="23" t="s">
        <v>1204</v>
      </c>
      <c r="D10" s="24" t="s">
        <v>1205</v>
      </c>
      <c r="E10" s="25" t="s">
        <v>45</v>
      </c>
      <c r="F10" s="26" t="s">
        <v>1206</v>
      </c>
      <c r="G10" s="23" t="s">
        <v>60</v>
      </c>
      <c r="H10" s="78">
        <v>7</v>
      </c>
      <c r="I10" s="27">
        <v>7</v>
      </c>
      <c r="J10" s="27" t="s">
        <v>25</v>
      </c>
      <c r="K10" s="27">
        <v>6</v>
      </c>
      <c r="L10" s="71">
        <v>7</v>
      </c>
      <c r="M10" s="28">
        <f>ROUND(SUMPRODUCT(H10:L10,$H$8:$L$8)/100,1)</f>
        <v>6.9</v>
      </c>
      <c r="N10" s="29" t="str">
        <f>IF(AND($M10&gt;=9,$M10&lt;=10),"A+","")&amp;IF(AND($M10&gt;=8.5,$M10&lt;=8.9),"A","")&amp;IF(AND($M10&gt;=8,$M10&lt;=8.4),"B+","")&amp;IF(AND($M10&gt;=7,$M10&lt;=7.9),"B","")&amp;IF(AND($M10&gt;=6.5,$M10&lt;=6.9),"C+","")&amp;IF(AND($M10&gt;=5.5,$M10&lt;=6.4),"C","")&amp;IF(AND($M10&gt;=5,$M10&lt;=5.4),"D+","")&amp;IF(AND($M10&gt;=4,$M10&lt;=4.9),"D","")&amp;IF(AND($M10&lt;4),"F","")</f>
        <v>C+</v>
      </c>
      <c r="O10" s="30" t="str">
        <f>IF($M10&lt;4,"Kém",IF(AND($M10&gt;=4,$M10&lt;=5.4),"Trung bình yếu",IF(AND($M10&gt;=5.5,$M10&lt;=6.9),"Trung bình",IF(AND($M10&gt;=7,$M10&lt;=8.4),"Khá",IF(AND($M10&gt;=8.5,$M10&lt;=10),"Giỏi","")))))</f>
        <v>Trung bình</v>
      </c>
      <c r="P10" s="31" t="str">
        <f>+IF(OR($H10=0,$I10=0,$J10=0,$K10=0),"Không đủ ĐKDT",IF(AND(L10=0,M10&gt;=4),"Không đạt",""))</f>
        <v/>
      </c>
      <c r="Q10" s="32" t="s">
        <v>1203</v>
      </c>
      <c r="R10" s="3"/>
      <c r="S10" s="21"/>
      <c r="T10" s="73" t="str">
        <f>IF(P10="Không đủ ĐKDT","Học lại",IF(P10="Đình chỉ thi","Học lại",IF(AND(MID(G10,2,2)&lt;"12",P10="Vắng"),"Thi lại",IF(P10="Vắng có phép", "Thi lại",IF(AND((MID(G10,2,2)&lt;"12"),M10&lt;4.5),"Thi lại",IF(AND((MID(G10,2,2)&lt;"18"),M10&lt;4),"Học lại",IF(AND((MID(G10,2,2)&gt;"17"),M10&lt;4),"Thi lại",IF(AND(MID(G10,2,2)&gt;"17",L10=0),"Thi lại",IF(AND((MID(G10,2,2)&lt;"12"),L10=0),"Thi lại",IF(AND((MID(G10,2,2)&lt;"18"),(MID(G10,2,2)&gt;"11"),L10=0),"Học lại","Đạt"))))))))))</f>
        <v>Đạt</v>
      </c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</row>
    <row r="11" spans="2:35" ht="14.25" customHeight="1" x14ac:dyDescent="0.25">
      <c r="B11" s="22">
        <v>3</v>
      </c>
      <c r="C11" s="23" t="s">
        <v>1207</v>
      </c>
      <c r="D11" s="24" t="s">
        <v>63</v>
      </c>
      <c r="E11" s="25" t="s">
        <v>45</v>
      </c>
      <c r="F11" s="26" t="s">
        <v>103</v>
      </c>
      <c r="G11" s="23" t="s">
        <v>87</v>
      </c>
      <c r="H11" s="78">
        <v>9</v>
      </c>
      <c r="I11" s="27">
        <v>9</v>
      </c>
      <c r="J11" s="27" t="s">
        <v>25</v>
      </c>
      <c r="K11" s="27">
        <v>9</v>
      </c>
      <c r="L11" s="71">
        <v>8.5</v>
      </c>
      <c r="M11" s="28">
        <f>ROUND(SUMPRODUCT(H11:L11,$H$8:$L$8)/100,1)</f>
        <v>8.6999999999999993</v>
      </c>
      <c r="N11" s="29" t="str">
        <f>IF(AND($M11&gt;=9,$M11&lt;=10),"A+","")&amp;IF(AND($M11&gt;=8.5,$M11&lt;=8.9),"A","")&amp;IF(AND($M11&gt;=8,$M11&lt;=8.4),"B+","")&amp;IF(AND($M11&gt;=7,$M11&lt;=7.9),"B","")&amp;IF(AND($M11&gt;=6.5,$M11&lt;=6.9),"C+","")&amp;IF(AND($M11&gt;=5.5,$M11&lt;=6.4),"C","")&amp;IF(AND($M11&gt;=5,$M11&lt;=5.4),"D+","")&amp;IF(AND($M11&gt;=4,$M11&lt;=4.9),"D","")&amp;IF(AND($M11&lt;4),"F","")</f>
        <v>A</v>
      </c>
      <c r="O11" s="30" t="str">
        <f>IF($M11&lt;4,"Kém",IF(AND($M11&gt;=4,$M11&lt;=5.4),"Trung bình yếu",IF(AND($M11&gt;=5.5,$M11&lt;=6.9),"Trung bình",IF(AND($M11&gt;=7,$M11&lt;=8.4),"Khá",IF(AND($M11&gt;=8.5,$M11&lt;=10),"Giỏi","")))))</f>
        <v>Giỏi</v>
      </c>
      <c r="P11" s="31" t="str">
        <f>+IF(OR($H11=0,$I11=0,$J11=0,$K11=0),"Không đủ ĐKDT",IF(AND(L11=0,M11&gt;=4),"Không đạt",""))</f>
        <v/>
      </c>
      <c r="Q11" s="32" t="s">
        <v>1203</v>
      </c>
      <c r="R11" s="3"/>
      <c r="S11" s="21"/>
      <c r="T11" s="73" t="str">
        <f>IF(P11="Không đủ ĐKDT","Học lại",IF(P11="Đình chỉ thi","Học lại",IF(AND(MID(G11,2,2)&lt;"12",P11="Vắng"),"Thi lại",IF(P11="Vắng có phép", "Thi lại",IF(AND((MID(G11,2,2)&lt;"12"),M11&lt;4.5),"Thi lại",IF(AND((MID(G11,2,2)&lt;"18"),M11&lt;4),"Học lại",IF(AND((MID(G11,2,2)&gt;"17"),M11&lt;4),"Thi lại",IF(AND(MID(G11,2,2)&gt;"17",L11=0),"Thi lại",IF(AND((MID(G11,2,2)&lt;"12"),L11=0),"Thi lại",IF(AND((MID(G11,2,2)&lt;"18"),(MID(G11,2,2)&gt;"11"),L11=0),"Học lại","Đạt"))))))))))</f>
        <v>Đạt</v>
      </c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</row>
    <row r="12" spans="2:35" ht="14.25" customHeight="1" x14ac:dyDescent="0.25">
      <c r="B12" s="22">
        <v>4</v>
      </c>
      <c r="C12" s="23" t="s">
        <v>1208</v>
      </c>
      <c r="D12" s="24" t="s">
        <v>1209</v>
      </c>
      <c r="E12" s="25" t="s">
        <v>1210</v>
      </c>
      <c r="F12" s="26" t="s">
        <v>1211</v>
      </c>
      <c r="G12" s="23" t="s">
        <v>47</v>
      </c>
      <c r="H12" s="78">
        <v>8.5</v>
      </c>
      <c r="I12" s="27">
        <v>7</v>
      </c>
      <c r="J12" s="27" t="s">
        <v>25</v>
      </c>
      <c r="K12" s="27">
        <v>7</v>
      </c>
      <c r="L12" s="71">
        <v>6</v>
      </c>
      <c r="M12" s="28">
        <f>ROUND(SUMPRODUCT(H12:L12,$H$8:$L$8)/100,1)</f>
        <v>6.5</v>
      </c>
      <c r="N12" s="29" t="str">
        <f>IF(AND($M12&gt;=9,$M12&lt;=10),"A+","")&amp;IF(AND($M12&gt;=8.5,$M12&lt;=8.9),"A","")&amp;IF(AND($M12&gt;=8,$M12&lt;=8.4),"B+","")&amp;IF(AND($M12&gt;=7,$M12&lt;=7.9),"B","")&amp;IF(AND($M12&gt;=6.5,$M12&lt;=6.9),"C+","")&amp;IF(AND($M12&gt;=5.5,$M12&lt;=6.4),"C","")&amp;IF(AND($M12&gt;=5,$M12&lt;=5.4),"D+","")&amp;IF(AND($M12&gt;=4,$M12&lt;=4.9),"D","")&amp;IF(AND($M12&lt;4),"F","")</f>
        <v>C+</v>
      </c>
      <c r="O12" s="30" t="str">
        <f>IF($M12&lt;4,"Kém",IF(AND($M12&gt;=4,$M12&lt;=5.4),"Trung bình yếu",IF(AND($M12&gt;=5.5,$M12&lt;=6.9),"Trung bình",IF(AND($M12&gt;=7,$M12&lt;=8.4),"Khá",IF(AND($M12&gt;=8.5,$M12&lt;=10),"Giỏi","")))))</f>
        <v>Trung bình</v>
      </c>
      <c r="P12" s="31" t="str">
        <f>+IF(OR($H12=0,$I12=0,$J12=0,$K12=0),"Không đủ ĐKDT",IF(AND(L12=0,M12&gt;=4),"Không đạt",""))</f>
        <v/>
      </c>
      <c r="Q12" s="32" t="s">
        <v>1203</v>
      </c>
      <c r="R12" s="3"/>
      <c r="S12" s="21"/>
      <c r="T12" s="73" t="str">
        <f>IF(P12="Không đủ ĐKDT","Học lại",IF(P12="Đình chỉ thi","Học lại",IF(AND(MID(G12,2,2)&lt;"12",P12="Vắng"),"Thi lại",IF(P12="Vắng có phép", "Thi lại",IF(AND((MID(G12,2,2)&lt;"12"),M12&lt;4.5),"Thi lại",IF(AND((MID(G12,2,2)&lt;"18"),M12&lt;4),"Học lại",IF(AND((MID(G12,2,2)&gt;"17"),M12&lt;4),"Thi lại",IF(AND(MID(G12,2,2)&gt;"17",L12=0),"Thi lại",IF(AND((MID(G12,2,2)&lt;"12"),L12=0),"Thi lại",IF(AND((MID(G12,2,2)&lt;"18"),(MID(G12,2,2)&gt;"11"),L12=0),"Học lại","Đạt"))))))))))</f>
        <v>Đạt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14.25" customHeight="1" x14ac:dyDescent="0.25">
      <c r="B13" s="22">
        <v>5</v>
      </c>
      <c r="C13" s="23" t="s">
        <v>1212</v>
      </c>
      <c r="D13" s="24" t="s">
        <v>124</v>
      </c>
      <c r="E13" s="25" t="s">
        <v>71</v>
      </c>
      <c r="F13" s="26" t="s">
        <v>603</v>
      </c>
      <c r="G13" s="23" t="s">
        <v>84</v>
      </c>
      <c r="H13" s="78">
        <v>8.5</v>
      </c>
      <c r="I13" s="27">
        <v>8</v>
      </c>
      <c r="J13" s="27" t="s">
        <v>25</v>
      </c>
      <c r="K13" s="27">
        <v>7.5</v>
      </c>
      <c r="L13" s="71">
        <v>8.5</v>
      </c>
      <c r="M13" s="28">
        <f>ROUND(SUMPRODUCT(H13:L13,$H$8:$L$8)/100,1)</f>
        <v>8.4</v>
      </c>
      <c r="N13" s="29" t="str">
        <f>IF(AND($M13&gt;=9,$M13&lt;=10),"A+","")&amp;IF(AND($M13&gt;=8.5,$M13&lt;=8.9),"A","")&amp;IF(AND($M13&gt;=8,$M13&lt;=8.4),"B+","")&amp;IF(AND($M13&gt;=7,$M13&lt;=7.9),"B","")&amp;IF(AND($M13&gt;=6.5,$M13&lt;=6.9),"C+","")&amp;IF(AND($M13&gt;=5.5,$M13&lt;=6.4),"C","")&amp;IF(AND($M13&gt;=5,$M13&lt;=5.4),"D+","")&amp;IF(AND($M13&gt;=4,$M13&lt;=4.9),"D","")&amp;IF(AND($M13&lt;4),"F","")</f>
        <v>B+</v>
      </c>
      <c r="O13" s="30" t="str">
        <f>IF($M13&lt;4,"Kém",IF(AND($M13&gt;=4,$M13&lt;=5.4),"Trung bình yếu",IF(AND($M13&gt;=5.5,$M13&lt;=6.9),"Trung bình",IF(AND($M13&gt;=7,$M13&lt;=8.4),"Khá",IF(AND($M13&gt;=8.5,$M13&lt;=10),"Giỏi","")))))</f>
        <v>Khá</v>
      </c>
      <c r="P13" s="31" t="str">
        <f>+IF(OR($H13=0,$I13=0,$J13=0,$K13=0),"Không đủ ĐKDT",IF(AND(L13=0,M13&gt;=4),"Không đạt",""))</f>
        <v/>
      </c>
      <c r="Q13" s="32" t="s">
        <v>1203</v>
      </c>
      <c r="R13" s="3"/>
      <c r="S13" s="21"/>
      <c r="T13" s="73" t="str">
        <f>IF(P13="Không đủ ĐKDT","Học lại",IF(P13="Đình chỉ thi","Học lại",IF(AND(MID(G13,2,2)&lt;"12",P13="Vắng"),"Thi lại",IF(P13="Vắng có phép", "Thi lại",IF(AND((MID(G13,2,2)&lt;"12"),M13&lt;4.5),"Thi lại",IF(AND((MID(G13,2,2)&lt;"18"),M13&lt;4),"Học lại",IF(AND((MID(G13,2,2)&gt;"17"),M13&lt;4),"Thi lại",IF(AND(MID(G13,2,2)&gt;"17",L13=0),"Thi lại",IF(AND((MID(G13,2,2)&lt;"12"),L13=0),"Thi lại",IF(AND((MID(G13,2,2)&lt;"18"),(MID(G13,2,2)&gt;"11"),L13=0),"Học lại","Đạt"))))))))))</f>
        <v>Đạt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14.25" customHeight="1" x14ac:dyDescent="0.25">
      <c r="B14" s="22">
        <v>6</v>
      </c>
      <c r="C14" s="23" t="s">
        <v>1213</v>
      </c>
      <c r="D14" s="24" t="s">
        <v>964</v>
      </c>
      <c r="E14" s="25" t="s">
        <v>71</v>
      </c>
      <c r="F14" s="26" t="s">
        <v>207</v>
      </c>
      <c r="G14" s="23" t="s">
        <v>55</v>
      </c>
      <c r="H14" s="78">
        <v>8</v>
      </c>
      <c r="I14" s="27">
        <v>7</v>
      </c>
      <c r="J14" s="27" t="s">
        <v>25</v>
      </c>
      <c r="K14" s="27">
        <v>7</v>
      </c>
      <c r="L14" s="71">
        <v>2</v>
      </c>
      <c r="M14" s="28">
        <f>ROUND(SUMPRODUCT(H14:L14,$H$8:$L$8)/100,1)</f>
        <v>3.6</v>
      </c>
      <c r="N14" s="29" t="str">
        <f>IF(AND($M14&gt;=9,$M14&lt;=10),"A+","")&amp;IF(AND($M14&gt;=8.5,$M14&lt;=8.9),"A","")&amp;IF(AND($M14&gt;=8,$M14&lt;=8.4),"B+","")&amp;IF(AND($M14&gt;=7,$M14&lt;=7.9),"B","")&amp;IF(AND($M14&gt;=6.5,$M14&lt;=6.9),"C+","")&amp;IF(AND($M14&gt;=5.5,$M14&lt;=6.4),"C","")&amp;IF(AND($M14&gt;=5,$M14&lt;=5.4),"D+","")&amp;IF(AND($M14&gt;=4,$M14&lt;=4.9),"D","")&amp;IF(AND($M14&lt;4),"F","")</f>
        <v>F</v>
      </c>
      <c r="O14" s="30" t="str">
        <f>IF($M14&lt;4,"Kém",IF(AND($M14&gt;=4,$M14&lt;=5.4),"Trung bình yếu",IF(AND($M14&gt;=5.5,$M14&lt;=6.9),"Trung bình",IF(AND($M14&gt;=7,$M14&lt;=8.4),"Khá",IF(AND($M14&gt;=8.5,$M14&lt;=10),"Giỏi","")))))</f>
        <v>Kém</v>
      </c>
      <c r="P14" s="31" t="str">
        <f>+IF(OR($H14=0,$I14=0,$J14=0,$K14=0),"Không đủ ĐKDT",IF(AND(L14=0,M14&gt;=4),"Không đạt",""))</f>
        <v/>
      </c>
      <c r="Q14" s="32" t="s">
        <v>1203</v>
      </c>
      <c r="R14" s="3"/>
      <c r="S14" s="21"/>
      <c r="T14" s="73" t="str">
        <f>IF(P14="Không đủ ĐKDT","Học lại",IF(P14="Đình chỉ thi","Học lại",IF(AND(MID(G14,2,2)&lt;"12",P14="Vắng"),"Thi lại",IF(P14="Vắng có phép", "Thi lại",IF(AND((MID(G14,2,2)&lt;"12"),M14&lt;4.5),"Thi lại",IF(AND((MID(G14,2,2)&lt;"18"),M14&lt;4),"Học lại",IF(AND((MID(G14,2,2)&gt;"17"),M14&lt;4),"Thi lại",IF(AND(MID(G14,2,2)&gt;"17",L14=0),"Thi lại",IF(AND((MID(G14,2,2)&lt;"12"),L14=0),"Thi lại",IF(AND((MID(G14,2,2)&lt;"18"),(MID(G14,2,2)&gt;"11"),L14=0),"Học lại","Đạt"))))))))))</f>
        <v>Học lại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14.25" customHeight="1" x14ac:dyDescent="0.25">
      <c r="B15" s="22">
        <v>7</v>
      </c>
      <c r="C15" s="23" t="s">
        <v>1214</v>
      </c>
      <c r="D15" s="24" t="s">
        <v>949</v>
      </c>
      <c r="E15" s="25" t="s">
        <v>81</v>
      </c>
      <c r="F15" s="26" t="s">
        <v>904</v>
      </c>
      <c r="G15" s="23" t="s">
        <v>84</v>
      </c>
      <c r="H15" s="78">
        <v>7.5</v>
      </c>
      <c r="I15" s="27">
        <v>7</v>
      </c>
      <c r="J15" s="27" t="s">
        <v>25</v>
      </c>
      <c r="K15" s="27">
        <v>6.5</v>
      </c>
      <c r="L15" s="71">
        <v>6</v>
      </c>
      <c r="M15" s="28">
        <f>ROUND(SUMPRODUCT(H15:L15,$H$8:$L$8)/100,1)</f>
        <v>6.3</v>
      </c>
      <c r="N15" s="29" t="str">
        <f>IF(AND($M15&gt;=9,$M15&lt;=10),"A+","")&amp;IF(AND($M15&gt;=8.5,$M15&lt;=8.9),"A","")&amp;IF(AND($M15&gt;=8,$M15&lt;=8.4),"B+","")&amp;IF(AND($M15&gt;=7,$M15&lt;=7.9),"B","")&amp;IF(AND($M15&gt;=6.5,$M15&lt;=6.9),"C+","")&amp;IF(AND($M15&gt;=5.5,$M15&lt;=6.4),"C","")&amp;IF(AND($M15&gt;=5,$M15&lt;=5.4),"D+","")&amp;IF(AND($M15&gt;=4,$M15&lt;=4.9),"D","")&amp;IF(AND($M15&lt;4),"F","")</f>
        <v>C</v>
      </c>
      <c r="O15" s="30" t="str">
        <f>IF($M15&lt;4,"Kém",IF(AND($M15&gt;=4,$M15&lt;=5.4),"Trung bình yếu",IF(AND($M15&gt;=5.5,$M15&lt;=6.9),"Trung bình",IF(AND($M15&gt;=7,$M15&lt;=8.4),"Khá",IF(AND($M15&gt;=8.5,$M15&lt;=10),"Giỏi","")))))</f>
        <v>Trung bình</v>
      </c>
      <c r="P15" s="31" t="str">
        <f>+IF(OR($H15=0,$I15=0,$J15=0,$K15=0),"Không đủ ĐKDT",IF(AND(L15=0,M15&gt;=4),"Không đạt",""))</f>
        <v/>
      </c>
      <c r="Q15" s="32" t="s">
        <v>1203</v>
      </c>
      <c r="R15" s="3"/>
      <c r="S15" s="21"/>
      <c r="T15" s="73" t="str">
        <f>IF(P15="Không đủ ĐKDT","Học lại",IF(P15="Đình chỉ thi","Học lại",IF(AND(MID(G15,2,2)&lt;"12",P15="Vắng"),"Thi lại",IF(P15="Vắng có phép", "Thi lại",IF(AND((MID(G15,2,2)&lt;"12"),M15&lt;4.5),"Thi lại",IF(AND((MID(G15,2,2)&lt;"18"),M15&lt;4),"Học lại",IF(AND((MID(G15,2,2)&gt;"17"),M15&lt;4),"Thi lại",IF(AND(MID(G15,2,2)&gt;"17",L15=0),"Thi lại",IF(AND((MID(G15,2,2)&lt;"12"),L15=0),"Thi lại",IF(AND((MID(G15,2,2)&lt;"18"),(MID(G15,2,2)&gt;"11"),L15=0),"Học lại","Đạt"))))))))))</f>
        <v>Đạt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14.25" customHeight="1" x14ac:dyDescent="0.25">
      <c r="B16" s="22">
        <v>8</v>
      </c>
      <c r="C16" s="23" t="s">
        <v>1215</v>
      </c>
      <c r="D16" s="24" t="s">
        <v>1216</v>
      </c>
      <c r="E16" s="25" t="s">
        <v>81</v>
      </c>
      <c r="F16" s="26" t="s">
        <v>1217</v>
      </c>
      <c r="G16" s="23" t="s">
        <v>49</v>
      </c>
      <c r="H16" s="78">
        <v>6</v>
      </c>
      <c r="I16" s="27">
        <v>7.5</v>
      </c>
      <c r="J16" s="27" t="s">
        <v>25</v>
      </c>
      <c r="K16" s="27">
        <v>7</v>
      </c>
      <c r="L16" s="71">
        <v>5.5</v>
      </c>
      <c r="M16" s="28">
        <f>ROUND(SUMPRODUCT(H16:L16,$H$8:$L$8)/100,1)</f>
        <v>5.9</v>
      </c>
      <c r="N16" s="29" t="str">
        <f>IF(AND($M16&gt;=9,$M16&lt;=10),"A+","")&amp;IF(AND($M16&gt;=8.5,$M16&lt;=8.9),"A","")&amp;IF(AND($M16&gt;=8,$M16&lt;=8.4),"B+","")&amp;IF(AND($M16&gt;=7,$M16&lt;=7.9),"B","")&amp;IF(AND($M16&gt;=6.5,$M16&lt;=6.9),"C+","")&amp;IF(AND($M16&gt;=5.5,$M16&lt;=6.4),"C","")&amp;IF(AND($M16&gt;=5,$M16&lt;=5.4),"D+","")&amp;IF(AND($M16&gt;=4,$M16&lt;=4.9),"D","")&amp;IF(AND($M16&lt;4),"F","")</f>
        <v>C</v>
      </c>
      <c r="O16" s="30" t="str">
        <f>IF($M16&lt;4,"Kém",IF(AND($M16&gt;=4,$M16&lt;=5.4),"Trung bình yếu",IF(AND($M16&gt;=5.5,$M16&lt;=6.9),"Trung bình",IF(AND($M16&gt;=7,$M16&lt;=8.4),"Khá",IF(AND($M16&gt;=8.5,$M16&lt;=10),"Giỏi","")))))</f>
        <v>Trung bình</v>
      </c>
      <c r="P16" s="31" t="str">
        <f>+IF(OR($H16=0,$I16=0,$J16=0,$K16=0),"Không đủ ĐKDT",IF(AND(L16=0,M16&gt;=4),"Không đạt",""))</f>
        <v/>
      </c>
      <c r="Q16" s="32" t="s">
        <v>1203</v>
      </c>
      <c r="R16" s="3"/>
      <c r="S16" s="21"/>
      <c r="T16" s="73" t="str">
        <f>IF(P16="Không đủ ĐKDT","Học lại",IF(P16="Đình chỉ thi","Học lại",IF(AND(MID(G16,2,2)&lt;"12",P16="Vắng"),"Thi lại",IF(P16="Vắng có phép", "Thi lại",IF(AND((MID(G16,2,2)&lt;"12"),M16&lt;4.5),"Thi lại",IF(AND((MID(G16,2,2)&lt;"18"),M16&lt;4),"Học lại",IF(AND((MID(G16,2,2)&gt;"17"),M16&lt;4),"Thi lại",IF(AND(MID(G16,2,2)&gt;"17",L16=0),"Thi lại",IF(AND((MID(G16,2,2)&lt;"12"),L16=0),"Thi lại",IF(AND((MID(G16,2,2)&lt;"18"),(MID(G16,2,2)&gt;"11"),L16=0),"Học lại","Đạt"))))))))))</f>
        <v>Đạt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14.25" customHeight="1" x14ac:dyDescent="0.25">
      <c r="B17" s="22">
        <v>9</v>
      </c>
      <c r="C17" s="23" t="s">
        <v>1218</v>
      </c>
      <c r="D17" s="24" t="s">
        <v>73</v>
      </c>
      <c r="E17" s="25" t="s">
        <v>81</v>
      </c>
      <c r="F17" s="26" t="s">
        <v>227</v>
      </c>
      <c r="G17" s="23" t="s">
        <v>50</v>
      </c>
      <c r="H17" s="78">
        <v>6</v>
      </c>
      <c r="I17" s="27">
        <v>7.5</v>
      </c>
      <c r="J17" s="27" t="s">
        <v>25</v>
      </c>
      <c r="K17" s="27">
        <v>6</v>
      </c>
      <c r="L17" s="71">
        <v>0</v>
      </c>
      <c r="M17" s="28">
        <f>ROUND(SUMPRODUCT(H17:L17,$H$8:$L$8)/100,1)</f>
        <v>2</v>
      </c>
      <c r="N17" s="29" t="str">
        <f>IF(AND($M17&gt;=9,$M17&lt;=10),"A+","")&amp;IF(AND($M17&gt;=8.5,$M17&lt;=8.9),"A","")&amp;IF(AND($M17&gt;=8,$M17&lt;=8.4),"B+","")&amp;IF(AND($M17&gt;=7,$M17&lt;=7.9),"B","")&amp;IF(AND($M17&gt;=6.5,$M17&lt;=6.9),"C+","")&amp;IF(AND($M17&gt;=5.5,$M17&lt;=6.4),"C","")&amp;IF(AND($M17&gt;=5,$M17&lt;=5.4),"D+","")&amp;IF(AND($M17&gt;=4,$M17&lt;=4.9),"D","")&amp;IF(AND($M17&lt;4),"F","")</f>
        <v>F</v>
      </c>
      <c r="O17" s="30" t="str">
        <f>IF($M17&lt;4,"Kém",IF(AND($M17&gt;=4,$M17&lt;=5.4),"Trung bình yếu",IF(AND($M17&gt;=5.5,$M17&lt;=6.9),"Trung bình",IF(AND($M17&gt;=7,$M17&lt;=8.4),"Khá",IF(AND($M17&gt;=8.5,$M17&lt;=10),"Giỏi","")))))</f>
        <v>Kém</v>
      </c>
      <c r="P17" s="67" t="s">
        <v>700</v>
      </c>
      <c r="Q17" s="32" t="s">
        <v>1203</v>
      </c>
      <c r="R17" s="3"/>
      <c r="S17" s="21"/>
      <c r="T17" s="73" t="str">
        <f>IF(P17="Không đủ ĐKDT","Học lại",IF(P17="Đình chỉ thi","Học lại",IF(AND(MID(G17,2,2)&lt;"12",P17="Vắng"),"Thi lại",IF(P17="Vắng có phép", "Thi lại",IF(AND((MID(G17,2,2)&lt;"12"),M17&lt;4.5),"Thi lại",IF(AND((MID(G17,2,2)&lt;"18"),M17&lt;4),"Học lại",IF(AND((MID(G17,2,2)&gt;"17"),M17&lt;4),"Thi lại",IF(AND(MID(G17,2,2)&gt;"17",L17=0),"Thi lại",IF(AND((MID(G17,2,2)&lt;"12"),L17=0),"Thi lại",IF(AND((MID(G17,2,2)&lt;"18"),(MID(G17,2,2)&gt;"11"),L17=0),"Học lại","Đạt"))))))))))</f>
        <v>Học lại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14.25" customHeight="1" x14ac:dyDescent="0.25">
      <c r="B18" s="22">
        <v>10</v>
      </c>
      <c r="C18" s="23" t="s">
        <v>1219</v>
      </c>
      <c r="D18" s="24" t="s">
        <v>1220</v>
      </c>
      <c r="E18" s="25" t="s">
        <v>81</v>
      </c>
      <c r="F18" s="26" t="s">
        <v>548</v>
      </c>
      <c r="G18" s="23" t="s">
        <v>47</v>
      </c>
      <c r="H18" s="78">
        <v>5</v>
      </c>
      <c r="I18" s="27">
        <v>6</v>
      </c>
      <c r="J18" s="27" t="s">
        <v>25</v>
      </c>
      <c r="K18" s="27">
        <v>5</v>
      </c>
      <c r="L18" s="71">
        <v>0</v>
      </c>
      <c r="M18" s="28">
        <f>ROUND(SUMPRODUCT(H18:L18,$H$8:$L$8)/100,1)</f>
        <v>1.6</v>
      </c>
      <c r="N18" s="29" t="str">
        <f>IF(AND($M18&gt;=9,$M18&lt;=10),"A+","")&amp;IF(AND($M18&gt;=8.5,$M18&lt;=8.9),"A","")&amp;IF(AND($M18&gt;=8,$M18&lt;=8.4),"B+","")&amp;IF(AND($M18&gt;=7,$M18&lt;=7.9),"B","")&amp;IF(AND($M18&gt;=6.5,$M18&lt;=6.9),"C+","")&amp;IF(AND($M18&gt;=5.5,$M18&lt;=6.4),"C","")&amp;IF(AND($M18&gt;=5,$M18&lt;=5.4),"D+","")&amp;IF(AND($M18&gt;=4,$M18&lt;=4.9),"D","")&amp;IF(AND($M18&lt;4),"F","")</f>
        <v>F</v>
      </c>
      <c r="O18" s="30" t="str">
        <f>IF($M18&lt;4,"Kém",IF(AND($M18&gt;=4,$M18&lt;=5.4),"Trung bình yếu",IF(AND($M18&gt;=5.5,$M18&lt;=6.9),"Trung bình",IF(AND($M18&gt;=7,$M18&lt;=8.4),"Khá",IF(AND($M18&gt;=8.5,$M18&lt;=10),"Giỏi","")))))</f>
        <v>Kém</v>
      </c>
      <c r="P18" s="67" t="s">
        <v>700</v>
      </c>
      <c r="Q18" s="32" t="s">
        <v>1203</v>
      </c>
      <c r="R18" s="3"/>
      <c r="S18" s="21"/>
      <c r="T18" s="73" t="str">
        <f>IF(P18="Không đủ ĐKDT","Học lại",IF(P18="Đình chỉ thi","Học lại",IF(AND(MID(G18,2,2)&lt;"12",P18="Vắng"),"Thi lại",IF(P18="Vắng có phép", "Thi lại",IF(AND((MID(G18,2,2)&lt;"12"),M18&lt;4.5),"Thi lại",IF(AND((MID(G18,2,2)&lt;"18"),M18&lt;4),"Học lại",IF(AND((MID(G18,2,2)&gt;"17"),M18&lt;4),"Thi lại",IF(AND(MID(G18,2,2)&gt;"17",L18=0),"Thi lại",IF(AND((MID(G18,2,2)&lt;"12"),L18=0),"Thi lại",IF(AND((MID(G18,2,2)&lt;"18"),(MID(G18,2,2)&gt;"11"),L18=0),"Học lại","Đạt"))))))))))</f>
        <v>Học lại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14.25" customHeight="1" x14ac:dyDescent="0.25">
      <c r="B19" s="22">
        <v>11</v>
      </c>
      <c r="C19" s="23" t="s">
        <v>1221</v>
      </c>
      <c r="D19" s="24" t="s">
        <v>1222</v>
      </c>
      <c r="E19" s="25" t="s">
        <v>127</v>
      </c>
      <c r="F19" s="26" t="s">
        <v>1223</v>
      </c>
      <c r="G19" s="23" t="s">
        <v>87</v>
      </c>
      <c r="H19" s="78">
        <v>8.5</v>
      </c>
      <c r="I19" s="27">
        <v>9</v>
      </c>
      <c r="J19" s="27" t="s">
        <v>25</v>
      </c>
      <c r="K19" s="27">
        <v>8</v>
      </c>
      <c r="L19" s="71">
        <v>7.5</v>
      </c>
      <c r="M19" s="28">
        <f>ROUND(SUMPRODUCT(H19:L19,$H$8:$L$8)/100,1)</f>
        <v>7.8</v>
      </c>
      <c r="N19" s="29" t="str">
        <f>IF(AND($M19&gt;=9,$M19&lt;=10),"A+","")&amp;IF(AND($M19&gt;=8.5,$M19&lt;=8.9),"A","")&amp;IF(AND($M19&gt;=8,$M19&lt;=8.4),"B+","")&amp;IF(AND($M19&gt;=7,$M19&lt;=7.9),"B","")&amp;IF(AND($M19&gt;=6.5,$M19&lt;=6.9),"C+","")&amp;IF(AND($M19&gt;=5.5,$M19&lt;=6.4),"C","")&amp;IF(AND($M19&gt;=5,$M19&lt;=5.4),"D+","")&amp;IF(AND($M19&gt;=4,$M19&lt;=4.9),"D","")&amp;IF(AND($M19&lt;4),"F","")</f>
        <v>B</v>
      </c>
      <c r="O19" s="30" t="str">
        <f>IF($M19&lt;4,"Kém",IF(AND($M19&gt;=4,$M19&lt;=5.4),"Trung bình yếu",IF(AND($M19&gt;=5.5,$M19&lt;=6.9),"Trung bình",IF(AND($M19&gt;=7,$M19&lt;=8.4),"Khá",IF(AND($M19&gt;=8.5,$M19&lt;=10),"Giỏi","")))))</f>
        <v>Khá</v>
      </c>
      <c r="P19" s="31" t="str">
        <f>+IF(OR($H19=0,$I19=0,$J19=0,$K19=0),"Không đủ ĐKDT",IF(AND(L19=0,M19&gt;=4),"Không đạt",""))</f>
        <v/>
      </c>
      <c r="Q19" s="32" t="s">
        <v>1203</v>
      </c>
      <c r="R19" s="3"/>
      <c r="S19" s="21"/>
      <c r="T19" s="73" t="str">
        <f>IF(P19="Không đủ ĐKDT","Học lại",IF(P19="Đình chỉ thi","Học lại",IF(AND(MID(G19,2,2)&lt;"12",P19="Vắng"),"Thi lại",IF(P19="Vắng có phép", "Thi lại",IF(AND((MID(G19,2,2)&lt;"12"),M19&lt;4.5),"Thi lại",IF(AND((MID(G19,2,2)&lt;"18"),M19&lt;4),"Học lại",IF(AND((MID(G19,2,2)&gt;"17"),M19&lt;4),"Thi lại",IF(AND(MID(G19,2,2)&gt;"17",L19=0),"Thi lại",IF(AND((MID(G19,2,2)&lt;"12"),L19=0),"Thi lại",IF(AND((MID(G19,2,2)&lt;"18"),(MID(G19,2,2)&gt;"11"),L19=0),"Học lại","Đạt"))))))))))</f>
        <v>Đạt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14.25" customHeight="1" x14ac:dyDescent="0.25">
      <c r="B20" s="22">
        <v>12</v>
      </c>
      <c r="C20" s="23" t="s">
        <v>1224</v>
      </c>
      <c r="D20" s="24" t="s">
        <v>1225</v>
      </c>
      <c r="E20" s="25" t="s">
        <v>127</v>
      </c>
      <c r="F20" s="26" t="s">
        <v>495</v>
      </c>
      <c r="G20" s="23" t="s">
        <v>50</v>
      </c>
      <c r="H20" s="78">
        <v>8</v>
      </c>
      <c r="I20" s="27">
        <v>7</v>
      </c>
      <c r="J20" s="27" t="s">
        <v>25</v>
      </c>
      <c r="K20" s="27">
        <v>6.5</v>
      </c>
      <c r="L20" s="71">
        <v>8.5</v>
      </c>
      <c r="M20" s="28">
        <f>ROUND(SUMPRODUCT(H20:L20,$H$8:$L$8)/100,1)</f>
        <v>8.1</v>
      </c>
      <c r="N20" s="29" t="str">
        <f>IF(AND($M20&gt;=9,$M20&lt;=10),"A+","")&amp;IF(AND($M20&gt;=8.5,$M20&lt;=8.9),"A","")&amp;IF(AND($M20&gt;=8,$M20&lt;=8.4),"B+","")&amp;IF(AND($M20&gt;=7,$M20&lt;=7.9),"B","")&amp;IF(AND($M20&gt;=6.5,$M20&lt;=6.9),"C+","")&amp;IF(AND($M20&gt;=5.5,$M20&lt;=6.4),"C","")&amp;IF(AND($M20&gt;=5,$M20&lt;=5.4),"D+","")&amp;IF(AND($M20&gt;=4,$M20&lt;=4.9),"D","")&amp;IF(AND($M20&lt;4),"F","")</f>
        <v>B+</v>
      </c>
      <c r="O20" s="30" t="str">
        <f>IF($M20&lt;4,"Kém",IF(AND($M20&gt;=4,$M20&lt;=5.4),"Trung bình yếu",IF(AND($M20&gt;=5.5,$M20&lt;=6.9),"Trung bình",IF(AND($M20&gt;=7,$M20&lt;=8.4),"Khá",IF(AND($M20&gt;=8.5,$M20&lt;=10),"Giỏi","")))))</f>
        <v>Khá</v>
      </c>
      <c r="P20" s="31" t="str">
        <f>+IF(OR($H20=0,$I20=0,$J20=0,$K20=0),"Không đủ ĐKDT",IF(AND(L20=0,M20&gt;=4),"Không đạt",""))</f>
        <v/>
      </c>
      <c r="Q20" s="32" t="s">
        <v>1203</v>
      </c>
      <c r="R20" s="3"/>
      <c r="S20" s="21"/>
      <c r="T20" s="73" t="str">
        <f>IF(P20="Không đủ ĐKDT","Học lại",IF(P20="Đình chỉ thi","Học lại",IF(AND(MID(G20,2,2)&lt;"12",P20="Vắng"),"Thi lại",IF(P20="Vắng có phép", "Thi lại",IF(AND((MID(G20,2,2)&lt;"12"),M20&lt;4.5),"Thi lại",IF(AND((MID(G20,2,2)&lt;"18"),M20&lt;4),"Học lại",IF(AND((MID(G20,2,2)&gt;"17"),M20&lt;4),"Thi lại",IF(AND(MID(G20,2,2)&gt;"17",L20=0),"Thi lại",IF(AND((MID(G20,2,2)&lt;"12"),L20=0),"Thi lại",IF(AND((MID(G20,2,2)&lt;"18"),(MID(G20,2,2)&gt;"11"),L20=0),"Học lại","Đạt"))))))))))</f>
        <v>Đạt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14.25" customHeight="1" x14ac:dyDescent="0.25">
      <c r="B21" s="22">
        <v>13</v>
      </c>
      <c r="C21" s="23" t="s">
        <v>1226</v>
      </c>
      <c r="D21" s="24" t="s">
        <v>97</v>
      </c>
      <c r="E21" s="25" t="s">
        <v>75</v>
      </c>
      <c r="F21" s="26" t="s">
        <v>407</v>
      </c>
      <c r="G21" s="23" t="s">
        <v>1227</v>
      </c>
      <c r="H21" s="78">
        <v>5</v>
      </c>
      <c r="I21" s="27">
        <v>6</v>
      </c>
      <c r="J21" s="27" t="s">
        <v>25</v>
      </c>
      <c r="K21" s="27">
        <v>5</v>
      </c>
      <c r="L21" s="71">
        <v>6</v>
      </c>
      <c r="M21" s="28">
        <f>ROUND(SUMPRODUCT(H21:L21,$H$8:$L$8)/100,1)</f>
        <v>5.8</v>
      </c>
      <c r="N21" s="29" t="str">
        <f>IF(AND($M21&gt;=9,$M21&lt;=10),"A+","")&amp;IF(AND($M21&gt;=8.5,$M21&lt;=8.9),"A","")&amp;IF(AND($M21&gt;=8,$M21&lt;=8.4),"B+","")&amp;IF(AND($M21&gt;=7,$M21&lt;=7.9),"B","")&amp;IF(AND($M21&gt;=6.5,$M21&lt;=6.9),"C+","")&amp;IF(AND($M21&gt;=5.5,$M21&lt;=6.4),"C","")&amp;IF(AND($M21&gt;=5,$M21&lt;=5.4),"D+","")&amp;IF(AND($M21&gt;=4,$M21&lt;=4.9),"D","")&amp;IF(AND($M21&lt;4),"F","")</f>
        <v>C</v>
      </c>
      <c r="O21" s="30" t="str">
        <f>IF($M21&lt;4,"Kém",IF(AND($M21&gt;=4,$M21&lt;=5.4),"Trung bình yếu",IF(AND($M21&gt;=5.5,$M21&lt;=6.9),"Trung bình",IF(AND($M21&gt;=7,$M21&lt;=8.4),"Khá",IF(AND($M21&gt;=8.5,$M21&lt;=10),"Giỏi","")))))</f>
        <v>Trung bình</v>
      </c>
      <c r="P21" s="31" t="str">
        <f>+IF(OR($H21=0,$I21=0,$J21=0,$K21=0),"Không đủ ĐKDT",IF(AND(L21=0,M21&gt;=4),"Không đạt",""))</f>
        <v/>
      </c>
      <c r="Q21" s="32" t="s">
        <v>1203</v>
      </c>
      <c r="R21" s="3"/>
      <c r="S21" s="21"/>
      <c r="T21" s="73" t="str">
        <f>IF(P21="Không đủ ĐKDT","Học lại",IF(P21="Đình chỉ thi","Học lại",IF(AND(MID(G21,2,2)&lt;"12",P21="Vắng"),"Thi lại",IF(P21="Vắng có phép", "Thi lại",IF(AND((MID(G21,2,2)&lt;"12"),M21&lt;4.5),"Thi lại",IF(AND((MID(G21,2,2)&lt;"18"),M21&lt;4),"Học lại",IF(AND((MID(G21,2,2)&gt;"17"),M21&lt;4),"Thi lại",IF(AND(MID(G21,2,2)&gt;"17",L21=0),"Thi lại",IF(AND((MID(G21,2,2)&lt;"12"),L21=0),"Thi lại",IF(AND((MID(G21,2,2)&lt;"18"),(MID(G21,2,2)&gt;"11"),L21=0),"Học lại","Đạt"))))))))))</f>
        <v>Đạt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14.25" customHeight="1" x14ac:dyDescent="0.25">
      <c r="B22" s="22">
        <v>14</v>
      </c>
      <c r="C22" s="23" t="s">
        <v>1228</v>
      </c>
      <c r="D22" s="24" t="s">
        <v>372</v>
      </c>
      <c r="E22" s="25" t="s">
        <v>77</v>
      </c>
      <c r="F22" s="26" t="s">
        <v>352</v>
      </c>
      <c r="G22" s="23" t="s">
        <v>60</v>
      </c>
      <c r="H22" s="78">
        <v>7.5</v>
      </c>
      <c r="I22" s="27">
        <v>7.5</v>
      </c>
      <c r="J22" s="27" t="s">
        <v>25</v>
      </c>
      <c r="K22" s="27">
        <v>7</v>
      </c>
      <c r="L22" s="71">
        <v>2.5</v>
      </c>
      <c r="M22" s="28">
        <f>ROUND(SUMPRODUCT(H22:L22,$H$8:$L$8)/100,1)</f>
        <v>4</v>
      </c>
      <c r="N22" s="29" t="str">
        <f>IF(AND($M22&gt;=9,$M22&lt;=10),"A+","")&amp;IF(AND($M22&gt;=8.5,$M22&lt;=8.9),"A","")&amp;IF(AND($M22&gt;=8,$M22&lt;=8.4),"B+","")&amp;IF(AND($M22&gt;=7,$M22&lt;=7.9),"B","")&amp;IF(AND($M22&gt;=6.5,$M22&lt;=6.9),"C+","")&amp;IF(AND($M22&gt;=5.5,$M22&lt;=6.4),"C","")&amp;IF(AND($M22&gt;=5,$M22&lt;=5.4),"D+","")&amp;IF(AND($M22&gt;=4,$M22&lt;=4.9),"D","")&amp;IF(AND($M22&lt;4),"F","")</f>
        <v>D</v>
      </c>
      <c r="O22" s="30" t="str">
        <f>IF($M22&lt;4,"Kém",IF(AND($M22&gt;=4,$M22&lt;=5.4),"Trung bình yếu",IF(AND($M22&gt;=5.5,$M22&lt;=6.9),"Trung bình",IF(AND($M22&gt;=7,$M22&lt;=8.4),"Khá",IF(AND($M22&gt;=8.5,$M22&lt;=10),"Giỏi","")))))</f>
        <v>Trung bình yếu</v>
      </c>
      <c r="P22" s="31" t="str">
        <f>+IF(OR($H22=0,$I22=0,$J22=0,$K22=0),"Không đủ ĐKDT",IF(AND(L22=0,M22&gt;=4),"Không đạt",""))</f>
        <v/>
      </c>
      <c r="Q22" s="32" t="s">
        <v>1203</v>
      </c>
      <c r="R22" s="3"/>
      <c r="S22" s="21"/>
      <c r="T22" s="73" t="str">
        <f>IF(P22="Không đủ ĐKDT","Học lại",IF(P22="Đình chỉ thi","Học lại",IF(AND(MID(G22,2,2)&lt;"12",P22="Vắng"),"Thi lại",IF(P22="Vắng có phép", "Thi lại",IF(AND((MID(G22,2,2)&lt;"12"),M22&lt;4.5),"Thi lại",IF(AND((MID(G22,2,2)&lt;"18"),M22&lt;4),"Học lại",IF(AND((MID(G22,2,2)&gt;"17"),M22&lt;4),"Thi lại",IF(AND(MID(G22,2,2)&gt;"17",L22=0),"Thi lại",IF(AND((MID(G22,2,2)&lt;"12"),L22=0),"Thi lại",IF(AND((MID(G22,2,2)&lt;"18"),(MID(G22,2,2)&gt;"11"),L22=0),"Học lại","Đạt"))))))))))</f>
        <v>Đạt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14.25" customHeight="1" x14ac:dyDescent="0.25">
      <c r="B23" s="22">
        <v>15</v>
      </c>
      <c r="C23" s="23" t="s">
        <v>1229</v>
      </c>
      <c r="D23" s="24" t="s">
        <v>97</v>
      </c>
      <c r="E23" s="25" t="s">
        <v>77</v>
      </c>
      <c r="F23" s="26" t="s">
        <v>467</v>
      </c>
      <c r="G23" s="23" t="s">
        <v>58</v>
      </c>
      <c r="H23" s="78">
        <v>8.5</v>
      </c>
      <c r="I23" s="27">
        <v>6</v>
      </c>
      <c r="J23" s="27" t="s">
        <v>25</v>
      </c>
      <c r="K23" s="27">
        <v>6</v>
      </c>
      <c r="L23" s="71">
        <v>7</v>
      </c>
      <c r="M23" s="28">
        <f>ROUND(SUMPRODUCT(H23:L23,$H$8:$L$8)/100,1)</f>
        <v>7</v>
      </c>
      <c r="N23" s="29" t="str">
        <f>IF(AND($M23&gt;=9,$M23&lt;=10),"A+","")&amp;IF(AND($M23&gt;=8.5,$M23&lt;=8.9),"A","")&amp;IF(AND($M23&gt;=8,$M23&lt;=8.4),"B+","")&amp;IF(AND($M23&gt;=7,$M23&lt;=7.9),"B","")&amp;IF(AND($M23&gt;=6.5,$M23&lt;=6.9),"C+","")&amp;IF(AND($M23&gt;=5.5,$M23&lt;=6.4),"C","")&amp;IF(AND($M23&gt;=5,$M23&lt;=5.4),"D+","")&amp;IF(AND($M23&gt;=4,$M23&lt;=4.9),"D","")&amp;IF(AND($M23&lt;4),"F","")</f>
        <v>B</v>
      </c>
      <c r="O23" s="30" t="str">
        <f>IF($M23&lt;4,"Kém",IF(AND($M23&gt;=4,$M23&lt;=5.4),"Trung bình yếu",IF(AND($M23&gt;=5.5,$M23&lt;=6.9),"Trung bình",IF(AND($M23&gt;=7,$M23&lt;=8.4),"Khá",IF(AND($M23&gt;=8.5,$M23&lt;=10),"Giỏi","")))))</f>
        <v>Khá</v>
      </c>
      <c r="P23" s="31" t="str">
        <f>+IF(OR($H23=0,$I23=0,$J23=0,$K23=0),"Không đủ ĐKDT",IF(AND(L23=0,M23&gt;=4),"Không đạt",""))</f>
        <v/>
      </c>
      <c r="Q23" s="32" t="s">
        <v>1203</v>
      </c>
      <c r="R23" s="3"/>
      <c r="S23" s="21"/>
      <c r="T23" s="73" t="str">
        <f>IF(P23="Không đủ ĐKDT","Học lại",IF(P23="Đình chỉ thi","Học lại",IF(AND(MID(G23,2,2)&lt;"12",P23="Vắng"),"Thi lại",IF(P23="Vắng có phép", "Thi lại",IF(AND((MID(G23,2,2)&lt;"12"),M23&lt;4.5),"Thi lại",IF(AND((MID(G23,2,2)&lt;"18"),M23&lt;4),"Học lại",IF(AND((MID(G23,2,2)&gt;"17"),M23&lt;4),"Thi lại",IF(AND(MID(G23,2,2)&gt;"17",L23=0),"Thi lại",IF(AND((MID(G23,2,2)&lt;"12"),L23=0),"Thi lại",IF(AND((MID(G23,2,2)&lt;"18"),(MID(G23,2,2)&gt;"11"),L23=0),"Học lại","Đạt"))))))))))</f>
        <v>Đạt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14.25" customHeight="1" x14ac:dyDescent="0.25">
      <c r="B24" s="22">
        <v>16</v>
      </c>
      <c r="C24" s="23" t="s">
        <v>1230</v>
      </c>
      <c r="D24" s="24" t="s">
        <v>1231</v>
      </c>
      <c r="E24" s="25" t="s">
        <v>85</v>
      </c>
      <c r="F24" s="26" t="s">
        <v>1232</v>
      </c>
      <c r="G24" s="23" t="s">
        <v>49</v>
      </c>
      <c r="H24" s="78">
        <v>6</v>
      </c>
      <c r="I24" s="27">
        <v>6</v>
      </c>
      <c r="J24" s="27" t="s">
        <v>25</v>
      </c>
      <c r="K24" s="27">
        <v>6</v>
      </c>
      <c r="L24" s="71">
        <v>2.5</v>
      </c>
      <c r="M24" s="28">
        <f>ROUND(SUMPRODUCT(H24:L24,$H$8:$L$8)/100,1)</f>
        <v>3.6</v>
      </c>
      <c r="N24" s="29" t="str">
        <f>IF(AND($M24&gt;=9,$M24&lt;=10),"A+","")&amp;IF(AND($M24&gt;=8.5,$M24&lt;=8.9),"A","")&amp;IF(AND($M24&gt;=8,$M24&lt;=8.4),"B+","")&amp;IF(AND($M24&gt;=7,$M24&lt;=7.9),"B","")&amp;IF(AND($M24&gt;=6.5,$M24&lt;=6.9),"C+","")&amp;IF(AND($M24&gt;=5.5,$M24&lt;=6.4),"C","")&amp;IF(AND($M24&gt;=5,$M24&lt;=5.4),"D+","")&amp;IF(AND($M24&gt;=4,$M24&lt;=4.9),"D","")&amp;IF(AND($M24&lt;4),"F","")</f>
        <v>F</v>
      </c>
      <c r="O24" s="30" t="str">
        <f>IF($M24&lt;4,"Kém",IF(AND($M24&gt;=4,$M24&lt;=5.4),"Trung bình yếu",IF(AND($M24&gt;=5.5,$M24&lt;=6.9),"Trung bình",IF(AND($M24&gt;=7,$M24&lt;=8.4),"Khá",IF(AND($M24&gt;=8.5,$M24&lt;=10),"Giỏi","")))))</f>
        <v>Kém</v>
      </c>
      <c r="P24" s="31" t="str">
        <f>+IF(OR($H24=0,$I24=0,$J24=0,$K24=0),"Không đủ ĐKDT",IF(AND(L24=0,M24&gt;=4),"Không đạt",""))</f>
        <v/>
      </c>
      <c r="Q24" s="32" t="s">
        <v>1203</v>
      </c>
      <c r="R24" s="3"/>
      <c r="S24" s="21"/>
      <c r="T24" s="73" t="str">
        <f>IF(P24="Không đủ ĐKDT","Học lại",IF(P24="Đình chỉ thi","Học lại",IF(AND(MID(G24,2,2)&lt;"12",P24="Vắng"),"Thi lại",IF(P24="Vắng có phép", "Thi lại",IF(AND((MID(G24,2,2)&lt;"12"),M24&lt;4.5),"Thi lại",IF(AND((MID(G24,2,2)&lt;"18"),M24&lt;4),"Học lại",IF(AND((MID(G24,2,2)&gt;"17"),M24&lt;4),"Thi lại",IF(AND(MID(G24,2,2)&gt;"17",L24=0),"Thi lại",IF(AND((MID(G24,2,2)&lt;"12"),L24=0),"Thi lại",IF(AND((MID(G24,2,2)&lt;"18"),(MID(G24,2,2)&gt;"11"),L24=0),"Học lại","Đạt"))))))))))</f>
        <v>Học lại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14.25" customHeight="1" x14ac:dyDescent="0.25">
      <c r="B25" s="22">
        <v>17</v>
      </c>
      <c r="C25" s="23" t="s">
        <v>1233</v>
      </c>
      <c r="D25" s="24" t="s">
        <v>241</v>
      </c>
      <c r="E25" s="25" t="s">
        <v>748</v>
      </c>
      <c r="F25" s="26" t="s">
        <v>1234</v>
      </c>
      <c r="G25" s="23" t="s">
        <v>68</v>
      </c>
      <c r="H25" s="78">
        <v>9</v>
      </c>
      <c r="I25" s="27">
        <v>8.5</v>
      </c>
      <c r="J25" s="27" t="s">
        <v>25</v>
      </c>
      <c r="K25" s="27">
        <v>8</v>
      </c>
      <c r="L25" s="71">
        <v>8</v>
      </c>
      <c r="M25" s="28">
        <f>ROUND(SUMPRODUCT(H25:L25,$H$8:$L$8)/100,1)</f>
        <v>8.1999999999999993</v>
      </c>
      <c r="N25" s="29" t="str">
        <f>IF(AND($M25&gt;=9,$M25&lt;=10),"A+","")&amp;IF(AND($M25&gt;=8.5,$M25&lt;=8.9),"A","")&amp;IF(AND($M25&gt;=8,$M25&lt;=8.4),"B+","")&amp;IF(AND($M25&gt;=7,$M25&lt;=7.9),"B","")&amp;IF(AND($M25&gt;=6.5,$M25&lt;=6.9),"C+","")&amp;IF(AND($M25&gt;=5.5,$M25&lt;=6.4),"C","")&amp;IF(AND($M25&gt;=5,$M25&lt;=5.4),"D+","")&amp;IF(AND($M25&gt;=4,$M25&lt;=4.9),"D","")&amp;IF(AND($M25&lt;4),"F","")</f>
        <v>B+</v>
      </c>
      <c r="O25" s="30" t="str">
        <f>IF($M25&lt;4,"Kém",IF(AND($M25&gt;=4,$M25&lt;=5.4),"Trung bình yếu",IF(AND($M25&gt;=5.5,$M25&lt;=6.9),"Trung bình",IF(AND($M25&gt;=7,$M25&lt;=8.4),"Khá",IF(AND($M25&gt;=8.5,$M25&lt;=10),"Giỏi","")))))</f>
        <v>Khá</v>
      </c>
      <c r="P25" s="31" t="str">
        <f>+IF(OR($H25=0,$I25=0,$J25=0,$K25=0),"Không đủ ĐKDT",IF(AND(L25=0,M25&gt;=4),"Không đạt",""))</f>
        <v/>
      </c>
      <c r="Q25" s="32" t="s">
        <v>1203</v>
      </c>
      <c r="R25" s="3"/>
      <c r="S25" s="21"/>
      <c r="T25" s="73" t="str">
        <f>IF(P25="Không đủ ĐKDT","Học lại",IF(P25="Đình chỉ thi","Học lại",IF(AND(MID(G25,2,2)&lt;"12",P25="Vắng"),"Thi lại",IF(P25="Vắng có phép", "Thi lại",IF(AND((MID(G25,2,2)&lt;"12"),M25&lt;4.5),"Thi lại",IF(AND((MID(G25,2,2)&lt;"18"),M25&lt;4),"Học lại",IF(AND((MID(G25,2,2)&gt;"17"),M25&lt;4),"Thi lại",IF(AND(MID(G25,2,2)&gt;"17",L25=0),"Thi lại",IF(AND((MID(G25,2,2)&lt;"12"),L25=0),"Thi lại",IF(AND((MID(G25,2,2)&lt;"18"),(MID(G25,2,2)&gt;"11"),L25=0),"Học lại","Đạt"))))))))))</f>
        <v>Đạt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14.25" customHeight="1" x14ac:dyDescent="0.25">
      <c r="B26" s="22">
        <v>18</v>
      </c>
      <c r="C26" s="23" t="s">
        <v>1235</v>
      </c>
      <c r="D26" s="24" t="s">
        <v>1236</v>
      </c>
      <c r="E26" s="25" t="s">
        <v>576</v>
      </c>
      <c r="F26" s="26" t="s">
        <v>1237</v>
      </c>
      <c r="G26" s="23" t="s">
        <v>50</v>
      </c>
      <c r="H26" s="78">
        <v>9</v>
      </c>
      <c r="I26" s="27">
        <v>7</v>
      </c>
      <c r="J26" s="27" t="s">
        <v>25</v>
      </c>
      <c r="K26" s="27">
        <v>7</v>
      </c>
      <c r="L26" s="71">
        <v>9</v>
      </c>
      <c r="M26" s="28">
        <f>ROUND(SUMPRODUCT(H26:L26,$H$8:$L$8)/100,1)</f>
        <v>8.6</v>
      </c>
      <c r="N26" s="29" t="str">
        <f>IF(AND($M26&gt;=9,$M26&lt;=10),"A+","")&amp;IF(AND($M26&gt;=8.5,$M26&lt;=8.9),"A","")&amp;IF(AND($M26&gt;=8,$M26&lt;=8.4),"B+","")&amp;IF(AND($M26&gt;=7,$M26&lt;=7.9),"B","")&amp;IF(AND($M26&gt;=6.5,$M26&lt;=6.9),"C+","")&amp;IF(AND($M26&gt;=5.5,$M26&lt;=6.4),"C","")&amp;IF(AND($M26&gt;=5,$M26&lt;=5.4),"D+","")&amp;IF(AND($M26&gt;=4,$M26&lt;=4.9),"D","")&amp;IF(AND($M26&lt;4),"F","")</f>
        <v>A</v>
      </c>
      <c r="O26" s="30" t="str">
        <f>IF($M26&lt;4,"Kém",IF(AND($M26&gt;=4,$M26&lt;=5.4),"Trung bình yếu",IF(AND($M26&gt;=5.5,$M26&lt;=6.9),"Trung bình",IF(AND($M26&gt;=7,$M26&lt;=8.4),"Khá",IF(AND($M26&gt;=8.5,$M26&lt;=10),"Giỏi","")))))</f>
        <v>Giỏi</v>
      </c>
      <c r="P26" s="31" t="str">
        <f>+IF(OR($H26=0,$I26=0,$J26=0,$K26=0),"Không đủ ĐKDT",IF(AND(L26=0,M26&gt;=4),"Không đạt",""))</f>
        <v/>
      </c>
      <c r="Q26" s="32" t="s">
        <v>1203</v>
      </c>
      <c r="R26" s="3"/>
      <c r="S26" s="21"/>
      <c r="T26" s="73" t="str">
        <f>IF(P26="Không đủ ĐKDT","Học lại",IF(P26="Đình chỉ thi","Học lại",IF(AND(MID(G26,2,2)&lt;"12",P26="Vắng"),"Thi lại",IF(P26="Vắng có phép", "Thi lại",IF(AND((MID(G26,2,2)&lt;"12"),M26&lt;4.5),"Thi lại",IF(AND((MID(G26,2,2)&lt;"18"),M26&lt;4),"Học lại",IF(AND((MID(G26,2,2)&gt;"17"),M26&lt;4),"Thi lại",IF(AND(MID(G26,2,2)&gt;"17",L26=0),"Thi lại",IF(AND((MID(G26,2,2)&lt;"12"),L26=0),"Thi lại",IF(AND((MID(G26,2,2)&lt;"18"),(MID(G26,2,2)&gt;"11"),L26=0),"Học lại","Đạt"))))))))))</f>
        <v>Đạt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14.25" customHeight="1" x14ac:dyDescent="0.25">
      <c r="B27" s="22">
        <v>19</v>
      </c>
      <c r="C27" s="23" t="s">
        <v>1238</v>
      </c>
      <c r="D27" s="24" t="s">
        <v>51</v>
      </c>
      <c r="E27" s="25" t="s">
        <v>1239</v>
      </c>
      <c r="F27" s="26" t="s">
        <v>1240</v>
      </c>
      <c r="G27" s="23" t="s">
        <v>78</v>
      </c>
      <c r="H27" s="78">
        <v>6</v>
      </c>
      <c r="I27" s="27">
        <v>7</v>
      </c>
      <c r="J27" s="27" t="s">
        <v>25</v>
      </c>
      <c r="K27" s="27">
        <v>5</v>
      </c>
      <c r="L27" s="71">
        <v>0</v>
      </c>
      <c r="M27" s="28">
        <f>ROUND(SUMPRODUCT(H27:L27,$H$8:$L$8)/100,1)</f>
        <v>1.8</v>
      </c>
      <c r="N27" s="29" t="str">
        <f>IF(AND($M27&gt;=9,$M27&lt;=10),"A+","")&amp;IF(AND($M27&gt;=8.5,$M27&lt;=8.9),"A","")&amp;IF(AND($M27&gt;=8,$M27&lt;=8.4),"B+","")&amp;IF(AND($M27&gt;=7,$M27&lt;=7.9),"B","")&amp;IF(AND($M27&gt;=6.5,$M27&lt;=6.9),"C+","")&amp;IF(AND($M27&gt;=5.5,$M27&lt;=6.4),"C","")&amp;IF(AND($M27&gt;=5,$M27&lt;=5.4),"D+","")&amp;IF(AND($M27&gt;=4,$M27&lt;=4.9),"D","")&amp;IF(AND($M27&lt;4),"F","")</f>
        <v>F</v>
      </c>
      <c r="O27" s="30" t="str">
        <f>IF($M27&lt;4,"Kém",IF(AND($M27&gt;=4,$M27&lt;=5.4),"Trung bình yếu",IF(AND($M27&gt;=5.5,$M27&lt;=6.9),"Trung bình",IF(AND($M27&gt;=7,$M27&lt;=8.4),"Khá",IF(AND($M27&gt;=8.5,$M27&lt;=10),"Giỏi","")))))</f>
        <v>Kém</v>
      </c>
      <c r="P27" s="67" t="s">
        <v>700</v>
      </c>
      <c r="Q27" s="32" t="s">
        <v>1203</v>
      </c>
      <c r="R27" s="3"/>
      <c r="S27" s="21"/>
      <c r="T27" s="73" t="str">
        <f>IF(P27="Không đủ ĐKDT","Học lại",IF(P27="Đình chỉ thi","Học lại",IF(AND(MID(G27,2,2)&lt;"12",P27="Vắng"),"Thi lại",IF(P27="Vắng có phép", "Thi lại",IF(AND((MID(G27,2,2)&lt;"12"),M27&lt;4.5),"Thi lại",IF(AND((MID(G27,2,2)&lt;"18"),M27&lt;4),"Học lại",IF(AND((MID(G27,2,2)&gt;"17"),M27&lt;4),"Thi lại",IF(AND(MID(G27,2,2)&gt;"17",L27=0),"Thi lại",IF(AND((MID(G27,2,2)&lt;"12"),L27=0),"Thi lại",IF(AND((MID(G27,2,2)&lt;"18"),(MID(G27,2,2)&gt;"11"),L27=0),"Học lại","Đạt"))))))))))</f>
        <v>Học lại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14.25" customHeight="1" x14ac:dyDescent="0.25">
      <c r="B28" s="22">
        <v>20</v>
      </c>
      <c r="C28" s="23" t="s">
        <v>1241</v>
      </c>
      <c r="D28" s="24" t="s">
        <v>1242</v>
      </c>
      <c r="E28" s="25" t="s">
        <v>88</v>
      </c>
      <c r="F28" s="26" t="s">
        <v>1039</v>
      </c>
      <c r="G28" s="23" t="s">
        <v>49</v>
      </c>
      <c r="H28" s="78">
        <v>5</v>
      </c>
      <c r="I28" s="27">
        <v>7.5</v>
      </c>
      <c r="J28" s="27" t="s">
        <v>25</v>
      </c>
      <c r="K28" s="27">
        <v>6</v>
      </c>
      <c r="L28" s="71">
        <v>6.5</v>
      </c>
      <c r="M28" s="28">
        <f>ROUND(SUMPRODUCT(H28:L28,$H$8:$L$8)/100,1)</f>
        <v>6.4</v>
      </c>
      <c r="N28" s="29" t="str">
        <f>IF(AND($M28&gt;=9,$M28&lt;=10),"A+","")&amp;IF(AND($M28&gt;=8.5,$M28&lt;=8.9),"A","")&amp;IF(AND($M28&gt;=8,$M28&lt;=8.4),"B+","")&amp;IF(AND($M28&gt;=7,$M28&lt;=7.9),"B","")&amp;IF(AND($M28&gt;=6.5,$M28&lt;=6.9),"C+","")&amp;IF(AND($M28&gt;=5.5,$M28&lt;=6.4),"C","")&amp;IF(AND($M28&gt;=5,$M28&lt;=5.4),"D+","")&amp;IF(AND($M28&gt;=4,$M28&lt;=4.9),"D","")&amp;IF(AND($M28&lt;4),"F","")</f>
        <v>C</v>
      </c>
      <c r="O28" s="30" t="str">
        <f>IF($M28&lt;4,"Kém",IF(AND($M28&gt;=4,$M28&lt;=5.4),"Trung bình yếu",IF(AND($M28&gt;=5.5,$M28&lt;=6.9),"Trung bình",IF(AND($M28&gt;=7,$M28&lt;=8.4),"Khá",IF(AND($M28&gt;=8.5,$M28&lt;=10),"Giỏi","")))))</f>
        <v>Trung bình</v>
      </c>
      <c r="P28" s="31" t="str">
        <f>+IF(OR($H28=0,$I28=0,$J28=0,$K28=0),"Không đủ ĐKDT",IF(AND(L28=0,M28&gt;=4),"Không đạt",""))</f>
        <v/>
      </c>
      <c r="Q28" s="32" t="s">
        <v>1203</v>
      </c>
      <c r="R28" s="3"/>
      <c r="S28" s="21"/>
      <c r="T28" s="73" t="str">
        <f>IF(P28="Không đủ ĐKDT","Học lại",IF(P28="Đình chỉ thi","Học lại",IF(AND(MID(G28,2,2)&lt;"12",P28="Vắng"),"Thi lại",IF(P28="Vắng có phép", "Thi lại",IF(AND((MID(G28,2,2)&lt;"12"),M28&lt;4.5),"Thi lại",IF(AND((MID(G28,2,2)&lt;"18"),M28&lt;4),"Học lại",IF(AND((MID(G28,2,2)&gt;"17"),M28&lt;4),"Thi lại",IF(AND(MID(G28,2,2)&gt;"17",L28=0),"Thi lại",IF(AND((MID(G28,2,2)&lt;"12"),L28=0),"Thi lại",IF(AND((MID(G28,2,2)&lt;"18"),(MID(G28,2,2)&gt;"11"),L28=0),"Học lại","Đạt"))))))))))</f>
        <v>Đạt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14.25" customHeight="1" x14ac:dyDescent="0.25">
      <c r="B29" s="22">
        <v>21</v>
      </c>
      <c r="C29" s="23" t="s">
        <v>1243</v>
      </c>
      <c r="D29" s="24" t="s">
        <v>126</v>
      </c>
      <c r="E29" s="25" t="s">
        <v>1244</v>
      </c>
      <c r="F29" s="26" t="s">
        <v>1245</v>
      </c>
      <c r="G29" s="23" t="s">
        <v>1246</v>
      </c>
      <c r="H29" s="78">
        <v>6</v>
      </c>
      <c r="I29" s="27">
        <v>7</v>
      </c>
      <c r="J29" s="27" t="s">
        <v>25</v>
      </c>
      <c r="K29" s="27">
        <v>6</v>
      </c>
      <c r="L29" s="71">
        <v>0</v>
      </c>
      <c r="M29" s="28">
        <f>ROUND(SUMPRODUCT(H29:L29,$H$8:$L$8)/100,0)</f>
        <v>2</v>
      </c>
      <c r="N29" s="29" t="str">
        <f>IF(AND($M29&gt;=9,$M29&lt;=10),"A+","")&amp;IF(AND($M29&gt;=8.5,$M29&lt;=8.9),"A","")&amp;IF(AND($M29&gt;=8,$M29&lt;=8.4),"B+","")&amp;IF(AND($M29&gt;=7,$M29&lt;=7.9),"B","")&amp;IF(AND($M29&gt;=6.5,$M29&lt;=6.9),"C+","")&amp;IF(AND($M29&gt;=5.5,$M29&lt;=6.4),"C","")&amp;IF(AND($M29&gt;=5,$M29&lt;=5.4),"D+","")&amp;IF(AND($M29&gt;=4,$M29&lt;=4.9),"D","")&amp;IF(AND($M29&lt;4),"F","")</f>
        <v>F</v>
      </c>
      <c r="O29" s="30" t="str">
        <f>IF($M29&lt;4,"Kém",IF(AND($M29&gt;=4,$M29&lt;=5.4),"Trung bình yếu",IF(AND($M29&gt;=5.5,$M29&lt;=6.9),"Trung bình",IF(AND($M29&gt;=7,$M29&lt;=8.4),"Khá",IF(AND($M29&gt;=8.5,$M29&lt;=10),"Giỏi","")))))</f>
        <v>Kém</v>
      </c>
      <c r="P29" s="67" t="s">
        <v>700</v>
      </c>
      <c r="Q29" s="32" t="s">
        <v>1203</v>
      </c>
      <c r="R29" s="3"/>
      <c r="S29" s="21"/>
      <c r="T29" s="73" t="str">
        <f>IF(P29="Không đủ ĐKDT","Học lại",IF(P29="Đình chỉ thi","Học lại",IF(AND(MID(G29,2,2)&lt;"12",P29="Vắng"),"Thi lại",IF(P29="Vắng có phép", "Thi lại",IF(AND((MID(G29,2,2)&lt;"12"),M29&lt;4.5),"Thi lại",IF(AND((MID(G29,2,2)&lt;"18"),M29&lt;4),"Học lại",IF(AND((MID(G29,2,2)&gt;"17"),M29&lt;4),"Thi lại",IF(AND(MID(G29,2,2)&gt;"17",L29=0),"Thi lại",IF(AND((MID(G29,2,2)&lt;"12"),L29=0),"Thi lại",IF(AND((MID(G29,2,2)&lt;"18"),(MID(G29,2,2)&gt;"11"),L29=0),"Học lại","Đạt"))))))))))</f>
        <v>Thi lại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14.25" customHeight="1" x14ac:dyDescent="0.25">
      <c r="B30" s="22">
        <v>22</v>
      </c>
      <c r="C30" s="23" t="s">
        <v>1247</v>
      </c>
      <c r="D30" s="24" t="s">
        <v>1248</v>
      </c>
      <c r="E30" s="25" t="s">
        <v>799</v>
      </c>
      <c r="F30" s="26" t="s">
        <v>1191</v>
      </c>
      <c r="G30" s="23" t="s">
        <v>419</v>
      </c>
      <c r="H30" s="78">
        <v>5</v>
      </c>
      <c r="I30" s="27">
        <v>7.5</v>
      </c>
      <c r="J30" s="27" t="s">
        <v>25</v>
      </c>
      <c r="K30" s="27">
        <v>5</v>
      </c>
      <c r="L30" s="71">
        <v>4.5</v>
      </c>
      <c r="M30" s="28">
        <f>ROUND(SUMPRODUCT(H30:L30,$H$8:$L$8)/100,1)</f>
        <v>4.9000000000000004</v>
      </c>
      <c r="N30" s="29" t="str">
        <f>IF(AND($M30&gt;=9,$M30&lt;=10),"A+","")&amp;IF(AND($M30&gt;=8.5,$M30&lt;=8.9),"A","")&amp;IF(AND($M30&gt;=8,$M30&lt;=8.4),"B+","")&amp;IF(AND($M30&gt;=7,$M30&lt;=7.9),"B","")&amp;IF(AND($M30&gt;=6.5,$M30&lt;=6.9),"C+","")&amp;IF(AND($M30&gt;=5.5,$M30&lt;=6.4),"C","")&amp;IF(AND($M30&gt;=5,$M30&lt;=5.4),"D+","")&amp;IF(AND($M30&gt;=4,$M30&lt;=4.9),"D","")&amp;IF(AND($M30&lt;4),"F","")</f>
        <v>D</v>
      </c>
      <c r="O30" s="30" t="str">
        <f>IF($M30&lt;4,"Kém",IF(AND($M30&gt;=4,$M30&lt;=5.4),"Trung bình yếu",IF(AND($M30&gt;=5.5,$M30&lt;=6.9),"Trung bình",IF(AND($M30&gt;=7,$M30&lt;=8.4),"Khá",IF(AND($M30&gt;=8.5,$M30&lt;=10),"Giỏi","")))))</f>
        <v>Trung bình yếu</v>
      </c>
      <c r="P30" s="31" t="str">
        <f>+IF(OR($H30=0,$I30=0,$J30=0,$K30=0),"Không đủ ĐKDT",IF(AND(L30=0,M30&gt;=4),"Không đạt",""))</f>
        <v/>
      </c>
      <c r="Q30" s="32" t="s">
        <v>1203</v>
      </c>
      <c r="R30" s="3"/>
      <c r="S30" s="21"/>
      <c r="T30" s="73" t="str">
        <f>IF(P30="Không đủ ĐKDT","Học lại",IF(P30="Đình chỉ thi","Học lại",IF(AND(MID(G30,2,2)&lt;"12",P30="Vắng"),"Thi lại",IF(P30="Vắng có phép", "Thi lại",IF(AND((MID(G30,2,2)&lt;"12"),M30&lt;4.5),"Thi lại",IF(AND((MID(G30,2,2)&lt;"18"),M30&lt;4),"Học lại",IF(AND((MID(G30,2,2)&gt;"17"),M30&lt;4),"Thi lại",IF(AND(MID(G30,2,2)&gt;"17",L30=0),"Thi lại",IF(AND((MID(G30,2,2)&lt;"12"),L30=0),"Thi lại",IF(AND((MID(G30,2,2)&lt;"18"),(MID(G30,2,2)&gt;"11"),L30=0),"Học lại","Đạt"))))))))))</f>
        <v>Đạt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14.25" customHeight="1" x14ac:dyDescent="0.25">
      <c r="B31" s="22">
        <v>23</v>
      </c>
      <c r="C31" s="23" t="s">
        <v>1249</v>
      </c>
      <c r="D31" s="24" t="s">
        <v>1003</v>
      </c>
      <c r="E31" s="25" t="s">
        <v>1016</v>
      </c>
      <c r="F31" s="26" t="s">
        <v>1250</v>
      </c>
      <c r="G31" s="23" t="s">
        <v>1251</v>
      </c>
      <c r="H31" s="78">
        <v>7</v>
      </c>
      <c r="I31" s="27">
        <v>6</v>
      </c>
      <c r="J31" s="27" t="s">
        <v>25</v>
      </c>
      <c r="K31" s="27">
        <v>5</v>
      </c>
      <c r="L31" s="71">
        <v>8</v>
      </c>
      <c r="M31" s="28">
        <f>ROUND(SUMPRODUCT(H31:L31,$H$8:$L$8)/100,1)</f>
        <v>7.4</v>
      </c>
      <c r="N31" s="29" t="str">
        <f>IF(AND($M31&gt;=9,$M31&lt;=10),"A+","")&amp;IF(AND($M31&gt;=8.5,$M31&lt;=8.9),"A","")&amp;IF(AND($M31&gt;=8,$M31&lt;=8.4),"B+","")&amp;IF(AND($M31&gt;=7,$M31&lt;=7.9),"B","")&amp;IF(AND($M31&gt;=6.5,$M31&lt;=6.9),"C+","")&amp;IF(AND($M31&gt;=5.5,$M31&lt;=6.4),"C","")&amp;IF(AND($M31&gt;=5,$M31&lt;=5.4),"D+","")&amp;IF(AND($M31&gt;=4,$M31&lt;=4.9),"D","")&amp;IF(AND($M31&lt;4),"F","")</f>
        <v>B</v>
      </c>
      <c r="O31" s="30" t="str">
        <f>IF($M31&lt;4,"Kém",IF(AND($M31&gt;=4,$M31&lt;=5.4),"Trung bình yếu",IF(AND($M31&gt;=5.5,$M31&lt;=6.9),"Trung bình",IF(AND($M31&gt;=7,$M31&lt;=8.4),"Khá",IF(AND($M31&gt;=8.5,$M31&lt;=10),"Giỏi","")))))</f>
        <v>Khá</v>
      </c>
      <c r="P31" s="31" t="str">
        <f>+IF(OR($H31=0,$I31=0,$J31=0,$K31=0),"Không đủ ĐKDT",IF(AND(L31=0,M31&gt;=4),"Không đạt",""))</f>
        <v/>
      </c>
      <c r="Q31" s="32" t="s">
        <v>1203</v>
      </c>
      <c r="R31" s="3"/>
      <c r="S31" s="21"/>
      <c r="T31" s="73" t="str">
        <f>IF(P31="Không đủ ĐKDT","Học lại",IF(P31="Đình chỉ thi","Học lại",IF(AND(MID(G31,2,2)&lt;"12",P31="Vắng"),"Thi lại",IF(P31="Vắng có phép", "Thi lại",IF(AND((MID(G31,2,2)&lt;"12"),M31&lt;4.5),"Thi lại",IF(AND((MID(G31,2,2)&lt;"18"),M31&lt;4),"Học lại",IF(AND((MID(G31,2,2)&gt;"17"),M31&lt;4),"Thi lại",IF(AND(MID(G31,2,2)&gt;"17",L31=0),"Thi lại",IF(AND((MID(G31,2,2)&lt;"12"),L31=0),"Thi lại",IF(AND((MID(G31,2,2)&lt;"18"),(MID(G31,2,2)&gt;"11"),L31=0),"Học lại","Đạt"))))))))))</f>
        <v>Đạt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14.25" customHeight="1" x14ac:dyDescent="0.25">
      <c r="B32" s="22">
        <v>24</v>
      </c>
      <c r="C32" s="23" t="s">
        <v>1252</v>
      </c>
      <c r="D32" s="24" t="s">
        <v>1253</v>
      </c>
      <c r="E32" s="25" t="s">
        <v>259</v>
      </c>
      <c r="F32" s="26" t="s">
        <v>405</v>
      </c>
      <c r="G32" s="23" t="s">
        <v>87</v>
      </c>
      <c r="H32" s="78">
        <v>4</v>
      </c>
      <c r="I32" s="27">
        <v>0</v>
      </c>
      <c r="J32" s="27" t="s">
        <v>25</v>
      </c>
      <c r="K32" s="27">
        <v>0</v>
      </c>
      <c r="L32" s="71" t="s">
        <v>25</v>
      </c>
      <c r="M32" s="28">
        <f>ROUND(SUMPRODUCT(H32:L32,$H$8:$L$8)/100,1)</f>
        <v>0.4</v>
      </c>
      <c r="N32" s="29" t="str">
        <f>IF(AND($M32&gt;=9,$M32&lt;=10),"A+","")&amp;IF(AND($M32&gt;=8.5,$M32&lt;=8.9),"A","")&amp;IF(AND($M32&gt;=8,$M32&lt;=8.4),"B+","")&amp;IF(AND($M32&gt;=7,$M32&lt;=7.9),"B","")&amp;IF(AND($M32&gt;=6.5,$M32&lt;=6.9),"C+","")&amp;IF(AND($M32&gt;=5.5,$M32&lt;=6.4),"C","")&amp;IF(AND($M32&gt;=5,$M32&lt;=5.4),"D+","")&amp;IF(AND($M32&gt;=4,$M32&lt;=4.9),"D","")&amp;IF(AND($M32&lt;4),"F","")</f>
        <v>F</v>
      </c>
      <c r="O32" s="30" t="str">
        <f>IF($M32&lt;4,"Kém",IF(AND($M32&gt;=4,$M32&lt;=5.4),"Trung bình yếu",IF(AND($M32&gt;=5.5,$M32&lt;=6.9),"Trung bình",IF(AND($M32&gt;=7,$M32&lt;=8.4),"Khá",IF(AND($M32&gt;=8.5,$M32&lt;=10),"Giỏi","")))))</f>
        <v>Kém</v>
      </c>
      <c r="P32" s="31" t="str">
        <f>+IF(OR($H32=0,$I32=0,$J32=0,$K32=0),"Không đủ ĐKDT",IF(AND(L32=0,M32&gt;=4),"Không đạt",""))</f>
        <v>Không đủ ĐKDT</v>
      </c>
      <c r="Q32" s="32" t="s">
        <v>1254</v>
      </c>
      <c r="R32" s="3"/>
      <c r="S32" s="21"/>
      <c r="T32" s="73" t="str">
        <f>IF(P32="Không đủ ĐKDT","Học lại",IF(P32="Đình chỉ thi","Học lại",IF(AND(MID(G32,2,2)&lt;"12",P32="Vắng"),"Thi lại",IF(P32="Vắng có phép", "Thi lại",IF(AND((MID(G32,2,2)&lt;"12"),M32&lt;4.5),"Thi lại",IF(AND((MID(G32,2,2)&lt;"18"),M32&lt;4),"Học lại",IF(AND((MID(G32,2,2)&gt;"17"),M32&lt;4),"Thi lại",IF(AND(MID(G32,2,2)&gt;"17",L32=0),"Thi lại",IF(AND((MID(G32,2,2)&lt;"12"),L32=0),"Thi lại",IF(AND((MID(G32,2,2)&lt;"18"),(MID(G32,2,2)&gt;"11"),L32=0),"Học lại","Đạt"))))))))))</f>
        <v>Học lại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2:35" ht="14.25" customHeight="1" x14ac:dyDescent="0.25">
      <c r="B33" s="22">
        <v>25</v>
      </c>
      <c r="C33" s="23" t="s">
        <v>1255</v>
      </c>
      <c r="D33" s="24" t="s">
        <v>167</v>
      </c>
      <c r="E33" s="25" t="s">
        <v>1256</v>
      </c>
      <c r="F33" s="26" t="s">
        <v>1257</v>
      </c>
      <c r="G33" s="23" t="s">
        <v>87</v>
      </c>
      <c r="H33" s="78">
        <v>10</v>
      </c>
      <c r="I33" s="27">
        <v>9</v>
      </c>
      <c r="J33" s="27" t="s">
        <v>25</v>
      </c>
      <c r="K33" s="27">
        <v>8.5</v>
      </c>
      <c r="L33" s="71">
        <v>8</v>
      </c>
      <c r="M33" s="28">
        <f>ROUND(SUMPRODUCT(H33:L33,$H$8:$L$8)/100,1)</f>
        <v>8.4</v>
      </c>
      <c r="N33" s="29" t="str">
        <f>IF(AND($M33&gt;=9,$M33&lt;=10),"A+","")&amp;IF(AND($M33&gt;=8.5,$M33&lt;=8.9),"A","")&amp;IF(AND($M33&gt;=8,$M33&lt;=8.4),"B+","")&amp;IF(AND($M33&gt;=7,$M33&lt;=7.9),"B","")&amp;IF(AND($M33&gt;=6.5,$M33&lt;=6.9),"C+","")&amp;IF(AND($M33&gt;=5.5,$M33&lt;=6.4),"C","")&amp;IF(AND($M33&gt;=5,$M33&lt;=5.4),"D+","")&amp;IF(AND($M33&gt;=4,$M33&lt;=4.9),"D","")&amp;IF(AND($M33&lt;4),"F","")</f>
        <v>B+</v>
      </c>
      <c r="O33" s="30" t="str">
        <f>IF($M33&lt;4,"Kém",IF(AND($M33&gt;=4,$M33&lt;=5.4),"Trung bình yếu",IF(AND($M33&gt;=5.5,$M33&lt;=6.9),"Trung bình",IF(AND($M33&gt;=7,$M33&lt;=8.4),"Khá",IF(AND($M33&gt;=8.5,$M33&lt;=10),"Giỏi","")))))</f>
        <v>Khá</v>
      </c>
      <c r="P33" s="31" t="str">
        <f>+IF(OR($H33=0,$I33=0,$J33=0,$K33=0),"Không đủ ĐKDT",IF(AND(L33=0,M33&gt;=4),"Không đạt",""))</f>
        <v/>
      </c>
      <c r="Q33" s="32" t="s">
        <v>1254</v>
      </c>
      <c r="R33" s="3"/>
      <c r="S33" s="21"/>
      <c r="T33" s="73" t="str">
        <f>IF(P33="Không đủ ĐKDT","Học lại",IF(P33="Đình chỉ thi","Học lại",IF(AND(MID(G33,2,2)&lt;"12",P33="Vắng"),"Thi lại",IF(P33="Vắng có phép", "Thi lại",IF(AND((MID(G33,2,2)&lt;"12"),M33&lt;4.5),"Thi lại",IF(AND((MID(G33,2,2)&lt;"18"),M33&lt;4),"Học lại",IF(AND((MID(G33,2,2)&gt;"17"),M33&lt;4),"Thi lại",IF(AND(MID(G33,2,2)&gt;"17",L33=0),"Thi lại",IF(AND((MID(G33,2,2)&lt;"12"),L33=0),"Thi lại",IF(AND((MID(G33,2,2)&lt;"18"),(MID(G33,2,2)&gt;"11"),L33=0),"Học lại","Đạt"))))))))))</f>
        <v>Đạt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2:35" ht="14.25" customHeight="1" x14ac:dyDescent="0.25">
      <c r="B34" s="22">
        <v>26</v>
      </c>
      <c r="C34" s="23" t="s">
        <v>1258</v>
      </c>
      <c r="D34" s="24" t="s">
        <v>1259</v>
      </c>
      <c r="E34" s="25" t="s">
        <v>606</v>
      </c>
      <c r="F34" s="26" t="s">
        <v>1260</v>
      </c>
      <c r="G34" s="23" t="s">
        <v>50</v>
      </c>
      <c r="H34" s="78">
        <v>9</v>
      </c>
      <c r="I34" s="27">
        <v>8.5</v>
      </c>
      <c r="J34" s="27" t="s">
        <v>25</v>
      </c>
      <c r="K34" s="27">
        <v>8</v>
      </c>
      <c r="L34" s="71">
        <v>7.5</v>
      </c>
      <c r="M34" s="28">
        <f>ROUND(SUMPRODUCT(H34:L34,$H$8:$L$8)/100,1)</f>
        <v>7.8</v>
      </c>
      <c r="N34" s="29" t="str">
        <f>IF(AND($M34&gt;=9,$M34&lt;=10),"A+","")&amp;IF(AND($M34&gt;=8.5,$M34&lt;=8.9),"A","")&amp;IF(AND($M34&gt;=8,$M34&lt;=8.4),"B+","")&amp;IF(AND($M34&gt;=7,$M34&lt;=7.9),"B","")&amp;IF(AND($M34&gt;=6.5,$M34&lt;=6.9),"C+","")&amp;IF(AND($M34&gt;=5.5,$M34&lt;=6.4),"C","")&amp;IF(AND($M34&gt;=5,$M34&lt;=5.4),"D+","")&amp;IF(AND($M34&gt;=4,$M34&lt;=4.9),"D","")&amp;IF(AND($M34&lt;4),"F","")</f>
        <v>B</v>
      </c>
      <c r="O34" s="30" t="str">
        <f>IF($M34&lt;4,"Kém",IF(AND($M34&gt;=4,$M34&lt;=5.4),"Trung bình yếu",IF(AND($M34&gt;=5.5,$M34&lt;=6.9),"Trung bình",IF(AND($M34&gt;=7,$M34&lt;=8.4),"Khá",IF(AND($M34&gt;=8.5,$M34&lt;=10),"Giỏi","")))))</f>
        <v>Khá</v>
      </c>
      <c r="P34" s="31" t="str">
        <f>+IF(OR($H34=0,$I34=0,$J34=0,$K34=0),"Không đủ ĐKDT",IF(AND(L34=0,M34&gt;=4),"Không đạt",""))</f>
        <v/>
      </c>
      <c r="Q34" s="32" t="s">
        <v>1254</v>
      </c>
      <c r="R34" s="3"/>
      <c r="S34" s="21"/>
      <c r="T34" s="73" t="str">
        <f>IF(P34="Không đủ ĐKDT","Học lại",IF(P34="Đình chỉ thi","Học lại",IF(AND(MID(G34,2,2)&lt;"12",P34="Vắng"),"Thi lại",IF(P34="Vắng có phép", "Thi lại",IF(AND((MID(G34,2,2)&lt;"12"),M34&lt;4.5),"Thi lại",IF(AND((MID(G34,2,2)&lt;"18"),M34&lt;4),"Học lại",IF(AND((MID(G34,2,2)&gt;"17"),M34&lt;4),"Thi lại",IF(AND(MID(G34,2,2)&gt;"17",L34=0),"Thi lại",IF(AND((MID(G34,2,2)&lt;"12"),L34=0),"Thi lại",IF(AND((MID(G34,2,2)&lt;"18"),(MID(G34,2,2)&gt;"11"),L34=0),"Học lại","Đạt"))))))))))</f>
        <v>Đạt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2:35" ht="14.25" customHeight="1" x14ac:dyDescent="0.25">
      <c r="B35" s="22">
        <v>27</v>
      </c>
      <c r="C35" s="23" t="s">
        <v>1261</v>
      </c>
      <c r="D35" s="24" t="s">
        <v>1262</v>
      </c>
      <c r="E35" s="25" t="s">
        <v>140</v>
      </c>
      <c r="F35" s="26" t="s">
        <v>1263</v>
      </c>
      <c r="G35" s="23" t="s">
        <v>60</v>
      </c>
      <c r="H35" s="78">
        <v>7.5</v>
      </c>
      <c r="I35" s="27">
        <v>7.5</v>
      </c>
      <c r="J35" s="27" t="s">
        <v>25</v>
      </c>
      <c r="K35" s="27">
        <v>7</v>
      </c>
      <c r="L35" s="71">
        <v>7.5</v>
      </c>
      <c r="M35" s="28">
        <f>ROUND(SUMPRODUCT(H35:L35,$H$8:$L$8)/100,1)</f>
        <v>7.5</v>
      </c>
      <c r="N35" s="29" t="str">
        <f>IF(AND($M35&gt;=9,$M35&lt;=10),"A+","")&amp;IF(AND($M35&gt;=8.5,$M35&lt;=8.9),"A","")&amp;IF(AND($M35&gt;=8,$M35&lt;=8.4),"B+","")&amp;IF(AND($M35&gt;=7,$M35&lt;=7.9),"B","")&amp;IF(AND($M35&gt;=6.5,$M35&lt;=6.9),"C+","")&amp;IF(AND($M35&gt;=5.5,$M35&lt;=6.4),"C","")&amp;IF(AND($M35&gt;=5,$M35&lt;=5.4),"D+","")&amp;IF(AND($M35&gt;=4,$M35&lt;=4.9),"D","")&amp;IF(AND($M35&lt;4),"F","")</f>
        <v>B</v>
      </c>
      <c r="O35" s="30" t="str">
        <f>IF($M35&lt;4,"Kém",IF(AND($M35&gt;=4,$M35&lt;=5.4),"Trung bình yếu",IF(AND($M35&gt;=5.5,$M35&lt;=6.9),"Trung bình",IF(AND($M35&gt;=7,$M35&lt;=8.4),"Khá",IF(AND($M35&gt;=8.5,$M35&lt;=10),"Giỏi","")))))</f>
        <v>Khá</v>
      </c>
      <c r="P35" s="31" t="str">
        <f>+IF(OR($H35=0,$I35=0,$J35=0,$K35=0),"Không đủ ĐKDT",IF(AND(L35=0,M35&gt;=4),"Không đạt",""))</f>
        <v/>
      </c>
      <c r="Q35" s="32" t="s">
        <v>1254</v>
      </c>
      <c r="R35" s="3"/>
      <c r="S35" s="21"/>
      <c r="T35" s="73" t="str">
        <f>IF(P35="Không đủ ĐKDT","Học lại",IF(P35="Đình chỉ thi","Học lại",IF(AND(MID(G35,2,2)&lt;"12",P35="Vắng"),"Thi lại",IF(P35="Vắng có phép", "Thi lại",IF(AND((MID(G35,2,2)&lt;"12"),M35&lt;4.5),"Thi lại",IF(AND((MID(G35,2,2)&lt;"18"),M35&lt;4),"Học lại",IF(AND((MID(G35,2,2)&gt;"17"),M35&lt;4),"Thi lại",IF(AND(MID(G35,2,2)&gt;"17",L35=0),"Thi lại",IF(AND((MID(G35,2,2)&lt;"12"),L35=0),"Thi lại",IF(AND((MID(G35,2,2)&lt;"18"),(MID(G35,2,2)&gt;"11"),L35=0),"Học lại","Đạt"))))))))))</f>
        <v>Đạt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2:35" ht="14.25" customHeight="1" x14ac:dyDescent="0.25">
      <c r="B36" s="22">
        <v>28</v>
      </c>
      <c r="C36" s="23" t="s">
        <v>1264</v>
      </c>
      <c r="D36" s="24" t="s">
        <v>1265</v>
      </c>
      <c r="E36" s="25" t="s">
        <v>1110</v>
      </c>
      <c r="F36" s="26" t="s">
        <v>1266</v>
      </c>
      <c r="G36" s="23" t="s">
        <v>87</v>
      </c>
      <c r="H36" s="78">
        <v>9</v>
      </c>
      <c r="I36" s="27">
        <v>9</v>
      </c>
      <c r="J36" s="27" t="s">
        <v>25</v>
      </c>
      <c r="K36" s="27">
        <v>8</v>
      </c>
      <c r="L36" s="71">
        <v>9.5</v>
      </c>
      <c r="M36" s="28">
        <f>ROUND(SUMPRODUCT(H36:L36,$H$8:$L$8)/100,1)</f>
        <v>9.3000000000000007</v>
      </c>
      <c r="N36" s="29" t="str">
        <f>IF(AND($M36&gt;=9,$M36&lt;=10),"A+","")&amp;IF(AND($M36&gt;=8.5,$M36&lt;=8.9),"A","")&amp;IF(AND($M36&gt;=8,$M36&lt;=8.4),"B+","")&amp;IF(AND($M36&gt;=7,$M36&lt;=7.9),"B","")&amp;IF(AND($M36&gt;=6.5,$M36&lt;=6.9),"C+","")&amp;IF(AND($M36&gt;=5.5,$M36&lt;=6.4),"C","")&amp;IF(AND($M36&gt;=5,$M36&lt;=5.4),"D+","")&amp;IF(AND($M36&gt;=4,$M36&lt;=4.9),"D","")&amp;IF(AND($M36&lt;4),"F","")</f>
        <v>A+</v>
      </c>
      <c r="O36" s="30" t="str">
        <f>IF($M36&lt;4,"Kém",IF(AND($M36&gt;=4,$M36&lt;=5.4),"Trung bình yếu",IF(AND($M36&gt;=5.5,$M36&lt;=6.9),"Trung bình",IF(AND($M36&gt;=7,$M36&lt;=8.4),"Khá",IF(AND($M36&gt;=8.5,$M36&lt;=10),"Giỏi","")))))</f>
        <v>Giỏi</v>
      </c>
      <c r="P36" s="31" t="str">
        <f>+IF(OR($H36=0,$I36=0,$J36=0,$K36=0),"Không đủ ĐKDT",IF(AND(L36=0,M36&gt;=4),"Không đạt",""))</f>
        <v/>
      </c>
      <c r="Q36" s="32" t="s">
        <v>1254</v>
      </c>
      <c r="R36" s="3"/>
      <c r="S36" s="21"/>
      <c r="T36" s="73" t="str">
        <f>IF(P36="Không đủ ĐKDT","Học lại",IF(P36="Đình chỉ thi","Học lại",IF(AND(MID(G36,2,2)&lt;"12",P36="Vắng"),"Thi lại",IF(P36="Vắng có phép", "Thi lại",IF(AND((MID(G36,2,2)&lt;"12"),M36&lt;4.5),"Thi lại",IF(AND((MID(G36,2,2)&lt;"18"),M36&lt;4),"Học lại",IF(AND((MID(G36,2,2)&gt;"17"),M36&lt;4),"Thi lại",IF(AND(MID(G36,2,2)&gt;"17",L36=0),"Thi lại",IF(AND((MID(G36,2,2)&lt;"12"),L36=0),"Thi lại",IF(AND((MID(G36,2,2)&lt;"18"),(MID(G36,2,2)&gt;"11"),L36=0),"Học lại","Đạt"))))))))))</f>
        <v>Đạt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2:35" ht="14.25" customHeight="1" x14ac:dyDescent="0.25">
      <c r="B37" s="22">
        <v>29</v>
      </c>
      <c r="C37" s="23" t="s">
        <v>1267</v>
      </c>
      <c r="D37" s="24" t="s">
        <v>73</v>
      </c>
      <c r="E37" s="25" t="s">
        <v>142</v>
      </c>
      <c r="F37" s="26" t="s">
        <v>1268</v>
      </c>
      <c r="G37" s="23" t="s">
        <v>50</v>
      </c>
      <c r="H37" s="78">
        <v>8</v>
      </c>
      <c r="I37" s="27">
        <v>7</v>
      </c>
      <c r="J37" s="27" t="s">
        <v>25</v>
      </c>
      <c r="K37" s="27">
        <v>7</v>
      </c>
      <c r="L37" s="71">
        <v>8.5</v>
      </c>
      <c r="M37" s="28">
        <f>ROUND(SUMPRODUCT(H37:L37,$H$8:$L$8)/100,1)</f>
        <v>8.1999999999999993</v>
      </c>
      <c r="N37" s="29" t="str">
        <f>IF(AND($M37&gt;=9,$M37&lt;=10),"A+","")&amp;IF(AND($M37&gt;=8.5,$M37&lt;=8.9),"A","")&amp;IF(AND($M37&gt;=8,$M37&lt;=8.4),"B+","")&amp;IF(AND($M37&gt;=7,$M37&lt;=7.9),"B","")&amp;IF(AND($M37&gt;=6.5,$M37&lt;=6.9),"C+","")&amp;IF(AND($M37&gt;=5.5,$M37&lt;=6.4),"C","")&amp;IF(AND($M37&gt;=5,$M37&lt;=5.4),"D+","")&amp;IF(AND($M37&gt;=4,$M37&lt;=4.9),"D","")&amp;IF(AND($M37&lt;4),"F","")</f>
        <v>B+</v>
      </c>
      <c r="O37" s="30" t="str">
        <f>IF($M37&lt;4,"Kém",IF(AND($M37&gt;=4,$M37&lt;=5.4),"Trung bình yếu",IF(AND($M37&gt;=5.5,$M37&lt;=6.9),"Trung bình",IF(AND($M37&gt;=7,$M37&lt;=8.4),"Khá",IF(AND($M37&gt;=8.5,$M37&lt;=10),"Giỏi","")))))</f>
        <v>Khá</v>
      </c>
      <c r="P37" s="31" t="str">
        <f>+IF(OR($H37=0,$I37=0,$J37=0,$K37=0),"Không đủ ĐKDT",IF(AND(L37=0,M37&gt;=4),"Không đạt",""))</f>
        <v/>
      </c>
      <c r="Q37" s="32" t="s">
        <v>1254</v>
      </c>
      <c r="R37" s="3"/>
      <c r="S37" s="21"/>
      <c r="T37" s="73" t="str">
        <f>IF(P37="Không đủ ĐKDT","Học lại",IF(P37="Đình chỉ thi","Học lại",IF(AND(MID(G37,2,2)&lt;"12",P37="Vắng"),"Thi lại",IF(P37="Vắng có phép", "Thi lại",IF(AND((MID(G37,2,2)&lt;"12"),M37&lt;4.5),"Thi lại",IF(AND((MID(G37,2,2)&lt;"18"),M37&lt;4),"Học lại",IF(AND((MID(G37,2,2)&gt;"17"),M37&lt;4),"Thi lại",IF(AND(MID(G37,2,2)&gt;"17",L37=0),"Thi lại",IF(AND((MID(G37,2,2)&lt;"12"),L37=0),"Thi lại",IF(AND((MID(G37,2,2)&lt;"18"),(MID(G37,2,2)&gt;"11"),L37=0),"Học lại","Đạt"))))))))))</f>
        <v>Đạt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2:35" ht="14.25" customHeight="1" x14ac:dyDescent="0.25">
      <c r="B38" s="22">
        <v>30</v>
      </c>
      <c r="C38" s="23" t="s">
        <v>1269</v>
      </c>
      <c r="D38" s="24" t="s">
        <v>1270</v>
      </c>
      <c r="E38" s="25" t="s">
        <v>1271</v>
      </c>
      <c r="F38" s="26" t="s">
        <v>644</v>
      </c>
      <c r="G38" s="23" t="s">
        <v>49</v>
      </c>
      <c r="H38" s="78">
        <v>9</v>
      </c>
      <c r="I38" s="27">
        <v>9</v>
      </c>
      <c r="J38" s="27" t="s">
        <v>25</v>
      </c>
      <c r="K38" s="27">
        <v>8</v>
      </c>
      <c r="L38" s="71">
        <v>8</v>
      </c>
      <c r="M38" s="28">
        <f>ROUND(SUMPRODUCT(H38:L38,$H$8:$L$8)/100,1)</f>
        <v>8.1999999999999993</v>
      </c>
      <c r="N38" s="29" t="str">
        <f>IF(AND($M38&gt;=9,$M38&lt;=10),"A+","")&amp;IF(AND($M38&gt;=8.5,$M38&lt;=8.9),"A","")&amp;IF(AND($M38&gt;=8,$M38&lt;=8.4),"B+","")&amp;IF(AND($M38&gt;=7,$M38&lt;=7.9),"B","")&amp;IF(AND($M38&gt;=6.5,$M38&lt;=6.9),"C+","")&amp;IF(AND($M38&gt;=5.5,$M38&lt;=6.4),"C","")&amp;IF(AND($M38&gt;=5,$M38&lt;=5.4),"D+","")&amp;IF(AND($M38&gt;=4,$M38&lt;=4.9),"D","")&amp;IF(AND($M38&lt;4),"F","")</f>
        <v>B+</v>
      </c>
      <c r="O38" s="30" t="str">
        <f>IF($M38&lt;4,"Kém",IF(AND($M38&gt;=4,$M38&lt;=5.4),"Trung bình yếu",IF(AND($M38&gt;=5.5,$M38&lt;=6.9),"Trung bình",IF(AND($M38&gt;=7,$M38&lt;=8.4),"Khá",IF(AND($M38&gt;=8.5,$M38&lt;=10),"Giỏi","")))))</f>
        <v>Khá</v>
      </c>
      <c r="P38" s="31" t="str">
        <f>+IF(OR($H38=0,$I38=0,$J38=0,$K38=0),"Không đủ ĐKDT",IF(AND(L38=0,M38&gt;=4),"Không đạt",""))</f>
        <v/>
      </c>
      <c r="Q38" s="32" t="s">
        <v>1254</v>
      </c>
      <c r="R38" s="3"/>
      <c r="S38" s="21"/>
      <c r="T38" s="73" t="str">
        <f>IF(P38="Không đủ ĐKDT","Học lại",IF(P38="Đình chỉ thi","Học lại",IF(AND(MID(G38,2,2)&lt;"12",P38="Vắng"),"Thi lại",IF(P38="Vắng có phép", "Thi lại",IF(AND((MID(G38,2,2)&lt;"12"),M38&lt;4.5),"Thi lại",IF(AND((MID(G38,2,2)&lt;"18"),M38&lt;4),"Học lại",IF(AND((MID(G38,2,2)&gt;"17"),M38&lt;4),"Thi lại",IF(AND(MID(G38,2,2)&gt;"17",L38=0),"Thi lại",IF(AND((MID(G38,2,2)&lt;"12"),L38=0),"Thi lại",IF(AND((MID(G38,2,2)&lt;"18"),(MID(G38,2,2)&gt;"11"),L38=0),"Học lại","Đạt"))))))))))</f>
        <v>Đạt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2:35" ht="14.25" customHeight="1" x14ac:dyDescent="0.25">
      <c r="B39" s="22">
        <v>31</v>
      </c>
      <c r="C39" s="23" t="s">
        <v>1272</v>
      </c>
      <c r="D39" s="24" t="s">
        <v>44</v>
      </c>
      <c r="E39" s="25" t="s">
        <v>90</v>
      </c>
      <c r="F39" s="26" t="s">
        <v>1273</v>
      </c>
      <c r="G39" s="23" t="s">
        <v>84</v>
      </c>
      <c r="H39" s="78">
        <v>7</v>
      </c>
      <c r="I39" s="27">
        <v>7</v>
      </c>
      <c r="J39" s="27" t="s">
        <v>25</v>
      </c>
      <c r="K39" s="27">
        <v>6</v>
      </c>
      <c r="L39" s="71">
        <v>7.5</v>
      </c>
      <c r="M39" s="28">
        <f>ROUND(SUMPRODUCT(H39:L39,$H$8:$L$8)/100,1)</f>
        <v>7.3</v>
      </c>
      <c r="N39" s="29" t="str">
        <f>IF(AND($M39&gt;=9,$M39&lt;=10),"A+","")&amp;IF(AND($M39&gt;=8.5,$M39&lt;=8.9),"A","")&amp;IF(AND($M39&gt;=8,$M39&lt;=8.4),"B+","")&amp;IF(AND($M39&gt;=7,$M39&lt;=7.9),"B","")&amp;IF(AND($M39&gt;=6.5,$M39&lt;=6.9),"C+","")&amp;IF(AND($M39&gt;=5.5,$M39&lt;=6.4),"C","")&amp;IF(AND($M39&gt;=5,$M39&lt;=5.4),"D+","")&amp;IF(AND($M39&gt;=4,$M39&lt;=4.9),"D","")&amp;IF(AND($M39&lt;4),"F","")</f>
        <v>B</v>
      </c>
      <c r="O39" s="30" t="str">
        <f>IF($M39&lt;4,"Kém",IF(AND($M39&gt;=4,$M39&lt;=5.4),"Trung bình yếu",IF(AND($M39&gt;=5.5,$M39&lt;=6.9),"Trung bình",IF(AND($M39&gt;=7,$M39&lt;=8.4),"Khá",IF(AND($M39&gt;=8.5,$M39&lt;=10),"Giỏi","")))))</f>
        <v>Khá</v>
      </c>
      <c r="P39" s="31" t="str">
        <f>+IF(OR($H39=0,$I39=0,$J39=0,$K39=0),"Không đủ ĐKDT",IF(AND(L39=0,M39&gt;=4),"Không đạt",""))</f>
        <v/>
      </c>
      <c r="Q39" s="32" t="s">
        <v>1254</v>
      </c>
      <c r="R39" s="3"/>
      <c r="S39" s="21"/>
      <c r="T39" s="73" t="str">
        <f>IF(P39="Không đủ ĐKDT","Học lại",IF(P39="Đình chỉ thi","Học lại",IF(AND(MID(G39,2,2)&lt;"12",P39="Vắng"),"Thi lại",IF(P39="Vắng có phép", "Thi lại",IF(AND((MID(G39,2,2)&lt;"12"),M39&lt;4.5),"Thi lại",IF(AND((MID(G39,2,2)&lt;"18"),M39&lt;4),"Học lại",IF(AND((MID(G39,2,2)&gt;"17"),M39&lt;4),"Thi lại",IF(AND(MID(G39,2,2)&gt;"17",L39=0),"Thi lại",IF(AND((MID(G39,2,2)&lt;"12"),L39=0),"Thi lại",IF(AND((MID(G39,2,2)&lt;"18"),(MID(G39,2,2)&gt;"11"),L39=0),"Học lại","Đạt"))))))))))</f>
        <v>Đạt</v>
      </c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</row>
    <row r="40" spans="2:35" ht="14.25" customHeight="1" x14ac:dyDescent="0.25">
      <c r="B40" s="22">
        <v>32</v>
      </c>
      <c r="C40" s="23" t="s">
        <v>1274</v>
      </c>
      <c r="D40" s="24" t="s">
        <v>1275</v>
      </c>
      <c r="E40" s="25" t="s">
        <v>799</v>
      </c>
      <c r="F40" s="26" t="s">
        <v>1276</v>
      </c>
      <c r="G40" s="23" t="s">
        <v>87</v>
      </c>
      <c r="H40" s="78">
        <v>10</v>
      </c>
      <c r="I40" s="27">
        <v>9</v>
      </c>
      <c r="J40" s="27" t="s">
        <v>25</v>
      </c>
      <c r="K40" s="27">
        <v>8.5</v>
      </c>
      <c r="L40" s="71">
        <v>9.5</v>
      </c>
      <c r="M40" s="28">
        <f>ROUND(SUMPRODUCT(H40:L40,$H$8:$L$8)/100,1)</f>
        <v>9.4</v>
      </c>
      <c r="N40" s="29" t="str">
        <f>IF(AND($M40&gt;=9,$M40&lt;=10),"A+","")&amp;IF(AND($M40&gt;=8.5,$M40&lt;=8.9),"A","")&amp;IF(AND($M40&gt;=8,$M40&lt;=8.4),"B+","")&amp;IF(AND($M40&gt;=7,$M40&lt;=7.9),"B","")&amp;IF(AND($M40&gt;=6.5,$M40&lt;=6.9),"C+","")&amp;IF(AND($M40&gt;=5.5,$M40&lt;=6.4),"C","")&amp;IF(AND($M40&gt;=5,$M40&lt;=5.4),"D+","")&amp;IF(AND($M40&gt;=4,$M40&lt;=4.9),"D","")&amp;IF(AND($M40&lt;4),"F","")</f>
        <v>A+</v>
      </c>
      <c r="O40" s="30" t="str">
        <f>IF($M40&lt;4,"Kém",IF(AND($M40&gt;=4,$M40&lt;=5.4),"Trung bình yếu",IF(AND($M40&gt;=5.5,$M40&lt;=6.9),"Trung bình",IF(AND($M40&gt;=7,$M40&lt;=8.4),"Khá",IF(AND($M40&gt;=8.5,$M40&lt;=10),"Giỏi","")))))</f>
        <v>Giỏi</v>
      </c>
      <c r="P40" s="31" t="str">
        <f>+IF(OR($H40=0,$I40=0,$J40=0,$K40=0),"Không đủ ĐKDT",IF(AND(L40=0,M40&gt;=4),"Không đạt",""))</f>
        <v/>
      </c>
      <c r="Q40" s="32" t="s">
        <v>1254</v>
      </c>
      <c r="R40" s="3"/>
      <c r="S40" s="21"/>
      <c r="T40" s="73" t="str">
        <f>IF(P40="Không đủ ĐKDT","Học lại",IF(P40="Đình chỉ thi","Học lại",IF(AND(MID(G40,2,2)&lt;"12",P40="Vắng"),"Thi lại",IF(P40="Vắng có phép", "Thi lại",IF(AND((MID(G40,2,2)&lt;"12"),M40&lt;4.5),"Thi lại",IF(AND((MID(G40,2,2)&lt;"18"),M40&lt;4),"Học lại",IF(AND((MID(G40,2,2)&gt;"17"),M40&lt;4),"Thi lại",IF(AND(MID(G40,2,2)&gt;"17",L40=0),"Thi lại",IF(AND((MID(G40,2,2)&lt;"12"),L40=0),"Thi lại",IF(AND((MID(G40,2,2)&lt;"18"),(MID(G40,2,2)&gt;"11"),L40=0),"Học lại","Đạt"))))))))))</f>
        <v>Đạt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2:35" ht="14.25" customHeight="1" x14ac:dyDescent="0.25">
      <c r="B41" s="22">
        <v>33</v>
      </c>
      <c r="C41" s="23" t="s">
        <v>1277</v>
      </c>
      <c r="D41" s="24" t="s">
        <v>1278</v>
      </c>
      <c r="E41" s="25" t="s">
        <v>799</v>
      </c>
      <c r="F41" s="26" t="s">
        <v>269</v>
      </c>
      <c r="G41" s="23" t="s">
        <v>49</v>
      </c>
      <c r="H41" s="78">
        <v>9.5</v>
      </c>
      <c r="I41" s="27">
        <v>7</v>
      </c>
      <c r="J41" s="27" t="s">
        <v>25</v>
      </c>
      <c r="K41" s="27">
        <v>7</v>
      </c>
      <c r="L41" s="71">
        <v>7</v>
      </c>
      <c r="M41" s="28">
        <f>ROUND(SUMPRODUCT(H41:L41,$H$8:$L$8)/100,1)</f>
        <v>7.3</v>
      </c>
      <c r="N41" s="29" t="str">
        <f>IF(AND($M41&gt;=9,$M41&lt;=10),"A+","")&amp;IF(AND($M41&gt;=8.5,$M41&lt;=8.9),"A","")&amp;IF(AND($M41&gt;=8,$M41&lt;=8.4),"B+","")&amp;IF(AND($M41&gt;=7,$M41&lt;=7.9),"B","")&amp;IF(AND($M41&gt;=6.5,$M41&lt;=6.9),"C+","")&amp;IF(AND($M41&gt;=5.5,$M41&lt;=6.4),"C","")&amp;IF(AND($M41&gt;=5,$M41&lt;=5.4),"D+","")&amp;IF(AND($M41&gt;=4,$M41&lt;=4.9),"D","")&amp;IF(AND($M41&lt;4),"F","")</f>
        <v>B</v>
      </c>
      <c r="O41" s="30" t="str">
        <f>IF($M41&lt;4,"Kém",IF(AND($M41&gt;=4,$M41&lt;=5.4),"Trung bình yếu",IF(AND($M41&gt;=5.5,$M41&lt;=6.9),"Trung bình",IF(AND($M41&gt;=7,$M41&lt;=8.4),"Khá",IF(AND($M41&gt;=8.5,$M41&lt;=10),"Giỏi","")))))</f>
        <v>Khá</v>
      </c>
      <c r="P41" s="31" t="str">
        <f>+IF(OR($H41=0,$I41=0,$J41=0,$K41=0),"Không đủ ĐKDT",IF(AND(L41=0,M41&gt;=4),"Không đạt",""))</f>
        <v/>
      </c>
      <c r="Q41" s="32" t="s">
        <v>1254</v>
      </c>
      <c r="R41" s="3"/>
      <c r="S41" s="21"/>
      <c r="T41" s="73" t="str">
        <f>IF(P41="Không đủ ĐKDT","Học lại",IF(P41="Đình chỉ thi","Học lại",IF(AND(MID(G41,2,2)&lt;"12",P41="Vắng"),"Thi lại",IF(P41="Vắng có phép", "Thi lại",IF(AND((MID(G41,2,2)&lt;"12"),M41&lt;4.5),"Thi lại",IF(AND((MID(G41,2,2)&lt;"18"),M41&lt;4),"Học lại",IF(AND((MID(G41,2,2)&gt;"17"),M41&lt;4),"Thi lại",IF(AND(MID(G41,2,2)&gt;"17",L41=0),"Thi lại",IF(AND((MID(G41,2,2)&lt;"12"),L41=0),"Thi lại",IF(AND((MID(G41,2,2)&lt;"18"),(MID(G41,2,2)&gt;"11"),L41=0),"Học lại","Đạt"))))))))))</f>
        <v>Đạt</v>
      </c>
      <c r="U41" s="63"/>
      <c r="V41" s="63"/>
      <c r="W41" s="76"/>
      <c r="X41" s="53"/>
      <c r="Y41" s="53"/>
      <c r="Z41" s="53"/>
      <c r="AA41" s="64"/>
      <c r="AB41" s="53"/>
      <c r="AC41" s="65"/>
      <c r="AD41" s="66"/>
      <c r="AE41" s="65"/>
      <c r="AF41" s="66"/>
      <c r="AG41" s="65"/>
      <c r="AH41" s="53"/>
      <c r="AI41" s="64"/>
    </row>
    <row r="42" spans="2:35" ht="14.25" customHeight="1" x14ac:dyDescent="0.25">
      <c r="B42" s="22">
        <v>34</v>
      </c>
      <c r="C42" s="23" t="s">
        <v>1279</v>
      </c>
      <c r="D42" s="24" t="s">
        <v>1280</v>
      </c>
      <c r="E42" s="25" t="s">
        <v>146</v>
      </c>
      <c r="F42" s="26" t="s">
        <v>1281</v>
      </c>
      <c r="G42" s="23" t="s">
        <v>53</v>
      </c>
      <c r="H42" s="78">
        <v>8.5</v>
      </c>
      <c r="I42" s="27">
        <v>8</v>
      </c>
      <c r="J42" s="27" t="s">
        <v>25</v>
      </c>
      <c r="K42" s="27">
        <v>7</v>
      </c>
      <c r="L42" s="71">
        <v>9</v>
      </c>
      <c r="M42" s="28">
        <f>ROUND(SUMPRODUCT(H42:L42,$H$8:$L$8)/100,1)</f>
        <v>8.6999999999999993</v>
      </c>
      <c r="N42" s="29" t="str">
        <f>IF(AND($M42&gt;=9,$M42&lt;=10),"A+","")&amp;IF(AND($M42&gt;=8.5,$M42&lt;=8.9),"A","")&amp;IF(AND($M42&gt;=8,$M42&lt;=8.4),"B+","")&amp;IF(AND($M42&gt;=7,$M42&lt;=7.9),"B","")&amp;IF(AND($M42&gt;=6.5,$M42&lt;=6.9),"C+","")&amp;IF(AND($M42&gt;=5.5,$M42&lt;=6.4),"C","")&amp;IF(AND($M42&gt;=5,$M42&lt;=5.4),"D+","")&amp;IF(AND($M42&gt;=4,$M42&lt;=4.9),"D","")&amp;IF(AND($M42&lt;4),"F","")</f>
        <v>A</v>
      </c>
      <c r="O42" s="30" t="str">
        <f>IF($M42&lt;4,"Kém",IF(AND($M42&gt;=4,$M42&lt;=5.4),"Trung bình yếu",IF(AND($M42&gt;=5.5,$M42&lt;=6.9),"Trung bình",IF(AND($M42&gt;=7,$M42&lt;=8.4),"Khá",IF(AND($M42&gt;=8.5,$M42&lt;=10),"Giỏi","")))))</f>
        <v>Giỏi</v>
      </c>
      <c r="P42" s="31" t="str">
        <f>+IF(OR($H42=0,$I42=0,$J42=0,$K42=0),"Không đủ ĐKDT",IF(AND(L42=0,M42&gt;=4),"Không đạt",""))</f>
        <v/>
      </c>
      <c r="Q42" s="32" t="s">
        <v>1254</v>
      </c>
      <c r="R42" s="3"/>
      <c r="S42" s="21"/>
      <c r="T42" s="73" t="str">
        <f>IF(P42="Không đủ ĐKDT","Học lại",IF(P42="Đình chỉ thi","Học lại",IF(AND(MID(G42,2,2)&lt;"12",P42="Vắng"),"Thi lại",IF(P42="Vắng có phép", "Thi lại",IF(AND((MID(G42,2,2)&lt;"12"),M42&lt;4.5),"Thi lại",IF(AND((MID(G42,2,2)&lt;"18"),M42&lt;4),"Học lại",IF(AND((MID(G42,2,2)&gt;"17"),M42&lt;4),"Thi lại",IF(AND(MID(G42,2,2)&gt;"17",L42=0),"Thi lại",IF(AND((MID(G42,2,2)&lt;"12"),L42=0),"Thi lại",IF(AND((MID(G42,2,2)&lt;"18"),(MID(G42,2,2)&gt;"11"),L42=0),"Học lại","Đạt"))))))))))</f>
        <v>Đạt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2:35" ht="14.25" customHeight="1" x14ac:dyDescent="0.25">
      <c r="B43" s="22">
        <v>35</v>
      </c>
      <c r="C43" s="23" t="s">
        <v>1282</v>
      </c>
      <c r="D43" s="24" t="s">
        <v>1283</v>
      </c>
      <c r="E43" s="25" t="s">
        <v>149</v>
      </c>
      <c r="F43" s="26" t="s">
        <v>1144</v>
      </c>
      <c r="G43" s="23" t="s">
        <v>87</v>
      </c>
      <c r="H43" s="78">
        <v>9</v>
      </c>
      <c r="I43" s="27">
        <v>8.5</v>
      </c>
      <c r="J43" s="27" t="s">
        <v>25</v>
      </c>
      <c r="K43" s="27">
        <v>7</v>
      </c>
      <c r="L43" s="71">
        <v>7.5</v>
      </c>
      <c r="M43" s="28">
        <f>ROUND(SUMPRODUCT(H43:L43,$H$8:$L$8)/100,1)</f>
        <v>7.7</v>
      </c>
      <c r="N43" s="29" t="str">
        <f>IF(AND($M43&gt;=9,$M43&lt;=10),"A+","")&amp;IF(AND($M43&gt;=8.5,$M43&lt;=8.9),"A","")&amp;IF(AND($M43&gt;=8,$M43&lt;=8.4),"B+","")&amp;IF(AND($M43&gt;=7,$M43&lt;=7.9),"B","")&amp;IF(AND($M43&gt;=6.5,$M43&lt;=6.9),"C+","")&amp;IF(AND($M43&gt;=5.5,$M43&lt;=6.4),"C","")&amp;IF(AND($M43&gt;=5,$M43&lt;=5.4),"D+","")&amp;IF(AND($M43&gt;=4,$M43&lt;=4.9),"D","")&amp;IF(AND($M43&lt;4),"F","")</f>
        <v>B</v>
      </c>
      <c r="O43" s="30" t="str">
        <f>IF($M43&lt;4,"Kém",IF(AND($M43&gt;=4,$M43&lt;=5.4),"Trung bình yếu",IF(AND($M43&gt;=5.5,$M43&lt;=6.9),"Trung bình",IF(AND($M43&gt;=7,$M43&lt;=8.4),"Khá",IF(AND($M43&gt;=8.5,$M43&lt;=10),"Giỏi","")))))</f>
        <v>Khá</v>
      </c>
      <c r="P43" s="31" t="str">
        <f>+IF(OR($H43=0,$I43=0,$J43=0,$K43=0),"Không đủ ĐKDT",IF(AND(L43=0,M43&gt;=4),"Không đạt",""))</f>
        <v/>
      </c>
      <c r="Q43" s="32" t="s">
        <v>1254</v>
      </c>
      <c r="R43" s="3"/>
      <c r="S43" s="21"/>
      <c r="T43" s="73" t="str">
        <f>IF(P43="Không đủ ĐKDT","Học lại",IF(P43="Đình chỉ thi","Học lại",IF(AND(MID(G43,2,2)&lt;"12",P43="Vắng"),"Thi lại",IF(P43="Vắng có phép", "Thi lại",IF(AND((MID(G43,2,2)&lt;"12"),M43&lt;4.5),"Thi lại",IF(AND((MID(G43,2,2)&lt;"18"),M43&lt;4),"Học lại",IF(AND((MID(G43,2,2)&gt;"17"),M43&lt;4),"Thi lại",IF(AND(MID(G43,2,2)&gt;"17",L43=0),"Thi lại",IF(AND((MID(G43,2,2)&lt;"12"),L43=0),"Thi lại",IF(AND((MID(G43,2,2)&lt;"18"),(MID(G43,2,2)&gt;"11"),L43=0),"Học lại","Đạt"))))))))))</f>
        <v>Đạt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2:35" ht="14.25" customHeight="1" x14ac:dyDescent="0.25">
      <c r="B44" s="22">
        <v>36</v>
      </c>
      <c r="C44" s="23" t="s">
        <v>1284</v>
      </c>
      <c r="D44" s="24" t="s">
        <v>1169</v>
      </c>
      <c r="E44" s="25" t="s">
        <v>149</v>
      </c>
      <c r="F44" s="26" t="s">
        <v>535</v>
      </c>
      <c r="G44" s="23" t="s">
        <v>78</v>
      </c>
      <c r="H44" s="78">
        <v>7.5</v>
      </c>
      <c r="I44" s="27">
        <v>6</v>
      </c>
      <c r="J44" s="27" t="s">
        <v>25</v>
      </c>
      <c r="K44" s="27">
        <v>5.5</v>
      </c>
      <c r="L44" s="71">
        <v>4.5</v>
      </c>
      <c r="M44" s="28">
        <f>ROUND(SUMPRODUCT(H44:L44,$H$8:$L$8)/100,1)</f>
        <v>5.0999999999999996</v>
      </c>
      <c r="N44" s="29" t="str">
        <f>IF(AND($M44&gt;=9,$M44&lt;=10),"A+","")&amp;IF(AND($M44&gt;=8.5,$M44&lt;=8.9),"A","")&amp;IF(AND($M44&gt;=8,$M44&lt;=8.4),"B+","")&amp;IF(AND($M44&gt;=7,$M44&lt;=7.9),"B","")&amp;IF(AND($M44&gt;=6.5,$M44&lt;=6.9),"C+","")&amp;IF(AND($M44&gt;=5.5,$M44&lt;=6.4),"C","")&amp;IF(AND($M44&gt;=5,$M44&lt;=5.4),"D+","")&amp;IF(AND($M44&gt;=4,$M44&lt;=4.9),"D","")&amp;IF(AND($M44&lt;4),"F","")</f>
        <v>D+</v>
      </c>
      <c r="O44" s="30" t="str">
        <f>IF($M44&lt;4,"Kém",IF(AND($M44&gt;=4,$M44&lt;=5.4),"Trung bình yếu",IF(AND($M44&gt;=5.5,$M44&lt;=6.9),"Trung bình",IF(AND($M44&gt;=7,$M44&lt;=8.4),"Khá",IF(AND($M44&gt;=8.5,$M44&lt;=10),"Giỏi","")))))</f>
        <v>Trung bình yếu</v>
      </c>
      <c r="P44" s="31" t="str">
        <f>+IF(OR($H44=0,$I44=0,$J44=0,$K44=0),"Không đủ ĐKDT",IF(AND(L44=0,M44&gt;=4),"Không đạt",""))</f>
        <v/>
      </c>
      <c r="Q44" s="32" t="s">
        <v>1254</v>
      </c>
      <c r="R44" s="3"/>
      <c r="S44" s="21"/>
      <c r="T44" s="73" t="str">
        <f>IF(P44="Không đủ ĐKDT","Học lại",IF(P44="Đình chỉ thi","Học lại",IF(AND(MID(G44,2,2)&lt;"12",P44="Vắng"),"Thi lại",IF(P44="Vắng có phép", "Thi lại",IF(AND((MID(G44,2,2)&lt;"12"),M44&lt;4.5),"Thi lại",IF(AND((MID(G44,2,2)&lt;"18"),M44&lt;4),"Học lại",IF(AND((MID(G44,2,2)&gt;"17"),M44&lt;4),"Thi lại",IF(AND(MID(G44,2,2)&gt;"17",L44=0),"Thi lại",IF(AND((MID(G44,2,2)&lt;"12"),L44=0),"Thi lại",IF(AND((MID(G44,2,2)&lt;"18"),(MID(G44,2,2)&gt;"11"),L44=0),"Học lại","Đạt"))))))))))</f>
        <v>Đạt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2:35" ht="14.25" customHeight="1" x14ac:dyDescent="0.25">
      <c r="B45" s="22">
        <v>37</v>
      </c>
      <c r="C45" s="23" t="s">
        <v>1285</v>
      </c>
      <c r="D45" s="24" t="s">
        <v>1286</v>
      </c>
      <c r="E45" s="25" t="s">
        <v>149</v>
      </c>
      <c r="F45" s="26" t="s">
        <v>1287</v>
      </c>
      <c r="G45" s="23" t="s">
        <v>53</v>
      </c>
      <c r="H45" s="78">
        <v>8</v>
      </c>
      <c r="I45" s="27">
        <v>7.5</v>
      </c>
      <c r="J45" s="27" t="s">
        <v>25</v>
      </c>
      <c r="K45" s="27">
        <v>7</v>
      </c>
      <c r="L45" s="71">
        <v>8</v>
      </c>
      <c r="M45" s="28">
        <f>ROUND(SUMPRODUCT(H45:L45,$H$8:$L$8)/100,1)</f>
        <v>7.9</v>
      </c>
      <c r="N45" s="29" t="str">
        <f>IF(AND($M45&gt;=9,$M45&lt;=10),"A+","")&amp;IF(AND($M45&gt;=8.5,$M45&lt;=8.9),"A","")&amp;IF(AND($M45&gt;=8,$M45&lt;=8.4),"B+","")&amp;IF(AND($M45&gt;=7,$M45&lt;=7.9),"B","")&amp;IF(AND($M45&gt;=6.5,$M45&lt;=6.9),"C+","")&amp;IF(AND($M45&gt;=5.5,$M45&lt;=6.4),"C","")&amp;IF(AND($M45&gt;=5,$M45&lt;=5.4),"D+","")&amp;IF(AND($M45&gt;=4,$M45&lt;=4.9),"D","")&amp;IF(AND($M45&lt;4),"F","")</f>
        <v>B</v>
      </c>
      <c r="O45" s="30" t="str">
        <f>IF($M45&lt;4,"Kém",IF(AND($M45&gt;=4,$M45&lt;=5.4),"Trung bình yếu",IF(AND($M45&gt;=5.5,$M45&lt;=6.9),"Trung bình",IF(AND($M45&gt;=7,$M45&lt;=8.4),"Khá",IF(AND($M45&gt;=8.5,$M45&lt;=10),"Giỏi","")))))</f>
        <v>Khá</v>
      </c>
      <c r="P45" s="31" t="str">
        <f>+IF(OR($H45=0,$I45=0,$J45=0,$K45=0),"Không đủ ĐKDT",IF(AND(L45=0,M45&gt;=4),"Không đạt",""))</f>
        <v/>
      </c>
      <c r="Q45" s="32" t="s">
        <v>1254</v>
      </c>
      <c r="R45" s="3"/>
      <c r="S45" s="21"/>
      <c r="T45" s="73" t="str">
        <f>IF(P45="Không đủ ĐKDT","Học lại",IF(P45="Đình chỉ thi","Học lại",IF(AND(MID(G45,2,2)&lt;"12",P45="Vắng"),"Thi lại",IF(P45="Vắng có phép", "Thi lại",IF(AND((MID(G45,2,2)&lt;"12"),M45&lt;4.5),"Thi lại",IF(AND((MID(G45,2,2)&lt;"18"),M45&lt;4),"Học lại",IF(AND((MID(G45,2,2)&gt;"17"),M45&lt;4),"Thi lại",IF(AND(MID(G45,2,2)&gt;"17",L45=0),"Thi lại",IF(AND((MID(G45,2,2)&lt;"12"),L45=0),"Thi lại",IF(AND((MID(G45,2,2)&lt;"18"),(MID(G45,2,2)&gt;"11"),L45=0),"Học lại","Đạt"))))))))))</f>
        <v>Đạt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2:35" ht="14.25" customHeight="1" x14ac:dyDescent="0.25">
      <c r="B46" s="22">
        <v>38</v>
      </c>
      <c r="C46" s="23" t="s">
        <v>1288</v>
      </c>
      <c r="D46" s="24" t="s">
        <v>1289</v>
      </c>
      <c r="E46" s="25" t="s">
        <v>92</v>
      </c>
      <c r="F46" s="26" t="s">
        <v>810</v>
      </c>
      <c r="G46" s="23" t="s">
        <v>84</v>
      </c>
      <c r="H46" s="78">
        <v>7</v>
      </c>
      <c r="I46" s="27">
        <v>9</v>
      </c>
      <c r="J46" s="27" t="s">
        <v>25</v>
      </c>
      <c r="K46" s="27">
        <v>7</v>
      </c>
      <c r="L46" s="71">
        <v>5.5</v>
      </c>
      <c r="M46" s="28">
        <f>ROUND(SUMPRODUCT(H46:L46,$H$8:$L$8)/100,1)</f>
        <v>6.2</v>
      </c>
      <c r="N46" s="29" t="str">
        <f>IF(AND($M46&gt;=9,$M46&lt;=10),"A+","")&amp;IF(AND($M46&gt;=8.5,$M46&lt;=8.9),"A","")&amp;IF(AND($M46&gt;=8,$M46&lt;=8.4),"B+","")&amp;IF(AND($M46&gt;=7,$M46&lt;=7.9),"B","")&amp;IF(AND($M46&gt;=6.5,$M46&lt;=6.9),"C+","")&amp;IF(AND($M46&gt;=5.5,$M46&lt;=6.4),"C","")&amp;IF(AND($M46&gt;=5,$M46&lt;=5.4),"D+","")&amp;IF(AND($M46&gt;=4,$M46&lt;=4.9),"D","")&amp;IF(AND($M46&lt;4),"F","")</f>
        <v>C</v>
      </c>
      <c r="O46" s="30" t="str">
        <f>IF($M46&lt;4,"Kém",IF(AND($M46&gt;=4,$M46&lt;=5.4),"Trung bình yếu",IF(AND($M46&gt;=5.5,$M46&lt;=6.9),"Trung bình",IF(AND($M46&gt;=7,$M46&lt;=8.4),"Khá",IF(AND($M46&gt;=8.5,$M46&lt;=10),"Giỏi","")))))</f>
        <v>Trung bình</v>
      </c>
      <c r="P46" s="31" t="str">
        <f>+IF(OR($H46=0,$I46=0,$J46=0,$K46=0),"Không đủ ĐKDT",IF(AND(L46=0,M46&gt;=4),"Không đạt",""))</f>
        <v/>
      </c>
      <c r="Q46" s="32" t="s">
        <v>1254</v>
      </c>
      <c r="R46" s="3"/>
      <c r="S46" s="21"/>
      <c r="T46" s="73" t="str">
        <f>IF(P46="Không đủ ĐKDT","Học lại",IF(P46="Đình chỉ thi","Học lại",IF(AND(MID(G46,2,2)&lt;"12",P46="Vắng"),"Thi lại",IF(P46="Vắng có phép", "Thi lại",IF(AND((MID(G46,2,2)&lt;"12"),M46&lt;4.5),"Thi lại",IF(AND((MID(G46,2,2)&lt;"18"),M46&lt;4),"Học lại",IF(AND((MID(G46,2,2)&gt;"17"),M46&lt;4),"Thi lại",IF(AND(MID(G46,2,2)&gt;"17",L46=0),"Thi lại",IF(AND((MID(G46,2,2)&lt;"12"),L46=0),"Thi lại",IF(AND((MID(G46,2,2)&lt;"18"),(MID(G46,2,2)&gt;"11"),L46=0),"Học lại","Đạt"))))))))))</f>
        <v>Đạt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2:35" ht="14.25" customHeight="1" x14ac:dyDescent="0.25">
      <c r="B47" s="22">
        <v>39</v>
      </c>
      <c r="C47" s="23" t="s">
        <v>1290</v>
      </c>
      <c r="D47" s="24" t="s">
        <v>76</v>
      </c>
      <c r="E47" s="25" t="s">
        <v>92</v>
      </c>
      <c r="F47" s="26" t="s">
        <v>338</v>
      </c>
      <c r="G47" s="23" t="s">
        <v>50</v>
      </c>
      <c r="H47" s="78">
        <v>8.5</v>
      </c>
      <c r="I47" s="27">
        <v>8</v>
      </c>
      <c r="J47" s="27" t="s">
        <v>25</v>
      </c>
      <c r="K47" s="27">
        <v>7</v>
      </c>
      <c r="L47" s="71">
        <v>8</v>
      </c>
      <c r="M47" s="28">
        <f>ROUND(SUMPRODUCT(H47:L47,$H$8:$L$8)/100,1)</f>
        <v>8</v>
      </c>
      <c r="N47" s="29" t="str">
        <f>IF(AND($M47&gt;=9,$M47&lt;=10),"A+","")&amp;IF(AND($M47&gt;=8.5,$M47&lt;=8.9),"A","")&amp;IF(AND($M47&gt;=8,$M47&lt;=8.4),"B+","")&amp;IF(AND($M47&gt;=7,$M47&lt;=7.9),"B","")&amp;IF(AND($M47&gt;=6.5,$M47&lt;=6.9),"C+","")&amp;IF(AND($M47&gt;=5.5,$M47&lt;=6.4),"C","")&amp;IF(AND($M47&gt;=5,$M47&lt;=5.4),"D+","")&amp;IF(AND($M47&gt;=4,$M47&lt;=4.9),"D","")&amp;IF(AND($M47&lt;4),"F","")</f>
        <v>B+</v>
      </c>
      <c r="O47" s="30" t="str">
        <f>IF($M47&lt;4,"Kém",IF(AND($M47&gt;=4,$M47&lt;=5.4),"Trung bình yếu",IF(AND($M47&gt;=5.5,$M47&lt;=6.9),"Trung bình",IF(AND($M47&gt;=7,$M47&lt;=8.4),"Khá",IF(AND($M47&gt;=8.5,$M47&lt;=10),"Giỏi","")))))</f>
        <v>Khá</v>
      </c>
      <c r="P47" s="31" t="str">
        <f>+IF(OR($H47=0,$I47=0,$J47=0,$K47=0),"Không đủ ĐKDT",IF(AND(L47=0,M47&gt;=4),"Không đạt",""))</f>
        <v/>
      </c>
      <c r="Q47" s="32" t="s">
        <v>1254</v>
      </c>
      <c r="R47" s="3"/>
      <c r="S47" s="21"/>
      <c r="T47" s="73" t="str">
        <f>IF(P47="Không đủ ĐKDT","Học lại",IF(P47="Đình chỉ thi","Học lại",IF(AND(MID(G47,2,2)&lt;"12",P47="Vắng"),"Thi lại",IF(P47="Vắng có phép", "Thi lại",IF(AND((MID(G47,2,2)&lt;"12"),M47&lt;4.5),"Thi lại",IF(AND((MID(G47,2,2)&lt;"18"),M47&lt;4),"Học lại",IF(AND((MID(G47,2,2)&gt;"17"),M47&lt;4),"Thi lại",IF(AND(MID(G47,2,2)&gt;"17",L47=0),"Thi lại",IF(AND((MID(G47,2,2)&lt;"12"),L47=0),"Thi lại",IF(AND((MID(G47,2,2)&lt;"18"),(MID(G47,2,2)&gt;"11"),L47=0),"Học lại","Đạt"))))))))))</f>
        <v>Đạt</v>
      </c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</row>
    <row r="48" spans="2:35" ht="14.25" customHeight="1" x14ac:dyDescent="0.25">
      <c r="B48" s="22">
        <v>40</v>
      </c>
      <c r="C48" s="23" t="s">
        <v>1291</v>
      </c>
      <c r="D48" s="24" t="s">
        <v>1028</v>
      </c>
      <c r="E48" s="25" t="s">
        <v>92</v>
      </c>
      <c r="F48" s="26" t="s">
        <v>865</v>
      </c>
      <c r="G48" s="23" t="s">
        <v>47</v>
      </c>
      <c r="H48" s="78">
        <v>7</v>
      </c>
      <c r="I48" s="27">
        <v>7</v>
      </c>
      <c r="J48" s="27" t="s">
        <v>25</v>
      </c>
      <c r="K48" s="27">
        <v>4</v>
      </c>
      <c r="L48" s="71">
        <v>5.5</v>
      </c>
      <c r="M48" s="28">
        <f>ROUND(SUMPRODUCT(H48:L48,$H$8:$L$8)/100,1)</f>
        <v>5.7</v>
      </c>
      <c r="N48" s="29" t="str">
        <f>IF(AND($M48&gt;=9,$M48&lt;=10),"A+","")&amp;IF(AND($M48&gt;=8.5,$M48&lt;=8.9),"A","")&amp;IF(AND($M48&gt;=8,$M48&lt;=8.4),"B+","")&amp;IF(AND($M48&gt;=7,$M48&lt;=7.9),"B","")&amp;IF(AND($M48&gt;=6.5,$M48&lt;=6.9),"C+","")&amp;IF(AND($M48&gt;=5.5,$M48&lt;=6.4),"C","")&amp;IF(AND($M48&gt;=5,$M48&lt;=5.4),"D+","")&amp;IF(AND($M48&gt;=4,$M48&lt;=4.9),"D","")&amp;IF(AND($M48&lt;4),"F","")</f>
        <v>C</v>
      </c>
      <c r="O48" s="30" t="str">
        <f>IF($M48&lt;4,"Kém",IF(AND($M48&gt;=4,$M48&lt;=5.4),"Trung bình yếu",IF(AND($M48&gt;=5.5,$M48&lt;=6.9),"Trung bình",IF(AND($M48&gt;=7,$M48&lt;=8.4),"Khá",IF(AND($M48&gt;=8.5,$M48&lt;=10),"Giỏi","")))))</f>
        <v>Trung bình</v>
      </c>
      <c r="P48" s="31" t="str">
        <f>+IF(OR($H48=0,$I48=0,$J48=0,$K48=0),"Không đủ ĐKDT",IF(AND(L48=0,M48&gt;=4),"Không đạt",""))</f>
        <v/>
      </c>
      <c r="Q48" s="32" t="s">
        <v>1254</v>
      </c>
      <c r="R48" s="3"/>
      <c r="S48" s="21"/>
      <c r="T48" s="73" t="str">
        <f>IF(P48="Không đủ ĐKDT","Học lại",IF(P48="Đình chỉ thi","Học lại",IF(AND(MID(G48,2,2)&lt;"12",P48="Vắng"),"Thi lại",IF(P48="Vắng có phép", "Thi lại",IF(AND((MID(G48,2,2)&lt;"12"),M48&lt;4.5),"Thi lại",IF(AND((MID(G48,2,2)&lt;"18"),M48&lt;4),"Học lại",IF(AND((MID(G48,2,2)&gt;"17"),M48&lt;4),"Thi lại",IF(AND(MID(G48,2,2)&gt;"17",L48=0),"Thi lại",IF(AND((MID(G48,2,2)&lt;"12"),L48=0),"Thi lại",IF(AND((MID(G48,2,2)&lt;"18"),(MID(G48,2,2)&gt;"11"),L48=0),"Học lại","Đạt"))))))))))</f>
        <v>Đạt</v>
      </c>
      <c r="U48" s="62"/>
      <c r="V48" s="62"/>
      <c r="W48" s="62"/>
      <c r="X48" s="54"/>
      <c r="Y48" s="54"/>
      <c r="Z48" s="54"/>
      <c r="AA48" s="54"/>
      <c r="AB48" s="53"/>
      <c r="AC48" s="54"/>
      <c r="AD48" s="54"/>
      <c r="AE48" s="54"/>
      <c r="AF48" s="54"/>
      <c r="AG48" s="54"/>
      <c r="AH48" s="54"/>
      <c r="AI48" s="55"/>
    </row>
    <row r="49" spans="2:35" ht="14.25" customHeight="1" x14ac:dyDescent="0.25">
      <c r="B49" s="22">
        <v>41</v>
      </c>
      <c r="C49" s="23" t="s">
        <v>1292</v>
      </c>
      <c r="D49" s="24" t="s">
        <v>1293</v>
      </c>
      <c r="E49" s="25" t="s">
        <v>94</v>
      </c>
      <c r="F49" s="26" t="s">
        <v>57</v>
      </c>
      <c r="G49" s="23" t="s">
        <v>50</v>
      </c>
      <c r="H49" s="78">
        <v>8</v>
      </c>
      <c r="I49" s="27">
        <v>8</v>
      </c>
      <c r="J49" s="27" t="s">
        <v>25</v>
      </c>
      <c r="K49" s="27">
        <v>4</v>
      </c>
      <c r="L49" s="71">
        <v>3</v>
      </c>
      <c r="M49" s="28">
        <f>ROUND(SUMPRODUCT(H49:L49,$H$8:$L$8)/100,1)</f>
        <v>4.0999999999999996</v>
      </c>
      <c r="N49" s="29" t="str">
        <f>IF(AND($M49&gt;=9,$M49&lt;=10),"A+","")&amp;IF(AND($M49&gt;=8.5,$M49&lt;=8.9),"A","")&amp;IF(AND($M49&gt;=8,$M49&lt;=8.4),"B+","")&amp;IF(AND($M49&gt;=7,$M49&lt;=7.9),"B","")&amp;IF(AND($M49&gt;=6.5,$M49&lt;=6.9),"C+","")&amp;IF(AND($M49&gt;=5.5,$M49&lt;=6.4),"C","")&amp;IF(AND($M49&gt;=5,$M49&lt;=5.4),"D+","")&amp;IF(AND($M49&gt;=4,$M49&lt;=4.9),"D","")&amp;IF(AND($M49&lt;4),"F","")</f>
        <v>D</v>
      </c>
      <c r="O49" s="30" t="str">
        <f>IF($M49&lt;4,"Kém",IF(AND($M49&gt;=4,$M49&lt;=5.4),"Trung bình yếu",IF(AND($M49&gt;=5.5,$M49&lt;=6.9),"Trung bình",IF(AND($M49&gt;=7,$M49&lt;=8.4),"Khá",IF(AND($M49&gt;=8.5,$M49&lt;=10),"Giỏi","")))))</f>
        <v>Trung bình yếu</v>
      </c>
      <c r="P49" s="31" t="str">
        <f>+IF(OR($H49=0,$I49=0,$J49=0,$K49=0),"Không đủ ĐKDT",IF(AND(L49=0,M49&gt;=4),"Không đạt",""))</f>
        <v/>
      </c>
      <c r="Q49" s="32" t="s">
        <v>1254</v>
      </c>
      <c r="R49" s="3"/>
      <c r="S49" s="21"/>
      <c r="T49" s="73" t="str">
        <f>IF(P49="Không đủ ĐKDT","Học lại",IF(P49="Đình chỉ thi","Học lại",IF(AND(MID(G49,2,2)&lt;"12",P49="Vắng"),"Thi lại",IF(P49="Vắng có phép", "Thi lại",IF(AND((MID(G49,2,2)&lt;"12"),M49&lt;4.5),"Thi lại",IF(AND((MID(G49,2,2)&lt;"18"),M49&lt;4),"Học lại",IF(AND((MID(G49,2,2)&gt;"17"),M49&lt;4),"Thi lại",IF(AND(MID(G49,2,2)&gt;"17",L49=0),"Thi lại",IF(AND((MID(G49,2,2)&lt;"12"),L49=0),"Thi lại",IF(AND((MID(G49,2,2)&lt;"18"),(MID(G49,2,2)&gt;"11"),L49=0),"Học lại","Đạt"))))))))))</f>
        <v>Đạt</v>
      </c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2:35" ht="14.25" customHeight="1" x14ac:dyDescent="0.25">
      <c r="B50" s="22">
        <v>42</v>
      </c>
      <c r="C50" s="23" t="s">
        <v>1294</v>
      </c>
      <c r="D50" s="24" t="s">
        <v>69</v>
      </c>
      <c r="E50" s="25" t="s">
        <v>94</v>
      </c>
      <c r="F50" s="26" t="s">
        <v>548</v>
      </c>
      <c r="G50" s="23" t="s">
        <v>49</v>
      </c>
      <c r="H50" s="78">
        <v>8.5</v>
      </c>
      <c r="I50" s="27">
        <v>8.5</v>
      </c>
      <c r="J50" s="27" t="s">
        <v>25</v>
      </c>
      <c r="K50" s="27">
        <v>8</v>
      </c>
      <c r="L50" s="71">
        <v>7.5</v>
      </c>
      <c r="M50" s="28">
        <f>ROUND(SUMPRODUCT(H50:L50,$H$8:$L$8)/100,1)</f>
        <v>7.8</v>
      </c>
      <c r="N50" s="29" t="str">
        <f>IF(AND($M50&gt;=9,$M50&lt;=10),"A+","")&amp;IF(AND($M50&gt;=8.5,$M50&lt;=8.9),"A","")&amp;IF(AND($M50&gt;=8,$M50&lt;=8.4),"B+","")&amp;IF(AND($M50&gt;=7,$M50&lt;=7.9),"B","")&amp;IF(AND($M50&gt;=6.5,$M50&lt;=6.9),"C+","")&amp;IF(AND($M50&gt;=5.5,$M50&lt;=6.4),"C","")&amp;IF(AND($M50&gt;=5,$M50&lt;=5.4),"D+","")&amp;IF(AND($M50&gt;=4,$M50&lt;=4.9),"D","")&amp;IF(AND($M50&lt;4),"F","")</f>
        <v>B</v>
      </c>
      <c r="O50" s="30" t="str">
        <f>IF($M50&lt;4,"Kém",IF(AND($M50&gt;=4,$M50&lt;=5.4),"Trung bình yếu",IF(AND($M50&gt;=5.5,$M50&lt;=6.9),"Trung bình",IF(AND($M50&gt;=7,$M50&lt;=8.4),"Khá",IF(AND($M50&gt;=8.5,$M50&lt;=10),"Giỏi","")))))</f>
        <v>Khá</v>
      </c>
      <c r="P50" s="31" t="str">
        <f>+IF(OR($H50=0,$I50=0,$J50=0,$K50=0),"Không đủ ĐKDT",IF(AND(L50=0,M50&gt;=4),"Không đạt",""))</f>
        <v/>
      </c>
      <c r="Q50" s="32" t="s">
        <v>1254</v>
      </c>
      <c r="R50" s="3"/>
      <c r="S50" s="21"/>
      <c r="T50" s="73" t="str">
        <f>IF(P50="Không đủ ĐKDT","Học lại",IF(P50="Đình chỉ thi","Học lại",IF(AND(MID(G50,2,2)&lt;"12",P50="Vắng"),"Thi lại",IF(P50="Vắng có phép", "Thi lại",IF(AND((MID(G50,2,2)&lt;"12"),M50&lt;4.5),"Thi lại",IF(AND((MID(G50,2,2)&lt;"18"),M50&lt;4),"Học lại",IF(AND((MID(G50,2,2)&gt;"17"),M50&lt;4),"Thi lại",IF(AND(MID(G50,2,2)&gt;"17",L50=0),"Thi lại",IF(AND((MID(G50,2,2)&lt;"12"),L50=0),"Thi lại",IF(AND((MID(G50,2,2)&lt;"18"),(MID(G50,2,2)&gt;"11"),L50=0),"Học lại","Đạt"))))))))))</f>
        <v>Đạt</v>
      </c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2:35" ht="14.25" customHeight="1" x14ac:dyDescent="0.25">
      <c r="B51" s="22">
        <v>43</v>
      </c>
      <c r="C51" s="23" t="s">
        <v>1295</v>
      </c>
      <c r="D51" s="24" t="s">
        <v>348</v>
      </c>
      <c r="E51" s="25" t="s">
        <v>1296</v>
      </c>
      <c r="F51" s="26" t="s">
        <v>810</v>
      </c>
      <c r="G51" s="23" t="s">
        <v>84</v>
      </c>
      <c r="H51" s="78">
        <v>6</v>
      </c>
      <c r="I51" s="27">
        <v>7</v>
      </c>
      <c r="J51" s="27" t="s">
        <v>25</v>
      </c>
      <c r="K51" s="27">
        <v>5</v>
      </c>
      <c r="L51" s="71">
        <v>6</v>
      </c>
      <c r="M51" s="28">
        <f>ROUND(SUMPRODUCT(H51:L51,$H$8:$L$8)/100,1)</f>
        <v>6</v>
      </c>
      <c r="N51" s="29" t="str">
        <f>IF(AND($M51&gt;=9,$M51&lt;=10),"A+","")&amp;IF(AND($M51&gt;=8.5,$M51&lt;=8.9),"A","")&amp;IF(AND($M51&gt;=8,$M51&lt;=8.4),"B+","")&amp;IF(AND($M51&gt;=7,$M51&lt;=7.9),"B","")&amp;IF(AND($M51&gt;=6.5,$M51&lt;=6.9),"C+","")&amp;IF(AND($M51&gt;=5.5,$M51&lt;=6.4),"C","")&amp;IF(AND($M51&gt;=5,$M51&lt;=5.4),"D+","")&amp;IF(AND($M51&gt;=4,$M51&lt;=4.9),"D","")&amp;IF(AND($M51&lt;4),"F","")</f>
        <v>C</v>
      </c>
      <c r="O51" s="30" t="str">
        <f>IF($M51&lt;4,"Kém",IF(AND($M51&gt;=4,$M51&lt;=5.4),"Trung bình yếu",IF(AND($M51&gt;=5.5,$M51&lt;=6.9),"Trung bình",IF(AND($M51&gt;=7,$M51&lt;=8.4),"Khá",IF(AND($M51&gt;=8.5,$M51&lt;=10),"Giỏi","")))))</f>
        <v>Trung bình</v>
      </c>
      <c r="P51" s="31" t="str">
        <f>+IF(OR($H51=0,$I51=0,$J51=0,$K51=0),"Không đủ ĐKDT",IF(AND(L51=0,M51&gt;=4),"Không đạt",""))</f>
        <v/>
      </c>
      <c r="Q51" s="32" t="s">
        <v>1254</v>
      </c>
      <c r="R51" s="3"/>
      <c r="S51" s="21"/>
      <c r="T51" s="73" t="str">
        <f>IF(P51="Không đủ ĐKDT","Học lại",IF(P51="Đình chỉ thi","Học lại",IF(AND(MID(G51,2,2)&lt;"12",P51="Vắng"),"Thi lại",IF(P51="Vắng có phép", "Thi lại",IF(AND((MID(G51,2,2)&lt;"12"),M51&lt;4.5),"Thi lại",IF(AND((MID(G51,2,2)&lt;"18"),M51&lt;4),"Học lại",IF(AND((MID(G51,2,2)&gt;"17"),M51&lt;4),"Thi lại",IF(AND(MID(G51,2,2)&gt;"17",L51=0),"Thi lại",IF(AND((MID(G51,2,2)&lt;"12"),L51=0),"Thi lại",IF(AND((MID(G51,2,2)&lt;"18"),(MID(G51,2,2)&gt;"11"),L51=0),"Học lại","Đạt"))))))))))</f>
        <v>Đạt</v>
      </c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2:35" ht="14.25" customHeight="1" x14ac:dyDescent="0.25">
      <c r="B52" s="22">
        <v>44</v>
      </c>
      <c r="C52" s="23" t="s">
        <v>1297</v>
      </c>
      <c r="D52" s="24" t="s">
        <v>107</v>
      </c>
      <c r="E52" s="25" t="s">
        <v>1136</v>
      </c>
      <c r="F52" s="26" t="s">
        <v>219</v>
      </c>
      <c r="G52" s="23" t="s">
        <v>47</v>
      </c>
      <c r="H52" s="78">
        <v>6</v>
      </c>
      <c r="I52" s="27">
        <v>7.5</v>
      </c>
      <c r="J52" s="27" t="s">
        <v>25</v>
      </c>
      <c r="K52" s="27">
        <v>6</v>
      </c>
      <c r="L52" s="71">
        <v>6</v>
      </c>
      <c r="M52" s="28">
        <f>ROUND(SUMPRODUCT(H52:L52,$H$8:$L$8)/100,1)</f>
        <v>6.2</v>
      </c>
      <c r="N52" s="29" t="str">
        <f>IF(AND($M52&gt;=9,$M52&lt;=10),"A+","")&amp;IF(AND($M52&gt;=8.5,$M52&lt;=8.9),"A","")&amp;IF(AND($M52&gt;=8,$M52&lt;=8.4),"B+","")&amp;IF(AND($M52&gt;=7,$M52&lt;=7.9),"B","")&amp;IF(AND($M52&gt;=6.5,$M52&lt;=6.9),"C+","")&amp;IF(AND($M52&gt;=5.5,$M52&lt;=6.4),"C","")&amp;IF(AND($M52&gt;=5,$M52&lt;=5.4),"D+","")&amp;IF(AND($M52&gt;=4,$M52&lt;=4.9),"D","")&amp;IF(AND($M52&lt;4),"F","")</f>
        <v>C</v>
      </c>
      <c r="O52" s="30" t="str">
        <f>IF($M52&lt;4,"Kém",IF(AND($M52&gt;=4,$M52&lt;=5.4),"Trung bình yếu",IF(AND($M52&gt;=5.5,$M52&lt;=6.9),"Trung bình",IF(AND($M52&gt;=7,$M52&lt;=8.4),"Khá",IF(AND($M52&gt;=8.5,$M52&lt;=10),"Giỏi","")))))</f>
        <v>Trung bình</v>
      </c>
      <c r="P52" s="31" t="str">
        <f>+IF(OR($H52=0,$I52=0,$J52=0,$K52=0),"Không đủ ĐKDT",IF(AND(L52=0,M52&gt;=4),"Không đạt",""))</f>
        <v/>
      </c>
      <c r="Q52" s="32" t="s">
        <v>1254</v>
      </c>
      <c r="R52" s="3"/>
      <c r="S52" s="21"/>
      <c r="T52" s="73" t="str">
        <f>IF(P52="Không đủ ĐKDT","Học lại",IF(P52="Đình chỉ thi","Học lại",IF(AND(MID(G52,2,2)&lt;"12",P52="Vắng"),"Thi lại",IF(P52="Vắng có phép", "Thi lại",IF(AND((MID(G52,2,2)&lt;"12"),M52&lt;4.5),"Thi lại",IF(AND((MID(G52,2,2)&lt;"18"),M52&lt;4),"Học lại",IF(AND((MID(G52,2,2)&gt;"17"),M52&lt;4),"Thi lại",IF(AND(MID(G52,2,2)&gt;"17",L52=0),"Thi lại",IF(AND((MID(G52,2,2)&lt;"12"),L52=0),"Thi lại",IF(AND((MID(G52,2,2)&lt;"18"),(MID(G52,2,2)&gt;"11"),L52=0),"Học lại","Đạt"))))))))))</f>
        <v>Đạt</v>
      </c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2:35" ht="14.25" customHeight="1" x14ac:dyDescent="0.25">
      <c r="B53" s="22">
        <v>45</v>
      </c>
      <c r="C53" s="23" t="s">
        <v>1298</v>
      </c>
      <c r="D53" s="24" t="s">
        <v>1299</v>
      </c>
      <c r="E53" s="25" t="s">
        <v>1136</v>
      </c>
      <c r="F53" s="26" t="s">
        <v>1300</v>
      </c>
      <c r="G53" s="23" t="s">
        <v>84</v>
      </c>
      <c r="H53" s="78">
        <v>8</v>
      </c>
      <c r="I53" s="27">
        <v>7.5</v>
      </c>
      <c r="J53" s="27" t="s">
        <v>25</v>
      </c>
      <c r="K53" s="27">
        <v>5</v>
      </c>
      <c r="L53" s="71">
        <v>9.5</v>
      </c>
      <c r="M53" s="28">
        <f>ROUND(SUMPRODUCT(H53:L53,$H$8:$L$8)/100,1)</f>
        <v>8.6999999999999993</v>
      </c>
      <c r="N53" s="29" t="str">
        <f>IF(AND($M53&gt;=9,$M53&lt;=10),"A+","")&amp;IF(AND($M53&gt;=8.5,$M53&lt;=8.9),"A","")&amp;IF(AND($M53&gt;=8,$M53&lt;=8.4),"B+","")&amp;IF(AND($M53&gt;=7,$M53&lt;=7.9),"B","")&amp;IF(AND($M53&gt;=6.5,$M53&lt;=6.9),"C+","")&amp;IF(AND($M53&gt;=5.5,$M53&lt;=6.4),"C","")&amp;IF(AND($M53&gt;=5,$M53&lt;=5.4),"D+","")&amp;IF(AND($M53&gt;=4,$M53&lt;=4.9),"D","")&amp;IF(AND($M53&lt;4),"F","")</f>
        <v>A</v>
      </c>
      <c r="O53" s="30" t="str">
        <f>IF($M53&lt;4,"Kém",IF(AND($M53&gt;=4,$M53&lt;=5.4),"Trung bình yếu",IF(AND($M53&gt;=5.5,$M53&lt;=6.9),"Trung bình",IF(AND($M53&gt;=7,$M53&lt;=8.4),"Khá",IF(AND($M53&gt;=8.5,$M53&lt;=10),"Giỏi","")))))</f>
        <v>Giỏi</v>
      </c>
      <c r="P53" s="31" t="str">
        <f>+IF(OR($H53=0,$I53=0,$J53=0,$K53=0),"Không đủ ĐKDT",IF(AND(L53=0,M53&gt;=4),"Không đạt",""))</f>
        <v/>
      </c>
      <c r="Q53" s="32" t="s">
        <v>1254</v>
      </c>
      <c r="R53" s="3"/>
      <c r="S53" s="21"/>
      <c r="T53" s="73" t="str">
        <f>IF(P53="Không đủ ĐKDT","Học lại",IF(P53="Đình chỉ thi","Học lại",IF(AND(MID(G53,2,2)&lt;"12",P53="Vắng"),"Thi lại",IF(P53="Vắng có phép", "Thi lại",IF(AND((MID(G53,2,2)&lt;"12"),M53&lt;4.5),"Thi lại",IF(AND((MID(G53,2,2)&lt;"18"),M53&lt;4),"Học lại",IF(AND((MID(G53,2,2)&gt;"17"),M53&lt;4),"Thi lại",IF(AND(MID(G53,2,2)&gt;"17",L53=0),"Thi lại",IF(AND((MID(G53,2,2)&lt;"12"),L53=0),"Thi lại",IF(AND((MID(G53,2,2)&lt;"18"),(MID(G53,2,2)&gt;"11"),L53=0),"Học lại","Đạt"))))))))))</f>
        <v>Đạt</v>
      </c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2:35" ht="14.25" customHeight="1" x14ac:dyDescent="0.25">
      <c r="B54" s="22">
        <v>46</v>
      </c>
      <c r="C54" s="23" t="s">
        <v>1301</v>
      </c>
      <c r="D54" s="24" t="s">
        <v>1302</v>
      </c>
      <c r="E54" s="25" t="s">
        <v>979</v>
      </c>
      <c r="F54" s="26" t="s">
        <v>1303</v>
      </c>
      <c r="G54" s="23" t="s">
        <v>50</v>
      </c>
      <c r="H54" s="78">
        <v>8</v>
      </c>
      <c r="I54" s="27">
        <v>7.5</v>
      </c>
      <c r="J54" s="27" t="s">
        <v>25</v>
      </c>
      <c r="K54" s="27">
        <v>8</v>
      </c>
      <c r="L54" s="71">
        <v>8</v>
      </c>
      <c r="M54" s="28">
        <f>ROUND(SUMPRODUCT(H54:L54,$H$8:$L$8)/100,1)</f>
        <v>8</v>
      </c>
      <c r="N54" s="29" t="str">
        <f>IF(AND($M54&gt;=9,$M54&lt;=10),"A+","")&amp;IF(AND($M54&gt;=8.5,$M54&lt;=8.9),"A","")&amp;IF(AND($M54&gt;=8,$M54&lt;=8.4),"B+","")&amp;IF(AND($M54&gt;=7,$M54&lt;=7.9),"B","")&amp;IF(AND($M54&gt;=6.5,$M54&lt;=6.9),"C+","")&amp;IF(AND($M54&gt;=5.5,$M54&lt;=6.4),"C","")&amp;IF(AND($M54&gt;=5,$M54&lt;=5.4),"D+","")&amp;IF(AND($M54&gt;=4,$M54&lt;=4.9),"D","")&amp;IF(AND($M54&lt;4),"F","")</f>
        <v>B+</v>
      </c>
      <c r="O54" s="30" t="str">
        <f>IF($M54&lt;4,"Kém",IF(AND($M54&gt;=4,$M54&lt;=5.4),"Trung bình yếu",IF(AND($M54&gt;=5.5,$M54&lt;=6.9),"Trung bình",IF(AND($M54&gt;=7,$M54&lt;=8.4),"Khá",IF(AND($M54&gt;=8.5,$M54&lt;=10),"Giỏi","")))))</f>
        <v>Khá</v>
      </c>
      <c r="P54" s="31" t="str">
        <f>+IF(OR($H54=0,$I54=0,$J54=0,$K54=0),"Không đủ ĐKDT",IF(AND(L54=0,M54&gt;=4),"Không đạt",""))</f>
        <v/>
      </c>
      <c r="Q54" s="32" t="s">
        <v>1254</v>
      </c>
      <c r="R54" s="3"/>
      <c r="S54" s="21"/>
      <c r="T54" s="73" t="str">
        <f>IF(P54="Không đủ ĐKDT","Học lại",IF(P54="Đình chỉ thi","Học lại",IF(AND(MID(G54,2,2)&lt;"12",P54="Vắng"),"Thi lại",IF(P54="Vắng có phép", "Thi lại",IF(AND((MID(G54,2,2)&lt;"12"),M54&lt;4.5),"Thi lại",IF(AND((MID(G54,2,2)&lt;"18"),M54&lt;4),"Học lại",IF(AND((MID(G54,2,2)&gt;"17"),M54&lt;4),"Thi lại",IF(AND(MID(G54,2,2)&gt;"17",L54=0),"Thi lại",IF(AND((MID(G54,2,2)&lt;"12"),L54=0),"Thi lại",IF(AND((MID(G54,2,2)&lt;"18"),(MID(G54,2,2)&gt;"11"),L54=0),"Học lại","Đạt"))))))))))</f>
        <v>Đạt</v>
      </c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2:35" ht="14.25" customHeight="1" x14ac:dyDescent="0.25">
      <c r="B55" s="22">
        <v>47</v>
      </c>
      <c r="C55" s="23" t="s">
        <v>1304</v>
      </c>
      <c r="D55" s="24" t="s">
        <v>1305</v>
      </c>
      <c r="E55" s="25" t="s">
        <v>1306</v>
      </c>
      <c r="F55" s="26" t="s">
        <v>1307</v>
      </c>
      <c r="G55" s="23" t="s">
        <v>78</v>
      </c>
      <c r="H55" s="78">
        <v>6</v>
      </c>
      <c r="I55" s="27">
        <v>4</v>
      </c>
      <c r="J55" s="27" t="s">
        <v>25</v>
      </c>
      <c r="K55" s="27">
        <v>6.5</v>
      </c>
      <c r="L55" s="71">
        <v>1.5</v>
      </c>
      <c r="M55" s="28">
        <f>ROUND(SUMPRODUCT(H55:L55,$H$8:$L$8)/100,1)</f>
        <v>2.7</v>
      </c>
      <c r="N55" s="29" t="str">
        <f>IF(AND($M55&gt;=9,$M55&lt;=10),"A+","")&amp;IF(AND($M55&gt;=8.5,$M55&lt;=8.9),"A","")&amp;IF(AND($M55&gt;=8,$M55&lt;=8.4),"B+","")&amp;IF(AND($M55&gt;=7,$M55&lt;=7.9),"B","")&amp;IF(AND($M55&gt;=6.5,$M55&lt;=6.9),"C+","")&amp;IF(AND($M55&gt;=5.5,$M55&lt;=6.4),"C","")&amp;IF(AND($M55&gt;=5,$M55&lt;=5.4),"D+","")&amp;IF(AND($M55&gt;=4,$M55&lt;=4.9),"D","")&amp;IF(AND($M55&lt;4),"F","")</f>
        <v>F</v>
      </c>
      <c r="O55" s="30" t="str">
        <f>IF($M55&lt;4,"Kém",IF(AND($M55&gt;=4,$M55&lt;=5.4),"Trung bình yếu",IF(AND($M55&gt;=5.5,$M55&lt;=6.9),"Trung bình",IF(AND($M55&gt;=7,$M55&lt;=8.4),"Khá",IF(AND($M55&gt;=8.5,$M55&lt;=10),"Giỏi","")))))</f>
        <v>Kém</v>
      </c>
      <c r="P55" s="31" t="str">
        <f>+IF(OR($H55=0,$I55=0,$J55=0,$K55=0),"Không đủ ĐKDT",IF(AND(L55=0,M55&gt;=4),"Không đạt",""))</f>
        <v/>
      </c>
      <c r="Q55" s="32" t="s">
        <v>1308</v>
      </c>
      <c r="R55" s="3"/>
      <c r="S55" s="21"/>
      <c r="T55" s="73" t="str">
        <f>IF(P55="Không đủ ĐKDT","Học lại",IF(P55="Đình chỉ thi","Học lại",IF(AND(MID(G55,2,2)&lt;"12",P55="Vắng"),"Thi lại",IF(P55="Vắng có phép", "Thi lại",IF(AND((MID(G55,2,2)&lt;"12"),M55&lt;4.5),"Thi lại",IF(AND((MID(G55,2,2)&lt;"18"),M55&lt;4),"Học lại",IF(AND((MID(G55,2,2)&gt;"17"),M55&lt;4),"Thi lại",IF(AND(MID(G55,2,2)&gt;"17",L55=0),"Thi lại",IF(AND((MID(G55,2,2)&lt;"12"),L55=0),"Thi lại",IF(AND((MID(G55,2,2)&lt;"18"),(MID(G55,2,2)&gt;"11"),L55=0),"Học lại","Đạt"))))))))))</f>
        <v>Học lại</v>
      </c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2:35" ht="14.25" customHeight="1" x14ac:dyDescent="0.25">
      <c r="B56" s="22">
        <v>48</v>
      </c>
      <c r="C56" s="23" t="s">
        <v>1309</v>
      </c>
      <c r="D56" s="24" t="s">
        <v>1310</v>
      </c>
      <c r="E56" s="25" t="s">
        <v>1311</v>
      </c>
      <c r="F56" s="26" t="s">
        <v>1312</v>
      </c>
      <c r="G56" s="23" t="s">
        <v>78</v>
      </c>
      <c r="H56" s="78">
        <v>8.5</v>
      </c>
      <c r="I56" s="27">
        <v>8.5</v>
      </c>
      <c r="J56" s="27" t="s">
        <v>25</v>
      </c>
      <c r="K56" s="27">
        <v>7.5</v>
      </c>
      <c r="L56" s="71">
        <v>4</v>
      </c>
      <c r="M56" s="28">
        <f>ROUND(SUMPRODUCT(H56:L56,$H$8:$L$8)/100,1)</f>
        <v>5.3</v>
      </c>
      <c r="N56" s="29" t="str">
        <f>IF(AND($M56&gt;=9,$M56&lt;=10),"A+","")&amp;IF(AND($M56&gt;=8.5,$M56&lt;=8.9),"A","")&amp;IF(AND($M56&gt;=8,$M56&lt;=8.4),"B+","")&amp;IF(AND($M56&gt;=7,$M56&lt;=7.9),"B","")&amp;IF(AND($M56&gt;=6.5,$M56&lt;=6.9),"C+","")&amp;IF(AND($M56&gt;=5.5,$M56&lt;=6.4),"C","")&amp;IF(AND($M56&gt;=5,$M56&lt;=5.4),"D+","")&amp;IF(AND($M56&gt;=4,$M56&lt;=4.9),"D","")&amp;IF(AND($M56&lt;4),"F","")</f>
        <v>D+</v>
      </c>
      <c r="O56" s="30" t="str">
        <f>IF($M56&lt;4,"Kém",IF(AND($M56&gt;=4,$M56&lt;=5.4),"Trung bình yếu",IF(AND($M56&gt;=5.5,$M56&lt;=6.9),"Trung bình",IF(AND($M56&gt;=7,$M56&lt;=8.4),"Khá",IF(AND($M56&gt;=8.5,$M56&lt;=10),"Giỏi","")))))</f>
        <v>Trung bình yếu</v>
      </c>
      <c r="P56" s="31" t="str">
        <f>+IF(OR($H56=0,$I56=0,$J56=0,$K56=0),"Không đủ ĐKDT",IF(AND(L56=0,M56&gt;=4),"Không đạt",""))</f>
        <v/>
      </c>
      <c r="Q56" s="32" t="s">
        <v>1308</v>
      </c>
      <c r="R56" s="3"/>
      <c r="S56" s="21"/>
      <c r="T56" s="73" t="str">
        <f>IF(P56="Không đủ ĐKDT","Học lại",IF(P56="Đình chỉ thi","Học lại",IF(AND(MID(G56,2,2)&lt;"12",P56="Vắng"),"Thi lại",IF(P56="Vắng có phép", "Thi lại",IF(AND((MID(G56,2,2)&lt;"12"),M56&lt;4.5),"Thi lại",IF(AND((MID(G56,2,2)&lt;"18"),M56&lt;4),"Học lại",IF(AND((MID(G56,2,2)&gt;"17"),M56&lt;4),"Thi lại",IF(AND(MID(G56,2,2)&gt;"17",L56=0),"Thi lại",IF(AND((MID(G56,2,2)&lt;"12"),L56=0),"Thi lại",IF(AND((MID(G56,2,2)&lt;"18"),(MID(G56,2,2)&gt;"11"),L56=0),"Học lại","Đạt"))))))))))</f>
        <v>Đạt</v>
      </c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2:35" ht="14.25" customHeight="1" x14ac:dyDescent="0.25">
      <c r="B57" s="22">
        <v>49</v>
      </c>
      <c r="C57" s="23" t="s">
        <v>1313</v>
      </c>
      <c r="D57" s="24" t="s">
        <v>97</v>
      </c>
      <c r="E57" s="25" t="s">
        <v>1314</v>
      </c>
      <c r="F57" s="26" t="s">
        <v>1021</v>
      </c>
      <c r="G57" s="23" t="s">
        <v>49</v>
      </c>
      <c r="H57" s="78">
        <v>9</v>
      </c>
      <c r="I57" s="27">
        <v>8</v>
      </c>
      <c r="J57" s="27" t="s">
        <v>25</v>
      </c>
      <c r="K57" s="27">
        <v>7</v>
      </c>
      <c r="L57" s="71">
        <v>5</v>
      </c>
      <c r="M57" s="28">
        <f>ROUND(SUMPRODUCT(H57:L57,$H$8:$L$8)/100,1)</f>
        <v>5.9</v>
      </c>
      <c r="N57" s="29" t="str">
        <f>IF(AND($M57&gt;=9,$M57&lt;=10),"A+","")&amp;IF(AND($M57&gt;=8.5,$M57&lt;=8.9),"A","")&amp;IF(AND($M57&gt;=8,$M57&lt;=8.4),"B+","")&amp;IF(AND($M57&gt;=7,$M57&lt;=7.9),"B","")&amp;IF(AND($M57&gt;=6.5,$M57&lt;=6.9),"C+","")&amp;IF(AND($M57&gt;=5.5,$M57&lt;=6.4),"C","")&amp;IF(AND($M57&gt;=5,$M57&lt;=5.4),"D+","")&amp;IF(AND($M57&gt;=4,$M57&lt;=4.9),"D","")&amp;IF(AND($M57&lt;4),"F","")</f>
        <v>C</v>
      </c>
      <c r="O57" s="30" t="str">
        <f>IF($M57&lt;4,"Kém",IF(AND($M57&gt;=4,$M57&lt;=5.4),"Trung bình yếu",IF(AND($M57&gt;=5.5,$M57&lt;=6.9),"Trung bình",IF(AND($M57&gt;=7,$M57&lt;=8.4),"Khá",IF(AND($M57&gt;=8.5,$M57&lt;=10),"Giỏi","")))))</f>
        <v>Trung bình</v>
      </c>
      <c r="P57" s="31" t="str">
        <f>+IF(OR($H57=0,$I57=0,$J57=0,$K57=0),"Không đủ ĐKDT",IF(AND(L57=0,M57&gt;=4),"Không đạt",""))</f>
        <v/>
      </c>
      <c r="Q57" s="32" t="s">
        <v>1308</v>
      </c>
      <c r="R57" s="3"/>
      <c r="S57" s="21"/>
      <c r="T57" s="73" t="str">
        <f>IF(P57="Không đủ ĐKDT","Học lại",IF(P57="Đình chỉ thi","Học lại",IF(AND(MID(G57,2,2)&lt;"12",P57="Vắng"),"Thi lại",IF(P57="Vắng có phép", "Thi lại",IF(AND((MID(G57,2,2)&lt;"12"),M57&lt;4.5),"Thi lại",IF(AND((MID(G57,2,2)&lt;"18"),M57&lt;4),"Học lại",IF(AND((MID(G57,2,2)&gt;"17"),M57&lt;4),"Thi lại",IF(AND(MID(G57,2,2)&gt;"17",L57=0),"Thi lại",IF(AND((MID(G57,2,2)&lt;"12"),L57=0),"Thi lại",IF(AND((MID(G57,2,2)&lt;"18"),(MID(G57,2,2)&gt;"11"),L57=0),"Học lại","Đạt"))))))))))</f>
        <v>Đạt</v>
      </c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2:35" ht="14.25" customHeight="1" x14ac:dyDescent="0.25">
      <c r="B58" s="22">
        <v>50</v>
      </c>
      <c r="C58" s="23" t="s">
        <v>1315</v>
      </c>
      <c r="D58" s="24" t="s">
        <v>1316</v>
      </c>
      <c r="E58" s="25" t="s">
        <v>99</v>
      </c>
      <c r="F58" s="26" t="s">
        <v>1034</v>
      </c>
      <c r="G58" s="23" t="s">
        <v>78</v>
      </c>
      <c r="H58" s="78">
        <v>9</v>
      </c>
      <c r="I58" s="27">
        <v>7.5</v>
      </c>
      <c r="J58" s="27" t="s">
        <v>25</v>
      </c>
      <c r="K58" s="27">
        <v>7</v>
      </c>
      <c r="L58" s="71">
        <v>8</v>
      </c>
      <c r="M58" s="28">
        <f>ROUND(SUMPRODUCT(H58:L58,$H$8:$L$8)/100,1)</f>
        <v>8</v>
      </c>
      <c r="N58" s="29" t="str">
        <f>IF(AND($M58&gt;=9,$M58&lt;=10),"A+","")&amp;IF(AND($M58&gt;=8.5,$M58&lt;=8.9),"A","")&amp;IF(AND($M58&gt;=8,$M58&lt;=8.4),"B+","")&amp;IF(AND($M58&gt;=7,$M58&lt;=7.9),"B","")&amp;IF(AND($M58&gt;=6.5,$M58&lt;=6.9),"C+","")&amp;IF(AND($M58&gt;=5.5,$M58&lt;=6.4),"C","")&amp;IF(AND($M58&gt;=5,$M58&lt;=5.4),"D+","")&amp;IF(AND($M58&gt;=4,$M58&lt;=4.9),"D","")&amp;IF(AND($M58&lt;4),"F","")</f>
        <v>B+</v>
      </c>
      <c r="O58" s="30" t="str">
        <f>IF($M58&lt;4,"Kém",IF(AND($M58&gt;=4,$M58&lt;=5.4),"Trung bình yếu",IF(AND($M58&gt;=5.5,$M58&lt;=6.9),"Trung bình",IF(AND($M58&gt;=7,$M58&lt;=8.4),"Khá",IF(AND($M58&gt;=8.5,$M58&lt;=10),"Giỏi","")))))</f>
        <v>Khá</v>
      </c>
      <c r="P58" s="31" t="str">
        <f>+IF(OR($H58=0,$I58=0,$J58=0,$K58=0),"Không đủ ĐKDT",IF(AND(L58=0,M58&gt;=4),"Không đạt",""))</f>
        <v/>
      </c>
      <c r="Q58" s="32" t="s">
        <v>1308</v>
      </c>
      <c r="R58" s="3"/>
      <c r="S58" s="21"/>
      <c r="T58" s="73" t="str">
        <f>IF(P58="Không đủ ĐKDT","Học lại",IF(P58="Đình chỉ thi","Học lại",IF(AND(MID(G58,2,2)&lt;"12",P58="Vắng"),"Thi lại",IF(P58="Vắng có phép", "Thi lại",IF(AND((MID(G58,2,2)&lt;"12"),M58&lt;4.5),"Thi lại",IF(AND((MID(G58,2,2)&lt;"18"),M58&lt;4),"Học lại",IF(AND((MID(G58,2,2)&gt;"17"),M58&lt;4),"Thi lại",IF(AND(MID(G58,2,2)&gt;"17",L58=0),"Thi lại",IF(AND((MID(G58,2,2)&lt;"12"),L58=0),"Thi lại",IF(AND((MID(G58,2,2)&lt;"18"),(MID(G58,2,2)&gt;"11"),L58=0),"Học lại","Đạt"))))))))))</f>
        <v>Đạt</v>
      </c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2:35" ht="14.25" customHeight="1" x14ac:dyDescent="0.25">
      <c r="B59" s="22">
        <v>51</v>
      </c>
      <c r="C59" s="23" t="s">
        <v>1317</v>
      </c>
      <c r="D59" s="24" t="s">
        <v>1318</v>
      </c>
      <c r="E59" s="25" t="s">
        <v>99</v>
      </c>
      <c r="F59" s="26" t="s">
        <v>791</v>
      </c>
      <c r="G59" s="23" t="s">
        <v>84</v>
      </c>
      <c r="H59" s="78">
        <v>8.5</v>
      </c>
      <c r="I59" s="27">
        <v>7.5</v>
      </c>
      <c r="J59" s="27" t="s">
        <v>25</v>
      </c>
      <c r="K59" s="27">
        <v>7</v>
      </c>
      <c r="L59" s="71">
        <v>8</v>
      </c>
      <c r="M59" s="28">
        <f>ROUND(SUMPRODUCT(H59:L59,$H$8:$L$8)/100,1)</f>
        <v>7.9</v>
      </c>
      <c r="N59" s="29" t="str">
        <f>IF(AND($M59&gt;=9,$M59&lt;=10),"A+","")&amp;IF(AND($M59&gt;=8.5,$M59&lt;=8.9),"A","")&amp;IF(AND($M59&gt;=8,$M59&lt;=8.4),"B+","")&amp;IF(AND($M59&gt;=7,$M59&lt;=7.9),"B","")&amp;IF(AND($M59&gt;=6.5,$M59&lt;=6.9),"C+","")&amp;IF(AND($M59&gt;=5.5,$M59&lt;=6.4),"C","")&amp;IF(AND($M59&gt;=5,$M59&lt;=5.4),"D+","")&amp;IF(AND($M59&gt;=4,$M59&lt;=4.9),"D","")&amp;IF(AND($M59&lt;4),"F","")</f>
        <v>B</v>
      </c>
      <c r="O59" s="30" t="str">
        <f>IF($M59&lt;4,"Kém",IF(AND($M59&gt;=4,$M59&lt;=5.4),"Trung bình yếu",IF(AND($M59&gt;=5.5,$M59&lt;=6.9),"Trung bình",IF(AND($M59&gt;=7,$M59&lt;=8.4),"Khá",IF(AND($M59&gt;=8.5,$M59&lt;=10),"Giỏi","")))))</f>
        <v>Khá</v>
      </c>
      <c r="P59" s="31" t="str">
        <f>+IF(OR($H59=0,$I59=0,$J59=0,$K59=0),"Không đủ ĐKDT",IF(AND(L59=0,M59&gt;=4),"Không đạt",""))</f>
        <v/>
      </c>
      <c r="Q59" s="32" t="s">
        <v>1308</v>
      </c>
      <c r="R59" s="3"/>
      <c r="S59" s="21"/>
      <c r="T59" s="73" t="str">
        <f>IF(P59="Không đủ ĐKDT","Học lại",IF(P59="Đình chỉ thi","Học lại",IF(AND(MID(G59,2,2)&lt;"12",P59="Vắng"),"Thi lại",IF(P59="Vắng có phép", "Thi lại",IF(AND((MID(G59,2,2)&lt;"12"),M59&lt;4.5),"Thi lại",IF(AND((MID(G59,2,2)&lt;"18"),M59&lt;4),"Học lại",IF(AND((MID(G59,2,2)&gt;"17"),M59&lt;4),"Thi lại",IF(AND(MID(G59,2,2)&gt;"17",L59=0),"Thi lại",IF(AND((MID(G59,2,2)&lt;"12"),L59=0),"Thi lại",IF(AND((MID(G59,2,2)&lt;"18"),(MID(G59,2,2)&gt;"11"),L59=0),"Học lại","Đạt"))))))))))</f>
        <v>Đạt</v>
      </c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2:35" ht="14.25" customHeight="1" x14ac:dyDescent="0.25">
      <c r="B60" s="22">
        <v>52</v>
      </c>
      <c r="C60" s="23" t="s">
        <v>1319</v>
      </c>
      <c r="D60" s="24" t="s">
        <v>147</v>
      </c>
      <c r="E60" s="25" t="s">
        <v>1320</v>
      </c>
      <c r="F60" s="26" t="s">
        <v>729</v>
      </c>
      <c r="G60" s="23" t="s">
        <v>50</v>
      </c>
      <c r="H60" s="78">
        <v>8</v>
      </c>
      <c r="I60" s="27">
        <v>7</v>
      </c>
      <c r="J60" s="27" t="s">
        <v>25</v>
      </c>
      <c r="K60" s="27">
        <v>6.5</v>
      </c>
      <c r="L60" s="71">
        <v>6</v>
      </c>
      <c r="M60" s="28">
        <f>ROUND(SUMPRODUCT(H60:L60,$H$8:$L$8)/100,1)</f>
        <v>6.4</v>
      </c>
      <c r="N60" s="29" t="str">
        <f>IF(AND($M60&gt;=9,$M60&lt;=10),"A+","")&amp;IF(AND($M60&gt;=8.5,$M60&lt;=8.9),"A","")&amp;IF(AND($M60&gt;=8,$M60&lt;=8.4),"B+","")&amp;IF(AND($M60&gt;=7,$M60&lt;=7.9),"B","")&amp;IF(AND($M60&gt;=6.5,$M60&lt;=6.9),"C+","")&amp;IF(AND($M60&gt;=5.5,$M60&lt;=6.4),"C","")&amp;IF(AND($M60&gt;=5,$M60&lt;=5.4),"D+","")&amp;IF(AND($M60&gt;=4,$M60&lt;=4.9),"D","")&amp;IF(AND($M60&lt;4),"F","")</f>
        <v>C</v>
      </c>
      <c r="O60" s="30" t="str">
        <f>IF($M60&lt;4,"Kém",IF(AND($M60&gt;=4,$M60&lt;=5.4),"Trung bình yếu",IF(AND($M60&gt;=5.5,$M60&lt;=6.9),"Trung bình",IF(AND($M60&gt;=7,$M60&lt;=8.4),"Khá",IF(AND($M60&gt;=8.5,$M60&lt;=10),"Giỏi","")))))</f>
        <v>Trung bình</v>
      </c>
      <c r="P60" s="31" t="str">
        <f>+IF(OR($H60=0,$I60=0,$J60=0,$K60=0),"Không đủ ĐKDT",IF(AND(L60=0,M60&gt;=4),"Không đạt",""))</f>
        <v/>
      </c>
      <c r="Q60" s="32" t="s">
        <v>1308</v>
      </c>
      <c r="R60" s="3"/>
      <c r="S60" s="21"/>
      <c r="T60" s="73" t="str">
        <f>IF(P60="Không đủ ĐKDT","Học lại",IF(P60="Đình chỉ thi","Học lại",IF(AND(MID(G60,2,2)&lt;"12",P60="Vắng"),"Thi lại",IF(P60="Vắng có phép", "Thi lại",IF(AND((MID(G60,2,2)&lt;"12"),M60&lt;4.5),"Thi lại",IF(AND((MID(G60,2,2)&lt;"18"),M60&lt;4),"Học lại",IF(AND((MID(G60,2,2)&gt;"17"),M60&lt;4),"Thi lại",IF(AND(MID(G60,2,2)&gt;"17",L60=0),"Thi lại",IF(AND((MID(G60,2,2)&lt;"12"),L60=0),"Thi lại",IF(AND((MID(G60,2,2)&lt;"18"),(MID(G60,2,2)&gt;"11"),L60=0),"Học lại","Đạt"))))))))))</f>
        <v>Đạt</v>
      </c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2:35" ht="14.25" customHeight="1" x14ac:dyDescent="0.25">
      <c r="B61" s="22">
        <v>53</v>
      </c>
      <c r="C61" s="23" t="s">
        <v>1321</v>
      </c>
      <c r="D61" s="24" t="s">
        <v>1322</v>
      </c>
      <c r="E61" s="25" t="s">
        <v>1323</v>
      </c>
      <c r="F61" s="26" t="s">
        <v>1324</v>
      </c>
      <c r="G61" s="23" t="s">
        <v>78</v>
      </c>
      <c r="H61" s="78">
        <v>0</v>
      </c>
      <c r="I61" s="27">
        <v>0</v>
      </c>
      <c r="J61" s="27" t="s">
        <v>25</v>
      </c>
      <c r="K61" s="27">
        <v>0</v>
      </c>
      <c r="L61" s="71" t="s">
        <v>25</v>
      </c>
      <c r="M61" s="28">
        <f>ROUND(SUMPRODUCT(H61:L61,$H$8:$L$8)/100,1)</f>
        <v>0</v>
      </c>
      <c r="N61" s="29" t="str">
        <f>IF(AND($M61&gt;=9,$M61&lt;=10),"A+","")&amp;IF(AND($M61&gt;=8.5,$M61&lt;=8.9),"A","")&amp;IF(AND($M61&gt;=8,$M61&lt;=8.4),"B+","")&amp;IF(AND($M61&gt;=7,$M61&lt;=7.9),"B","")&amp;IF(AND($M61&gt;=6.5,$M61&lt;=6.9),"C+","")&amp;IF(AND($M61&gt;=5.5,$M61&lt;=6.4),"C","")&amp;IF(AND($M61&gt;=5,$M61&lt;=5.4),"D+","")&amp;IF(AND($M61&gt;=4,$M61&lt;=4.9),"D","")&amp;IF(AND($M61&lt;4),"F","")</f>
        <v>F</v>
      </c>
      <c r="O61" s="30" t="str">
        <f>IF($M61&lt;4,"Kém",IF(AND($M61&gt;=4,$M61&lt;=5.4),"Trung bình yếu",IF(AND($M61&gt;=5.5,$M61&lt;=6.9),"Trung bình",IF(AND($M61&gt;=7,$M61&lt;=8.4),"Khá",IF(AND($M61&gt;=8.5,$M61&lt;=10),"Giỏi","")))))</f>
        <v>Kém</v>
      </c>
      <c r="P61" s="31" t="str">
        <f>+IF(OR($H61=0,$I61=0,$J61=0,$K61=0),"Không đủ ĐKDT",IF(AND(L61=0,M61&gt;=4),"Không đạt",""))</f>
        <v>Không đủ ĐKDT</v>
      </c>
      <c r="Q61" s="32" t="s">
        <v>1308</v>
      </c>
      <c r="R61" s="3"/>
      <c r="S61" s="21"/>
      <c r="T61" s="73" t="str">
        <f>IF(P61="Không đủ ĐKDT","Học lại",IF(P61="Đình chỉ thi","Học lại",IF(AND(MID(G61,2,2)&lt;"12",P61="Vắng"),"Thi lại",IF(P61="Vắng có phép", "Thi lại",IF(AND((MID(G61,2,2)&lt;"12"),M61&lt;4.5),"Thi lại",IF(AND((MID(G61,2,2)&lt;"18"),M61&lt;4),"Học lại",IF(AND((MID(G61,2,2)&gt;"17"),M61&lt;4),"Thi lại",IF(AND(MID(G61,2,2)&gt;"17",L61=0),"Thi lại",IF(AND((MID(G61,2,2)&lt;"12"),L61=0),"Thi lại",IF(AND((MID(G61,2,2)&lt;"18"),(MID(G61,2,2)&gt;"11"),L61=0),"Học lại","Đạt"))))))))))</f>
        <v>Học lại</v>
      </c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2:35" ht="14.25" customHeight="1" x14ac:dyDescent="0.25">
      <c r="B62" s="22">
        <v>54</v>
      </c>
      <c r="C62" s="23" t="s">
        <v>1325</v>
      </c>
      <c r="D62" s="24" t="s">
        <v>567</v>
      </c>
      <c r="E62" s="25" t="s">
        <v>1326</v>
      </c>
      <c r="F62" s="26" t="s">
        <v>1327</v>
      </c>
      <c r="G62" s="23" t="s">
        <v>50</v>
      </c>
      <c r="H62" s="78">
        <v>8</v>
      </c>
      <c r="I62" s="27">
        <v>7.5</v>
      </c>
      <c r="J62" s="27" t="s">
        <v>25</v>
      </c>
      <c r="K62" s="27">
        <v>7</v>
      </c>
      <c r="L62" s="71">
        <v>3</v>
      </c>
      <c r="M62" s="28">
        <f>ROUND(SUMPRODUCT(H62:L62,$H$8:$L$8)/100,1)</f>
        <v>4.4000000000000004</v>
      </c>
      <c r="N62" s="29" t="str">
        <f>IF(AND($M62&gt;=9,$M62&lt;=10),"A+","")&amp;IF(AND($M62&gt;=8.5,$M62&lt;=8.9),"A","")&amp;IF(AND($M62&gt;=8,$M62&lt;=8.4),"B+","")&amp;IF(AND($M62&gt;=7,$M62&lt;=7.9),"B","")&amp;IF(AND($M62&gt;=6.5,$M62&lt;=6.9),"C+","")&amp;IF(AND($M62&gt;=5.5,$M62&lt;=6.4),"C","")&amp;IF(AND($M62&gt;=5,$M62&lt;=5.4),"D+","")&amp;IF(AND($M62&gt;=4,$M62&lt;=4.9),"D","")&amp;IF(AND($M62&lt;4),"F","")</f>
        <v>D</v>
      </c>
      <c r="O62" s="30" t="str">
        <f>IF($M62&lt;4,"Kém",IF(AND($M62&gt;=4,$M62&lt;=5.4),"Trung bình yếu",IF(AND($M62&gt;=5.5,$M62&lt;=6.9),"Trung bình",IF(AND($M62&gt;=7,$M62&lt;=8.4),"Khá",IF(AND($M62&gt;=8.5,$M62&lt;=10),"Giỏi","")))))</f>
        <v>Trung bình yếu</v>
      </c>
      <c r="P62" s="31" t="str">
        <f>+IF(OR($H62=0,$I62=0,$J62=0,$K62=0),"Không đủ ĐKDT",IF(AND(L62=0,M62&gt;=4),"Không đạt",""))</f>
        <v/>
      </c>
      <c r="Q62" s="32" t="s">
        <v>1308</v>
      </c>
      <c r="R62" s="3"/>
      <c r="S62" s="21"/>
      <c r="T62" s="73" t="str">
        <f>IF(P62="Không đủ ĐKDT","Học lại",IF(P62="Đình chỉ thi","Học lại",IF(AND(MID(G62,2,2)&lt;"12",P62="Vắng"),"Thi lại",IF(P62="Vắng có phép", "Thi lại",IF(AND((MID(G62,2,2)&lt;"12"),M62&lt;4.5),"Thi lại",IF(AND((MID(G62,2,2)&lt;"18"),M62&lt;4),"Học lại",IF(AND((MID(G62,2,2)&gt;"17"),M62&lt;4),"Thi lại",IF(AND(MID(G62,2,2)&gt;"17",L62=0),"Thi lại",IF(AND((MID(G62,2,2)&lt;"12"),L62=0),"Thi lại",IF(AND((MID(G62,2,2)&lt;"18"),(MID(G62,2,2)&gt;"11"),L62=0),"Học lại","Đạt"))))))))))</f>
        <v>Đạt</v>
      </c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</row>
    <row r="63" spans="2:35" ht="14.25" customHeight="1" x14ac:dyDescent="0.25">
      <c r="B63" s="22">
        <v>55</v>
      </c>
      <c r="C63" s="23" t="s">
        <v>1328</v>
      </c>
      <c r="D63" s="24" t="s">
        <v>805</v>
      </c>
      <c r="E63" s="25" t="s">
        <v>163</v>
      </c>
      <c r="F63" s="26" t="s">
        <v>615</v>
      </c>
      <c r="G63" s="23" t="s">
        <v>60</v>
      </c>
      <c r="H63" s="78">
        <v>7.5</v>
      </c>
      <c r="I63" s="27">
        <v>7.5</v>
      </c>
      <c r="J63" s="27" t="s">
        <v>25</v>
      </c>
      <c r="K63" s="27">
        <v>7</v>
      </c>
      <c r="L63" s="71">
        <v>3.5</v>
      </c>
      <c r="M63" s="28">
        <f>ROUND(SUMPRODUCT(H63:L63,$H$8:$L$8)/100,1)</f>
        <v>4.7</v>
      </c>
      <c r="N63" s="29" t="str">
        <f>IF(AND($M63&gt;=9,$M63&lt;=10),"A+","")&amp;IF(AND($M63&gt;=8.5,$M63&lt;=8.9),"A","")&amp;IF(AND($M63&gt;=8,$M63&lt;=8.4),"B+","")&amp;IF(AND($M63&gt;=7,$M63&lt;=7.9),"B","")&amp;IF(AND($M63&gt;=6.5,$M63&lt;=6.9),"C+","")&amp;IF(AND($M63&gt;=5.5,$M63&lt;=6.4),"C","")&amp;IF(AND($M63&gt;=5,$M63&lt;=5.4),"D+","")&amp;IF(AND($M63&gt;=4,$M63&lt;=4.9),"D","")&amp;IF(AND($M63&lt;4),"F","")</f>
        <v>D</v>
      </c>
      <c r="O63" s="30" t="str">
        <f>IF($M63&lt;4,"Kém",IF(AND($M63&gt;=4,$M63&lt;=5.4),"Trung bình yếu",IF(AND($M63&gt;=5.5,$M63&lt;=6.9),"Trung bình",IF(AND($M63&gt;=7,$M63&lt;=8.4),"Khá",IF(AND($M63&gt;=8.5,$M63&lt;=10),"Giỏi","")))))</f>
        <v>Trung bình yếu</v>
      </c>
      <c r="P63" s="31" t="str">
        <f>+IF(OR($H63=0,$I63=0,$J63=0,$K63=0),"Không đủ ĐKDT",IF(AND(L63=0,M63&gt;=4),"Không đạt",""))</f>
        <v/>
      </c>
      <c r="Q63" s="32" t="s">
        <v>1308</v>
      </c>
      <c r="R63" s="3"/>
      <c r="S63" s="21"/>
      <c r="T63" s="73" t="str">
        <f>IF(P63="Không đủ ĐKDT","Học lại",IF(P63="Đình chỉ thi","Học lại",IF(AND(MID(G63,2,2)&lt;"12",P63="Vắng"),"Thi lại",IF(P63="Vắng có phép", "Thi lại",IF(AND((MID(G63,2,2)&lt;"12"),M63&lt;4.5),"Thi lại",IF(AND((MID(G63,2,2)&lt;"18"),M63&lt;4),"Học lại",IF(AND((MID(G63,2,2)&gt;"17"),M63&lt;4),"Thi lại",IF(AND(MID(G63,2,2)&gt;"17",L63=0),"Thi lại",IF(AND((MID(G63,2,2)&lt;"12"),L63=0),"Thi lại",IF(AND((MID(G63,2,2)&lt;"18"),(MID(G63,2,2)&gt;"11"),L63=0),"Học lại","Đạt"))))))))))</f>
        <v>Đạt</v>
      </c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</row>
    <row r="64" spans="2:35" ht="14.25" customHeight="1" x14ac:dyDescent="0.25">
      <c r="B64" s="22">
        <v>56</v>
      </c>
      <c r="C64" s="23" t="s">
        <v>1329</v>
      </c>
      <c r="D64" s="24" t="s">
        <v>1330</v>
      </c>
      <c r="E64" s="25" t="s">
        <v>1331</v>
      </c>
      <c r="F64" s="26" t="s">
        <v>1332</v>
      </c>
      <c r="G64" s="23" t="s">
        <v>78</v>
      </c>
      <c r="H64" s="78">
        <v>7</v>
      </c>
      <c r="I64" s="27">
        <v>5</v>
      </c>
      <c r="J64" s="27" t="s">
        <v>25</v>
      </c>
      <c r="K64" s="27">
        <v>5</v>
      </c>
      <c r="L64" s="71">
        <v>1</v>
      </c>
      <c r="M64" s="28">
        <f>ROUND(SUMPRODUCT(H64:L64,$H$8:$L$8)/100,1)</f>
        <v>2.4</v>
      </c>
      <c r="N64" s="29" t="str">
        <f>IF(AND($M64&gt;=9,$M64&lt;=10),"A+","")&amp;IF(AND($M64&gt;=8.5,$M64&lt;=8.9),"A","")&amp;IF(AND($M64&gt;=8,$M64&lt;=8.4),"B+","")&amp;IF(AND($M64&gt;=7,$M64&lt;=7.9),"B","")&amp;IF(AND($M64&gt;=6.5,$M64&lt;=6.9),"C+","")&amp;IF(AND($M64&gt;=5.5,$M64&lt;=6.4),"C","")&amp;IF(AND($M64&gt;=5,$M64&lt;=5.4),"D+","")&amp;IF(AND($M64&gt;=4,$M64&lt;=4.9),"D","")&amp;IF(AND($M64&lt;4),"F","")</f>
        <v>F</v>
      </c>
      <c r="O64" s="30" t="str">
        <f>IF($M64&lt;4,"Kém",IF(AND($M64&gt;=4,$M64&lt;=5.4),"Trung bình yếu",IF(AND($M64&gt;=5.5,$M64&lt;=6.9),"Trung bình",IF(AND($M64&gt;=7,$M64&lt;=8.4),"Khá",IF(AND($M64&gt;=8.5,$M64&lt;=10),"Giỏi","")))))</f>
        <v>Kém</v>
      </c>
      <c r="P64" s="31" t="str">
        <f>+IF(OR($H64=0,$I64=0,$J64=0,$K64=0),"Không đủ ĐKDT",IF(AND(L64=0,M64&gt;=4),"Không đạt",""))</f>
        <v/>
      </c>
      <c r="Q64" s="32" t="s">
        <v>1308</v>
      </c>
      <c r="R64" s="3"/>
      <c r="S64" s="21"/>
      <c r="T64" s="73" t="str">
        <f>IF(P64="Không đủ ĐKDT","Học lại",IF(P64="Đình chỉ thi","Học lại",IF(AND(MID(G64,2,2)&lt;"12",P64="Vắng"),"Thi lại",IF(P64="Vắng có phép", "Thi lại",IF(AND((MID(G64,2,2)&lt;"12"),M64&lt;4.5),"Thi lại",IF(AND((MID(G64,2,2)&lt;"18"),M64&lt;4),"Học lại",IF(AND((MID(G64,2,2)&gt;"17"),M64&lt;4),"Thi lại",IF(AND(MID(G64,2,2)&gt;"17",L64=0),"Thi lại",IF(AND((MID(G64,2,2)&lt;"12"),L64=0),"Thi lại",IF(AND((MID(G64,2,2)&lt;"18"),(MID(G64,2,2)&gt;"11"),L64=0),"Học lại","Đạt"))))))))))</f>
        <v>Học lại</v>
      </c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1:35" ht="14.25" customHeight="1" x14ac:dyDescent="0.25">
      <c r="B65" s="22">
        <v>57</v>
      </c>
      <c r="C65" s="23" t="s">
        <v>1333</v>
      </c>
      <c r="D65" s="24" t="s">
        <v>829</v>
      </c>
      <c r="E65" s="25" t="s">
        <v>1334</v>
      </c>
      <c r="F65" s="26" t="s">
        <v>675</v>
      </c>
      <c r="G65" s="23" t="s">
        <v>50</v>
      </c>
      <c r="H65" s="78">
        <v>8</v>
      </c>
      <c r="I65" s="27">
        <v>8</v>
      </c>
      <c r="J65" s="27" t="s">
        <v>25</v>
      </c>
      <c r="K65" s="27">
        <v>7</v>
      </c>
      <c r="L65" s="71">
        <v>9</v>
      </c>
      <c r="M65" s="28">
        <f>ROUND(SUMPRODUCT(H65:L65,$H$8:$L$8)/100,1)</f>
        <v>8.6</v>
      </c>
      <c r="N65" s="29" t="str">
        <f>IF(AND($M65&gt;=9,$M65&lt;=10),"A+","")&amp;IF(AND($M65&gt;=8.5,$M65&lt;=8.9),"A","")&amp;IF(AND($M65&gt;=8,$M65&lt;=8.4),"B+","")&amp;IF(AND($M65&gt;=7,$M65&lt;=7.9),"B","")&amp;IF(AND($M65&gt;=6.5,$M65&lt;=6.9),"C+","")&amp;IF(AND($M65&gt;=5.5,$M65&lt;=6.4),"C","")&amp;IF(AND($M65&gt;=5,$M65&lt;=5.4),"D+","")&amp;IF(AND($M65&gt;=4,$M65&lt;=4.9),"D","")&amp;IF(AND($M65&lt;4),"F","")</f>
        <v>A</v>
      </c>
      <c r="O65" s="30" t="str">
        <f>IF($M65&lt;4,"Kém",IF(AND($M65&gt;=4,$M65&lt;=5.4),"Trung bình yếu",IF(AND($M65&gt;=5.5,$M65&lt;=6.9),"Trung bình",IF(AND($M65&gt;=7,$M65&lt;=8.4),"Khá",IF(AND($M65&gt;=8.5,$M65&lt;=10),"Giỏi","")))))</f>
        <v>Giỏi</v>
      </c>
      <c r="P65" s="31" t="str">
        <f>+IF(OR($H65=0,$I65=0,$J65=0,$K65=0),"Không đủ ĐKDT",IF(AND(L65=0,M65&gt;=4),"Không đạt",""))</f>
        <v/>
      </c>
      <c r="Q65" s="32" t="s">
        <v>1308</v>
      </c>
      <c r="R65" s="3"/>
      <c r="S65" s="21"/>
      <c r="T65" s="73" t="str">
        <f>IF(P65="Không đủ ĐKDT","Học lại",IF(P65="Đình chỉ thi","Học lại",IF(AND(MID(G65,2,2)&lt;"12",P65="Vắng"),"Thi lại",IF(P65="Vắng có phép", "Thi lại",IF(AND((MID(G65,2,2)&lt;"12"),M65&lt;4.5),"Thi lại",IF(AND((MID(G65,2,2)&lt;"18"),M65&lt;4),"Học lại",IF(AND((MID(G65,2,2)&gt;"17"),M65&lt;4),"Thi lại",IF(AND(MID(G65,2,2)&gt;"17",L65=0),"Thi lại",IF(AND((MID(G65,2,2)&lt;"12"),L65=0),"Thi lại",IF(AND((MID(G65,2,2)&lt;"18"),(MID(G65,2,2)&gt;"11"),L65=0),"Học lại","Đạt"))))))))))</f>
        <v>Đạt</v>
      </c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1:35" ht="14.25" customHeight="1" x14ac:dyDescent="0.25">
      <c r="B66" s="22">
        <v>58</v>
      </c>
      <c r="C66" s="23" t="s">
        <v>1335</v>
      </c>
      <c r="D66" s="24" t="s">
        <v>73</v>
      </c>
      <c r="E66" s="25" t="s">
        <v>341</v>
      </c>
      <c r="F66" s="26" t="s">
        <v>508</v>
      </c>
      <c r="G66" s="23" t="s">
        <v>50</v>
      </c>
      <c r="H66" s="78">
        <v>8.5</v>
      </c>
      <c r="I66" s="27">
        <v>7.5</v>
      </c>
      <c r="J66" s="27" t="s">
        <v>25</v>
      </c>
      <c r="K66" s="27">
        <v>6.5</v>
      </c>
      <c r="L66" s="71">
        <v>2</v>
      </c>
      <c r="M66" s="28">
        <f>ROUND(SUMPRODUCT(H66:L66,$H$8:$L$8)/100,1)</f>
        <v>3.7</v>
      </c>
      <c r="N66" s="29" t="str">
        <f>IF(AND($M66&gt;=9,$M66&lt;=10),"A+","")&amp;IF(AND($M66&gt;=8.5,$M66&lt;=8.9),"A","")&amp;IF(AND($M66&gt;=8,$M66&lt;=8.4),"B+","")&amp;IF(AND($M66&gt;=7,$M66&lt;=7.9),"B","")&amp;IF(AND($M66&gt;=6.5,$M66&lt;=6.9),"C+","")&amp;IF(AND($M66&gt;=5.5,$M66&lt;=6.4),"C","")&amp;IF(AND($M66&gt;=5,$M66&lt;=5.4),"D+","")&amp;IF(AND($M66&gt;=4,$M66&lt;=4.9),"D","")&amp;IF(AND($M66&lt;4),"F","")</f>
        <v>F</v>
      </c>
      <c r="O66" s="30" t="str">
        <f>IF($M66&lt;4,"Kém",IF(AND($M66&gt;=4,$M66&lt;=5.4),"Trung bình yếu",IF(AND($M66&gt;=5.5,$M66&lt;=6.9),"Trung bình",IF(AND($M66&gt;=7,$M66&lt;=8.4),"Khá",IF(AND($M66&gt;=8.5,$M66&lt;=10),"Giỏi","")))))</f>
        <v>Kém</v>
      </c>
      <c r="P66" s="31" t="str">
        <f>+IF(OR($H66=0,$I66=0,$J66=0,$K66=0),"Không đủ ĐKDT",IF(AND(L66=0,M66&gt;=4),"Không đạt",""))</f>
        <v/>
      </c>
      <c r="Q66" s="32" t="s">
        <v>1308</v>
      </c>
      <c r="R66" s="3"/>
      <c r="S66" s="21"/>
      <c r="T66" s="73" t="str">
        <f>IF(P66="Không đủ ĐKDT","Học lại",IF(P66="Đình chỉ thi","Học lại",IF(AND(MID(G66,2,2)&lt;"12",P66="Vắng"),"Thi lại",IF(P66="Vắng có phép", "Thi lại",IF(AND((MID(G66,2,2)&lt;"12"),M66&lt;4.5),"Thi lại",IF(AND((MID(G66,2,2)&lt;"18"),M66&lt;4),"Học lại",IF(AND((MID(G66,2,2)&gt;"17"),M66&lt;4),"Thi lại",IF(AND(MID(G66,2,2)&gt;"17",L66=0),"Thi lại",IF(AND((MID(G66,2,2)&lt;"12"),L66=0),"Thi lại",IF(AND((MID(G66,2,2)&lt;"18"),(MID(G66,2,2)&gt;"11"),L66=0),"Học lại","Đạt"))))))))))</f>
        <v>Học lại</v>
      </c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1:35" ht="14.25" customHeight="1" x14ac:dyDescent="0.25">
      <c r="B67" s="22">
        <v>59</v>
      </c>
      <c r="C67" s="23" t="s">
        <v>1336</v>
      </c>
      <c r="D67" s="24" t="s">
        <v>1337</v>
      </c>
      <c r="E67" s="25" t="s">
        <v>677</v>
      </c>
      <c r="F67" s="26" t="s">
        <v>1338</v>
      </c>
      <c r="G67" s="23" t="s">
        <v>53</v>
      </c>
      <c r="H67" s="78">
        <v>9</v>
      </c>
      <c r="I67" s="27">
        <v>8</v>
      </c>
      <c r="J67" s="27" t="s">
        <v>25</v>
      </c>
      <c r="K67" s="27">
        <v>7</v>
      </c>
      <c r="L67" s="71">
        <v>8.5</v>
      </c>
      <c r="M67" s="28">
        <f>ROUND(SUMPRODUCT(H67:L67,$H$8:$L$8)/100,1)</f>
        <v>8.4</v>
      </c>
      <c r="N67" s="29" t="str">
        <f>IF(AND($M67&gt;=9,$M67&lt;=10),"A+","")&amp;IF(AND($M67&gt;=8.5,$M67&lt;=8.9),"A","")&amp;IF(AND($M67&gt;=8,$M67&lt;=8.4),"B+","")&amp;IF(AND($M67&gt;=7,$M67&lt;=7.9),"B","")&amp;IF(AND($M67&gt;=6.5,$M67&lt;=6.9),"C+","")&amp;IF(AND($M67&gt;=5.5,$M67&lt;=6.4),"C","")&amp;IF(AND($M67&gt;=5,$M67&lt;=5.4),"D+","")&amp;IF(AND($M67&gt;=4,$M67&lt;=4.9),"D","")&amp;IF(AND($M67&lt;4),"F","")</f>
        <v>B+</v>
      </c>
      <c r="O67" s="30" t="str">
        <f>IF($M67&lt;4,"Kém",IF(AND($M67&gt;=4,$M67&lt;=5.4),"Trung bình yếu",IF(AND($M67&gt;=5.5,$M67&lt;=6.9),"Trung bình",IF(AND($M67&gt;=7,$M67&lt;=8.4),"Khá",IF(AND($M67&gt;=8.5,$M67&lt;=10),"Giỏi","")))))</f>
        <v>Khá</v>
      </c>
      <c r="P67" s="31" t="str">
        <f>+IF(OR($H67=0,$I67=0,$J67=0,$K67=0),"Không đủ ĐKDT",IF(AND(L67=0,M67&gt;=4),"Không đạt",""))</f>
        <v/>
      </c>
      <c r="Q67" s="32" t="s">
        <v>1308</v>
      </c>
      <c r="R67" s="3"/>
      <c r="S67" s="21"/>
      <c r="T67" s="73" t="str">
        <f>IF(P67="Không đủ ĐKDT","Học lại",IF(P67="Đình chỉ thi","Học lại",IF(AND(MID(G67,2,2)&lt;"12",P67="Vắng"),"Thi lại",IF(P67="Vắng có phép", "Thi lại",IF(AND((MID(G67,2,2)&lt;"12"),M67&lt;4.5),"Thi lại",IF(AND((MID(G67,2,2)&lt;"18"),M67&lt;4),"Học lại",IF(AND((MID(G67,2,2)&gt;"17"),M67&lt;4),"Thi lại",IF(AND(MID(G67,2,2)&gt;"17",L67=0),"Thi lại",IF(AND((MID(G67,2,2)&lt;"12"),L67=0),"Thi lại",IF(AND((MID(G67,2,2)&lt;"18"),(MID(G67,2,2)&gt;"11"),L67=0),"Học lại","Đạt"))))))))))</f>
        <v>Đạt</v>
      </c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1:35" ht="14.25" customHeight="1" x14ac:dyDescent="0.25">
      <c r="B68" s="22">
        <v>60</v>
      </c>
      <c r="C68" s="23" t="s">
        <v>1339</v>
      </c>
      <c r="D68" s="24" t="s">
        <v>379</v>
      </c>
      <c r="E68" s="25" t="s">
        <v>1340</v>
      </c>
      <c r="F68" s="26" t="s">
        <v>207</v>
      </c>
      <c r="G68" s="23" t="s">
        <v>87</v>
      </c>
      <c r="H68" s="78">
        <v>9</v>
      </c>
      <c r="I68" s="27">
        <v>8.5</v>
      </c>
      <c r="J68" s="27" t="s">
        <v>25</v>
      </c>
      <c r="K68" s="27">
        <v>7</v>
      </c>
      <c r="L68" s="71">
        <v>6</v>
      </c>
      <c r="M68" s="28">
        <f>ROUND(SUMPRODUCT(H68:L68,$H$8:$L$8)/100,1)</f>
        <v>6.7</v>
      </c>
      <c r="N68" s="29" t="str">
        <f>IF(AND($M68&gt;=9,$M68&lt;=10),"A+","")&amp;IF(AND($M68&gt;=8.5,$M68&lt;=8.9),"A","")&amp;IF(AND($M68&gt;=8,$M68&lt;=8.4),"B+","")&amp;IF(AND($M68&gt;=7,$M68&lt;=7.9),"B","")&amp;IF(AND($M68&gt;=6.5,$M68&lt;=6.9),"C+","")&amp;IF(AND($M68&gt;=5.5,$M68&lt;=6.4),"C","")&amp;IF(AND($M68&gt;=5,$M68&lt;=5.4),"D+","")&amp;IF(AND($M68&gt;=4,$M68&lt;=4.9),"D","")&amp;IF(AND($M68&lt;4),"F","")</f>
        <v>C+</v>
      </c>
      <c r="O68" s="30" t="str">
        <f>IF($M68&lt;4,"Kém",IF(AND($M68&gt;=4,$M68&lt;=5.4),"Trung bình yếu",IF(AND($M68&gt;=5.5,$M68&lt;=6.9),"Trung bình",IF(AND($M68&gt;=7,$M68&lt;=8.4),"Khá",IF(AND($M68&gt;=8.5,$M68&lt;=10),"Giỏi","")))))</f>
        <v>Trung bình</v>
      </c>
      <c r="P68" s="31" t="str">
        <f>+IF(OR($H68=0,$I68=0,$J68=0,$K68=0),"Không đủ ĐKDT",IF(AND(L68=0,M68&gt;=4),"Không đạt",""))</f>
        <v/>
      </c>
      <c r="Q68" s="32" t="s">
        <v>1308</v>
      </c>
      <c r="R68" s="3"/>
      <c r="S68" s="21"/>
      <c r="T68" s="73" t="str">
        <f>IF(P68="Không đủ ĐKDT","Học lại",IF(P68="Đình chỉ thi","Học lại",IF(AND(MID(G68,2,2)&lt;"12",P68="Vắng"),"Thi lại",IF(P68="Vắng có phép", "Thi lại",IF(AND((MID(G68,2,2)&lt;"12"),M68&lt;4.5),"Thi lại",IF(AND((MID(G68,2,2)&lt;"18"),M68&lt;4),"Học lại",IF(AND((MID(G68,2,2)&gt;"17"),M68&lt;4),"Thi lại",IF(AND(MID(G68,2,2)&gt;"17",L68=0),"Thi lại",IF(AND((MID(G68,2,2)&lt;"12"),L68=0),"Thi lại",IF(AND((MID(G68,2,2)&lt;"18"),(MID(G68,2,2)&gt;"11"),L68=0),"Học lại","Đạt"))))))))))</f>
        <v>Đạt</v>
      </c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1:35" ht="14.25" customHeight="1" x14ac:dyDescent="0.25">
      <c r="B69" s="22">
        <v>61</v>
      </c>
      <c r="C69" s="23" t="s">
        <v>1341</v>
      </c>
      <c r="D69" s="24" t="s">
        <v>118</v>
      </c>
      <c r="E69" s="25" t="s">
        <v>108</v>
      </c>
      <c r="F69" s="26" t="s">
        <v>994</v>
      </c>
      <c r="G69" s="23" t="s">
        <v>50</v>
      </c>
      <c r="H69" s="78">
        <v>9</v>
      </c>
      <c r="I69" s="27">
        <v>8</v>
      </c>
      <c r="J69" s="27" t="s">
        <v>25</v>
      </c>
      <c r="K69" s="27">
        <v>7</v>
      </c>
      <c r="L69" s="71">
        <v>7</v>
      </c>
      <c r="M69" s="28">
        <f>ROUND(SUMPRODUCT(H69:L69,$H$8:$L$8)/100,1)</f>
        <v>7.3</v>
      </c>
      <c r="N69" s="29" t="str">
        <f>IF(AND($M69&gt;=9,$M69&lt;=10),"A+","")&amp;IF(AND($M69&gt;=8.5,$M69&lt;=8.9),"A","")&amp;IF(AND($M69&gt;=8,$M69&lt;=8.4),"B+","")&amp;IF(AND($M69&gt;=7,$M69&lt;=7.9),"B","")&amp;IF(AND($M69&gt;=6.5,$M69&lt;=6.9),"C+","")&amp;IF(AND($M69&gt;=5.5,$M69&lt;=6.4),"C","")&amp;IF(AND($M69&gt;=5,$M69&lt;=5.4),"D+","")&amp;IF(AND($M69&gt;=4,$M69&lt;=4.9),"D","")&amp;IF(AND($M69&lt;4),"F","")</f>
        <v>B</v>
      </c>
      <c r="O69" s="30" t="str">
        <f>IF($M69&lt;4,"Kém",IF(AND($M69&gt;=4,$M69&lt;=5.4),"Trung bình yếu",IF(AND($M69&gt;=5.5,$M69&lt;=6.9),"Trung bình",IF(AND($M69&gt;=7,$M69&lt;=8.4),"Khá",IF(AND($M69&gt;=8.5,$M69&lt;=10),"Giỏi","")))))</f>
        <v>Khá</v>
      </c>
      <c r="P69" s="31" t="str">
        <f>+IF(OR($H69=0,$I69=0,$J69=0,$K69=0),"Không đủ ĐKDT",IF(AND(L69=0,M69&gt;=4),"Không đạt",""))</f>
        <v/>
      </c>
      <c r="Q69" s="32" t="s">
        <v>1308</v>
      </c>
      <c r="R69" s="3"/>
      <c r="S69" s="21"/>
      <c r="T69" s="73" t="str">
        <f>IF(P69="Không đủ ĐKDT","Học lại",IF(P69="Đình chỉ thi","Học lại",IF(AND(MID(G69,2,2)&lt;"12",P69="Vắng"),"Thi lại",IF(P69="Vắng có phép", "Thi lại",IF(AND((MID(G69,2,2)&lt;"12"),M69&lt;4.5),"Thi lại",IF(AND((MID(G69,2,2)&lt;"18"),M69&lt;4),"Học lại",IF(AND((MID(G69,2,2)&gt;"17"),M69&lt;4),"Thi lại",IF(AND(MID(G69,2,2)&gt;"17",L69=0),"Thi lại",IF(AND((MID(G69,2,2)&lt;"12"),L69=0),"Thi lại",IF(AND((MID(G69,2,2)&lt;"18"),(MID(G69,2,2)&gt;"11"),L69=0),"Học lại","Đạt"))))))))))</f>
        <v>Đạt</v>
      </c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1:35" ht="14.25" customHeight="1" x14ac:dyDescent="0.25">
      <c r="B70" s="22">
        <v>62</v>
      </c>
      <c r="C70" s="23" t="s">
        <v>1342</v>
      </c>
      <c r="D70" s="24" t="s">
        <v>120</v>
      </c>
      <c r="E70" s="25" t="s">
        <v>79</v>
      </c>
      <c r="F70" s="26" t="s">
        <v>1174</v>
      </c>
      <c r="G70" s="23" t="s">
        <v>49</v>
      </c>
      <c r="H70" s="78">
        <v>6</v>
      </c>
      <c r="I70" s="27">
        <v>4</v>
      </c>
      <c r="J70" s="27" t="s">
        <v>25</v>
      </c>
      <c r="K70" s="27">
        <v>4</v>
      </c>
      <c r="L70" s="71">
        <v>1</v>
      </c>
      <c r="M70" s="28">
        <f>ROUND(SUMPRODUCT(H70:L70,$H$8:$L$8)/100,1)</f>
        <v>2.1</v>
      </c>
      <c r="N70" s="29" t="str">
        <f>IF(AND($M70&gt;=9,$M70&lt;=10),"A+","")&amp;IF(AND($M70&gt;=8.5,$M70&lt;=8.9),"A","")&amp;IF(AND($M70&gt;=8,$M70&lt;=8.4),"B+","")&amp;IF(AND($M70&gt;=7,$M70&lt;=7.9),"B","")&amp;IF(AND($M70&gt;=6.5,$M70&lt;=6.9),"C+","")&amp;IF(AND($M70&gt;=5.5,$M70&lt;=6.4),"C","")&amp;IF(AND($M70&gt;=5,$M70&lt;=5.4),"D+","")&amp;IF(AND($M70&gt;=4,$M70&lt;=4.9),"D","")&amp;IF(AND($M70&lt;4),"F","")</f>
        <v>F</v>
      </c>
      <c r="O70" s="30" t="str">
        <f>IF($M70&lt;4,"Kém",IF(AND($M70&gt;=4,$M70&lt;=5.4),"Trung bình yếu",IF(AND($M70&gt;=5.5,$M70&lt;=6.9),"Trung bình",IF(AND($M70&gt;=7,$M70&lt;=8.4),"Khá",IF(AND($M70&gt;=8.5,$M70&lt;=10),"Giỏi","")))))</f>
        <v>Kém</v>
      </c>
      <c r="P70" s="31" t="str">
        <f>+IF(OR($H70=0,$I70=0,$J70=0,$K70=0),"Không đủ ĐKDT",IF(AND(L70=0,M70&gt;=4),"Không đạt",""))</f>
        <v/>
      </c>
      <c r="Q70" s="32" t="s">
        <v>1308</v>
      </c>
      <c r="R70" s="3"/>
      <c r="S70" s="21"/>
      <c r="T70" s="73" t="str">
        <f>IF(P70="Không đủ ĐKDT","Học lại",IF(P70="Đình chỉ thi","Học lại",IF(AND(MID(G70,2,2)&lt;"12",P70="Vắng"),"Thi lại",IF(P70="Vắng có phép", "Thi lại",IF(AND((MID(G70,2,2)&lt;"12"),M70&lt;4.5),"Thi lại",IF(AND((MID(G70,2,2)&lt;"18"),M70&lt;4),"Học lại",IF(AND((MID(G70,2,2)&gt;"17"),M70&lt;4),"Thi lại",IF(AND(MID(G70,2,2)&gt;"17",L70=0),"Thi lại",IF(AND((MID(G70,2,2)&lt;"12"),L70=0),"Thi lại",IF(AND((MID(G70,2,2)&lt;"18"),(MID(G70,2,2)&gt;"11"),L70=0),"Học lại","Đạt"))))))))))</f>
        <v>Học lại</v>
      </c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1:35" ht="14.25" customHeight="1" x14ac:dyDescent="0.25">
      <c r="B71" s="22">
        <v>63</v>
      </c>
      <c r="C71" s="23" t="s">
        <v>1343</v>
      </c>
      <c r="D71" s="24" t="s">
        <v>1344</v>
      </c>
      <c r="E71" s="25" t="s">
        <v>112</v>
      </c>
      <c r="F71" s="26" t="s">
        <v>1345</v>
      </c>
      <c r="G71" s="23" t="s">
        <v>87</v>
      </c>
      <c r="H71" s="78">
        <v>4</v>
      </c>
      <c r="I71" s="27">
        <v>7</v>
      </c>
      <c r="J71" s="27" t="s">
        <v>25</v>
      </c>
      <c r="K71" s="27">
        <v>4</v>
      </c>
      <c r="L71" s="71">
        <v>0</v>
      </c>
      <c r="M71" s="28">
        <f>ROUND(SUMPRODUCT(H71:L71,$H$8:$L$8)/100,1)</f>
        <v>1.5</v>
      </c>
      <c r="N71" s="29" t="str">
        <f>IF(AND($M71&gt;=9,$M71&lt;=10),"A+","")&amp;IF(AND($M71&gt;=8.5,$M71&lt;=8.9),"A","")&amp;IF(AND($M71&gt;=8,$M71&lt;=8.4),"B+","")&amp;IF(AND($M71&gt;=7,$M71&lt;=7.9),"B","")&amp;IF(AND($M71&gt;=6.5,$M71&lt;=6.9),"C+","")&amp;IF(AND($M71&gt;=5.5,$M71&lt;=6.4),"C","")&amp;IF(AND($M71&gt;=5,$M71&lt;=5.4),"D+","")&amp;IF(AND($M71&gt;=4,$M71&lt;=4.9),"D","")&amp;IF(AND($M71&lt;4),"F","")</f>
        <v>F</v>
      </c>
      <c r="O71" s="30" t="str">
        <f>IF($M71&lt;4,"Kém",IF(AND($M71&gt;=4,$M71&lt;=5.4),"Trung bình yếu",IF(AND($M71&gt;=5.5,$M71&lt;=6.9),"Trung bình",IF(AND($M71&gt;=7,$M71&lt;=8.4),"Khá",IF(AND($M71&gt;=8.5,$M71&lt;=10),"Giỏi","")))))</f>
        <v>Kém</v>
      </c>
      <c r="P71" s="67" t="s">
        <v>700</v>
      </c>
      <c r="Q71" s="32" t="s">
        <v>1308</v>
      </c>
      <c r="R71" s="3"/>
      <c r="S71" s="21"/>
      <c r="T71" s="73" t="str">
        <f>IF(P71="Không đủ ĐKDT","Học lại",IF(P71="Đình chỉ thi","Học lại",IF(AND(MID(G71,2,2)&lt;"12",P71="Vắng"),"Thi lại",IF(P71="Vắng có phép", "Thi lại",IF(AND((MID(G71,2,2)&lt;"12"),M71&lt;4.5),"Thi lại",IF(AND((MID(G71,2,2)&lt;"18"),M71&lt;4),"Học lại",IF(AND((MID(G71,2,2)&gt;"17"),M71&lt;4),"Thi lại",IF(AND(MID(G71,2,2)&gt;"17",L71=0),"Thi lại",IF(AND((MID(G71,2,2)&lt;"12"),L71=0),"Thi lại",IF(AND((MID(G71,2,2)&lt;"18"),(MID(G71,2,2)&gt;"11"),L71=0),"Học lại","Đạt"))))))))))</f>
        <v>Học lại</v>
      </c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1:35" ht="14.25" customHeight="1" x14ac:dyDescent="0.25">
      <c r="B72" s="22">
        <v>64</v>
      </c>
      <c r="C72" s="23" t="s">
        <v>1346</v>
      </c>
      <c r="D72" s="24" t="s">
        <v>1347</v>
      </c>
      <c r="E72" s="25" t="s">
        <v>1348</v>
      </c>
      <c r="F72" s="26" t="s">
        <v>101</v>
      </c>
      <c r="G72" s="23" t="s">
        <v>68</v>
      </c>
      <c r="H72" s="78">
        <v>4</v>
      </c>
      <c r="I72" s="27">
        <v>7.5</v>
      </c>
      <c r="J72" s="27" t="s">
        <v>25</v>
      </c>
      <c r="K72" s="27">
        <v>4</v>
      </c>
      <c r="L72" s="71">
        <v>0</v>
      </c>
      <c r="M72" s="28">
        <f>ROUND(SUMPRODUCT(H72:L72,$H$8:$L$8)/100,1)</f>
        <v>1.6</v>
      </c>
      <c r="N72" s="29" t="str">
        <f>IF(AND($M72&gt;=9,$M72&lt;=10),"A+","")&amp;IF(AND($M72&gt;=8.5,$M72&lt;=8.9),"A","")&amp;IF(AND($M72&gt;=8,$M72&lt;=8.4),"B+","")&amp;IF(AND($M72&gt;=7,$M72&lt;=7.9),"B","")&amp;IF(AND($M72&gt;=6.5,$M72&lt;=6.9),"C+","")&amp;IF(AND($M72&gt;=5.5,$M72&lt;=6.4),"C","")&amp;IF(AND($M72&gt;=5,$M72&lt;=5.4),"D+","")&amp;IF(AND($M72&gt;=4,$M72&lt;=4.9),"D","")&amp;IF(AND($M72&lt;4),"F","")</f>
        <v>F</v>
      </c>
      <c r="O72" s="30" t="str">
        <f>IF($M72&lt;4,"Kém",IF(AND($M72&gt;=4,$M72&lt;=5.4),"Trung bình yếu",IF(AND($M72&gt;=5.5,$M72&lt;=6.9),"Trung bình",IF(AND($M72&gt;=7,$M72&lt;=8.4),"Khá",IF(AND($M72&gt;=8.5,$M72&lt;=10),"Giỏi","")))))</f>
        <v>Kém</v>
      </c>
      <c r="P72" s="67" t="s">
        <v>700</v>
      </c>
      <c r="Q72" s="32" t="s">
        <v>1308</v>
      </c>
      <c r="R72" s="3"/>
      <c r="S72" s="21"/>
      <c r="T72" s="73" t="str">
        <f>IF(P72="Không đủ ĐKDT","Học lại",IF(P72="Đình chỉ thi","Học lại",IF(AND(MID(G72,2,2)&lt;"12",P72="Vắng"),"Thi lại",IF(P72="Vắng có phép", "Thi lại",IF(AND((MID(G72,2,2)&lt;"12"),M72&lt;4.5),"Thi lại",IF(AND((MID(G72,2,2)&lt;"18"),M72&lt;4),"Học lại",IF(AND((MID(G72,2,2)&gt;"17"),M72&lt;4),"Thi lại",IF(AND(MID(G72,2,2)&gt;"17",L72=0),"Thi lại",IF(AND((MID(G72,2,2)&lt;"12"),L72=0),"Thi lại",IF(AND((MID(G72,2,2)&lt;"18"),(MID(G72,2,2)&gt;"11"),L72=0),"Học lại","Đạt"))))))))))</f>
        <v>Học lại</v>
      </c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1:35" ht="14.25" customHeight="1" x14ac:dyDescent="0.25">
      <c r="B73" s="22">
        <v>65</v>
      </c>
      <c r="C73" s="23" t="s">
        <v>1349</v>
      </c>
      <c r="D73" s="24" t="s">
        <v>167</v>
      </c>
      <c r="E73" s="25" t="s">
        <v>519</v>
      </c>
      <c r="F73" s="26" t="s">
        <v>158</v>
      </c>
      <c r="G73" s="23" t="s">
        <v>87</v>
      </c>
      <c r="H73" s="78">
        <v>9</v>
      </c>
      <c r="I73" s="27">
        <v>7</v>
      </c>
      <c r="J73" s="27" t="s">
        <v>25</v>
      </c>
      <c r="K73" s="27">
        <v>8.5</v>
      </c>
      <c r="L73" s="71">
        <v>1</v>
      </c>
      <c r="M73" s="28">
        <f>ROUND(SUMPRODUCT(H73:L73,$H$8:$L$8)/100,1)</f>
        <v>3.2</v>
      </c>
      <c r="N73" s="29" t="str">
        <f>IF(AND($M73&gt;=9,$M73&lt;=10),"A+","")&amp;IF(AND($M73&gt;=8.5,$M73&lt;=8.9),"A","")&amp;IF(AND($M73&gt;=8,$M73&lt;=8.4),"B+","")&amp;IF(AND($M73&gt;=7,$M73&lt;=7.9),"B","")&amp;IF(AND($M73&gt;=6.5,$M73&lt;=6.9),"C+","")&amp;IF(AND($M73&gt;=5.5,$M73&lt;=6.4),"C","")&amp;IF(AND($M73&gt;=5,$M73&lt;=5.4),"D+","")&amp;IF(AND($M73&gt;=4,$M73&lt;=4.9),"D","")&amp;IF(AND($M73&lt;4),"F","")</f>
        <v>F</v>
      </c>
      <c r="O73" s="30" t="str">
        <f>IF($M73&lt;4,"Kém",IF(AND($M73&gt;=4,$M73&lt;=5.4),"Trung bình yếu",IF(AND($M73&gt;=5.5,$M73&lt;=6.9),"Trung bình",IF(AND($M73&gt;=7,$M73&lt;=8.4),"Khá",IF(AND($M73&gt;=8.5,$M73&lt;=10),"Giỏi","")))))</f>
        <v>Kém</v>
      </c>
      <c r="P73" s="31" t="str">
        <f>+IF(OR($H73=0,$I73=0,$J73=0,$K73=0),"Không đủ ĐKDT",IF(AND(L73=0,M73&gt;=4),"Không đạt",""))</f>
        <v/>
      </c>
      <c r="Q73" s="32" t="s">
        <v>1308</v>
      </c>
      <c r="R73" s="3"/>
      <c r="S73" s="21"/>
      <c r="T73" s="73" t="str">
        <f>IF(P73="Không đủ ĐKDT","Học lại",IF(P73="Đình chỉ thi","Học lại",IF(AND(MID(G73,2,2)&lt;"12",P73="Vắng"),"Thi lại",IF(P73="Vắng có phép", "Thi lại",IF(AND((MID(G73,2,2)&lt;"12"),M73&lt;4.5),"Thi lại",IF(AND((MID(G73,2,2)&lt;"18"),M73&lt;4),"Học lại",IF(AND((MID(G73,2,2)&gt;"17"),M73&lt;4),"Thi lại",IF(AND(MID(G73,2,2)&gt;"17",L73=0),"Thi lại",IF(AND((MID(G73,2,2)&lt;"12"),L73=0),"Thi lại",IF(AND((MID(G73,2,2)&lt;"18"),(MID(G73,2,2)&gt;"11"),L73=0),"Học lại","Đạt"))))))))))</f>
        <v>Học lại</v>
      </c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1:35" ht="14.25" customHeight="1" x14ac:dyDescent="0.25">
      <c r="B74" s="22">
        <v>66</v>
      </c>
      <c r="C74" s="23" t="s">
        <v>1350</v>
      </c>
      <c r="D74" s="24" t="s">
        <v>1351</v>
      </c>
      <c r="E74" s="25" t="s">
        <v>172</v>
      </c>
      <c r="F74" s="26" t="s">
        <v>57</v>
      </c>
      <c r="G74" s="23" t="s">
        <v>53</v>
      </c>
      <c r="H74" s="78">
        <v>7.5</v>
      </c>
      <c r="I74" s="27">
        <v>7.5</v>
      </c>
      <c r="J74" s="27" t="s">
        <v>25</v>
      </c>
      <c r="K74" s="27">
        <v>6.5</v>
      </c>
      <c r="L74" s="71">
        <v>5</v>
      </c>
      <c r="M74" s="28">
        <f>ROUND(SUMPRODUCT(H74:L74,$H$8:$L$8)/100,1)</f>
        <v>5.7</v>
      </c>
      <c r="N74" s="29" t="str">
        <f>IF(AND($M74&gt;=9,$M74&lt;=10),"A+","")&amp;IF(AND($M74&gt;=8.5,$M74&lt;=8.9),"A","")&amp;IF(AND($M74&gt;=8,$M74&lt;=8.4),"B+","")&amp;IF(AND($M74&gt;=7,$M74&lt;=7.9),"B","")&amp;IF(AND($M74&gt;=6.5,$M74&lt;=6.9),"C+","")&amp;IF(AND($M74&gt;=5.5,$M74&lt;=6.4),"C","")&amp;IF(AND($M74&gt;=5,$M74&lt;=5.4),"D+","")&amp;IF(AND($M74&gt;=4,$M74&lt;=4.9),"D","")&amp;IF(AND($M74&lt;4),"F","")</f>
        <v>C</v>
      </c>
      <c r="O74" s="30" t="str">
        <f>IF($M74&lt;4,"Kém",IF(AND($M74&gt;=4,$M74&lt;=5.4),"Trung bình yếu",IF(AND($M74&gt;=5.5,$M74&lt;=6.9),"Trung bình",IF(AND($M74&gt;=7,$M74&lt;=8.4),"Khá",IF(AND($M74&gt;=8.5,$M74&lt;=10),"Giỏi","")))))</f>
        <v>Trung bình</v>
      </c>
      <c r="P74" s="31" t="str">
        <f>+IF(OR($H74=0,$I74=0,$J74=0,$K74=0),"Không đủ ĐKDT",IF(AND(L74=0,M74&gt;=4),"Không đạt",""))</f>
        <v/>
      </c>
      <c r="Q74" s="32" t="s">
        <v>1308</v>
      </c>
      <c r="R74" s="3"/>
      <c r="S74" s="21"/>
      <c r="T74" s="73" t="str">
        <f>IF(P74="Không đủ ĐKDT","Học lại",IF(P74="Đình chỉ thi","Học lại",IF(AND(MID(G74,2,2)&lt;"12",P74="Vắng"),"Thi lại",IF(P74="Vắng có phép", "Thi lại",IF(AND((MID(G74,2,2)&lt;"12"),M74&lt;4.5),"Thi lại",IF(AND((MID(G74,2,2)&lt;"18"),M74&lt;4),"Học lại",IF(AND((MID(G74,2,2)&gt;"17"),M74&lt;4),"Thi lại",IF(AND(MID(G74,2,2)&gt;"17",L74=0),"Thi lại",IF(AND((MID(G74,2,2)&lt;"12"),L74=0),"Thi lại",IF(AND((MID(G74,2,2)&lt;"18"),(MID(G74,2,2)&gt;"11"),L74=0),"Học lại","Đạt"))))))))))</f>
        <v>Đạt</v>
      </c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1:35" ht="14.25" customHeight="1" x14ac:dyDescent="0.25">
      <c r="B75" s="22">
        <v>67</v>
      </c>
      <c r="C75" s="23" t="s">
        <v>1352</v>
      </c>
      <c r="D75" s="24" t="s">
        <v>1196</v>
      </c>
      <c r="E75" s="25" t="s">
        <v>525</v>
      </c>
      <c r="F75" s="26" t="s">
        <v>1353</v>
      </c>
      <c r="G75" s="23" t="s">
        <v>84</v>
      </c>
      <c r="H75" s="78">
        <v>7</v>
      </c>
      <c r="I75" s="27">
        <v>6</v>
      </c>
      <c r="J75" s="27" t="s">
        <v>25</v>
      </c>
      <c r="K75" s="27">
        <v>5</v>
      </c>
      <c r="L75" s="71">
        <v>0</v>
      </c>
      <c r="M75" s="28">
        <f>ROUND(SUMPRODUCT(H75:L75,$H$8:$L$8)/100,1)</f>
        <v>1.8</v>
      </c>
      <c r="N75" s="29" t="str">
        <f>IF(AND($M75&gt;=9,$M75&lt;=10),"A+","")&amp;IF(AND($M75&gt;=8.5,$M75&lt;=8.9),"A","")&amp;IF(AND($M75&gt;=8,$M75&lt;=8.4),"B+","")&amp;IF(AND($M75&gt;=7,$M75&lt;=7.9),"B","")&amp;IF(AND($M75&gt;=6.5,$M75&lt;=6.9),"C+","")&amp;IF(AND($M75&gt;=5.5,$M75&lt;=6.4),"C","")&amp;IF(AND($M75&gt;=5,$M75&lt;=5.4),"D+","")&amp;IF(AND($M75&gt;=4,$M75&lt;=4.9),"D","")&amp;IF(AND($M75&lt;4),"F","")</f>
        <v>F</v>
      </c>
      <c r="O75" s="30" t="str">
        <f>IF($M75&lt;4,"Kém",IF(AND($M75&gt;=4,$M75&lt;=5.4),"Trung bình yếu",IF(AND($M75&gt;=5.5,$M75&lt;=6.9),"Trung bình",IF(AND($M75&gt;=7,$M75&lt;=8.4),"Khá",IF(AND($M75&gt;=8.5,$M75&lt;=10),"Giỏi","")))))</f>
        <v>Kém</v>
      </c>
      <c r="P75" s="67" t="s">
        <v>700</v>
      </c>
      <c r="Q75" s="32" t="s">
        <v>1308</v>
      </c>
      <c r="R75" s="3"/>
      <c r="S75" s="21"/>
      <c r="T75" s="73" t="str">
        <f>IF(P75="Không đủ ĐKDT","Học lại",IF(P75="Đình chỉ thi","Học lại",IF(AND(MID(G75,2,2)&lt;"12",P75="Vắng"),"Thi lại",IF(P75="Vắng có phép", "Thi lại",IF(AND((MID(G75,2,2)&lt;"12"),M75&lt;4.5),"Thi lại",IF(AND((MID(G75,2,2)&lt;"18"),M75&lt;4),"Học lại",IF(AND((MID(G75,2,2)&gt;"17"),M75&lt;4),"Thi lại",IF(AND(MID(G75,2,2)&gt;"17",L75=0),"Thi lại",IF(AND((MID(G75,2,2)&lt;"12"),L75=0),"Thi lại",IF(AND((MID(G75,2,2)&lt;"18"),(MID(G75,2,2)&gt;"11"),L75=0),"Học lại","Đạt"))))))))))</f>
        <v>Học lại</v>
      </c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1:35" ht="14.25" customHeight="1" x14ac:dyDescent="0.25">
      <c r="B76" s="22">
        <v>68</v>
      </c>
      <c r="C76" s="23" t="s">
        <v>1354</v>
      </c>
      <c r="D76" s="24" t="s">
        <v>1355</v>
      </c>
      <c r="E76" s="25" t="s">
        <v>1197</v>
      </c>
      <c r="F76" s="26" t="s">
        <v>1009</v>
      </c>
      <c r="G76" s="23" t="s">
        <v>78</v>
      </c>
      <c r="H76" s="78">
        <v>8</v>
      </c>
      <c r="I76" s="27">
        <v>8</v>
      </c>
      <c r="J76" s="27" t="s">
        <v>25</v>
      </c>
      <c r="K76" s="27">
        <v>7</v>
      </c>
      <c r="L76" s="71">
        <v>2</v>
      </c>
      <c r="M76" s="28">
        <f>ROUND(SUMPRODUCT(H76:L76,$H$8:$L$8)/100,1)</f>
        <v>3.7</v>
      </c>
      <c r="N76" s="29" t="str">
        <f>IF(AND($M76&gt;=9,$M76&lt;=10),"A+","")&amp;IF(AND($M76&gt;=8.5,$M76&lt;=8.9),"A","")&amp;IF(AND($M76&gt;=8,$M76&lt;=8.4),"B+","")&amp;IF(AND($M76&gt;=7,$M76&lt;=7.9),"B","")&amp;IF(AND($M76&gt;=6.5,$M76&lt;=6.9),"C+","")&amp;IF(AND($M76&gt;=5.5,$M76&lt;=6.4),"C","")&amp;IF(AND($M76&gt;=5,$M76&lt;=5.4),"D+","")&amp;IF(AND($M76&gt;=4,$M76&lt;=4.9),"D","")&amp;IF(AND($M76&lt;4),"F","")</f>
        <v>F</v>
      </c>
      <c r="O76" s="30" t="str">
        <f>IF($M76&lt;4,"Kém",IF(AND($M76&gt;=4,$M76&lt;=5.4),"Trung bình yếu",IF(AND($M76&gt;=5.5,$M76&lt;=6.9),"Trung bình",IF(AND($M76&gt;=7,$M76&lt;=8.4),"Khá",IF(AND($M76&gt;=8.5,$M76&lt;=10),"Giỏi","")))))</f>
        <v>Kém</v>
      </c>
      <c r="P76" s="31" t="str">
        <f>+IF(OR($H76=0,$I76=0,$J76=0,$K76=0),"Không đủ ĐKDT",IF(AND(L76=0,M76&gt;=4),"Không đạt",""))</f>
        <v/>
      </c>
      <c r="Q76" s="32" t="s">
        <v>1308</v>
      </c>
      <c r="R76" s="3"/>
      <c r="S76" s="21"/>
      <c r="T76" s="73" t="str">
        <f>IF(P76="Không đủ ĐKDT","Học lại",IF(P76="Đình chỉ thi","Học lại",IF(AND(MID(G76,2,2)&lt;"12",P76="Vắng"),"Thi lại",IF(P76="Vắng có phép", "Thi lại",IF(AND((MID(G76,2,2)&lt;"12"),M76&lt;4.5),"Thi lại",IF(AND((MID(G76,2,2)&lt;"18"),M76&lt;4),"Học lại",IF(AND((MID(G76,2,2)&gt;"17"),M76&lt;4),"Thi lại",IF(AND(MID(G76,2,2)&gt;"17",L76=0),"Thi lại",IF(AND((MID(G76,2,2)&lt;"12"),L76=0),"Thi lại",IF(AND((MID(G76,2,2)&lt;"18"),(MID(G76,2,2)&gt;"11"),L76=0),"Học lại","Đạt"))))))))))</f>
        <v>Học lại</v>
      </c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</row>
    <row r="77" spans="1:35" ht="14.25" customHeight="1" x14ac:dyDescent="0.25">
      <c r="B77" s="22">
        <v>69</v>
      </c>
      <c r="C77" s="23" t="s">
        <v>1356</v>
      </c>
      <c r="D77" s="24" t="s">
        <v>1357</v>
      </c>
      <c r="E77" s="25" t="s">
        <v>1358</v>
      </c>
      <c r="F77" s="26" t="s">
        <v>1359</v>
      </c>
      <c r="G77" s="23" t="s">
        <v>78</v>
      </c>
      <c r="H77" s="78">
        <v>5</v>
      </c>
      <c r="I77" s="27">
        <v>5</v>
      </c>
      <c r="J77" s="27" t="s">
        <v>25</v>
      </c>
      <c r="K77" s="27">
        <v>6</v>
      </c>
      <c r="L77" s="71">
        <v>0</v>
      </c>
      <c r="M77" s="28">
        <f>ROUND(SUMPRODUCT(H77:L77,$H$8:$L$8)/100,1)</f>
        <v>1.6</v>
      </c>
      <c r="N77" s="29" t="str">
        <f>IF(AND($M77&gt;=9,$M77&lt;=10),"A+","")&amp;IF(AND($M77&gt;=8.5,$M77&lt;=8.9),"A","")&amp;IF(AND($M77&gt;=8,$M77&lt;=8.4),"B+","")&amp;IF(AND($M77&gt;=7,$M77&lt;=7.9),"B","")&amp;IF(AND($M77&gt;=6.5,$M77&lt;=6.9),"C+","")&amp;IF(AND($M77&gt;=5.5,$M77&lt;=6.4),"C","")&amp;IF(AND($M77&gt;=5,$M77&lt;=5.4),"D+","")&amp;IF(AND($M77&gt;=4,$M77&lt;=4.9),"D","")&amp;IF(AND($M77&lt;4),"F","")</f>
        <v>F</v>
      </c>
      <c r="O77" s="30" t="str">
        <f>IF($M77&lt;4,"Kém",IF(AND($M77&gt;=4,$M77&lt;=5.4),"Trung bình yếu",IF(AND($M77&gt;=5.5,$M77&lt;=6.9),"Trung bình",IF(AND($M77&gt;=7,$M77&lt;=8.4),"Khá",IF(AND($M77&gt;=8.5,$M77&lt;=10),"Giỏi","")))))</f>
        <v>Kém</v>
      </c>
      <c r="P77" s="31" t="str">
        <f>+IF(OR($H77=0,$I77=0,$J77=0,$K77=0),"Không đủ ĐKDT",IF(AND(L77=0,M77&gt;=4),"Không đạt",""))</f>
        <v/>
      </c>
      <c r="Q77" s="32" t="s">
        <v>1308</v>
      </c>
      <c r="R77" s="3"/>
      <c r="S77" s="21"/>
      <c r="T77" s="73" t="str">
        <f>IF(P77="Không đủ ĐKDT","Học lại",IF(P77="Đình chỉ thi","Học lại",IF(AND(MID(G77,2,2)&lt;"12",P77="Vắng"),"Thi lại",IF(P77="Vắng có phép", "Thi lại",IF(AND((MID(G77,2,2)&lt;"12"),M77&lt;4.5),"Thi lại",IF(AND((MID(G77,2,2)&lt;"18"),M77&lt;4),"Học lại",IF(AND((MID(G77,2,2)&gt;"17"),M77&lt;4),"Thi lại",IF(AND(MID(G77,2,2)&gt;"17",L77=0),"Thi lại",IF(AND((MID(G77,2,2)&lt;"12"),L77=0),"Thi lại",IF(AND((MID(G77,2,2)&lt;"18"),(MID(G77,2,2)&gt;"11"),L77=0),"Học lại","Đạt"))))))))))</f>
        <v>Học lại</v>
      </c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</row>
    <row r="78" spans="1:35" ht="9" customHeight="1" x14ac:dyDescent="0.25">
      <c r="A78" s="2"/>
      <c r="B78" s="33"/>
      <c r="C78" s="34"/>
      <c r="D78" s="34"/>
      <c r="E78" s="35"/>
      <c r="F78" s="35"/>
      <c r="G78" s="35"/>
      <c r="H78" s="36"/>
      <c r="I78" s="37"/>
      <c r="J78" s="37"/>
      <c r="K78" s="38"/>
      <c r="L78" s="38"/>
      <c r="M78" s="38"/>
      <c r="N78" s="38"/>
      <c r="O78" s="38"/>
      <c r="P78" s="38"/>
      <c r="Q78" s="38"/>
      <c r="R78" s="3"/>
    </row>
    <row r="79" spans="1:35" ht="16.5" x14ac:dyDescent="0.25">
      <c r="A79" s="2"/>
      <c r="B79" s="87" t="s">
        <v>26</v>
      </c>
      <c r="C79" s="87"/>
      <c r="D79" s="34"/>
      <c r="E79" s="35"/>
      <c r="F79" s="35"/>
      <c r="G79" s="35"/>
      <c r="H79" s="36"/>
      <c r="I79" s="37"/>
      <c r="J79" s="37"/>
      <c r="K79" s="38"/>
      <c r="L79" s="38"/>
      <c r="M79" s="38"/>
      <c r="N79" s="38"/>
      <c r="O79" s="38"/>
      <c r="P79" s="38"/>
      <c r="Q79" s="38"/>
      <c r="R79" s="3"/>
    </row>
    <row r="80" spans="1:35" ht="16.5" customHeight="1" x14ac:dyDescent="0.25">
      <c r="A80" s="2"/>
      <c r="B80" s="39" t="s">
        <v>27</v>
      </c>
      <c r="C80" s="39"/>
      <c r="D80" s="40">
        <f>+$W$7</f>
        <v>69</v>
      </c>
      <c r="E80" s="41" t="s">
        <v>28</v>
      </c>
      <c r="F80" s="79" t="s">
        <v>29</v>
      </c>
      <c r="G80" s="79"/>
      <c r="H80" s="79"/>
      <c r="I80" s="79"/>
      <c r="J80" s="79"/>
      <c r="K80" s="79"/>
      <c r="L80" s="42">
        <f>$W$7 -COUNTIF($P$8:$P$237,"Vắng") -COUNTIF($P$8:$P$237,"Vắng có phép") - COUNTIF($P$8:$P$237,"Đình chỉ thi") - COUNTIF($P$8:$P$237,"Không đủ ĐKDT")</f>
        <v>60</v>
      </c>
      <c r="M80" s="42"/>
      <c r="N80" s="42"/>
      <c r="O80" s="43"/>
      <c r="P80" s="44" t="s">
        <v>28</v>
      </c>
      <c r="Q80" s="43"/>
      <c r="R80" s="3"/>
    </row>
    <row r="81" spans="1:18" ht="16.5" customHeight="1" x14ac:dyDescent="0.25">
      <c r="A81" s="2"/>
      <c r="B81" s="39" t="s">
        <v>30</v>
      </c>
      <c r="C81" s="39"/>
      <c r="D81" s="40">
        <f>+$AH$7</f>
        <v>51</v>
      </c>
      <c r="E81" s="41" t="s">
        <v>28</v>
      </c>
      <c r="F81" s="79" t="s">
        <v>31</v>
      </c>
      <c r="G81" s="79"/>
      <c r="H81" s="79"/>
      <c r="I81" s="79"/>
      <c r="J81" s="79"/>
      <c r="K81" s="79"/>
      <c r="L81" s="45">
        <f>COUNTIF($P$8:$P$113,"Vắng")</f>
        <v>7</v>
      </c>
      <c r="M81" s="45"/>
      <c r="N81" s="45"/>
      <c r="O81" s="46"/>
      <c r="P81" s="44" t="s">
        <v>28</v>
      </c>
      <c r="Q81" s="46"/>
      <c r="R81" s="3"/>
    </row>
    <row r="82" spans="1:18" ht="16.5" customHeight="1" x14ac:dyDescent="0.25">
      <c r="A82" s="2"/>
      <c r="B82" s="39" t="s">
        <v>39</v>
      </c>
      <c r="C82" s="39"/>
      <c r="D82" s="49">
        <f>COUNTIF(T9:T77,"Học lại")</f>
        <v>17</v>
      </c>
      <c r="E82" s="41" t="s">
        <v>28</v>
      </c>
      <c r="F82" s="79" t="s">
        <v>40</v>
      </c>
      <c r="G82" s="79"/>
      <c r="H82" s="79"/>
      <c r="I82" s="79"/>
      <c r="J82" s="79"/>
      <c r="K82" s="79"/>
      <c r="L82" s="42">
        <f>COUNTIF($P$8:$P$113,"Vắng có phép")</f>
        <v>0</v>
      </c>
      <c r="M82" s="42"/>
      <c r="N82" s="42"/>
      <c r="O82" s="43"/>
      <c r="P82" s="44" t="s">
        <v>28</v>
      </c>
      <c r="Q82" s="43"/>
      <c r="R82" s="3"/>
    </row>
    <row r="83" spans="1:18" ht="3" customHeight="1" x14ac:dyDescent="0.25">
      <c r="A83" s="2"/>
      <c r="B83" s="33"/>
      <c r="C83" s="34"/>
      <c r="D83" s="34"/>
      <c r="E83" s="35"/>
      <c r="F83" s="35"/>
      <c r="G83" s="35"/>
      <c r="H83" s="36"/>
      <c r="I83" s="37"/>
      <c r="J83" s="37"/>
      <c r="K83" s="38"/>
      <c r="L83" s="38"/>
      <c r="M83" s="38"/>
      <c r="N83" s="38"/>
      <c r="O83" s="38"/>
      <c r="P83" s="38"/>
      <c r="Q83" s="38"/>
      <c r="R83" s="3"/>
    </row>
    <row r="84" spans="1:18" x14ac:dyDescent="0.25">
      <c r="B84" s="68" t="s">
        <v>41</v>
      </c>
      <c r="C84" s="68"/>
      <c r="D84" s="69">
        <f>COUNTIF(T9:T77,"Thi lại")</f>
        <v>1</v>
      </c>
      <c r="E84" s="70" t="s">
        <v>28</v>
      </c>
      <c r="F84" s="3"/>
      <c r="G84" s="3"/>
      <c r="H84" s="3"/>
      <c r="I84" s="3"/>
      <c r="J84" s="80"/>
      <c r="K84" s="80"/>
      <c r="L84" s="80"/>
      <c r="M84" s="80"/>
      <c r="N84" s="80"/>
      <c r="O84" s="80"/>
      <c r="P84" s="80"/>
      <c r="Q84" s="80"/>
      <c r="R84" s="3"/>
    </row>
    <row r="85" spans="1:18" ht="24.75" customHeight="1" x14ac:dyDescent="0.25">
      <c r="B85" s="68"/>
      <c r="C85" s="68"/>
      <c r="D85" s="69"/>
      <c r="E85" s="70"/>
      <c r="F85" s="3"/>
      <c r="G85" s="3"/>
      <c r="H85" s="3"/>
      <c r="I85" s="3"/>
      <c r="J85" s="80" t="s">
        <v>1360</v>
      </c>
      <c r="K85" s="80"/>
      <c r="L85" s="80"/>
      <c r="M85" s="80"/>
      <c r="N85" s="80"/>
      <c r="O85" s="80"/>
      <c r="P85" s="80"/>
      <c r="Q85" s="80"/>
      <c r="R85" s="3"/>
    </row>
  </sheetData>
  <sheetProtection formatCells="0" formatColumns="0" formatRows="0" insertColumns="0" insertRows="0" insertHyperlinks="0" deleteColumns="0" deleteRows="0" sort="0" autoFilter="0" pivotTables="0"/>
  <autoFilter ref="A7:AI77">
    <filterColumn colId="3" showButton="0"/>
  </autoFilter>
  <mergeCells count="40">
    <mergeCell ref="F82:K82"/>
    <mergeCell ref="J84:Q84"/>
    <mergeCell ref="J85:Q85"/>
    <mergeCell ref="P6:P8"/>
    <mergeCell ref="Q6:Q8"/>
    <mergeCell ref="B8:G8"/>
    <mergeCell ref="B79:C79"/>
    <mergeCell ref="F80:K80"/>
    <mergeCell ref="F81:K81"/>
    <mergeCell ref="L6:L7"/>
    <mergeCell ref="M6:M8"/>
    <mergeCell ref="N6:N7"/>
    <mergeCell ref="O6:O7"/>
    <mergeCell ref="H6:H7"/>
    <mergeCell ref="I6:I7"/>
    <mergeCell ref="J6:J7"/>
    <mergeCell ref="K6:K7"/>
    <mergeCell ref="AF3:AG5"/>
    <mergeCell ref="AH3:AI5"/>
    <mergeCell ref="B4:C4"/>
    <mergeCell ref="G4:K4"/>
    <mergeCell ref="L4:Q4"/>
    <mergeCell ref="B6:B7"/>
    <mergeCell ref="C6:C7"/>
    <mergeCell ref="D6:E7"/>
    <mergeCell ref="F6:F7"/>
    <mergeCell ref="G6:G7"/>
    <mergeCell ref="U3:U6"/>
    <mergeCell ref="V3:V6"/>
    <mergeCell ref="W3:W6"/>
    <mergeCell ref="X3:AA5"/>
    <mergeCell ref="AB3:AC5"/>
    <mergeCell ref="AD3:AE5"/>
    <mergeCell ref="B1:G1"/>
    <mergeCell ref="H1:Q1"/>
    <mergeCell ref="B2:G2"/>
    <mergeCell ref="H2:Q2"/>
    <mergeCell ref="B3:C3"/>
    <mergeCell ref="D3:K3"/>
    <mergeCell ref="L3:Q3"/>
  </mergeCells>
  <conditionalFormatting sqref="H9:L77">
    <cfRule type="cellIs" dxfId="92" priority="17" operator="greaterThan">
      <formula>10</formula>
    </cfRule>
  </conditionalFormatting>
  <conditionalFormatting sqref="L9:L77">
    <cfRule type="cellIs" dxfId="91" priority="11" operator="greaterThan">
      <formula>10</formula>
    </cfRule>
    <cfRule type="cellIs" dxfId="90" priority="12" operator="greaterThan">
      <formula>10</formula>
    </cfRule>
    <cfRule type="cellIs" dxfId="89" priority="13" operator="greaterThan">
      <formula>10</formula>
    </cfRule>
    <cfRule type="cellIs" dxfId="88" priority="14" operator="greaterThan">
      <formula>10</formula>
    </cfRule>
    <cfRule type="cellIs" dxfId="87" priority="15" operator="greaterThan">
      <formula>10</formula>
    </cfRule>
    <cfRule type="cellIs" dxfId="86" priority="16" operator="greaterThan">
      <formula>10</formula>
    </cfRule>
  </conditionalFormatting>
  <conditionalFormatting sqref="H9:K77">
    <cfRule type="cellIs" dxfId="85" priority="10" operator="greaterThan">
      <formula>10</formula>
    </cfRule>
  </conditionalFormatting>
  <conditionalFormatting sqref="C1:C1048576">
    <cfRule type="duplicateValues" dxfId="84" priority="19"/>
  </conditionalFormatting>
  <conditionalFormatting sqref="P71">
    <cfRule type="duplicateValues" dxfId="83" priority="9"/>
  </conditionalFormatting>
  <conditionalFormatting sqref="P72">
    <cfRule type="duplicateValues" dxfId="82" priority="8"/>
  </conditionalFormatting>
  <conditionalFormatting sqref="P75">
    <cfRule type="duplicateValues" dxfId="81" priority="7"/>
  </conditionalFormatting>
  <conditionalFormatting sqref="P17">
    <cfRule type="duplicateValues" dxfId="80" priority="6"/>
  </conditionalFormatting>
  <conditionalFormatting sqref="P18">
    <cfRule type="duplicateValues" dxfId="79" priority="5"/>
  </conditionalFormatting>
  <conditionalFormatting sqref="P27">
    <cfRule type="duplicateValues" dxfId="78" priority="4"/>
  </conditionalFormatting>
  <conditionalFormatting sqref="P29">
    <cfRule type="duplicateValues" dxfId="77" priority="3"/>
  </conditionalFormatting>
  <dataValidations count="1">
    <dataValidation allowBlank="1" showInputMessage="1" showErrorMessage="1" errorTitle="Không xóa dữ liệu" error="Không xóa dữ liệu" prompt="Không xóa dữ liệu" sqref="D82 T9:T77 U2:AI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6"/>
  <sheetViews>
    <sheetView tabSelected="1" zoomScale="115" zoomScaleNormal="115" workbookViewId="0">
      <pane ySplit="2" topLeftCell="A81" activePane="bottomLeft" state="frozen"/>
      <selection activeCell="J5" sqref="J1:J1048576"/>
      <selection pane="bottomLeft" activeCell="J5" sqref="J1:J1048576"/>
    </sheetView>
  </sheetViews>
  <sheetFormatPr defaultColWidth="9" defaultRowHeight="15.75" x14ac:dyDescent="0.25"/>
  <cols>
    <col min="1" max="1" width="1.5" style="1" customWidth="1"/>
    <col min="2" max="2" width="4" style="1" customWidth="1"/>
    <col min="3" max="3" width="11.375" style="1" customWidth="1"/>
    <col min="4" max="4" width="14.25" style="1" customWidth="1"/>
    <col min="5" max="5" width="11" style="1" customWidth="1"/>
    <col min="6" max="6" width="9.375" style="1" hidden="1" customWidth="1"/>
    <col min="7" max="7" width="11.625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4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 x14ac:dyDescent="0.3">
      <c r="B1" s="99" t="s">
        <v>0</v>
      </c>
      <c r="C1" s="99"/>
      <c r="D1" s="99"/>
      <c r="E1" s="99"/>
      <c r="F1" s="99"/>
      <c r="G1" s="99"/>
      <c r="H1" s="100" t="s">
        <v>699</v>
      </c>
      <c r="I1" s="100"/>
      <c r="J1" s="100"/>
      <c r="K1" s="100"/>
      <c r="L1" s="100"/>
      <c r="M1" s="100"/>
      <c r="N1" s="100"/>
      <c r="O1" s="100"/>
      <c r="P1" s="100"/>
      <c r="Q1" s="100"/>
      <c r="R1" s="3"/>
    </row>
    <row r="2" spans="2:35" ht="25.5" customHeight="1" x14ac:dyDescent="0.25">
      <c r="B2" s="101" t="s">
        <v>1</v>
      </c>
      <c r="C2" s="101"/>
      <c r="D2" s="101"/>
      <c r="E2" s="101"/>
      <c r="F2" s="101"/>
      <c r="G2" s="101"/>
      <c r="H2" s="102" t="s">
        <v>42</v>
      </c>
      <c r="I2" s="102"/>
      <c r="J2" s="102"/>
      <c r="K2" s="102"/>
      <c r="L2" s="102"/>
      <c r="M2" s="102"/>
      <c r="N2" s="102"/>
      <c r="O2" s="102"/>
      <c r="P2" s="102"/>
      <c r="Q2" s="102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 x14ac:dyDescent="0.25">
      <c r="B3" s="103" t="s">
        <v>2</v>
      </c>
      <c r="C3" s="103"/>
      <c r="D3" s="104" t="s">
        <v>43</v>
      </c>
      <c r="E3" s="104"/>
      <c r="F3" s="104"/>
      <c r="G3" s="104"/>
      <c r="H3" s="104"/>
      <c r="I3" s="104"/>
      <c r="J3" s="104"/>
      <c r="K3" s="104"/>
      <c r="L3" s="105" t="s">
        <v>1361</v>
      </c>
      <c r="M3" s="105"/>
      <c r="N3" s="105"/>
      <c r="O3" s="105"/>
      <c r="P3" s="105"/>
      <c r="Q3" s="105"/>
      <c r="T3" s="51"/>
      <c r="U3" s="90" t="s">
        <v>38</v>
      </c>
      <c r="V3" s="90" t="s">
        <v>8</v>
      </c>
      <c r="W3" s="90" t="s">
        <v>37</v>
      </c>
      <c r="X3" s="90" t="s">
        <v>36</v>
      </c>
      <c r="Y3" s="90"/>
      <c r="Z3" s="90"/>
      <c r="AA3" s="90"/>
      <c r="AB3" s="90" t="s">
        <v>35</v>
      </c>
      <c r="AC3" s="90"/>
      <c r="AD3" s="90" t="s">
        <v>33</v>
      </c>
      <c r="AE3" s="90"/>
      <c r="AF3" s="90" t="s">
        <v>34</v>
      </c>
      <c r="AG3" s="90"/>
      <c r="AH3" s="90" t="s">
        <v>32</v>
      </c>
      <c r="AI3" s="90"/>
    </row>
    <row r="4" spans="2:35" ht="17.25" customHeight="1" x14ac:dyDescent="0.25">
      <c r="B4" s="91" t="s">
        <v>3</v>
      </c>
      <c r="C4" s="91"/>
      <c r="D4" s="6">
        <v>3</v>
      </c>
      <c r="G4" s="92" t="s">
        <v>115</v>
      </c>
      <c r="H4" s="92"/>
      <c r="I4" s="92"/>
      <c r="J4" s="92"/>
      <c r="K4" s="92"/>
      <c r="L4" s="92" t="s">
        <v>703</v>
      </c>
      <c r="M4" s="92"/>
      <c r="N4" s="92"/>
      <c r="O4" s="92"/>
      <c r="P4" s="92"/>
      <c r="Q4" s="92"/>
      <c r="T4" s="51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</row>
    <row r="5" spans="2:35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</row>
    <row r="6" spans="2:35" ht="44.25" customHeight="1" x14ac:dyDescent="0.25">
      <c r="B6" s="81" t="s">
        <v>4</v>
      </c>
      <c r="C6" s="93" t="s">
        <v>5</v>
      </c>
      <c r="D6" s="95" t="s">
        <v>6</v>
      </c>
      <c r="E6" s="96"/>
      <c r="F6" s="81" t="s">
        <v>7</v>
      </c>
      <c r="G6" s="81" t="s">
        <v>8</v>
      </c>
      <c r="H6" s="89" t="s">
        <v>9</v>
      </c>
      <c r="I6" s="89" t="s">
        <v>10</v>
      </c>
      <c r="J6" s="89" t="s">
        <v>11</v>
      </c>
      <c r="K6" s="89" t="s">
        <v>12</v>
      </c>
      <c r="L6" s="88" t="s">
        <v>13</v>
      </c>
      <c r="M6" s="81" t="s">
        <v>14</v>
      </c>
      <c r="N6" s="88" t="s">
        <v>15</v>
      </c>
      <c r="O6" s="81" t="s">
        <v>16</v>
      </c>
      <c r="P6" s="81" t="s">
        <v>17</v>
      </c>
      <c r="Q6" s="81" t="s">
        <v>18</v>
      </c>
      <c r="T6" s="51"/>
      <c r="U6" s="90"/>
      <c r="V6" s="90"/>
      <c r="W6" s="90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 x14ac:dyDescent="0.25">
      <c r="B7" s="83"/>
      <c r="C7" s="94"/>
      <c r="D7" s="97"/>
      <c r="E7" s="98"/>
      <c r="F7" s="83"/>
      <c r="G7" s="83"/>
      <c r="H7" s="89"/>
      <c r="I7" s="89"/>
      <c r="J7" s="89"/>
      <c r="K7" s="89"/>
      <c r="L7" s="88"/>
      <c r="M7" s="82"/>
      <c r="N7" s="88"/>
      <c r="O7" s="83"/>
      <c r="P7" s="82"/>
      <c r="Q7" s="82"/>
      <c r="S7" s="8"/>
      <c r="T7" s="51"/>
      <c r="U7" s="56" t="str">
        <f>+D3</f>
        <v>Nhập môn trí tuệ nhân tạo</v>
      </c>
      <c r="V7" s="57" t="str">
        <f>+L3</f>
        <v>Nhóm: D15-182_07</v>
      </c>
      <c r="W7" s="58">
        <f>+$AF$7+$AH$7+$AD$7</f>
        <v>70</v>
      </c>
      <c r="X7" s="52">
        <f>COUNTIF($P$8:$P$107,"Khiển trách")</f>
        <v>0</v>
      </c>
      <c r="Y7" s="52">
        <f>COUNTIF($P$8:$P$107,"Cảnh cáo")</f>
        <v>0</v>
      </c>
      <c r="Z7" s="52">
        <f>COUNTIF($P$8:$P$107,"Đình chỉ thi")</f>
        <v>0</v>
      </c>
      <c r="AA7" s="59">
        <f>+($X$7+$Y$7+$Z$7)/$W$7*100%</f>
        <v>0</v>
      </c>
      <c r="AB7" s="52">
        <f>SUM(COUNTIF($P$8:$P$105,"Vắng"),COUNTIF($P$8:$P$105,"Vắng có phép"))</f>
        <v>3</v>
      </c>
      <c r="AC7" s="60">
        <f>+$AB$7/$W$7</f>
        <v>4.2857142857142858E-2</v>
      </c>
      <c r="AD7" s="61">
        <f>COUNTIF($T$8:$T$105,"Thi lại")</f>
        <v>0</v>
      </c>
      <c r="AE7" s="60">
        <f>+$AD$7/$W$7</f>
        <v>0</v>
      </c>
      <c r="AF7" s="61">
        <f>COUNTIF($T$8:$T$106,"Học lại")</f>
        <v>15</v>
      </c>
      <c r="AG7" s="60">
        <f>+$AF$7/$W$7</f>
        <v>0.21428571428571427</v>
      </c>
      <c r="AH7" s="52">
        <f>COUNTIF($T$9:$T$106,"Đạt")</f>
        <v>55</v>
      </c>
      <c r="AI7" s="59">
        <f>+$AH$7/$W$7</f>
        <v>0.7857142857142857</v>
      </c>
    </row>
    <row r="8" spans="2:35" ht="14.25" customHeight="1" x14ac:dyDescent="0.25">
      <c r="B8" s="84" t="s">
        <v>24</v>
      </c>
      <c r="C8" s="85"/>
      <c r="D8" s="85"/>
      <c r="E8" s="85"/>
      <c r="F8" s="85"/>
      <c r="G8" s="86"/>
      <c r="H8" s="9">
        <v>10</v>
      </c>
      <c r="I8" s="9">
        <v>10</v>
      </c>
      <c r="J8" s="72"/>
      <c r="K8" s="9">
        <v>10</v>
      </c>
      <c r="L8" s="48">
        <f>100-(H8+I8+J8+K8)</f>
        <v>70</v>
      </c>
      <c r="M8" s="83"/>
      <c r="N8" s="10"/>
      <c r="O8" s="10"/>
      <c r="P8" s="83"/>
      <c r="Q8" s="83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14.25" customHeight="1" x14ac:dyDescent="0.25">
      <c r="B9" s="11">
        <v>1</v>
      </c>
      <c r="C9" s="12" t="s">
        <v>1362</v>
      </c>
      <c r="D9" s="13" t="s">
        <v>1363</v>
      </c>
      <c r="E9" s="14" t="s">
        <v>45</v>
      </c>
      <c r="F9" s="15" t="s">
        <v>1364</v>
      </c>
      <c r="G9" s="12" t="s">
        <v>1365</v>
      </c>
      <c r="H9" s="77">
        <v>8</v>
      </c>
      <c r="I9" s="16">
        <v>5</v>
      </c>
      <c r="J9" s="16" t="s">
        <v>25</v>
      </c>
      <c r="K9" s="16">
        <v>4.5</v>
      </c>
      <c r="L9" s="17">
        <v>5.5</v>
      </c>
      <c r="M9" s="18">
        <f>ROUND(SUMPRODUCT(H9:L9,$H$8:$L$8)/100,1)</f>
        <v>5.6</v>
      </c>
      <c r="N9" s="19" t="str">
        <f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C</v>
      </c>
      <c r="O9" s="19" t="str">
        <f>IF($M9&lt;4,"Kém",IF(AND($M9&gt;=4,$M9&lt;=5.4),"Trung bình yếu",IF(AND($M9&gt;=5.5,$M9&lt;=6.9),"Trung bình",IF(AND($M9&gt;=7,$M9&lt;=8.4),"Khá",IF(AND($M9&gt;=8.5,$M9&lt;=10),"Giỏi","")))))</f>
        <v>Trung bình</v>
      </c>
      <c r="P9" s="31" t="str">
        <f>+IF(OR($H9=0,$I9=0,$J9=0,$K9=0),"Không đủ ĐKDT",IF(AND(L9=0,M9&gt;=4),"Không đạt",""))</f>
        <v/>
      </c>
      <c r="Q9" s="20" t="s">
        <v>1308</v>
      </c>
      <c r="R9" s="3"/>
      <c r="S9" s="21"/>
      <c r="T9" s="73" t="str">
        <f>IF(P9="Không đủ ĐKDT","Học lại",IF(P9="Đình chỉ thi","Học lại",IF(AND(MID(G9,2,2)&lt;"12",P9="Vắng"),"Thi lại",IF(P9="Vắng có phép", "Thi lại",IF(AND((MID(G9,2,2)&lt;"12"),M9&lt;4.5),"Thi lại",IF(AND((MID(G9,2,2)&lt;"18"),M9&lt;4),"Học lại",IF(AND((MID(G9,2,2)&gt;"17"),M9&lt;4),"Thi lại",IF(AND(MID(G9,2,2)&gt;"17",L9=0),"Thi lại",IF(AND((MID(G9,2,2)&lt;"12"),L9=0),"Thi lại",IF(AND((MID(G9,2,2)&lt;"18"),(MID(G9,2,2)&gt;"11"),L9=0),"Học lại","Đạt"))))))))))</f>
        <v>Đạt</v>
      </c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</row>
    <row r="10" spans="2:35" ht="14.25" customHeight="1" x14ac:dyDescent="0.25">
      <c r="B10" s="22">
        <v>2</v>
      </c>
      <c r="C10" s="23" t="s">
        <v>1366</v>
      </c>
      <c r="D10" s="24" t="s">
        <v>1367</v>
      </c>
      <c r="E10" s="25" t="s">
        <v>45</v>
      </c>
      <c r="F10" s="26" t="s">
        <v>749</v>
      </c>
      <c r="G10" s="23" t="s">
        <v>55</v>
      </c>
      <c r="H10" s="78">
        <v>7</v>
      </c>
      <c r="I10" s="27">
        <v>5</v>
      </c>
      <c r="J10" s="27" t="s">
        <v>25</v>
      </c>
      <c r="K10" s="27">
        <v>7</v>
      </c>
      <c r="L10" s="71">
        <v>0</v>
      </c>
      <c r="M10" s="28">
        <f>ROUND(SUMPRODUCT(H10:L10,$H$8:$L$8)/100,1)</f>
        <v>1.9</v>
      </c>
      <c r="N10" s="29" t="str">
        <f>IF(AND($M10&gt;=9,$M10&lt;=10),"A+","")&amp;IF(AND($M10&gt;=8.5,$M10&lt;=8.9),"A","")&amp;IF(AND($M10&gt;=8,$M10&lt;=8.4),"B+","")&amp;IF(AND($M10&gt;=7,$M10&lt;=7.9),"B","")&amp;IF(AND($M10&gt;=6.5,$M10&lt;=6.9),"C+","")&amp;IF(AND($M10&gt;=5.5,$M10&lt;=6.4),"C","")&amp;IF(AND($M10&gt;=5,$M10&lt;=5.4),"D+","")&amp;IF(AND($M10&gt;=4,$M10&lt;=4.9),"D","")&amp;IF(AND($M10&lt;4),"F","")</f>
        <v>F</v>
      </c>
      <c r="O10" s="30" t="str">
        <f>IF($M10&lt;4,"Kém",IF(AND($M10&gt;=4,$M10&lt;=5.4),"Trung bình yếu",IF(AND($M10&gt;=5.5,$M10&lt;=6.9),"Trung bình",IF(AND($M10&gt;=7,$M10&lt;=8.4),"Khá",IF(AND($M10&gt;=8.5,$M10&lt;=10),"Giỏi","")))))</f>
        <v>Kém</v>
      </c>
      <c r="P10" s="67" t="s">
        <v>700</v>
      </c>
      <c r="Q10" s="32" t="s">
        <v>1308</v>
      </c>
      <c r="R10" s="3"/>
      <c r="S10" s="21"/>
      <c r="T10" s="73" t="str">
        <f>IF(P10="Không đủ ĐKDT","Học lại",IF(P10="Đình chỉ thi","Học lại",IF(AND(MID(G10,2,2)&lt;"12",P10="Vắng"),"Thi lại",IF(P10="Vắng có phép", "Thi lại",IF(AND((MID(G10,2,2)&lt;"12"),M10&lt;4.5),"Thi lại",IF(AND((MID(G10,2,2)&lt;"18"),M10&lt;4),"Học lại",IF(AND((MID(G10,2,2)&gt;"17"),M10&lt;4),"Thi lại",IF(AND(MID(G10,2,2)&gt;"17",L10=0),"Thi lại",IF(AND((MID(G10,2,2)&lt;"12"),L10=0),"Thi lại",IF(AND((MID(G10,2,2)&lt;"18"),(MID(G10,2,2)&gt;"11"),L10=0),"Học lại","Đạt"))))))))))</f>
        <v>Học lại</v>
      </c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</row>
    <row r="11" spans="2:35" ht="14.25" customHeight="1" x14ac:dyDescent="0.25">
      <c r="B11" s="22">
        <v>3</v>
      </c>
      <c r="C11" s="23" t="s">
        <v>1368</v>
      </c>
      <c r="D11" s="24" t="s">
        <v>132</v>
      </c>
      <c r="E11" s="25" t="s">
        <v>45</v>
      </c>
      <c r="F11" s="26" t="s">
        <v>1369</v>
      </c>
      <c r="G11" s="23" t="s">
        <v>1227</v>
      </c>
      <c r="H11" s="78">
        <v>7</v>
      </c>
      <c r="I11" s="27">
        <v>7</v>
      </c>
      <c r="J11" s="27" t="s">
        <v>25</v>
      </c>
      <c r="K11" s="27">
        <v>6</v>
      </c>
      <c r="L11" s="71">
        <v>1.5</v>
      </c>
      <c r="M11" s="28">
        <f>ROUND(SUMPRODUCT(H11:L11,$H$8:$L$8)/100,1)</f>
        <v>3.1</v>
      </c>
      <c r="N11" s="29" t="str">
        <f>IF(AND($M11&gt;=9,$M11&lt;=10),"A+","")&amp;IF(AND($M11&gt;=8.5,$M11&lt;=8.9),"A","")&amp;IF(AND($M11&gt;=8,$M11&lt;=8.4),"B+","")&amp;IF(AND($M11&gt;=7,$M11&lt;=7.9),"B","")&amp;IF(AND($M11&gt;=6.5,$M11&lt;=6.9),"C+","")&amp;IF(AND($M11&gt;=5.5,$M11&lt;=6.4),"C","")&amp;IF(AND($M11&gt;=5,$M11&lt;=5.4),"D+","")&amp;IF(AND($M11&gt;=4,$M11&lt;=4.9),"D","")&amp;IF(AND($M11&lt;4),"F","")</f>
        <v>F</v>
      </c>
      <c r="O11" s="30" t="str">
        <f>IF($M11&lt;4,"Kém",IF(AND($M11&gt;=4,$M11&lt;=5.4),"Trung bình yếu",IF(AND($M11&gt;=5.5,$M11&lt;=6.9),"Trung bình",IF(AND($M11&gt;=7,$M11&lt;=8.4),"Khá",IF(AND($M11&gt;=8.5,$M11&lt;=10),"Giỏi","")))))</f>
        <v>Kém</v>
      </c>
      <c r="P11" s="31" t="str">
        <f>+IF(OR($H11=0,$I11=0,$J11=0,$K11=0),"Không đủ ĐKDT",IF(AND(L11=0,M11&gt;=4),"Không đạt",""))</f>
        <v/>
      </c>
      <c r="Q11" s="32" t="s">
        <v>1308</v>
      </c>
      <c r="R11" s="3"/>
      <c r="S11" s="21"/>
      <c r="T11" s="73" t="str">
        <f>IF(P11="Không đủ ĐKDT","Học lại",IF(P11="Đình chỉ thi","Học lại",IF(AND(MID(G11,2,2)&lt;"12",P11="Vắng"),"Thi lại",IF(P11="Vắng có phép", "Thi lại",IF(AND((MID(G11,2,2)&lt;"12"),M11&lt;4.5),"Thi lại",IF(AND((MID(G11,2,2)&lt;"18"),M11&lt;4),"Học lại",IF(AND((MID(G11,2,2)&gt;"17"),M11&lt;4),"Thi lại",IF(AND(MID(G11,2,2)&gt;"17",L11=0),"Thi lại",IF(AND((MID(G11,2,2)&lt;"12"),L11=0),"Thi lại",IF(AND((MID(G11,2,2)&lt;"18"),(MID(G11,2,2)&gt;"11"),L11=0),"Học lại","Đạt"))))))))))</f>
        <v>Học lại</v>
      </c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</row>
    <row r="12" spans="2:35" ht="14.25" customHeight="1" x14ac:dyDescent="0.25">
      <c r="B12" s="22">
        <v>4</v>
      </c>
      <c r="C12" s="23" t="s">
        <v>1370</v>
      </c>
      <c r="D12" s="24" t="s">
        <v>76</v>
      </c>
      <c r="E12" s="25" t="s">
        <v>45</v>
      </c>
      <c r="F12" s="26" t="s">
        <v>469</v>
      </c>
      <c r="G12" s="23" t="s">
        <v>84</v>
      </c>
      <c r="H12" s="78">
        <v>10</v>
      </c>
      <c r="I12" s="27">
        <v>7</v>
      </c>
      <c r="J12" s="27" t="s">
        <v>25</v>
      </c>
      <c r="K12" s="27">
        <v>8</v>
      </c>
      <c r="L12" s="71">
        <v>8.5</v>
      </c>
      <c r="M12" s="28">
        <f>ROUND(SUMPRODUCT(H12:L12,$H$8:$L$8)/100,1)</f>
        <v>8.5</v>
      </c>
      <c r="N12" s="29" t="str">
        <f>IF(AND($M12&gt;=9,$M12&lt;=10),"A+","")&amp;IF(AND($M12&gt;=8.5,$M12&lt;=8.9),"A","")&amp;IF(AND($M12&gt;=8,$M12&lt;=8.4),"B+","")&amp;IF(AND($M12&gt;=7,$M12&lt;=7.9),"B","")&amp;IF(AND($M12&gt;=6.5,$M12&lt;=6.9),"C+","")&amp;IF(AND($M12&gt;=5.5,$M12&lt;=6.4),"C","")&amp;IF(AND($M12&gt;=5,$M12&lt;=5.4),"D+","")&amp;IF(AND($M12&gt;=4,$M12&lt;=4.9),"D","")&amp;IF(AND($M12&lt;4),"F","")</f>
        <v>A</v>
      </c>
      <c r="O12" s="30" t="str">
        <f>IF($M12&lt;4,"Kém",IF(AND($M12&gt;=4,$M12&lt;=5.4),"Trung bình yếu",IF(AND($M12&gt;=5.5,$M12&lt;=6.9),"Trung bình",IF(AND($M12&gt;=7,$M12&lt;=8.4),"Khá",IF(AND($M12&gt;=8.5,$M12&lt;=10),"Giỏi","")))))</f>
        <v>Giỏi</v>
      </c>
      <c r="P12" s="31" t="str">
        <f>+IF(OR($H12=0,$I12=0,$J12=0,$K12=0),"Không đủ ĐKDT",IF(AND(L12=0,M12&gt;=4),"Không đạt",""))</f>
        <v/>
      </c>
      <c r="Q12" s="32" t="s">
        <v>1308</v>
      </c>
      <c r="R12" s="3"/>
      <c r="S12" s="21"/>
      <c r="T12" s="73" t="str">
        <f>IF(P12="Không đủ ĐKDT","Học lại",IF(P12="Đình chỉ thi","Học lại",IF(AND(MID(G12,2,2)&lt;"12",P12="Vắng"),"Thi lại",IF(P12="Vắng có phép", "Thi lại",IF(AND((MID(G12,2,2)&lt;"12"),M12&lt;4.5),"Thi lại",IF(AND((MID(G12,2,2)&lt;"18"),M12&lt;4),"Học lại",IF(AND((MID(G12,2,2)&gt;"17"),M12&lt;4),"Thi lại",IF(AND(MID(G12,2,2)&gt;"17",L12=0),"Thi lại",IF(AND((MID(G12,2,2)&lt;"12"),L12=0),"Thi lại",IF(AND((MID(G12,2,2)&lt;"18"),(MID(G12,2,2)&gt;"11"),L12=0),"Học lại","Đạt"))))))))))</f>
        <v>Đạt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14.25" customHeight="1" x14ac:dyDescent="0.25">
      <c r="B13" s="22">
        <v>5</v>
      </c>
      <c r="C13" s="23" t="s">
        <v>1371</v>
      </c>
      <c r="D13" s="24" t="s">
        <v>1372</v>
      </c>
      <c r="E13" s="25" t="s">
        <v>45</v>
      </c>
      <c r="F13" s="26" t="s">
        <v>103</v>
      </c>
      <c r="G13" s="23" t="s">
        <v>49</v>
      </c>
      <c r="H13" s="78">
        <v>9</v>
      </c>
      <c r="I13" s="27">
        <v>6</v>
      </c>
      <c r="J13" s="27" t="s">
        <v>25</v>
      </c>
      <c r="K13" s="27">
        <v>8</v>
      </c>
      <c r="L13" s="71">
        <v>5</v>
      </c>
      <c r="M13" s="28">
        <f>ROUND(SUMPRODUCT(H13:L13,$H$8:$L$8)/100,1)</f>
        <v>5.8</v>
      </c>
      <c r="N13" s="29" t="str">
        <f>IF(AND($M13&gt;=9,$M13&lt;=10),"A+","")&amp;IF(AND($M13&gt;=8.5,$M13&lt;=8.9),"A","")&amp;IF(AND($M13&gt;=8,$M13&lt;=8.4),"B+","")&amp;IF(AND($M13&gt;=7,$M13&lt;=7.9),"B","")&amp;IF(AND($M13&gt;=6.5,$M13&lt;=6.9),"C+","")&amp;IF(AND($M13&gt;=5.5,$M13&lt;=6.4),"C","")&amp;IF(AND($M13&gt;=5,$M13&lt;=5.4),"D+","")&amp;IF(AND($M13&gt;=4,$M13&lt;=4.9),"D","")&amp;IF(AND($M13&lt;4),"F","")</f>
        <v>C</v>
      </c>
      <c r="O13" s="30" t="str">
        <f>IF($M13&lt;4,"Kém",IF(AND($M13&gt;=4,$M13&lt;=5.4),"Trung bình yếu",IF(AND($M13&gt;=5.5,$M13&lt;=6.9),"Trung bình",IF(AND($M13&gt;=7,$M13&lt;=8.4),"Khá",IF(AND($M13&gt;=8.5,$M13&lt;=10),"Giỏi","")))))</f>
        <v>Trung bình</v>
      </c>
      <c r="P13" s="31" t="str">
        <f>+IF(OR($H13=0,$I13=0,$J13=0,$K13=0),"Không đủ ĐKDT",IF(AND(L13=0,M13&gt;=4),"Không đạt",""))</f>
        <v/>
      </c>
      <c r="Q13" s="32" t="s">
        <v>1308</v>
      </c>
      <c r="R13" s="3"/>
      <c r="S13" s="21"/>
      <c r="T13" s="73" t="str">
        <f>IF(P13="Không đủ ĐKDT","Học lại",IF(P13="Đình chỉ thi","Học lại",IF(AND(MID(G13,2,2)&lt;"12",P13="Vắng"),"Thi lại",IF(P13="Vắng có phép", "Thi lại",IF(AND((MID(G13,2,2)&lt;"12"),M13&lt;4.5),"Thi lại",IF(AND((MID(G13,2,2)&lt;"18"),M13&lt;4),"Học lại",IF(AND((MID(G13,2,2)&gt;"17"),M13&lt;4),"Thi lại",IF(AND(MID(G13,2,2)&gt;"17",L13=0),"Thi lại",IF(AND((MID(G13,2,2)&lt;"12"),L13=0),"Thi lại",IF(AND((MID(G13,2,2)&lt;"18"),(MID(G13,2,2)&gt;"11"),L13=0),"Học lại","Đạt"))))))))))</f>
        <v>Đạt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14.25" customHeight="1" x14ac:dyDescent="0.25">
      <c r="B14" s="22">
        <v>6</v>
      </c>
      <c r="C14" s="23" t="s">
        <v>1373</v>
      </c>
      <c r="D14" s="24" t="s">
        <v>1374</v>
      </c>
      <c r="E14" s="25" t="s">
        <v>1375</v>
      </c>
      <c r="F14" s="26" t="s">
        <v>1376</v>
      </c>
      <c r="G14" s="23" t="s">
        <v>50</v>
      </c>
      <c r="H14" s="78">
        <v>7</v>
      </c>
      <c r="I14" s="27">
        <v>6.5</v>
      </c>
      <c r="J14" s="27" t="s">
        <v>25</v>
      </c>
      <c r="K14" s="27">
        <v>6.5</v>
      </c>
      <c r="L14" s="71">
        <v>4</v>
      </c>
      <c r="M14" s="28">
        <f>ROUND(SUMPRODUCT(H14:L14,$H$8:$L$8)/100,1)</f>
        <v>4.8</v>
      </c>
      <c r="N14" s="29" t="str">
        <f>IF(AND($M14&gt;=9,$M14&lt;=10),"A+","")&amp;IF(AND($M14&gt;=8.5,$M14&lt;=8.9),"A","")&amp;IF(AND($M14&gt;=8,$M14&lt;=8.4),"B+","")&amp;IF(AND($M14&gt;=7,$M14&lt;=7.9),"B","")&amp;IF(AND($M14&gt;=6.5,$M14&lt;=6.9),"C+","")&amp;IF(AND($M14&gt;=5.5,$M14&lt;=6.4),"C","")&amp;IF(AND($M14&gt;=5,$M14&lt;=5.4),"D+","")&amp;IF(AND($M14&gt;=4,$M14&lt;=4.9),"D","")&amp;IF(AND($M14&lt;4),"F","")</f>
        <v>D</v>
      </c>
      <c r="O14" s="30" t="str">
        <f>IF($M14&lt;4,"Kém",IF(AND($M14&gt;=4,$M14&lt;=5.4),"Trung bình yếu",IF(AND($M14&gt;=5.5,$M14&lt;=6.9),"Trung bình",IF(AND($M14&gt;=7,$M14&lt;=8.4),"Khá",IF(AND($M14&gt;=8.5,$M14&lt;=10),"Giỏi","")))))</f>
        <v>Trung bình yếu</v>
      </c>
      <c r="P14" s="31" t="str">
        <f>+IF(OR($H14=0,$I14=0,$J14=0,$K14=0),"Không đủ ĐKDT",IF(AND(L14=0,M14&gt;=4),"Không đạt",""))</f>
        <v/>
      </c>
      <c r="Q14" s="32" t="s">
        <v>1308</v>
      </c>
      <c r="R14" s="3"/>
      <c r="S14" s="21"/>
      <c r="T14" s="73" t="str">
        <f>IF(P14="Không đủ ĐKDT","Học lại",IF(P14="Đình chỉ thi","Học lại",IF(AND(MID(G14,2,2)&lt;"12",P14="Vắng"),"Thi lại",IF(P14="Vắng có phép", "Thi lại",IF(AND((MID(G14,2,2)&lt;"12"),M14&lt;4.5),"Thi lại",IF(AND((MID(G14,2,2)&lt;"18"),M14&lt;4),"Học lại",IF(AND((MID(G14,2,2)&gt;"17"),M14&lt;4),"Thi lại",IF(AND(MID(G14,2,2)&gt;"17",L14=0),"Thi lại",IF(AND((MID(G14,2,2)&lt;"12"),L14=0),"Thi lại",IF(AND((MID(G14,2,2)&lt;"18"),(MID(G14,2,2)&gt;"11"),L14=0),"Học lại","Đạt"))))))))))</f>
        <v>Đạt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14.25" customHeight="1" x14ac:dyDescent="0.25">
      <c r="B15" s="22">
        <v>7</v>
      </c>
      <c r="C15" s="23" t="s">
        <v>1377</v>
      </c>
      <c r="D15" s="24" t="s">
        <v>348</v>
      </c>
      <c r="E15" s="25" t="s">
        <v>67</v>
      </c>
      <c r="F15" s="26" t="s">
        <v>1378</v>
      </c>
      <c r="G15" s="23" t="s">
        <v>50</v>
      </c>
      <c r="H15" s="78">
        <v>8</v>
      </c>
      <c r="I15" s="27">
        <v>6</v>
      </c>
      <c r="J15" s="27" t="s">
        <v>25</v>
      </c>
      <c r="K15" s="27">
        <v>6</v>
      </c>
      <c r="L15" s="71">
        <v>6.5</v>
      </c>
      <c r="M15" s="28">
        <f>ROUND(SUMPRODUCT(H15:L15,$H$8:$L$8)/100,1)</f>
        <v>6.6</v>
      </c>
      <c r="N15" s="29" t="str">
        <f>IF(AND($M15&gt;=9,$M15&lt;=10),"A+","")&amp;IF(AND($M15&gt;=8.5,$M15&lt;=8.9),"A","")&amp;IF(AND($M15&gt;=8,$M15&lt;=8.4),"B+","")&amp;IF(AND($M15&gt;=7,$M15&lt;=7.9),"B","")&amp;IF(AND($M15&gt;=6.5,$M15&lt;=6.9),"C+","")&amp;IF(AND($M15&gt;=5.5,$M15&lt;=6.4),"C","")&amp;IF(AND($M15&gt;=5,$M15&lt;=5.4),"D+","")&amp;IF(AND($M15&gt;=4,$M15&lt;=4.9),"D","")&amp;IF(AND($M15&lt;4),"F","")</f>
        <v>C+</v>
      </c>
      <c r="O15" s="30" t="str">
        <f>IF($M15&lt;4,"Kém",IF(AND($M15&gt;=4,$M15&lt;=5.4),"Trung bình yếu",IF(AND($M15&gt;=5.5,$M15&lt;=6.9),"Trung bình",IF(AND($M15&gt;=7,$M15&lt;=8.4),"Khá",IF(AND($M15&gt;=8.5,$M15&lt;=10),"Giỏi","")))))</f>
        <v>Trung bình</v>
      </c>
      <c r="P15" s="31" t="str">
        <f>+IF(OR($H15=0,$I15=0,$J15=0,$K15=0),"Không đủ ĐKDT",IF(AND(L15=0,M15&gt;=4),"Không đạt",""))</f>
        <v/>
      </c>
      <c r="Q15" s="32" t="s">
        <v>1308</v>
      </c>
      <c r="R15" s="3"/>
      <c r="S15" s="21"/>
      <c r="T15" s="73" t="str">
        <f>IF(P15="Không đủ ĐKDT","Học lại",IF(P15="Đình chỉ thi","Học lại",IF(AND(MID(G15,2,2)&lt;"12",P15="Vắng"),"Thi lại",IF(P15="Vắng có phép", "Thi lại",IF(AND((MID(G15,2,2)&lt;"12"),M15&lt;4.5),"Thi lại",IF(AND((MID(G15,2,2)&lt;"18"),M15&lt;4),"Học lại",IF(AND((MID(G15,2,2)&gt;"17"),M15&lt;4),"Thi lại",IF(AND(MID(G15,2,2)&gt;"17",L15=0),"Thi lại",IF(AND((MID(G15,2,2)&lt;"12"),L15=0),"Thi lại",IF(AND((MID(G15,2,2)&lt;"18"),(MID(G15,2,2)&gt;"11"),L15=0),"Học lại","Đạt"))))))))))</f>
        <v>Đạt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14.25" customHeight="1" x14ac:dyDescent="0.25">
      <c r="B16" s="22">
        <v>8</v>
      </c>
      <c r="C16" s="23" t="s">
        <v>1379</v>
      </c>
      <c r="D16" s="24" t="s">
        <v>955</v>
      </c>
      <c r="E16" s="25" t="s">
        <v>71</v>
      </c>
      <c r="F16" s="26" t="s">
        <v>1380</v>
      </c>
      <c r="G16" s="23" t="s">
        <v>68</v>
      </c>
      <c r="H16" s="78">
        <v>7</v>
      </c>
      <c r="I16" s="27">
        <v>7</v>
      </c>
      <c r="J16" s="27" t="s">
        <v>25</v>
      </c>
      <c r="K16" s="27">
        <v>5</v>
      </c>
      <c r="L16" s="71">
        <v>4.5</v>
      </c>
      <c r="M16" s="28">
        <f>ROUND(SUMPRODUCT(H16:L16,$H$8:$L$8)/100,1)</f>
        <v>5.0999999999999996</v>
      </c>
      <c r="N16" s="29" t="str">
        <f>IF(AND($M16&gt;=9,$M16&lt;=10),"A+","")&amp;IF(AND($M16&gt;=8.5,$M16&lt;=8.9),"A","")&amp;IF(AND($M16&gt;=8,$M16&lt;=8.4),"B+","")&amp;IF(AND($M16&gt;=7,$M16&lt;=7.9),"B","")&amp;IF(AND($M16&gt;=6.5,$M16&lt;=6.9),"C+","")&amp;IF(AND($M16&gt;=5.5,$M16&lt;=6.4),"C","")&amp;IF(AND($M16&gt;=5,$M16&lt;=5.4),"D+","")&amp;IF(AND($M16&gt;=4,$M16&lt;=4.9),"D","")&amp;IF(AND($M16&lt;4),"F","")</f>
        <v>D+</v>
      </c>
      <c r="O16" s="30" t="str">
        <f>IF($M16&lt;4,"Kém",IF(AND($M16&gt;=4,$M16&lt;=5.4),"Trung bình yếu",IF(AND($M16&gt;=5.5,$M16&lt;=6.9),"Trung bình",IF(AND($M16&gt;=7,$M16&lt;=8.4),"Khá",IF(AND($M16&gt;=8.5,$M16&lt;=10),"Giỏi","")))))</f>
        <v>Trung bình yếu</v>
      </c>
      <c r="P16" s="31" t="str">
        <f>+IF(OR($H16=0,$I16=0,$J16=0,$K16=0),"Không đủ ĐKDT",IF(AND(L16=0,M16&gt;=4),"Không đạt",""))</f>
        <v/>
      </c>
      <c r="Q16" s="32" t="s">
        <v>1308</v>
      </c>
      <c r="R16" s="3"/>
      <c r="S16" s="21"/>
      <c r="T16" s="73" t="str">
        <f>IF(P16="Không đủ ĐKDT","Học lại",IF(P16="Đình chỉ thi","Học lại",IF(AND(MID(G16,2,2)&lt;"12",P16="Vắng"),"Thi lại",IF(P16="Vắng có phép", "Thi lại",IF(AND((MID(G16,2,2)&lt;"12"),M16&lt;4.5),"Thi lại",IF(AND((MID(G16,2,2)&lt;"18"),M16&lt;4),"Học lại",IF(AND((MID(G16,2,2)&gt;"17"),M16&lt;4),"Thi lại",IF(AND(MID(G16,2,2)&gt;"17",L16=0),"Thi lại",IF(AND((MID(G16,2,2)&lt;"12"),L16=0),"Thi lại",IF(AND((MID(G16,2,2)&lt;"18"),(MID(G16,2,2)&gt;"11"),L16=0),"Học lại","Đạt"))))))))))</f>
        <v>Đạt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14.25" customHeight="1" x14ac:dyDescent="0.25">
      <c r="B17" s="22">
        <v>9</v>
      </c>
      <c r="C17" s="23" t="s">
        <v>1381</v>
      </c>
      <c r="D17" s="24" t="s">
        <v>595</v>
      </c>
      <c r="E17" s="25" t="s">
        <v>81</v>
      </c>
      <c r="F17" s="26" t="s">
        <v>1382</v>
      </c>
      <c r="G17" s="23" t="s">
        <v>55</v>
      </c>
      <c r="H17" s="78">
        <v>0</v>
      </c>
      <c r="I17" s="27">
        <v>0</v>
      </c>
      <c r="J17" s="27" t="s">
        <v>25</v>
      </c>
      <c r="K17" s="27">
        <v>0</v>
      </c>
      <c r="L17" s="71" t="s">
        <v>25</v>
      </c>
      <c r="M17" s="28">
        <f>ROUND(SUMPRODUCT(H17:L17,$H$8:$L$8)/100,1)</f>
        <v>0</v>
      </c>
      <c r="N17" s="29" t="str">
        <f>IF(AND($M17&gt;=9,$M17&lt;=10),"A+","")&amp;IF(AND($M17&gt;=8.5,$M17&lt;=8.9),"A","")&amp;IF(AND($M17&gt;=8,$M17&lt;=8.4),"B+","")&amp;IF(AND($M17&gt;=7,$M17&lt;=7.9),"B","")&amp;IF(AND($M17&gt;=6.5,$M17&lt;=6.9),"C+","")&amp;IF(AND($M17&gt;=5.5,$M17&lt;=6.4),"C","")&amp;IF(AND($M17&gt;=5,$M17&lt;=5.4),"D+","")&amp;IF(AND($M17&gt;=4,$M17&lt;=4.9),"D","")&amp;IF(AND($M17&lt;4),"F","")</f>
        <v>F</v>
      </c>
      <c r="O17" s="30" t="str">
        <f>IF($M17&lt;4,"Kém",IF(AND($M17&gt;=4,$M17&lt;=5.4),"Trung bình yếu",IF(AND($M17&gt;=5.5,$M17&lt;=6.9),"Trung bình",IF(AND($M17&gt;=7,$M17&lt;=8.4),"Khá",IF(AND($M17&gt;=8.5,$M17&lt;=10),"Giỏi","")))))</f>
        <v>Kém</v>
      </c>
      <c r="P17" s="31" t="str">
        <f>+IF(OR($H17=0,$I17=0,$J17=0,$K17=0),"Không đủ ĐKDT",IF(AND(L17=0,M17&gt;=4),"Không đạt",""))</f>
        <v>Không đủ ĐKDT</v>
      </c>
      <c r="Q17" s="32" t="s">
        <v>1308</v>
      </c>
      <c r="R17" s="3"/>
      <c r="S17" s="21"/>
      <c r="T17" s="73" t="str">
        <f>IF(P17="Không đủ ĐKDT","Học lại",IF(P17="Đình chỉ thi","Học lại",IF(AND(MID(G17,2,2)&lt;"12",P17="Vắng"),"Thi lại",IF(P17="Vắng có phép", "Thi lại",IF(AND((MID(G17,2,2)&lt;"12"),M17&lt;4.5),"Thi lại",IF(AND((MID(G17,2,2)&lt;"18"),M17&lt;4),"Học lại",IF(AND((MID(G17,2,2)&gt;"17"),M17&lt;4),"Thi lại",IF(AND(MID(G17,2,2)&gt;"17",L17=0),"Thi lại",IF(AND((MID(G17,2,2)&lt;"12"),L17=0),"Thi lại",IF(AND((MID(G17,2,2)&lt;"18"),(MID(G17,2,2)&gt;"11"),L17=0),"Học lại","Đạt"))))))))))</f>
        <v>Học lại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14.25" customHeight="1" x14ac:dyDescent="0.25">
      <c r="B18" s="22">
        <v>10</v>
      </c>
      <c r="C18" s="23" t="s">
        <v>1383</v>
      </c>
      <c r="D18" s="24" t="s">
        <v>1384</v>
      </c>
      <c r="E18" s="25" t="s">
        <v>81</v>
      </c>
      <c r="F18" s="26" t="s">
        <v>1052</v>
      </c>
      <c r="G18" s="23" t="s">
        <v>78</v>
      </c>
      <c r="H18" s="78">
        <v>7</v>
      </c>
      <c r="I18" s="27">
        <v>5</v>
      </c>
      <c r="J18" s="27" t="s">
        <v>25</v>
      </c>
      <c r="K18" s="27">
        <v>6</v>
      </c>
      <c r="L18" s="71">
        <v>6</v>
      </c>
      <c r="M18" s="28">
        <f>ROUND(SUMPRODUCT(H18:L18,$H$8:$L$8)/100,1)</f>
        <v>6</v>
      </c>
      <c r="N18" s="29" t="str">
        <f>IF(AND($M18&gt;=9,$M18&lt;=10),"A+","")&amp;IF(AND($M18&gt;=8.5,$M18&lt;=8.9),"A","")&amp;IF(AND($M18&gt;=8,$M18&lt;=8.4),"B+","")&amp;IF(AND($M18&gt;=7,$M18&lt;=7.9),"B","")&amp;IF(AND($M18&gt;=6.5,$M18&lt;=6.9),"C+","")&amp;IF(AND($M18&gt;=5.5,$M18&lt;=6.4),"C","")&amp;IF(AND($M18&gt;=5,$M18&lt;=5.4),"D+","")&amp;IF(AND($M18&gt;=4,$M18&lt;=4.9),"D","")&amp;IF(AND($M18&lt;4),"F","")</f>
        <v>C</v>
      </c>
      <c r="O18" s="30" t="str">
        <f>IF($M18&lt;4,"Kém",IF(AND($M18&gt;=4,$M18&lt;=5.4),"Trung bình yếu",IF(AND($M18&gt;=5.5,$M18&lt;=6.9),"Trung bình",IF(AND($M18&gt;=7,$M18&lt;=8.4),"Khá",IF(AND($M18&gt;=8.5,$M18&lt;=10),"Giỏi","")))))</f>
        <v>Trung bình</v>
      </c>
      <c r="P18" s="31" t="str">
        <f>+IF(OR($H18=0,$I18=0,$J18=0,$K18=0),"Không đủ ĐKDT",IF(AND(L18=0,M18&gt;=4),"Không đạt",""))</f>
        <v/>
      </c>
      <c r="Q18" s="32" t="s">
        <v>1308</v>
      </c>
      <c r="R18" s="3"/>
      <c r="S18" s="21"/>
      <c r="T18" s="73" t="str">
        <f>IF(P18="Không đủ ĐKDT","Học lại",IF(P18="Đình chỉ thi","Học lại",IF(AND(MID(G18,2,2)&lt;"12",P18="Vắng"),"Thi lại",IF(P18="Vắng có phép", "Thi lại",IF(AND((MID(G18,2,2)&lt;"12"),M18&lt;4.5),"Thi lại",IF(AND((MID(G18,2,2)&lt;"18"),M18&lt;4),"Học lại",IF(AND((MID(G18,2,2)&gt;"17"),M18&lt;4),"Thi lại",IF(AND(MID(G18,2,2)&gt;"17",L18=0),"Thi lại",IF(AND((MID(G18,2,2)&lt;"12"),L18=0),"Thi lại",IF(AND((MID(G18,2,2)&lt;"18"),(MID(G18,2,2)&gt;"11"),L18=0),"Học lại","Đạt"))))))))))</f>
        <v>Đạt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14.25" customHeight="1" x14ac:dyDescent="0.25">
      <c r="B19" s="22">
        <v>11</v>
      </c>
      <c r="C19" s="23" t="s">
        <v>1385</v>
      </c>
      <c r="D19" s="24" t="s">
        <v>70</v>
      </c>
      <c r="E19" s="25" t="s">
        <v>127</v>
      </c>
      <c r="F19" s="26" t="s">
        <v>1386</v>
      </c>
      <c r="G19" s="23" t="s">
        <v>419</v>
      </c>
      <c r="H19" s="78">
        <v>8</v>
      </c>
      <c r="I19" s="27">
        <v>6</v>
      </c>
      <c r="J19" s="27" t="s">
        <v>25</v>
      </c>
      <c r="K19" s="27">
        <v>5</v>
      </c>
      <c r="L19" s="71">
        <v>2.5</v>
      </c>
      <c r="M19" s="28">
        <f>ROUND(SUMPRODUCT(H19:L19,$H$8:$L$8)/100,1)</f>
        <v>3.7</v>
      </c>
      <c r="N19" s="29" t="str">
        <f>IF(AND($M19&gt;=9,$M19&lt;=10),"A+","")&amp;IF(AND($M19&gt;=8.5,$M19&lt;=8.9),"A","")&amp;IF(AND($M19&gt;=8,$M19&lt;=8.4),"B+","")&amp;IF(AND($M19&gt;=7,$M19&lt;=7.9),"B","")&amp;IF(AND($M19&gt;=6.5,$M19&lt;=6.9),"C+","")&amp;IF(AND($M19&gt;=5.5,$M19&lt;=6.4),"C","")&amp;IF(AND($M19&gt;=5,$M19&lt;=5.4),"D+","")&amp;IF(AND($M19&gt;=4,$M19&lt;=4.9),"D","")&amp;IF(AND($M19&lt;4),"F","")</f>
        <v>F</v>
      </c>
      <c r="O19" s="30" t="str">
        <f>IF($M19&lt;4,"Kém",IF(AND($M19&gt;=4,$M19&lt;=5.4),"Trung bình yếu",IF(AND($M19&gt;=5.5,$M19&lt;=6.9),"Trung bình",IF(AND($M19&gt;=7,$M19&lt;=8.4),"Khá",IF(AND($M19&gt;=8.5,$M19&lt;=10),"Giỏi","")))))</f>
        <v>Kém</v>
      </c>
      <c r="P19" s="31" t="str">
        <f>+IF(OR($H19=0,$I19=0,$J19=0,$K19=0),"Không đủ ĐKDT",IF(AND(L19=0,M19&gt;=4),"Không đạt",""))</f>
        <v/>
      </c>
      <c r="Q19" s="32" t="s">
        <v>1308</v>
      </c>
      <c r="R19" s="3"/>
      <c r="S19" s="21"/>
      <c r="T19" s="73" t="str">
        <f>IF(P19="Không đủ ĐKDT","Học lại",IF(P19="Đình chỉ thi","Học lại",IF(AND(MID(G19,2,2)&lt;"12",P19="Vắng"),"Thi lại",IF(P19="Vắng có phép", "Thi lại",IF(AND((MID(G19,2,2)&lt;"12"),M19&lt;4.5),"Thi lại",IF(AND((MID(G19,2,2)&lt;"18"),M19&lt;4),"Học lại",IF(AND((MID(G19,2,2)&gt;"17"),M19&lt;4),"Thi lại",IF(AND(MID(G19,2,2)&gt;"17",L19=0),"Thi lại",IF(AND((MID(G19,2,2)&lt;"12"),L19=0),"Thi lại",IF(AND((MID(G19,2,2)&lt;"18"),(MID(G19,2,2)&gt;"11"),L19=0),"Học lại","Đạt"))))))))))</f>
        <v>Học lại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14.25" customHeight="1" x14ac:dyDescent="0.25">
      <c r="B20" s="22">
        <v>12</v>
      </c>
      <c r="C20" s="23" t="s">
        <v>1387</v>
      </c>
      <c r="D20" s="24" t="s">
        <v>1388</v>
      </c>
      <c r="E20" s="25" t="s">
        <v>75</v>
      </c>
      <c r="F20" s="26" t="s">
        <v>1389</v>
      </c>
      <c r="G20" s="23" t="s">
        <v>53</v>
      </c>
      <c r="H20" s="78">
        <v>7</v>
      </c>
      <c r="I20" s="27">
        <v>5</v>
      </c>
      <c r="J20" s="27" t="s">
        <v>25</v>
      </c>
      <c r="K20" s="27">
        <v>5</v>
      </c>
      <c r="L20" s="71">
        <v>6</v>
      </c>
      <c r="M20" s="28">
        <f>ROUND(SUMPRODUCT(H20:L20,$H$8:$L$8)/100,1)</f>
        <v>5.9</v>
      </c>
      <c r="N20" s="29" t="str">
        <f>IF(AND($M20&gt;=9,$M20&lt;=10),"A+","")&amp;IF(AND($M20&gt;=8.5,$M20&lt;=8.9),"A","")&amp;IF(AND($M20&gt;=8,$M20&lt;=8.4),"B+","")&amp;IF(AND($M20&gt;=7,$M20&lt;=7.9),"B","")&amp;IF(AND($M20&gt;=6.5,$M20&lt;=6.9),"C+","")&amp;IF(AND($M20&gt;=5.5,$M20&lt;=6.4),"C","")&amp;IF(AND($M20&gt;=5,$M20&lt;=5.4),"D+","")&amp;IF(AND($M20&gt;=4,$M20&lt;=4.9),"D","")&amp;IF(AND($M20&lt;4),"F","")</f>
        <v>C</v>
      </c>
      <c r="O20" s="30" t="str">
        <f>IF($M20&lt;4,"Kém",IF(AND($M20&gt;=4,$M20&lt;=5.4),"Trung bình yếu",IF(AND($M20&gt;=5.5,$M20&lt;=6.9),"Trung bình",IF(AND($M20&gt;=7,$M20&lt;=8.4),"Khá",IF(AND($M20&gt;=8.5,$M20&lt;=10),"Giỏi","")))))</f>
        <v>Trung bình</v>
      </c>
      <c r="P20" s="31" t="str">
        <f>+IF(OR($H20=0,$I20=0,$J20=0,$K20=0),"Không đủ ĐKDT",IF(AND(L20=0,M20&gt;=4),"Không đạt",""))</f>
        <v/>
      </c>
      <c r="Q20" s="32" t="s">
        <v>1308</v>
      </c>
      <c r="R20" s="3"/>
      <c r="S20" s="21"/>
      <c r="T20" s="73" t="str">
        <f>IF(P20="Không đủ ĐKDT","Học lại",IF(P20="Đình chỉ thi","Học lại",IF(AND(MID(G20,2,2)&lt;"12",P20="Vắng"),"Thi lại",IF(P20="Vắng có phép", "Thi lại",IF(AND((MID(G20,2,2)&lt;"12"),M20&lt;4.5),"Thi lại",IF(AND((MID(G20,2,2)&lt;"18"),M20&lt;4),"Học lại",IF(AND((MID(G20,2,2)&gt;"17"),M20&lt;4),"Thi lại",IF(AND(MID(G20,2,2)&gt;"17",L20=0),"Thi lại",IF(AND((MID(G20,2,2)&lt;"12"),L20=0),"Thi lại",IF(AND((MID(G20,2,2)&lt;"18"),(MID(G20,2,2)&gt;"11"),L20=0),"Học lại","Đạt"))))))))))</f>
        <v>Đạt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14.25" customHeight="1" x14ac:dyDescent="0.25">
      <c r="B21" s="22">
        <v>13</v>
      </c>
      <c r="C21" s="23" t="s">
        <v>1390</v>
      </c>
      <c r="D21" s="24" t="s">
        <v>73</v>
      </c>
      <c r="E21" s="25" t="s">
        <v>1391</v>
      </c>
      <c r="F21" s="26" t="s">
        <v>834</v>
      </c>
      <c r="G21" s="23" t="s">
        <v>50</v>
      </c>
      <c r="H21" s="78">
        <v>8</v>
      </c>
      <c r="I21" s="27">
        <v>7</v>
      </c>
      <c r="J21" s="27" t="s">
        <v>25</v>
      </c>
      <c r="K21" s="27">
        <v>7.5</v>
      </c>
      <c r="L21" s="71">
        <v>8.5</v>
      </c>
      <c r="M21" s="28">
        <f>ROUND(SUMPRODUCT(H21:L21,$H$8:$L$8)/100,1)</f>
        <v>8.1999999999999993</v>
      </c>
      <c r="N21" s="29" t="str">
        <f>IF(AND($M21&gt;=9,$M21&lt;=10),"A+","")&amp;IF(AND($M21&gt;=8.5,$M21&lt;=8.9),"A","")&amp;IF(AND($M21&gt;=8,$M21&lt;=8.4),"B+","")&amp;IF(AND($M21&gt;=7,$M21&lt;=7.9),"B","")&amp;IF(AND($M21&gt;=6.5,$M21&lt;=6.9),"C+","")&amp;IF(AND($M21&gt;=5.5,$M21&lt;=6.4),"C","")&amp;IF(AND($M21&gt;=5,$M21&lt;=5.4),"D+","")&amp;IF(AND($M21&gt;=4,$M21&lt;=4.9),"D","")&amp;IF(AND($M21&lt;4),"F","")</f>
        <v>B+</v>
      </c>
      <c r="O21" s="30" t="str">
        <f>IF($M21&lt;4,"Kém",IF(AND($M21&gt;=4,$M21&lt;=5.4),"Trung bình yếu",IF(AND($M21&gt;=5.5,$M21&lt;=6.9),"Trung bình",IF(AND($M21&gt;=7,$M21&lt;=8.4),"Khá",IF(AND($M21&gt;=8.5,$M21&lt;=10),"Giỏi","")))))</f>
        <v>Khá</v>
      </c>
      <c r="P21" s="31" t="str">
        <f>+IF(OR($H21=0,$I21=0,$J21=0,$K21=0),"Không đủ ĐKDT",IF(AND(L21=0,M21&gt;=4),"Không đạt",""))</f>
        <v/>
      </c>
      <c r="Q21" s="32" t="s">
        <v>1308</v>
      </c>
      <c r="R21" s="3"/>
      <c r="S21" s="21"/>
      <c r="T21" s="73" t="str">
        <f>IF(P21="Không đủ ĐKDT","Học lại",IF(P21="Đình chỉ thi","Học lại",IF(AND(MID(G21,2,2)&lt;"12",P21="Vắng"),"Thi lại",IF(P21="Vắng có phép", "Thi lại",IF(AND((MID(G21,2,2)&lt;"12"),M21&lt;4.5),"Thi lại",IF(AND((MID(G21,2,2)&lt;"18"),M21&lt;4),"Học lại",IF(AND((MID(G21,2,2)&gt;"17"),M21&lt;4),"Thi lại",IF(AND(MID(G21,2,2)&gt;"17",L21=0),"Thi lại",IF(AND((MID(G21,2,2)&lt;"12"),L21=0),"Thi lại",IF(AND((MID(G21,2,2)&lt;"18"),(MID(G21,2,2)&gt;"11"),L21=0),"Học lại","Đạt"))))))))))</f>
        <v>Đạt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14.25" customHeight="1" x14ac:dyDescent="0.25">
      <c r="B22" s="22">
        <v>14</v>
      </c>
      <c r="C22" s="23" t="s">
        <v>1392</v>
      </c>
      <c r="D22" s="24" t="s">
        <v>737</v>
      </c>
      <c r="E22" s="25" t="s">
        <v>128</v>
      </c>
      <c r="F22" s="26" t="s">
        <v>844</v>
      </c>
      <c r="G22" s="23" t="s">
        <v>68</v>
      </c>
      <c r="H22" s="78">
        <v>7</v>
      </c>
      <c r="I22" s="27">
        <v>6</v>
      </c>
      <c r="J22" s="27" t="s">
        <v>25</v>
      </c>
      <c r="K22" s="27">
        <v>5</v>
      </c>
      <c r="L22" s="71">
        <v>0</v>
      </c>
      <c r="M22" s="28">
        <f>ROUND(SUMPRODUCT(H22:L22,$H$8:$L$8)/100,1)</f>
        <v>1.8</v>
      </c>
      <c r="N22" s="29" t="str">
        <f>IF(AND($M22&gt;=9,$M22&lt;=10),"A+","")&amp;IF(AND($M22&gt;=8.5,$M22&lt;=8.9),"A","")&amp;IF(AND($M22&gt;=8,$M22&lt;=8.4),"B+","")&amp;IF(AND($M22&gt;=7,$M22&lt;=7.9),"B","")&amp;IF(AND($M22&gt;=6.5,$M22&lt;=6.9),"C+","")&amp;IF(AND($M22&gt;=5.5,$M22&lt;=6.4),"C","")&amp;IF(AND($M22&gt;=5,$M22&lt;=5.4),"D+","")&amp;IF(AND($M22&gt;=4,$M22&lt;=4.9),"D","")&amp;IF(AND($M22&lt;4),"F","")</f>
        <v>F</v>
      </c>
      <c r="O22" s="30" t="str">
        <f>IF($M22&lt;4,"Kém",IF(AND($M22&gt;=4,$M22&lt;=5.4),"Trung bình yếu",IF(AND($M22&gt;=5.5,$M22&lt;=6.9),"Trung bình",IF(AND($M22&gt;=7,$M22&lt;=8.4),"Khá",IF(AND($M22&gt;=8.5,$M22&lt;=10),"Giỏi","")))))</f>
        <v>Kém</v>
      </c>
      <c r="P22" s="67" t="s">
        <v>700</v>
      </c>
      <c r="Q22" s="32" t="s">
        <v>1308</v>
      </c>
      <c r="R22" s="3"/>
      <c r="S22" s="21"/>
      <c r="T22" s="73" t="str">
        <f>IF(P22="Không đủ ĐKDT","Học lại",IF(P22="Đình chỉ thi","Học lại",IF(AND(MID(G22,2,2)&lt;"12",P22="Vắng"),"Thi lại",IF(P22="Vắng có phép", "Thi lại",IF(AND((MID(G22,2,2)&lt;"12"),M22&lt;4.5),"Thi lại",IF(AND((MID(G22,2,2)&lt;"18"),M22&lt;4),"Học lại",IF(AND((MID(G22,2,2)&gt;"17"),M22&lt;4),"Thi lại",IF(AND(MID(G22,2,2)&gt;"17",L22=0),"Thi lại",IF(AND((MID(G22,2,2)&lt;"12"),L22=0),"Thi lại",IF(AND((MID(G22,2,2)&lt;"18"),(MID(G22,2,2)&gt;"11"),L22=0),"Học lại","Đạt"))))))))))</f>
        <v>Học lại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14.25" customHeight="1" x14ac:dyDescent="0.25">
      <c r="B23" s="22">
        <v>15</v>
      </c>
      <c r="C23" s="23" t="s">
        <v>1393</v>
      </c>
      <c r="D23" s="24" t="s">
        <v>272</v>
      </c>
      <c r="E23" s="25" t="s">
        <v>128</v>
      </c>
      <c r="F23" s="26" t="s">
        <v>1394</v>
      </c>
      <c r="G23" s="23" t="s">
        <v>84</v>
      </c>
      <c r="H23" s="78">
        <v>8</v>
      </c>
      <c r="I23" s="27">
        <v>5</v>
      </c>
      <c r="J23" s="27" t="s">
        <v>25</v>
      </c>
      <c r="K23" s="27">
        <v>7.5</v>
      </c>
      <c r="L23" s="71">
        <v>6</v>
      </c>
      <c r="M23" s="28">
        <f>ROUND(SUMPRODUCT(H23:L23,$H$8:$L$8)/100,1)</f>
        <v>6.3</v>
      </c>
      <c r="N23" s="29" t="str">
        <f>IF(AND($M23&gt;=9,$M23&lt;=10),"A+","")&amp;IF(AND($M23&gt;=8.5,$M23&lt;=8.9),"A","")&amp;IF(AND($M23&gt;=8,$M23&lt;=8.4),"B+","")&amp;IF(AND($M23&gt;=7,$M23&lt;=7.9),"B","")&amp;IF(AND($M23&gt;=6.5,$M23&lt;=6.9),"C+","")&amp;IF(AND($M23&gt;=5.5,$M23&lt;=6.4),"C","")&amp;IF(AND($M23&gt;=5,$M23&lt;=5.4),"D+","")&amp;IF(AND($M23&gt;=4,$M23&lt;=4.9),"D","")&amp;IF(AND($M23&lt;4),"F","")</f>
        <v>C</v>
      </c>
      <c r="O23" s="30" t="str">
        <f>IF($M23&lt;4,"Kém",IF(AND($M23&gt;=4,$M23&lt;=5.4),"Trung bình yếu",IF(AND($M23&gt;=5.5,$M23&lt;=6.9),"Trung bình",IF(AND($M23&gt;=7,$M23&lt;=8.4),"Khá",IF(AND($M23&gt;=8.5,$M23&lt;=10),"Giỏi","")))))</f>
        <v>Trung bình</v>
      </c>
      <c r="P23" s="31" t="str">
        <f>+IF(OR($H23=0,$I23=0,$J23=0,$K23=0),"Không đủ ĐKDT",IF(AND(L23=0,M23&gt;=4),"Không đạt",""))</f>
        <v/>
      </c>
      <c r="Q23" s="32" t="s">
        <v>1308</v>
      </c>
      <c r="R23" s="3"/>
      <c r="S23" s="21"/>
      <c r="T23" s="73" t="str">
        <f>IF(P23="Không đủ ĐKDT","Học lại",IF(P23="Đình chỉ thi","Học lại",IF(AND(MID(G23,2,2)&lt;"12",P23="Vắng"),"Thi lại",IF(P23="Vắng có phép", "Thi lại",IF(AND((MID(G23,2,2)&lt;"12"),M23&lt;4.5),"Thi lại",IF(AND((MID(G23,2,2)&lt;"18"),M23&lt;4),"Học lại",IF(AND((MID(G23,2,2)&gt;"17"),M23&lt;4),"Thi lại",IF(AND(MID(G23,2,2)&gt;"17",L23=0),"Thi lại",IF(AND((MID(G23,2,2)&lt;"12"),L23=0),"Thi lại",IF(AND((MID(G23,2,2)&lt;"18"),(MID(G23,2,2)&gt;"11"),L23=0),"Học lại","Đạt"))))))))))</f>
        <v>Đạt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14.25" customHeight="1" x14ac:dyDescent="0.25">
      <c r="B24" s="22">
        <v>16</v>
      </c>
      <c r="C24" s="23" t="s">
        <v>1395</v>
      </c>
      <c r="D24" s="24" t="s">
        <v>1396</v>
      </c>
      <c r="E24" s="25" t="s">
        <v>128</v>
      </c>
      <c r="F24" s="26" t="s">
        <v>1397</v>
      </c>
      <c r="G24" s="23" t="s">
        <v>58</v>
      </c>
      <c r="H24" s="78">
        <v>6</v>
      </c>
      <c r="I24" s="27">
        <v>5</v>
      </c>
      <c r="J24" s="27" t="s">
        <v>25</v>
      </c>
      <c r="K24" s="27">
        <v>6</v>
      </c>
      <c r="L24" s="71">
        <v>6.5</v>
      </c>
      <c r="M24" s="28">
        <f>ROUND(SUMPRODUCT(H24:L24,$H$8:$L$8)/100,1)</f>
        <v>6.3</v>
      </c>
      <c r="N24" s="29" t="str">
        <f>IF(AND($M24&gt;=9,$M24&lt;=10),"A+","")&amp;IF(AND($M24&gt;=8.5,$M24&lt;=8.9),"A","")&amp;IF(AND($M24&gt;=8,$M24&lt;=8.4),"B+","")&amp;IF(AND($M24&gt;=7,$M24&lt;=7.9),"B","")&amp;IF(AND($M24&gt;=6.5,$M24&lt;=6.9),"C+","")&amp;IF(AND($M24&gt;=5.5,$M24&lt;=6.4),"C","")&amp;IF(AND($M24&gt;=5,$M24&lt;=5.4),"D+","")&amp;IF(AND($M24&gt;=4,$M24&lt;=4.9),"D","")&amp;IF(AND($M24&lt;4),"F","")</f>
        <v>C</v>
      </c>
      <c r="O24" s="30" t="str">
        <f>IF($M24&lt;4,"Kém",IF(AND($M24&gt;=4,$M24&lt;=5.4),"Trung bình yếu",IF(AND($M24&gt;=5.5,$M24&lt;=6.9),"Trung bình",IF(AND($M24&gt;=7,$M24&lt;=8.4),"Khá",IF(AND($M24&gt;=8.5,$M24&lt;=10),"Giỏi","")))))</f>
        <v>Trung bình</v>
      </c>
      <c r="P24" s="31" t="str">
        <f>+IF(OR($H24=0,$I24=0,$J24=0,$K24=0),"Không đủ ĐKDT",IF(AND(L24=0,M24&gt;=4),"Không đạt",""))</f>
        <v/>
      </c>
      <c r="Q24" s="32" t="s">
        <v>1308</v>
      </c>
      <c r="R24" s="3"/>
      <c r="S24" s="21"/>
      <c r="T24" s="73" t="str">
        <f>IF(P24="Không đủ ĐKDT","Học lại",IF(P24="Đình chỉ thi","Học lại",IF(AND(MID(G24,2,2)&lt;"12",P24="Vắng"),"Thi lại",IF(P24="Vắng có phép", "Thi lại",IF(AND((MID(G24,2,2)&lt;"12"),M24&lt;4.5),"Thi lại",IF(AND((MID(G24,2,2)&lt;"18"),M24&lt;4),"Học lại",IF(AND((MID(G24,2,2)&gt;"17"),M24&lt;4),"Thi lại",IF(AND(MID(G24,2,2)&gt;"17",L24=0),"Thi lại",IF(AND((MID(G24,2,2)&lt;"12"),L24=0),"Thi lại",IF(AND((MID(G24,2,2)&lt;"18"),(MID(G24,2,2)&gt;"11"),L24=0),"Học lại","Đạt"))))))))))</f>
        <v>Đạt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14.25" customHeight="1" x14ac:dyDescent="0.25">
      <c r="B25" s="22">
        <v>17</v>
      </c>
      <c r="C25" s="23" t="s">
        <v>1398</v>
      </c>
      <c r="D25" s="24" t="s">
        <v>379</v>
      </c>
      <c r="E25" s="25" t="s">
        <v>1399</v>
      </c>
      <c r="F25" s="26" t="s">
        <v>1400</v>
      </c>
      <c r="G25" s="23" t="s">
        <v>84</v>
      </c>
      <c r="H25" s="78">
        <v>7</v>
      </c>
      <c r="I25" s="27">
        <v>5</v>
      </c>
      <c r="J25" s="27" t="s">
        <v>25</v>
      </c>
      <c r="K25" s="27">
        <v>6</v>
      </c>
      <c r="L25" s="71">
        <v>6.5</v>
      </c>
      <c r="M25" s="28">
        <f>ROUND(SUMPRODUCT(H25:L25,$H$8:$L$8)/100,1)</f>
        <v>6.4</v>
      </c>
      <c r="N25" s="29" t="str">
        <f>IF(AND($M25&gt;=9,$M25&lt;=10),"A+","")&amp;IF(AND($M25&gt;=8.5,$M25&lt;=8.9),"A","")&amp;IF(AND($M25&gt;=8,$M25&lt;=8.4),"B+","")&amp;IF(AND($M25&gt;=7,$M25&lt;=7.9),"B","")&amp;IF(AND($M25&gt;=6.5,$M25&lt;=6.9),"C+","")&amp;IF(AND($M25&gt;=5.5,$M25&lt;=6.4),"C","")&amp;IF(AND($M25&gt;=5,$M25&lt;=5.4),"D+","")&amp;IF(AND($M25&gt;=4,$M25&lt;=4.9),"D","")&amp;IF(AND($M25&lt;4),"F","")</f>
        <v>C</v>
      </c>
      <c r="O25" s="30" t="str">
        <f>IF($M25&lt;4,"Kém",IF(AND($M25&gt;=4,$M25&lt;=5.4),"Trung bình yếu",IF(AND($M25&gt;=5.5,$M25&lt;=6.9),"Trung bình",IF(AND($M25&gt;=7,$M25&lt;=8.4),"Khá",IF(AND($M25&gt;=8.5,$M25&lt;=10),"Giỏi","")))))</f>
        <v>Trung bình</v>
      </c>
      <c r="P25" s="31" t="str">
        <f>+IF(OR($H25=0,$I25=0,$J25=0,$K25=0),"Không đủ ĐKDT",IF(AND(L25=0,M25&gt;=4),"Không đạt",""))</f>
        <v/>
      </c>
      <c r="Q25" s="32" t="s">
        <v>1308</v>
      </c>
      <c r="R25" s="3"/>
      <c r="S25" s="21"/>
      <c r="T25" s="73" t="str">
        <f>IF(P25="Không đủ ĐKDT","Học lại",IF(P25="Đình chỉ thi","Học lại",IF(AND(MID(G25,2,2)&lt;"12",P25="Vắng"),"Thi lại",IF(P25="Vắng có phép", "Thi lại",IF(AND((MID(G25,2,2)&lt;"12"),M25&lt;4.5),"Thi lại",IF(AND((MID(G25,2,2)&lt;"18"),M25&lt;4),"Học lại",IF(AND((MID(G25,2,2)&gt;"17"),M25&lt;4),"Thi lại",IF(AND(MID(G25,2,2)&gt;"17",L25=0),"Thi lại",IF(AND((MID(G25,2,2)&lt;"12"),L25=0),"Thi lại",IF(AND((MID(G25,2,2)&lt;"18"),(MID(G25,2,2)&gt;"11"),L25=0),"Học lại","Đạt"))))))))))</f>
        <v>Đạt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14.25" customHeight="1" x14ac:dyDescent="0.25">
      <c r="B26" s="22">
        <v>18</v>
      </c>
      <c r="C26" s="23" t="s">
        <v>1401</v>
      </c>
      <c r="D26" s="24" t="s">
        <v>109</v>
      </c>
      <c r="E26" s="25" t="s">
        <v>85</v>
      </c>
      <c r="F26" s="26" t="s">
        <v>1402</v>
      </c>
      <c r="G26" s="23" t="s">
        <v>1403</v>
      </c>
      <c r="H26" s="78">
        <v>8</v>
      </c>
      <c r="I26" s="27">
        <v>6.5</v>
      </c>
      <c r="J26" s="27" t="s">
        <v>25</v>
      </c>
      <c r="K26" s="27">
        <v>8</v>
      </c>
      <c r="L26" s="71">
        <v>8.5</v>
      </c>
      <c r="M26" s="28">
        <f>ROUND(SUMPRODUCT(H26:L26,$H$8:$L$8)/100,1)</f>
        <v>8.1999999999999993</v>
      </c>
      <c r="N26" s="29" t="str">
        <f>IF(AND($M26&gt;=9,$M26&lt;=10),"A+","")&amp;IF(AND($M26&gt;=8.5,$M26&lt;=8.9),"A","")&amp;IF(AND($M26&gt;=8,$M26&lt;=8.4),"B+","")&amp;IF(AND($M26&gt;=7,$M26&lt;=7.9),"B","")&amp;IF(AND($M26&gt;=6.5,$M26&lt;=6.9),"C+","")&amp;IF(AND($M26&gt;=5.5,$M26&lt;=6.4),"C","")&amp;IF(AND($M26&gt;=5,$M26&lt;=5.4),"D+","")&amp;IF(AND($M26&gt;=4,$M26&lt;=4.9),"D","")&amp;IF(AND($M26&lt;4),"F","")</f>
        <v>B+</v>
      </c>
      <c r="O26" s="30" t="str">
        <f>IF($M26&lt;4,"Kém",IF(AND($M26&gt;=4,$M26&lt;=5.4),"Trung bình yếu",IF(AND($M26&gt;=5.5,$M26&lt;=6.9),"Trung bình",IF(AND($M26&gt;=7,$M26&lt;=8.4),"Khá",IF(AND($M26&gt;=8.5,$M26&lt;=10),"Giỏi","")))))</f>
        <v>Khá</v>
      </c>
      <c r="P26" s="31" t="str">
        <f>+IF(OR($H26=0,$I26=0,$J26=0,$K26=0),"Không đủ ĐKDT",IF(AND(L26=0,M26&gt;=4),"Không đạt",""))</f>
        <v/>
      </c>
      <c r="Q26" s="32" t="s">
        <v>1308</v>
      </c>
      <c r="R26" s="3"/>
      <c r="S26" s="21"/>
      <c r="T26" s="73" t="str">
        <f>IF(P26="Không đủ ĐKDT","Học lại",IF(P26="Đình chỉ thi","Học lại",IF(AND(MID(G26,2,2)&lt;"12",P26="Vắng"),"Thi lại",IF(P26="Vắng có phép", "Thi lại",IF(AND((MID(G26,2,2)&lt;"12"),M26&lt;4.5),"Thi lại",IF(AND((MID(G26,2,2)&lt;"18"),M26&lt;4),"Học lại",IF(AND((MID(G26,2,2)&gt;"17"),M26&lt;4),"Thi lại",IF(AND(MID(G26,2,2)&gt;"17",L26=0),"Thi lại",IF(AND((MID(G26,2,2)&lt;"12"),L26=0),"Thi lại",IF(AND((MID(G26,2,2)&lt;"18"),(MID(G26,2,2)&gt;"11"),L26=0),"Học lại","Đạt"))))))))))</f>
        <v>Đạt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14.25" customHeight="1" x14ac:dyDescent="0.25">
      <c r="B27" s="22">
        <v>19</v>
      </c>
      <c r="C27" s="23" t="s">
        <v>1404</v>
      </c>
      <c r="D27" s="24" t="s">
        <v>1405</v>
      </c>
      <c r="E27" s="25" t="s">
        <v>85</v>
      </c>
      <c r="F27" s="26" t="s">
        <v>1406</v>
      </c>
      <c r="G27" s="23" t="s">
        <v>68</v>
      </c>
      <c r="H27" s="78">
        <v>7</v>
      </c>
      <c r="I27" s="27">
        <v>5</v>
      </c>
      <c r="J27" s="27" t="s">
        <v>25</v>
      </c>
      <c r="K27" s="27">
        <v>5</v>
      </c>
      <c r="L27" s="71">
        <v>4.5</v>
      </c>
      <c r="M27" s="28">
        <f>ROUND(SUMPRODUCT(H27:L27,$H$8:$L$8)/100,1)</f>
        <v>4.9000000000000004</v>
      </c>
      <c r="N27" s="29" t="str">
        <f>IF(AND($M27&gt;=9,$M27&lt;=10),"A+","")&amp;IF(AND($M27&gt;=8.5,$M27&lt;=8.9),"A","")&amp;IF(AND($M27&gt;=8,$M27&lt;=8.4),"B+","")&amp;IF(AND($M27&gt;=7,$M27&lt;=7.9),"B","")&amp;IF(AND($M27&gt;=6.5,$M27&lt;=6.9),"C+","")&amp;IF(AND($M27&gt;=5.5,$M27&lt;=6.4),"C","")&amp;IF(AND($M27&gt;=5,$M27&lt;=5.4),"D+","")&amp;IF(AND($M27&gt;=4,$M27&lt;=4.9),"D","")&amp;IF(AND($M27&lt;4),"F","")</f>
        <v>D</v>
      </c>
      <c r="O27" s="30" t="str">
        <f>IF($M27&lt;4,"Kém",IF(AND($M27&gt;=4,$M27&lt;=5.4),"Trung bình yếu",IF(AND($M27&gt;=5.5,$M27&lt;=6.9),"Trung bình",IF(AND($M27&gt;=7,$M27&lt;=8.4),"Khá",IF(AND($M27&gt;=8.5,$M27&lt;=10),"Giỏi","")))))</f>
        <v>Trung bình yếu</v>
      </c>
      <c r="P27" s="31" t="str">
        <f>+IF(OR($H27=0,$I27=0,$J27=0,$K27=0),"Không đủ ĐKDT",IF(AND(L27=0,M27&gt;=4),"Không đạt",""))</f>
        <v/>
      </c>
      <c r="Q27" s="32" t="s">
        <v>1308</v>
      </c>
      <c r="R27" s="3"/>
      <c r="S27" s="21"/>
      <c r="T27" s="73" t="str">
        <f>IF(P27="Không đủ ĐKDT","Học lại",IF(P27="Đình chỉ thi","Học lại",IF(AND(MID(G27,2,2)&lt;"12",P27="Vắng"),"Thi lại",IF(P27="Vắng có phép", "Thi lại",IF(AND((MID(G27,2,2)&lt;"12"),M27&lt;4.5),"Thi lại",IF(AND((MID(G27,2,2)&lt;"18"),M27&lt;4),"Học lại",IF(AND((MID(G27,2,2)&gt;"17"),M27&lt;4),"Thi lại",IF(AND(MID(G27,2,2)&gt;"17",L27=0),"Thi lại",IF(AND((MID(G27,2,2)&lt;"12"),L27=0),"Thi lại",IF(AND((MID(G27,2,2)&lt;"18"),(MID(G27,2,2)&gt;"11"),L27=0),"Học lại","Đạt"))))))))))</f>
        <v>Đạt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14.25" customHeight="1" x14ac:dyDescent="0.25">
      <c r="B28" s="22">
        <v>20</v>
      </c>
      <c r="C28" s="23" t="s">
        <v>1407</v>
      </c>
      <c r="D28" s="24" t="s">
        <v>191</v>
      </c>
      <c r="E28" s="25" t="s">
        <v>138</v>
      </c>
      <c r="F28" s="26" t="s">
        <v>1408</v>
      </c>
      <c r="G28" s="23" t="s">
        <v>1409</v>
      </c>
      <c r="H28" s="78">
        <v>7</v>
      </c>
      <c r="I28" s="27">
        <v>5</v>
      </c>
      <c r="J28" s="27" t="s">
        <v>25</v>
      </c>
      <c r="K28" s="27">
        <v>6</v>
      </c>
      <c r="L28" s="71">
        <v>8</v>
      </c>
      <c r="M28" s="28">
        <f>ROUND(SUMPRODUCT(H28:L28,$H$8:$L$8)/100,1)</f>
        <v>7.4</v>
      </c>
      <c r="N28" s="29" t="str">
        <f>IF(AND($M28&gt;=9,$M28&lt;=10),"A+","")&amp;IF(AND($M28&gt;=8.5,$M28&lt;=8.9),"A","")&amp;IF(AND($M28&gt;=8,$M28&lt;=8.4),"B+","")&amp;IF(AND($M28&gt;=7,$M28&lt;=7.9),"B","")&amp;IF(AND($M28&gt;=6.5,$M28&lt;=6.9),"C+","")&amp;IF(AND($M28&gt;=5.5,$M28&lt;=6.4),"C","")&amp;IF(AND($M28&gt;=5,$M28&lt;=5.4),"D+","")&amp;IF(AND($M28&gt;=4,$M28&lt;=4.9),"D","")&amp;IF(AND($M28&lt;4),"F","")</f>
        <v>B</v>
      </c>
      <c r="O28" s="30" t="str">
        <f>IF($M28&lt;4,"Kém",IF(AND($M28&gt;=4,$M28&lt;=5.4),"Trung bình yếu",IF(AND($M28&gt;=5.5,$M28&lt;=6.9),"Trung bình",IF(AND($M28&gt;=7,$M28&lt;=8.4),"Khá",IF(AND($M28&gt;=8.5,$M28&lt;=10),"Giỏi","")))))</f>
        <v>Khá</v>
      </c>
      <c r="P28" s="31" t="str">
        <f>+IF(OR($H28=0,$I28=0,$J28=0,$K28=0),"Không đủ ĐKDT",IF(AND(L28=0,M28&gt;=4),"Không đạt",""))</f>
        <v/>
      </c>
      <c r="Q28" s="32" t="s">
        <v>1308</v>
      </c>
      <c r="R28" s="3"/>
      <c r="S28" s="21"/>
      <c r="T28" s="73" t="str">
        <f>IF(P28="Không đủ ĐKDT","Học lại",IF(P28="Đình chỉ thi","Học lại",IF(AND(MID(G28,2,2)&lt;"12",P28="Vắng"),"Thi lại",IF(P28="Vắng có phép", "Thi lại",IF(AND((MID(G28,2,2)&lt;"12"),M28&lt;4.5),"Thi lại",IF(AND((MID(G28,2,2)&lt;"18"),M28&lt;4),"Học lại",IF(AND((MID(G28,2,2)&gt;"17"),M28&lt;4),"Thi lại",IF(AND(MID(G28,2,2)&gt;"17",L28=0),"Thi lại",IF(AND((MID(G28,2,2)&lt;"12"),L28=0),"Thi lại",IF(AND((MID(G28,2,2)&lt;"18"),(MID(G28,2,2)&gt;"11"),L28=0),"Học lại","Đạt"))))))))))</f>
        <v>Đạt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14.25" customHeight="1" x14ac:dyDescent="0.25">
      <c r="B29" s="22">
        <v>21</v>
      </c>
      <c r="C29" s="23" t="s">
        <v>1410</v>
      </c>
      <c r="D29" s="24" t="s">
        <v>1411</v>
      </c>
      <c r="E29" s="25" t="s">
        <v>1412</v>
      </c>
      <c r="F29" s="26" t="s">
        <v>1413</v>
      </c>
      <c r="G29" s="23" t="s">
        <v>1227</v>
      </c>
      <c r="H29" s="78">
        <v>6</v>
      </c>
      <c r="I29" s="27">
        <v>6</v>
      </c>
      <c r="J29" s="27" t="s">
        <v>25</v>
      </c>
      <c r="K29" s="27">
        <v>6.5</v>
      </c>
      <c r="L29" s="71">
        <v>1.5</v>
      </c>
      <c r="M29" s="28">
        <f>ROUND(SUMPRODUCT(H29:L29,$H$8:$L$8)/100,1)</f>
        <v>2.9</v>
      </c>
      <c r="N29" s="29" t="str">
        <f>IF(AND($M29&gt;=9,$M29&lt;=10),"A+","")&amp;IF(AND($M29&gt;=8.5,$M29&lt;=8.9),"A","")&amp;IF(AND($M29&gt;=8,$M29&lt;=8.4),"B+","")&amp;IF(AND($M29&gt;=7,$M29&lt;=7.9),"B","")&amp;IF(AND($M29&gt;=6.5,$M29&lt;=6.9),"C+","")&amp;IF(AND($M29&gt;=5.5,$M29&lt;=6.4),"C","")&amp;IF(AND($M29&gt;=5,$M29&lt;=5.4),"D+","")&amp;IF(AND($M29&gt;=4,$M29&lt;=4.9),"D","")&amp;IF(AND($M29&lt;4),"F","")</f>
        <v>F</v>
      </c>
      <c r="O29" s="30" t="str">
        <f>IF($M29&lt;4,"Kém",IF(AND($M29&gt;=4,$M29&lt;=5.4),"Trung bình yếu",IF(AND($M29&gt;=5.5,$M29&lt;=6.9),"Trung bình",IF(AND($M29&gt;=7,$M29&lt;=8.4),"Khá",IF(AND($M29&gt;=8.5,$M29&lt;=10),"Giỏi","")))))</f>
        <v>Kém</v>
      </c>
      <c r="P29" s="31" t="str">
        <f>+IF(OR($H29=0,$I29=0,$J29=0,$K29=0),"Không đủ ĐKDT",IF(AND(L29=0,M29&gt;=4),"Không đạt",""))</f>
        <v/>
      </c>
      <c r="Q29" s="32" t="s">
        <v>1308</v>
      </c>
      <c r="R29" s="3"/>
      <c r="S29" s="21"/>
      <c r="T29" s="73" t="str">
        <f>IF(P29="Không đủ ĐKDT","Học lại",IF(P29="Đình chỉ thi","Học lại",IF(AND(MID(G29,2,2)&lt;"12",P29="Vắng"),"Thi lại",IF(P29="Vắng có phép", "Thi lại",IF(AND((MID(G29,2,2)&lt;"12"),M29&lt;4.5),"Thi lại",IF(AND((MID(G29,2,2)&lt;"18"),M29&lt;4),"Học lại",IF(AND((MID(G29,2,2)&gt;"17"),M29&lt;4),"Thi lại",IF(AND(MID(G29,2,2)&gt;"17",L29=0),"Thi lại",IF(AND((MID(G29,2,2)&lt;"12"),L29=0),"Thi lại",IF(AND((MID(G29,2,2)&lt;"18"),(MID(G29,2,2)&gt;"11"),L29=0),"Học lại","Đạt"))))))))))</f>
        <v>Học lại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14.25" customHeight="1" x14ac:dyDescent="0.25">
      <c r="B30" s="22">
        <v>22</v>
      </c>
      <c r="C30" s="23" t="s">
        <v>1414</v>
      </c>
      <c r="D30" s="24" t="s">
        <v>846</v>
      </c>
      <c r="E30" s="25" t="s">
        <v>1415</v>
      </c>
      <c r="F30" s="26" t="s">
        <v>1416</v>
      </c>
      <c r="G30" s="23" t="s">
        <v>1251</v>
      </c>
      <c r="H30" s="78">
        <v>7</v>
      </c>
      <c r="I30" s="27">
        <v>5</v>
      </c>
      <c r="J30" s="27" t="s">
        <v>25</v>
      </c>
      <c r="K30" s="27">
        <v>4</v>
      </c>
      <c r="L30" s="71">
        <v>5</v>
      </c>
      <c r="M30" s="28">
        <f>ROUND(SUMPRODUCT(H30:L30,$H$8:$L$8)/100,1)</f>
        <v>5.0999999999999996</v>
      </c>
      <c r="N30" s="29" t="str">
        <f>IF(AND($M30&gt;=9,$M30&lt;=10),"A+","")&amp;IF(AND($M30&gt;=8.5,$M30&lt;=8.9),"A","")&amp;IF(AND($M30&gt;=8,$M30&lt;=8.4),"B+","")&amp;IF(AND($M30&gt;=7,$M30&lt;=7.9),"B","")&amp;IF(AND($M30&gt;=6.5,$M30&lt;=6.9),"C+","")&amp;IF(AND($M30&gt;=5.5,$M30&lt;=6.4),"C","")&amp;IF(AND($M30&gt;=5,$M30&lt;=5.4),"D+","")&amp;IF(AND($M30&gt;=4,$M30&lt;=4.9),"D","")&amp;IF(AND($M30&lt;4),"F","")</f>
        <v>D+</v>
      </c>
      <c r="O30" s="30" t="str">
        <f>IF($M30&lt;4,"Kém",IF(AND($M30&gt;=4,$M30&lt;=5.4),"Trung bình yếu",IF(AND($M30&gt;=5.5,$M30&lt;=6.9),"Trung bình",IF(AND($M30&gt;=7,$M30&lt;=8.4),"Khá",IF(AND($M30&gt;=8.5,$M30&lt;=10),"Giỏi","")))))</f>
        <v>Trung bình yếu</v>
      </c>
      <c r="P30" s="31" t="str">
        <f>+IF(OR($H30=0,$I30=0,$J30=0,$K30=0),"Không đủ ĐKDT",IF(AND(L30=0,M30&gt;=4),"Không đạt",""))</f>
        <v/>
      </c>
      <c r="Q30" s="32" t="s">
        <v>1308</v>
      </c>
      <c r="R30" s="3"/>
      <c r="S30" s="21"/>
      <c r="T30" s="73" t="str">
        <f>IF(P30="Không đủ ĐKDT","Học lại",IF(P30="Đình chỉ thi","Học lại",IF(AND(MID(G30,2,2)&lt;"12",P30="Vắng"),"Thi lại",IF(P30="Vắng có phép", "Thi lại",IF(AND((MID(G30,2,2)&lt;"12"),M30&lt;4.5),"Thi lại",IF(AND((MID(G30,2,2)&lt;"18"),M30&lt;4),"Học lại",IF(AND((MID(G30,2,2)&gt;"17"),M30&lt;4),"Thi lại",IF(AND(MID(G30,2,2)&gt;"17",L30=0),"Thi lại",IF(AND((MID(G30,2,2)&lt;"12"),L30=0),"Thi lại",IF(AND((MID(G30,2,2)&lt;"18"),(MID(G30,2,2)&gt;"11"),L30=0),"Học lại","Đạt"))))))))))</f>
        <v>Đạt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14.25" customHeight="1" x14ac:dyDescent="0.25">
      <c r="B31" s="22">
        <v>23</v>
      </c>
      <c r="C31" s="23" t="s">
        <v>1417</v>
      </c>
      <c r="D31" s="24" t="s">
        <v>689</v>
      </c>
      <c r="E31" s="25" t="s">
        <v>858</v>
      </c>
      <c r="F31" s="26" t="s">
        <v>1418</v>
      </c>
      <c r="G31" s="23" t="s">
        <v>589</v>
      </c>
      <c r="H31" s="78">
        <v>6</v>
      </c>
      <c r="I31" s="27">
        <v>6.5</v>
      </c>
      <c r="J31" s="27" t="s">
        <v>25</v>
      </c>
      <c r="K31" s="27">
        <v>4</v>
      </c>
      <c r="L31" s="71">
        <v>0</v>
      </c>
      <c r="M31" s="28">
        <f>ROUND(SUMPRODUCT(H31:L31,$H$8:$L$8)/100,1)</f>
        <v>1.7</v>
      </c>
      <c r="N31" s="29" t="str">
        <f>IF(AND($M31&gt;=9,$M31&lt;=10),"A+","")&amp;IF(AND($M31&gt;=8.5,$M31&lt;=8.9),"A","")&amp;IF(AND($M31&gt;=8,$M31&lt;=8.4),"B+","")&amp;IF(AND($M31&gt;=7,$M31&lt;=7.9),"B","")&amp;IF(AND($M31&gt;=6.5,$M31&lt;=6.9),"C+","")&amp;IF(AND($M31&gt;=5.5,$M31&lt;=6.4),"C","")&amp;IF(AND($M31&gt;=5,$M31&lt;=5.4),"D+","")&amp;IF(AND($M31&gt;=4,$M31&lt;=4.9),"D","")&amp;IF(AND($M31&lt;4),"F","")</f>
        <v>F</v>
      </c>
      <c r="O31" s="30" t="str">
        <f>IF($M31&lt;4,"Kém",IF(AND($M31&gt;=4,$M31&lt;=5.4),"Trung bình yếu",IF(AND($M31&gt;=5.5,$M31&lt;=6.9),"Trung bình",IF(AND($M31&gt;=7,$M31&lt;=8.4),"Khá",IF(AND($M31&gt;=8.5,$M31&lt;=10),"Giỏi","")))))</f>
        <v>Kém</v>
      </c>
      <c r="P31" s="67" t="s">
        <v>700</v>
      </c>
      <c r="Q31" s="32" t="s">
        <v>1308</v>
      </c>
      <c r="R31" s="3"/>
      <c r="S31" s="21"/>
      <c r="T31" s="73" t="str">
        <f>IF(P31="Không đủ ĐKDT","Học lại",IF(P31="Đình chỉ thi","Học lại",IF(AND(MID(G31,2,2)&lt;"12",P31="Vắng"),"Thi lại",IF(P31="Vắng có phép", "Thi lại",IF(AND((MID(G31,2,2)&lt;"12"),M31&lt;4.5),"Thi lại",IF(AND((MID(G31,2,2)&lt;"18"),M31&lt;4),"Học lại",IF(AND((MID(G31,2,2)&gt;"17"),M31&lt;4),"Thi lại",IF(AND(MID(G31,2,2)&gt;"17",L31=0),"Thi lại",IF(AND((MID(G31,2,2)&lt;"12"),L31=0),"Thi lại",IF(AND((MID(G31,2,2)&lt;"18"),(MID(G31,2,2)&gt;"11"),L31=0),"Học lại","Đạt"))))))))))</f>
        <v>Học lại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14.25" customHeight="1" x14ac:dyDescent="0.25">
      <c r="B32" s="22">
        <v>24</v>
      </c>
      <c r="C32" s="23" t="s">
        <v>1419</v>
      </c>
      <c r="D32" s="24" t="s">
        <v>1420</v>
      </c>
      <c r="E32" s="25" t="s">
        <v>1421</v>
      </c>
      <c r="F32" s="26" t="s">
        <v>1422</v>
      </c>
      <c r="G32" s="23" t="s">
        <v>243</v>
      </c>
      <c r="H32" s="78">
        <v>6</v>
      </c>
      <c r="I32" s="27">
        <v>5</v>
      </c>
      <c r="J32" s="27" t="s">
        <v>25</v>
      </c>
      <c r="K32" s="27">
        <v>6.5</v>
      </c>
      <c r="L32" s="71">
        <v>2</v>
      </c>
      <c r="M32" s="28">
        <f>ROUND(SUMPRODUCT(H32:L32,$H$8:$L$8)/100,1)</f>
        <v>3.2</v>
      </c>
      <c r="N32" s="29" t="str">
        <f>IF(AND($M32&gt;=9,$M32&lt;=10),"A+","")&amp;IF(AND($M32&gt;=8.5,$M32&lt;=8.9),"A","")&amp;IF(AND($M32&gt;=8,$M32&lt;=8.4),"B+","")&amp;IF(AND($M32&gt;=7,$M32&lt;=7.9),"B","")&amp;IF(AND($M32&gt;=6.5,$M32&lt;=6.9),"C+","")&amp;IF(AND($M32&gt;=5.5,$M32&lt;=6.4),"C","")&amp;IF(AND($M32&gt;=5,$M32&lt;=5.4),"D+","")&amp;IF(AND($M32&gt;=4,$M32&lt;=4.9),"D","")&amp;IF(AND($M32&lt;4),"F","")</f>
        <v>F</v>
      </c>
      <c r="O32" s="30" t="str">
        <f>IF($M32&lt;4,"Kém",IF(AND($M32&gt;=4,$M32&lt;=5.4),"Trung bình yếu",IF(AND($M32&gt;=5.5,$M32&lt;=6.9),"Trung bình",IF(AND($M32&gt;=7,$M32&lt;=8.4),"Khá",IF(AND($M32&gt;=8.5,$M32&lt;=10),"Giỏi","")))))</f>
        <v>Kém</v>
      </c>
      <c r="P32" s="31" t="str">
        <f>+IF(OR($H32=0,$I32=0,$J32=0,$K32=0),"Không đủ ĐKDT",IF(AND(L32=0,M32&gt;=4),"Không đạt",""))</f>
        <v/>
      </c>
      <c r="Q32" s="32" t="s">
        <v>1308</v>
      </c>
      <c r="R32" s="3"/>
      <c r="S32" s="21"/>
      <c r="T32" s="73" t="str">
        <f>IF(P32="Không đủ ĐKDT","Học lại",IF(P32="Đình chỉ thi","Học lại",IF(AND(MID(G32,2,2)&lt;"12",P32="Vắng"),"Thi lại",IF(P32="Vắng có phép", "Thi lại",IF(AND((MID(G32,2,2)&lt;"12"),M32&lt;4.5),"Thi lại",IF(AND((MID(G32,2,2)&lt;"18"),M32&lt;4),"Học lại",IF(AND((MID(G32,2,2)&gt;"17"),M32&lt;4),"Thi lại",IF(AND(MID(G32,2,2)&gt;"17",L32=0),"Thi lại",IF(AND((MID(G32,2,2)&lt;"12"),L32=0),"Thi lại",IF(AND((MID(G32,2,2)&lt;"18"),(MID(G32,2,2)&gt;"11"),L32=0),"Học lại","Đạt"))))))))))</f>
        <v>Học lại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2:35" ht="14.25" customHeight="1" x14ac:dyDescent="0.25">
      <c r="B33" s="22">
        <v>25</v>
      </c>
      <c r="C33" s="23" t="s">
        <v>1423</v>
      </c>
      <c r="D33" s="24" t="s">
        <v>1196</v>
      </c>
      <c r="E33" s="25" t="s">
        <v>85</v>
      </c>
      <c r="F33" s="26" t="s">
        <v>1424</v>
      </c>
      <c r="G33" s="23" t="s">
        <v>84</v>
      </c>
      <c r="H33" s="78">
        <v>7</v>
      </c>
      <c r="I33" s="27">
        <v>6</v>
      </c>
      <c r="J33" s="27" t="s">
        <v>25</v>
      </c>
      <c r="K33" s="27">
        <v>7</v>
      </c>
      <c r="L33" s="71">
        <v>6.5</v>
      </c>
      <c r="M33" s="28">
        <f>ROUND(SUMPRODUCT(H33:L33,$H$8:$L$8)/100,1)</f>
        <v>6.6</v>
      </c>
      <c r="N33" s="29" t="str">
        <f>IF(AND($M33&gt;=9,$M33&lt;=10),"A+","")&amp;IF(AND($M33&gt;=8.5,$M33&lt;=8.9),"A","")&amp;IF(AND($M33&gt;=8,$M33&lt;=8.4),"B+","")&amp;IF(AND($M33&gt;=7,$M33&lt;=7.9),"B","")&amp;IF(AND($M33&gt;=6.5,$M33&lt;=6.9),"C+","")&amp;IF(AND($M33&gt;=5.5,$M33&lt;=6.4),"C","")&amp;IF(AND($M33&gt;=5,$M33&lt;=5.4),"D+","")&amp;IF(AND($M33&gt;=4,$M33&lt;=4.9),"D","")&amp;IF(AND($M33&lt;4),"F","")</f>
        <v>C+</v>
      </c>
      <c r="O33" s="30" t="str">
        <f>IF($M33&lt;4,"Kém",IF(AND($M33&gt;=4,$M33&lt;=5.4),"Trung bình yếu",IF(AND($M33&gt;=5.5,$M33&lt;=6.9),"Trung bình",IF(AND($M33&gt;=7,$M33&lt;=8.4),"Khá",IF(AND($M33&gt;=8.5,$M33&lt;=10),"Giỏi","")))))</f>
        <v>Trung bình</v>
      </c>
      <c r="P33" s="31" t="str">
        <f>+IF(OR($H33=0,$I33=0,$J33=0,$K33=0),"Không đủ ĐKDT",IF(AND(L33=0,M33&gt;=4),"Không đạt",""))</f>
        <v/>
      </c>
      <c r="Q33" s="32" t="s">
        <v>1254</v>
      </c>
      <c r="R33" s="3"/>
      <c r="S33" s="21"/>
      <c r="T33" s="73" t="str">
        <f>IF(P33="Không đủ ĐKDT","Học lại",IF(P33="Đình chỉ thi","Học lại",IF(AND(MID(G33,2,2)&lt;"12",P33="Vắng"),"Thi lại",IF(P33="Vắng có phép", "Thi lại",IF(AND((MID(G33,2,2)&lt;"12"),M33&lt;4.5),"Thi lại",IF(AND((MID(G33,2,2)&lt;"18"),M33&lt;4),"Học lại",IF(AND((MID(G33,2,2)&gt;"17"),M33&lt;4),"Thi lại",IF(AND(MID(G33,2,2)&gt;"17",L33=0),"Thi lại",IF(AND((MID(G33,2,2)&lt;"12"),L33=0),"Thi lại",IF(AND((MID(G33,2,2)&lt;"18"),(MID(G33,2,2)&gt;"11"),L33=0),"Học lại","Đạt"))))))))))</f>
        <v>Đạt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2:35" ht="14.25" customHeight="1" x14ac:dyDescent="0.25">
      <c r="B34" s="22">
        <v>26</v>
      </c>
      <c r="C34" s="23" t="s">
        <v>1425</v>
      </c>
      <c r="D34" s="24" t="s">
        <v>265</v>
      </c>
      <c r="E34" s="25" t="s">
        <v>88</v>
      </c>
      <c r="F34" s="26" t="s">
        <v>170</v>
      </c>
      <c r="G34" s="23" t="s">
        <v>60</v>
      </c>
      <c r="H34" s="78">
        <v>0</v>
      </c>
      <c r="I34" s="27">
        <v>0</v>
      </c>
      <c r="J34" s="27" t="s">
        <v>25</v>
      </c>
      <c r="K34" s="27">
        <v>0</v>
      </c>
      <c r="L34" s="71" t="s">
        <v>25</v>
      </c>
      <c r="M34" s="28">
        <f>ROUND(SUMPRODUCT(H34:L34,$H$8:$L$8)/100,1)</f>
        <v>0</v>
      </c>
      <c r="N34" s="29" t="str">
        <f>IF(AND($M34&gt;=9,$M34&lt;=10),"A+","")&amp;IF(AND($M34&gt;=8.5,$M34&lt;=8.9),"A","")&amp;IF(AND($M34&gt;=8,$M34&lt;=8.4),"B+","")&amp;IF(AND($M34&gt;=7,$M34&lt;=7.9),"B","")&amp;IF(AND($M34&gt;=6.5,$M34&lt;=6.9),"C+","")&amp;IF(AND($M34&gt;=5.5,$M34&lt;=6.4),"C","")&amp;IF(AND($M34&gt;=5,$M34&lt;=5.4),"D+","")&amp;IF(AND($M34&gt;=4,$M34&lt;=4.9),"D","")&amp;IF(AND($M34&lt;4),"F","")</f>
        <v>F</v>
      </c>
      <c r="O34" s="30" t="str">
        <f>IF($M34&lt;4,"Kém",IF(AND($M34&gt;=4,$M34&lt;=5.4),"Trung bình yếu",IF(AND($M34&gt;=5.5,$M34&lt;=6.9),"Trung bình",IF(AND($M34&gt;=7,$M34&lt;=8.4),"Khá",IF(AND($M34&gt;=8.5,$M34&lt;=10),"Giỏi","")))))</f>
        <v>Kém</v>
      </c>
      <c r="P34" s="31" t="str">
        <f>+IF(OR($H34=0,$I34=0,$J34=0,$K34=0),"Không đủ ĐKDT",IF(AND(L34=0,M34&gt;=4),"Không đạt",""))</f>
        <v>Không đủ ĐKDT</v>
      </c>
      <c r="Q34" s="32" t="s">
        <v>1254</v>
      </c>
      <c r="R34" s="3"/>
      <c r="S34" s="21"/>
      <c r="T34" s="73" t="str">
        <f>IF(P34="Không đủ ĐKDT","Học lại",IF(P34="Đình chỉ thi","Học lại",IF(AND(MID(G34,2,2)&lt;"12",P34="Vắng"),"Thi lại",IF(P34="Vắng có phép", "Thi lại",IF(AND((MID(G34,2,2)&lt;"12"),M34&lt;4.5),"Thi lại",IF(AND((MID(G34,2,2)&lt;"18"),M34&lt;4),"Học lại",IF(AND((MID(G34,2,2)&gt;"17"),M34&lt;4),"Thi lại",IF(AND(MID(G34,2,2)&gt;"17",L34=0),"Thi lại",IF(AND((MID(G34,2,2)&lt;"12"),L34=0),"Thi lại",IF(AND((MID(G34,2,2)&lt;"18"),(MID(G34,2,2)&gt;"11"),L34=0),"Học lại","Đạt"))))))))))</f>
        <v>Học lại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2:35" ht="14.25" customHeight="1" x14ac:dyDescent="0.25">
      <c r="B35" s="22">
        <v>27</v>
      </c>
      <c r="C35" s="23" t="s">
        <v>1426</v>
      </c>
      <c r="D35" s="24" t="s">
        <v>1427</v>
      </c>
      <c r="E35" s="25" t="s">
        <v>88</v>
      </c>
      <c r="F35" s="26" t="s">
        <v>1428</v>
      </c>
      <c r="G35" s="23" t="s">
        <v>68</v>
      </c>
      <c r="H35" s="78">
        <v>7</v>
      </c>
      <c r="I35" s="27">
        <v>7</v>
      </c>
      <c r="J35" s="27" t="s">
        <v>25</v>
      </c>
      <c r="K35" s="27">
        <v>5</v>
      </c>
      <c r="L35" s="71">
        <v>5.5</v>
      </c>
      <c r="M35" s="28">
        <f>ROUND(SUMPRODUCT(H35:L35,$H$8:$L$8)/100,1)</f>
        <v>5.8</v>
      </c>
      <c r="N35" s="29" t="str">
        <f>IF(AND($M35&gt;=9,$M35&lt;=10),"A+","")&amp;IF(AND($M35&gt;=8.5,$M35&lt;=8.9),"A","")&amp;IF(AND($M35&gt;=8,$M35&lt;=8.4),"B+","")&amp;IF(AND($M35&gt;=7,$M35&lt;=7.9),"B","")&amp;IF(AND($M35&gt;=6.5,$M35&lt;=6.9),"C+","")&amp;IF(AND($M35&gt;=5.5,$M35&lt;=6.4),"C","")&amp;IF(AND($M35&gt;=5,$M35&lt;=5.4),"D+","")&amp;IF(AND($M35&gt;=4,$M35&lt;=4.9),"D","")&amp;IF(AND($M35&lt;4),"F","")</f>
        <v>C</v>
      </c>
      <c r="O35" s="30" t="str">
        <f>IF($M35&lt;4,"Kém",IF(AND($M35&gt;=4,$M35&lt;=5.4),"Trung bình yếu",IF(AND($M35&gt;=5.5,$M35&lt;=6.9),"Trung bình",IF(AND($M35&gt;=7,$M35&lt;=8.4),"Khá",IF(AND($M35&gt;=8.5,$M35&lt;=10),"Giỏi","")))))</f>
        <v>Trung bình</v>
      </c>
      <c r="P35" s="31" t="str">
        <f>+IF(OR($H35=0,$I35=0,$J35=0,$K35=0),"Không đủ ĐKDT",IF(AND(L35=0,M35&gt;=4),"Không đạt",""))</f>
        <v/>
      </c>
      <c r="Q35" s="32" t="s">
        <v>1254</v>
      </c>
      <c r="R35" s="3"/>
      <c r="S35" s="21"/>
      <c r="T35" s="73" t="str">
        <f>IF(P35="Không đủ ĐKDT","Học lại",IF(P35="Đình chỉ thi","Học lại",IF(AND(MID(G35,2,2)&lt;"12",P35="Vắng"),"Thi lại",IF(P35="Vắng có phép", "Thi lại",IF(AND((MID(G35,2,2)&lt;"12"),M35&lt;4.5),"Thi lại",IF(AND((MID(G35,2,2)&lt;"18"),M35&lt;4),"Học lại",IF(AND((MID(G35,2,2)&gt;"17"),M35&lt;4),"Thi lại",IF(AND(MID(G35,2,2)&gt;"17",L35=0),"Thi lại",IF(AND((MID(G35,2,2)&lt;"12"),L35=0),"Thi lại",IF(AND((MID(G35,2,2)&lt;"18"),(MID(G35,2,2)&gt;"11"),L35=0),"Học lại","Đạt"))))))))))</f>
        <v>Đạt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2:35" ht="14.25" customHeight="1" x14ac:dyDescent="0.25">
      <c r="B36" s="22">
        <v>28</v>
      </c>
      <c r="C36" s="23" t="s">
        <v>1429</v>
      </c>
      <c r="D36" s="24" t="s">
        <v>80</v>
      </c>
      <c r="E36" s="25" t="s">
        <v>256</v>
      </c>
      <c r="F36" s="26" t="s">
        <v>1268</v>
      </c>
      <c r="G36" s="23" t="s">
        <v>50</v>
      </c>
      <c r="H36" s="78">
        <v>9</v>
      </c>
      <c r="I36" s="27">
        <v>6</v>
      </c>
      <c r="J36" s="27" t="s">
        <v>25</v>
      </c>
      <c r="K36" s="27">
        <v>7</v>
      </c>
      <c r="L36" s="71">
        <v>7</v>
      </c>
      <c r="M36" s="28">
        <f>ROUND(SUMPRODUCT(H36:L36,$H$8:$L$8)/100,1)</f>
        <v>7.1</v>
      </c>
      <c r="N36" s="29" t="str">
        <f>IF(AND($M36&gt;=9,$M36&lt;=10),"A+","")&amp;IF(AND($M36&gt;=8.5,$M36&lt;=8.9),"A","")&amp;IF(AND($M36&gt;=8,$M36&lt;=8.4),"B+","")&amp;IF(AND($M36&gt;=7,$M36&lt;=7.9),"B","")&amp;IF(AND($M36&gt;=6.5,$M36&lt;=6.9),"C+","")&amp;IF(AND($M36&gt;=5.5,$M36&lt;=6.4),"C","")&amp;IF(AND($M36&gt;=5,$M36&lt;=5.4),"D+","")&amp;IF(AND($M36&gt;=4,$M36&lt;=4.9),"D","")&amp;IF(AND($M36&lt;4),"F","")</f>
        <v>B</v>
      </c>
      <c r="O36" s="30" t="str">
        <f>IF($M36&lt;4,"Kém",IF(AND($M36&gt;=4,$M36&lt;=5.4),"Trung bình yếu",IF(AND($M36&gt;=5.5,$M36&lt;=6.9),"Trung bình",IF(AND($M36&gt;=7,$M36&lt;=8.4),"Khá",IF(AND($M36&gt;=8.5,$M36&lt;=10),"Giỏi","")))))</f>
        <v>Khá</v>
      </c>
      <c r="P36" s="31" t="str">
        <f>+IF(OR($H36=0,$I36=0,$J36=0,$K36=0),"Không đủ ĐKDT",IF(AND(L36=0,M36&gt;=4),"Không đạt",""))</f>
        <v/>
      </c>
      <c r="Q36" s="32" t="s">
        <v>1254</v>
      </c>
      <c r="R36" s="3"/>
      <c r="S36" s="21"/>
      <c r="T36" s="73" t="str">
        <f>IF(P36="Không đủ ĐKDT","Học lại",IF(P36="Đình chỉ thi","Học lại",IF(AND(MID(G36,2,2)&lt;"12",P36="Vắng"),"Thi lại",IF(P36="Vắng có phép", "Thi lại",IF(AND((MID(G36,2,2)&lt;"12"),M36&lt;4.5),"Thi lại",IF(AND((MID(G36,2,2)&lt;"18"),M36&lt;4),"Học lại",IF(AND((MID(G36,2,2)&gt;"17"),M36&lt;4),"Thi lại",IF(AND(MID(G36,2,2)&gt;"17",L36=0),"Thi lại",IF(AND((MID(G36,2,2)&lt;"12"),L36=0),"Thi lại",IF(AND((MID(G36,2,2)&lt;"18"),(MID(G36,2,2)&gt;"11"),L36=0),"Học lại","Đạt"))))))))))</f>
        <v>Đạt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2:35" ht="14.25" customHeight="1" x14ac:dyDescent="0.25">
      <c r="B37" s="22">
        <v>29</v>
      </c>
      <c r="C37" s="23" t="s">
        <v>1430</v>
      </c>
      <c r="D37" s="24" t="s">
        <v>780</v>
      </c>
      <c r="E37" s="25" t="s">
        <v>263</v>
      </c>
      <c r="F37" s="26" t="s">
        <v>926</v>
      </c>
      <c r="G37" s="23" t="s">
        <v>53</v>
      </c>
      <c r="H37" s="78">
        <v>9</v>
      </c>
      <c r="I37" s="27">
        <v>7</v>
      </c>
      <c r="J37" s="27" t="s">
        <v>25</v>
      </c>
      <c r="K37" s="27">
        <v>7</v>
      </c>
      <c r="L37" s="71">
        <v>8</v>
      </c>
      <c r="M37" s="28">
        <f>ROUND(SUMPRODUCT(H37:L37,$H$8:$L$8)/100,1)</f>
        <v>7.9</v>
      </c>
      <c r="N37" s="29" t="str">
        <f>IF(AND($M37&gt;=9,$M37&lt;=10),"A+","")&amp;IF(AND($M37&gt;=8.5,$M37&lt;=8.9),"A","")&amp;IF(AND($M37&gt;=8,$M37&lt;=8.4),"B+","")&amp;IF(AND($M37&gt;=7,$M37&lt;=7.9),"B","")&amp;IF(AND($M37&gt;=6.5,$M37&lt;=6.9),"C+","")&amp;IF(AND($M37&gt;=5.5,$M37&lt;=6.4),"C","")&amp;IF(AND($M37&gt;=5,$M37&lt;=5.4),"D+","")&amp;IF(AND($M37&gt;=4,$M37&lt;=4.9),"D","")&amp;IF(AND($M37&lt;4),"F","")</f>
        <v>B</v>
      </c>
      <c r="O37" s="30" t="str">
        <f>IF($M37&lt;4,"Kém",IF(AND($M37&gt;=4,$M37&lt;=5.4),"Trung bình yếu",IF(AND($M37&gt;=5.5,$M37&lt;=6.9),"Trung bình",IF(AND($M37&gt;=7,$M37&lt;=8.4),"Khá",IF(AND($M37&gt;=8.5,$M37&lt;=10),"Giỏi","")))))</f>
        <v>Khá</v>
      </c>
      <c r="P37" s="31" t="str">
        <f>+IF(OR($H37=0,$I37=0,$J37=0,$K37=0),"Không đủ ĐKDT",IF(AND(L37=0,M37&gt;=4),"Không đạt",""))</f>
        <v/>
      </c>
      <c r="Q37" s="32" t="s">
        <v>1254</v>
      </c>
      <c r="R37" s="3"/>
      <c r="S37" s="21"/>
      <c r="T37" s="73" t="str">
        <f>IF(P37="Không đủ ĐKDT","Học lại",IF(P37="Đình chỉ thi","Học lại",IF(AND(MID(G37,2,2)&lt;"12",P37="Vắng"),"Thi lại",IF(P37="Vắng có phép", "Thi lại",IF(AND((MID(G37,2,2)&lt;"12"),M37&lt;4.5),"Thi lại",IF(AND((MID(G37,2,2)&lt;"18"),M37&lt;4),"Học lại",IF(AND((MID(G37,2,2)&gt;"17"),M37&lt;4),"Thi lại",IF(AND(MID(G37,2,2)&gt;"17",L37=0),"Thi lại",IF(AND((MID(G37,2,2)&lt;"12"),L37=0),"Thi lại",IF(AND((MID(G37,2,2)&lt;"18"),(MID(G37,2,2)&gt;"11"),L37=0),"Học lại","Đạt"))))))))))</f>
        <v>Đạt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2:35" ht="14.25" customHeight="1" x14ac:dyDescent="0.25">
      <c r="B38" s="22">
        <v>30</v>
      </c>
      <c r="C38" s="23" t="s">
        <v>1431</v>
      </c>
      <c r="D38" s="24" t="s">
        <v>73</v>
      </c>
      <c r="E38" s="25" t="s">
        <v>138</v>
      </c>
      <c r="F38" s="26" t="s">
        <v>1432</v>
      </c>
      <c r="G38" s="23" t="s">
        <v>47</v>
      </c>
      <c r="H38" s="78">
        <v>9</v>
      </c>
      <c r="I38" s="27">
        <v>7.5</v>
      </c>
      <c r="J38" s="27" t="s">
        <v>25</v>
      </c>
      <c r="K38" s="27">
        <v>6.5</v>
      </c>
      <c r="L38" s="71">
        <v>6</v>
      </c>
      <c r="M38" s="28">
        <f>ROUND(SUMPRODUCT(H38:L38,$H$8:$L$8)/100,1)</f>
        <v>6.5</v>
      </c>
      <c r="N38" s="29" t="str">
        <f>IF(AND($M38&gt;=9,$M38&lt;=10),"A+","")&amp;IF(AND($M38&gt;=8.5,$M38&lt;=8.9),"A","")&amp;IF(AND($M38&gt;=8,$M38&lt;=8.4),"B+","")&amp;IF(AND($M38&gt;=7,$M38&lt;=7.9),"B","")&amp;IF(AND($M38&gt;=6.5,$M38&lt;=6.9),"C+","")&amp;IF(AND($M38&gt;=5.5,$M38&lt;=6.4),"C","")&amp;IF(AND($M38&gt;=5,$M38&lt;=5.4),"D+","")&amp;IF(AND($M38&gt;=4,$M38&lt;=4.9),"D","")&amp;IF(AND($M38&lt;4),"F","")</f>
        <v>C+</v>
      </c>
      <c r="O38" s="30" t="str">
        <f>IF($M38&lt;4,"Kém",IF(AND($M38&gt;=4,$M38&lt;=5.4),"Trung bình yếu",IF(AND($M38&gt;=5.5,$M38&lt;=6.9),"Trung bình",IF(AND($M38&gt;=7,$M38&lt;=8.4),"Khá",IF(AND($M38&gt;=8.5,$M38&lt;=10),"Giỏi","")))))</f>
        <v>Trung bình</v>
      </c>
      <c r="P38" s="31" t="str">
        <f>+IF(OR($H38=0,$I38=0,$J38=0,$K38=0),"Không đủ ĐKDT",IF(AND(L38=0,M38&gt;=4),"Không đạt",""))</f>
        <v/>
      </c>
      <c r="Q38" s="32" t="s">
        <v>1254</v>
      </c>
      <c r="R38" s="3"/>
      <c r="S38" s="21"/>
      <c r="T38" s="73" t="str">
        <f>IF(P38="Không đủ ĐKDT","Học lại",IF(P38="Đình chỉ thi","Học lại",IF(AND(MID(G38,2,2)&lt;"12",P38="Vắng"),"Thi lại",IF(P38="Vắng có phép", "Thi lại",IF(AND((MID(G38,2,2)&lt;"12"),M38&lt;4.5),"Thi lại",IF(AND((MID(G38,2,2)&lt;"18"),M38&lt;4),"Học lại",IF(AND((MID(G38,2,2)&gt;"17"),M38&lt;4),"Thi lại",IF(AND(MID(G38,2,2)&gt;"17",L38=0),"Thi lại",IF(AND((MID(G38,2,2)&lt;"12"),L38=0),"Thi lại",IF(AND((MID(G38,2,2)&lt;"18"),(MID(G38,2,2)&gt;"11"),L38=0),"Học lại","Đạt"))))))))))</f>
        <v>Đạt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2:35" ht="14.25" customHeight="1" x14ac:dyDescent="0.25">
      <c r="B39" s="22">
        <v>31</v>
      </c>
      <c r="C39" s="23" t="s">
        <v>1433</v>
      </c>
      <c r="D39" s="24" t="s">
        <v>155</v>
      </c>
      <c r="E39" s="25" t="s">
        <v>140</v>
      </c>
      <c r="F39" s="26" t="s">
        <v>1083</v>
      </c>
      <c r="G39" s="23" t="s">
        <v>68</v>
      </c>
      <c r="H39" s="78">
        <v>7</v>
      </c>
      <c r="I39" s="27">
        <v>2</v>
      </c>
      <c r="J39" s="27" t="s">
        <v>25</v>
      </c>
      <c r="K39" s="27">
        <v>2</v>
      </c>
      <c r="L39" s="71">
        <v>4</v>
      </c>
      <c r="M39" s="28">
        <f>ROUND(SUMPRODUCT(H39:L39,$H$8:$L$8)/100,1)</f>
        <v>3.9</v>
      </c>
      <c r="N39" s="29" t="str">
        <f>IF(AND($M39&gt;=9,$M39&lt;=10),"A+","")&amp;IF(AND($M39&gt;=8.5,$M39&lt;=8.9),"A","")&amp;IF(AND($M39&gt;=8,$M39&lt;=8.4),"B+","")&amp;IF(AND($M39&gt;=7,$M39&lt;=7.9),"B","")&amp;IF(AND($M39&gt;=6.5,$M39&lt;=6.9),"C+","")&amp;IF(AND($M39&gt;=5.5,$M39&lt;=6.4),"C","")&amp;IF(AND($M39&gt;=5,$M39&lt;=5.4),"D+","")&amp;IF(AND($M39&gt;=4,$M39&lt;=4.9),"D","")&amp;IF(AND($M39&lt;4),"F","")</f>
        <v>F</v>
      </c>
      <c r="O39" s="30" t="str">
        <f>IF($M39&lt;4,"Kém",IF(AND($M39&gt;=4,$M39&lt;=5.4),"Trung bình yếu",IF(AND($M39&gt;=5.5,$M39&lt;=6.9),"Trung bình",IF(AND($M39&gt;=7,$M39&lt;=8.4),"Khá",IF(AND($M39&gt;=8.5,$M39&lt;=10),"Giỏi","")))))</f>
        <v>Kém</v>
      </c>
      <c r="P39" s="31" t="str">
        <f>+IF(OR($H39=0,$I39=0,$J39=0,$K39=0),"Không đủ ĐKDT",IF(AND(L39=0,M39&gt;=4),"Không đạt",""))</f>
        <v/>
      </c>
      <c r="Q39" s="32" t="s">
        <v>1254</v>
      </c>
      <c r="R39" s="3"/>
      <c r="S39" s="21"/>
      <c r="T39" s="73" t="str">
        <f>IF(P39="Không đủ ĐKDT","Học lại",IF(P39="Đình chỉ thi","Học lại",IF(AND(MID(G39,2,2)&lt;"12",P39="Vắng"),"Thi lại",IF(P39="Vắng có phép", "Thi lại",IF(AND((MID(G39,2,2)&lt;"12"),M39&lt;4.5),"Thi lại",IF(AND((MID(G39,2,2)&lt;"18"),M39&lt;4),"Học lại",IF(AND((MID(G39,2,2)&gt;"17"),M39&lt;4),"Thi lại",IF(AND(MID(G39,2,2)&gt;"17",L39=0),"Thi lại",IF(AND((MID(G39,2,2)&lt;"12"),L39=0),"Thi lại",IF(AND((MID(G39,2,2)&lt;"18"),(MID(G39,2,2)&gt;"11"),L39=0),"Học lại","Đạt"))))))))))</f>
        <v>Học lại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2:35" ht="14.25" customHeight="1" x14ac:dyDescent="0.25">
      <c r="B40" s="22">
        <v>32</v>
      </c>
      <c r="C40" s="23" t="s">
        <v>1434</v>
      </c>
      <c r="D40" s="24" t="s">
        <v>209</v>
      </c>
      <c r="E40" s="25" t="s">
        <v>144</v>
      </c>
      <c r="F40" s="26" t="s">
        <v>1435</v>
      </c>
      <c r="G40" s="23" t="s">
        <v>47</v>
      </c>
      <c r="H40" s="78">
        <v>8</v>
      </c>
      <c r="I40" s="27">
        <v>7</v>
      </c>
      <c r="J40" s="27" t="s">
        <v>25</v>
      </c>
      <c r="K40" s="27">
        <v>6</v>
      </c>
      <c r="L40" s="71">
        <v>6</v>
      </c>
      <c r="M40" s="28">
        <f>ROUND(SUMPRODUCT(H40:L40,$H$8:$L$8)/100,1)</f>
        <v>6.3</v>
      </c>
      <c r="N40" s="29" t="str">
        <f>IF(AND($M40&gt;=9,$M40&lt;=10),"A+","")&amp;IF(AND($M40&gt;=8.5,$M40&lt;=8.9),"A","")&amp;IF(AND($M40&gt;=8,$M40&lt;=8.4),"B+","")&amp;IF(AND($M40&gt;=7,$M40&lt;=7.9),"B","")&amp;IF(AND($M40&gt;=6.5,$M40&lt;=6.9),"C+","")&amp;IF(AND($M40&gt;=5.5,$M40&lt;=6.4),"C","")&amp;IF(AND($M40&gt;=5,$M40&lt;=5.4),"D+","")&amp;IF(AND($M40&gt;=4,$M40&lt;=4.9),"D","")&amp;IF(AND($M40&lt;4),"F","")</f>
        <v>C</v>
      </c>
      <c r="O40" s="30" t="str">
        <f>IF($M40&lt;4,"Kém",IF(AND($M40&gt;=4,$M40&lt;=5.4),"Trung bình yếu",IF(AND($M40&gt;=5.5,$M40&lt;=6.9),"Trung bình",IF(AND($M40&gt;=7,$M40&lt;=8.4),"Khá",IF(AND($M40&gt;=8.5,$M40&lt;=10),"Giỏi","")))))</f>
        <v>Trung bình</v>
      </c>
      <c r="P40" s="31" t="str">
        <f>+IF(OR($H40=0,$I40=0,$J40=0,$K40=0),"Không đủ ĐKDT",IF(AND(L40=0,M40&gt;=4),"Không đạt",""))</f>
        <v/>
      </c>
      <c r="Q40" s="32" t="s">
        <v>1254</v>
      </c>
      <c r="R40" s="3"/>
      <c r="S40" s="21"/>
      <c r="T40" s="73" t="str">
        <f>IF(P40="Không đủ ĐKDT","Học lại",IF(P40="Đình chỉ thi","Học lại",IF(AND(MID(G40,2,2)&lt;"12",P40="Vắng"),"Thi lại",IF(P40="Vắng có phép", "Thi lại",IF(AND((MID(G40,2,2)&lt;"12"),M40&lt;4.5),"Thi lại",IF(AND((MID(G40,2,2)&lt;"18"),M40&lt;4),"Học lại",IF(AND((MID(G40,2,2)&gt;"17"),M40&lt;4),"Thi lại",IF(AND(MID(G40,2,2)&gt;"17",L40=0),"Thi lại",IF(AND((MID(G40,2,2)&lt;"12"),L40=0),"Thi lại",IF(AND((MID(G40,2,2)&lt;"18"),(MID(G40,2,2)&gt;"11"),L40=0),"Học lại","Đạt"))))))))))</f>
        <v>Đạt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2:35" ht="14.25" customHeight="1" x14ac:dyDescent="0.25">
      <c r="B41" s="22">
        <v>33</v>
      </c>
      <c r="C41" s="23" t="s">
        <v>1436</v>
      </c>
      <c r="D41" s="24" t="s">
        <v>1437</v>
      </c>
      <c r="E41" s="25" t="s">
        <v>460</v>
      </c>
      <c r="F41" s="26" t="s">
        <v>503</v>
      </c>
      <c r="G41" s="23" t="s">
        <v>50</v>
      </c>
      <c r="H41" s="78">
        <v>8</v>
      </c>
      <c r="I41" s="27">
        <v>6.5</v>
      </c>
      <c r="J41" s="27" t="s">
        <v>25</v>
      </c>
      <c r="K41" s="27">
        <v>6.5</v>
      </c>
      <c r="L41" s="71">
        <v>5</v>
      </c>
      <c r="M41" s="28">
        <f>ROUND(SUMPRODUCT(H41:L41,$H$8:$L$8)/100,1)</f>
        <v>5.6</v>
      </c>
      <c r="N41" s="29" t="str">
        <f>IF(AND($M41&gt;=9,$M41&lt;=10),"A+","")&amp;IF(AND($M41&gt;=8.5,$M41&lt;=8.9),"A","")&amp;IF(AND($M41&gt;=8,$M41&lt;=8.4),"B+","")&amp;IF(AND($M41&gt;=7,$M41&lt;=7.9),"B","")&amp;IF(AND($M41&gt;=6.5,$M41&lt;=6.9),"C+","")&amp;IF(AND($M41&gt;=5.5,$M41&lt;=6.4),"C","")&amp;IF(AND($M41&gt;=5,$M41&lt;=5.4),"D+","")&amp;IF(AND($M41&gt;=4,$M41&lt;=4.9),"D","")&amp;IF(AND($M41&lt;4),"F","")</f>
        <v>C</v>
      </c>
      <c r="O41" s="30" t="str">
        <f>IF($M41&lt;4,"Kém",IF(AND($M41&gt;=4,$M41&lt;=5.4),"Trung bình yếu",IF(AND($M41&gt;=5.5,$M41&lt;=6.9),"Trung bình",IF(AND($M41&gt;=7,$M41&lt;=8.4),"Khá",IF(AND($M41&gt;=8.5,$M41&lt;=10),"Giỏi","")))))</f>
        <v>Trung bình</v>
      </c>
      <c r="P41" s="31" t="str">
        <f>+IF(OR($H41=0,$I41=0,$J41=0,$K41=0),"Không đủ ĐKDT",IF(AND(L41=0,M41&gt;=4),"Không đạt",""))</f>
        <v/>
      </c>
      <c r="Q41" s="32" t="s">
        <v>1254</v>
      </c>
      <c r="R41" s="3"/>
      <c r="S41" s="21"/>
      <c r="T41" s="73" t="str">
        <f>IF(P41="Không đủ ĐKDT","Học lại",IF(P41="Đình chỉ thi","Học lại",IF(AND(MID(G41,2,2)&lt;"12",P41="Vắng"),"Thi lại",IF(P41="Vắng có phép", "Thi lại",IF(AND((MID(G41,2,2)&lt;"12"),M41&lt;4.5),"Thi lại",IF(AND((MID(G41,2,2)&lt;"18"),M41&lt;4),"Học lại",IF(AND((MID(G41,2,2)&gt;"17"),M41&lt;4),"Thi lại",IF(AND(MID(G41,2,2)&gt;"17",L41=0),"Thi lại",IF(AND((MID(G41,2,2)&lt;"12"),L41=0),"Thi lại",IF(AND((MID(G41,2,2)&lt;"18"),(MID(G41,2,2)&gt;"11"),L41=0),"Học lại","Đạt"))))))))))</f>
        <v>Đạt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2:35" ht="14.25" customHeight="1" x14ac:dyDescent="0.25">
      <c r="B42" s="22">
        <v>34</v>
      </c>
      <c r="C42" s="23" t="s">
        <v>1438</v>
      </c>
      <c r="D42" s="24" t="s">
        <v>132</v>
      </c>
      <c r="E42" s="25" t="s">
        <v>149</v>
      </c>
      <c r="F42" s="26" t="s">
        <v>269</v>
      </c>
      <c r="G42" s="23" t="s">
        <v>84</v>
      </c>
      <c r="H42" s="78">
        <v>8</v>
      </c>
      <c r="I42" s="27">
        <v>7</v>
      </c>
      <c r="J42" s="27" t="s">
        <v>25</v>
      </c>
      <c r="K42" s="27">
        <v>5</v>
      </c>
      <c r="L42" s="71">
        <v>6.5</v>
      </c>
      <c r="M42" s="28">
        <f>ROUND(SUMPRODUCT(H42:L42,$H$8:$L$8)/100,1)</f>
        <v>6.6</v>
      </c>
      <c r="N42" s="29" t="str">
        <f>IF(AND($M42&gt;=9,$M42&lt;=10),"A+","")&amp;IF(AND($M42&gt;=8.5,$M42&lt;=8.9),"A","")&amp;IF(AND($M42&gt;=8,$M42&lt;=8.4),"B+","")&amp;IF(AND($M42&gt;=7,$M42&lt;=7.9),"B","")&amp;IF(AND($M42&gt;=6.5,$M42&lt;=6.9),"C+","")&amp;IF(AND($M42&gt;=5.5,$M42&lt;=6.4),"C","")&amp;IF(AND($M42&gt;=5,$M42&lt;=5.4),"D+","")&amp;IF(AND($M42&gt;=4,$M42&lt;=4.9),"D","")&amp;IF(AND($M42&lt;4),"F","")</f>
        <v>C+</v>
      </c>
      <c r="O42" s="30" t="str">
        <f>IF($M42&lt;4,"Kém",IF(AND($M42&gt;=4,$M42&lt;=5.4),"Trung bình yếu",IF(AND($M42&gt;=5.5,$M42&lt;=6.9),"Trung bình",IF(AND($M42&gt;=7,$M42&lt;=8.4),"Khá",IF(AND($M42&gt;=8.5,$M42&lt;=10),"Giỏi","")))))</f>
        <v>Trung bình</v>
      </c>
      <c r="P42" s="31" t="str">
        <f>+IF(OR($H42=0,$I42=0,$J42=0,$K42=0),"Không đủ ĐKDT",IF(AND(L42=0,M42&gt;=4),"Không đạt",""))</f>
        <v/>
      </c>
      <c r="Q42" s="32" t="s">
        <v>1254</v>
      </c>
      <c r="R42" s="3"/>
      <c r="S42" s="21"/>
      <c r="T42" s="73" t="str">
        <f>IF(P42="Không đủ ĐKDT","Học lại",IF(P42="Đình chỉ thi","Học lại",IF(AND(MID(G42,2,2)&lt;"12",P42="Vắng"),"Thi lại",IF(P42="Vắng có phép", "Thi lại",IF(AND((MID(G42,2,2)&lt;"12"),M42&lt;4.5),"Thi lại",IF(AND((MID(G42,2,2)&lt;"18"),M42&lt;4),"Học lại",IF(AND((MID(G42,2,2)&gt;"17"),M42&lt;4),"Thi lại",IF(AND(MID(G42,2,2)&gt;"17",L42=0),"Thi lại",IF(AND((MID(G42,2,2)&lt;"12"),L42=0),"Thi lại",IF(AND((MID(G42,2,2)&lt;"18"),(MID(G42,2,2)&gt;"11"),L42=0),"Học lại","Đạt"))))))))))</f>
        <v>Đạt</v>
      </c>
      <c r="U42" s="63"/>
      <c r="V42" s="63"/>
      <c r="W42" s="76"/>
      <c r="X42" s="53"/>
      <c r="Y42" s="53"/>
      <c r="Z42" s="53"/>
      <c r="AA42" s="64"/>
      <c r="AB42" s="53"/>
      <c r="AC42" s="65"/>
      <c r="AD42" s="66"/>
      <c r="AE42" s="65"/>
      <c r="AF42" s="66"/>
      <c r="AG42" s="65"/>
      <c r="AH42" s="53"/>
      <c r="AI42" s="64"/>
    </row>
    <row r="43" spans="2:35" ht="14.25" customHeight="1" x14ac:dyDescent="0.25">
      <c r="B43" s="22">
        <v>35</v>
      </c>
      <c r="C43" s="23" t="s">
        <v>1439</v>
      </c>
      <c r="D43" s="24" t="s">
        <v>1440</v>
      </c>
      <c r="E43" s="25" t="s">
        <v>149</v>
      </c>
      <c r="F43" s="26" t="s">
        <v>122</v>
      </c>
      <c r="G43" s="23" t="s">
        <v>50</v>
      </c>
      <c r="H43" s="78">
        <v>7</v>
      </c>
      <c r="I43" s="27">
        <v>6</v>
      </c>
      <c r="J43" s="27" t="s">
        <v>25</v>
      </c>
      <c r="K43" s="27">
        <v>5</v>
      </c>
      <c r="L43" s="71">
        <v>9</v>
      </c>
      <c r="M43" s="28">
        <f>ROUND(SUMPRODUCT(H43:L43,$H$8:$L$8)/100,1)</f>
        <v>8.1</v>
      </c>
      <c r="N43" s="29" t="str">
        <f>IF(AND($M43&gt;=9,$M43&lt;=10),"A+","")&amp;IF(AND($M43&gt;=8.5,$M43&lt;=8.9),"A","")&amp;IF(AND($M43&gt;=8,$M43&lt;=8.4),"B+","")&amp;IF(AND($M43&gt;=7,$M43&lt;=7.9),"B","")&amp;IF(AND($M43&gt;=6.5,$M43&lt;=6.9),"C+","")&amp;IF(AND($M43&gt;=5.5,$M43&lt;=6.4),"C","")&amp;IF(AND($M43&gt;=5,$M43&lt;=5.4),"D+","")&amp;IF(AND($M43&gt;=4,$M43&lt;=4.9),"D","")&amp;IF(AND($M43&lt;4),"F","")</f>
        <v>B+</v>
      </c>
      <c r="O43" s="30" t="str">
        <f>IF($M43&lt;4,"Kém",IF(AND($M43&gt;=4,$M43&lt;=5.4),"Trung bình yếu",IF(AND($M43&gt;=5.5,$M43&lt;=6.9),"Trung bình",IF(AND($M43&gt;=7,$M43&lt;=8.4),"Khá",IF(AND($M43&gt;=8.5,$M43&lt;=10),"Giỏi","")))))</f>
        <v>Khá</v>
      </c>
      <c r="P43" s="31" t="str">
        <f>+IF(OR($H43=0,$I43=0,$J43=0,$K43=0),"Không đủ ĐKDT",IF(AND(L43=0,M43&gt;=4),"Không đạt",""))</f>
        <v/>
      </c>
      <c r="Q43" s="32" t="s">
        <v>1254</v>
      </c>
      <c r="R43" s="3"/>
      <c r="S43" s="21"/>
      <c r="T43" s="73" t="str">
        <f>IF(P43="Không đủ ĐKDT","Học lại",IF(P43="Đình chỉ thi","Học lại",IF(AND(MID(G43,2,2)&lt;"12",P43="Vắng"),"Thi lại",IF(P43="Vắng có phép", "Thi lại",IF(AND((MID(G43,2,2)&lt;"12"),M43&lt;4.5),"Thi lại",IF(AND((MID(G43,2,2)&lt;"18"),M43&lt;4),"Học lại",IF(AND((MID(G43,2,2)&gt;"17"),M43&lt;4),"Thi lại",IF(AND(MID(G43,2,2)&gt;"17",L43=0),"Thi lại",IF(AND((MID(G43,2,2)&lt;"12"),L43=0),"Thi lại",IF(AND((MID(G43,2,2)&lt;"18"),(MID(G43,2,2)&gt;"11"),L43=0),"Học lại","Đạt"))))))))))</f>
        <v>Đạt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2:35" ht="14.25" customHeight="1" x14ac:dyDescent="0.25">
      <c r="B44" s="22">
        <v>36</v>
      </c>
      <c r="C44" s="23" t="s">
        <v>1441</v>
      </c>
      <c r="D44" s="24" t="s">
        <v>379</v>
      </c>
      <c r="E44" s="25" t="s">
        <v>92</v>
      </c>
      <c r="F44" s="26" t="s">
        <v>994</v>
      </c>
      <c r="G44" s="23" t="s">
        <v>49</v>
      </c>
      <c r="H44" s="78">
        <v>8</v>
      </c>
      <c r="I44" s="27">
        <v>7</v>
      </c>
      <c r="J44" s="27" t="s">
        <v>25</v>
      </c>
      <c r="K44" s="27">
        <v>7</v>
      </c>
      <c r="L44" s="71">
        <v>7.5</v>
      </c>
      <c r="M44" s="28">
        <f>ROUND(SUMPRODUCT(H44:L44,$H$8:$L$8)/100,1)</f>
        <v>7.5</v>
      </c>
      <c r="N44" s="29" t="str">
        <f>IF(AND($M44&gt;=9,$M44&lt;=10),"A+","")&amp;IF(AND($M44&gt;=8.5,$M44&lt;=8.9),"A","")&amp;IF(AND($M44&gt;=8,$M44&lt;=8.4),"B+","")&amp;IF(AND($M44&gt;=7,$M44&lt;=7.9),"B","")&amp;IF(AND($M44&gt;=6.5,$M44&lt;=6.9),"C+","")&amp;IF(AND($M44&gt;=5.5,$M44&lt;=6.4),"C","")&amp;IF(AND($M44&gt;=5,$M44&lt;=5.4),"D+","")&amp;IF(AND($M44&gt;=4,$M44&lt;=4.9),"D","")&amp;IF(AND($M44&lt;4),"F","")</f>
        <v>B</v>
      </c>
      <c r="O44" s="30" t="str">
        <f>IF($M44&lt;4,"Kém",IF(AND($M44&gt;=4,$M44&lt;=5.4),"Trung bình yếu",IF(AND($M44&gt;=5.5,$M44&lt;=6.9),"Trung bình",IF(AND($M44&gt;=7,$M44&lt;=8.4),"Khá",IF(AND($M44&gt;=8.5,$M44&lt;=10),"Giỏi","")))))</f>
        <v>Khá</v>
      </c>
      <c r="P44" s="31" t="str">
        <f>+IF(OR($H44=0,$I44=0,$J44=0,$K44=0),"Không đủ ĐKDT",IF(AND(L44=0,M44&gt;=4),"Không đạt",""))</f>
        <v/>
      </c>
      <c r="Q44" s="32" t="s">
        <v>1254</v>
      </c>
      <c r="R44" s="3"/>
      <c r="S44" s="21"/>
      <c r="T44" s="73" t="str">
        <f>IF(P44="Không đủ ĐKDT","Học lại",IF(P44="Đình chỉ thi","Học lại",IF(AND(MID(G44,2,2)&lt;"12",P44="Vắng"),"Thi lại",IF(P44="Vắng có phép", "Thi lại",IF(AND((MID(G44,2,2)&lt;"12"),M44&lt;4.5),"Thi lại",IF(AND((MID(G44,2,2)&lt;"18"),M44&lt;4),"Học lại",IF(AND((MID(G44,2,2)&gt;"17"),M44&lt;4),"Thi lại",IF(AND(MID(G44,2,2)&gt;"17",L44=0),"Thi lại",IF(AND((MID(G44,2,2)&lt;"12"),L44=0),"Thi lại",IF(AND((MID(G44,2,2)&lt;"18"),(MID(G44,2,2)&gt;"11"),L44=0),"Học lại","Đạt"))))))))))</f>
        <v>Đạt</v>
      </c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</row>
    <row r="45" spans="2:35" ht="14.25" customHeight="1" x14ac:dyDescent="0.25">
      <c r="B45" s="22">
        <v>37</v>
      </c>
      <c r="C45" s="23" t="s">
        <v>1442</v>
      </c>
      <c r="D45" s="24" t="s">
        <v>1443</v>
      </c>
      <c r="E45" s="25" t="s">
        <v>1444</v>
      </c>
      <c r="F45" s="26" t="s">
        <v>1445</v>
      </c>
      <c r="G45" s="23" t="s">
        <v>78</v>
      </c>
      <c r="H45" s="78">
        <v>7</v>
      </c>
      <c r="I45" s="27">
        <v>6</v>
      </c>
      <c r="J45" s="27" t="s">
        <v>25</v>
      </c>
      <c r="K45" s="27">
        <v>8</v>
      </c>
      <c r="L45" s="71">
        <v>8</v>
      </c>
      <c r="M45" s="28">
        <f>ROUND(SUMPRODUCT(H45:L45,$H$8:$L$8)/100,1)</f>
        <v>7.7</v>
      </c>
      <c r="N45" s="29" t="str">
        <f>IF(AND($M45&gt;=9,$M45&lt;=10),"A+","")&amp;IF(AND($M45&gt;=8.5,$M45&lt;=8.9),"A","")&amp;IF(AND($M45&gt;=8,$M45&lt;=8.4),"B+","")&amp;IF(AND($M45&gt;=7,$M45&lt;=7.9),"B","")&amp;IF(AND($M45&gt;=6.5,$M45&lt;=6.9),"C+","")&amp;IF(AND($M45&gt;=5.5,$M45&lt;=6.4),"C","")&amp;IF(AND($M45&gt;=5,$M45&lt;=5.4),"D+","")&amp;IF(AND($M45&gt;=4,$M45&lt;=4.9),"D","")&amp;IF(AND($M45&lt;4),"F","")</f>
        <v>B</v>
      </c>
      <c r="O45" s="30" t="str">
        <f>IF($M45&lt;4,"Kém",IF(AND($M45&gt;=4,$M45&lt;=5.4),"Trung bình yếu",IF(AND($M45&gt;=5.5,$M45&lt;=6.9),"Trung bình",IF(AND($M45&gt;=7,$M45&lt;=8.4),"Khá",IF(AND($M45&gt;=8.5,$M45&lt;=10),"Giỏi","")))))</f>
        <v>Khá</v>
      </c>
      <c r="P45" s="31" t="str">
        <f>+IF(OR($H45=0,$I45=0,$J45=0,$K45=0),"Không đủ ĐKDT",IF(AND(L45=0,M45&gt;=4),"Không đạt",""))</f>
        <v/>
      </c>
      <c r="Q45" s="32" t="s">
        <v>1254</v>
      </c>
      <c r="R45" s="3"/>
      <c r="S45" s="21"/>
      <c r="T45" s="73" t="str">
        <f>IF(P45="Không đủ ĐKDT","Học lại",IF(P45="Đình chỉ thi","Học lại",IF(AND(MID(G45,2,2)&lt;"12",P45="Vắng"),"Thi lại",IF(P45="Vắng có phép", "Thi lại",IF(AND((MID(G45,2,2)&lt;"12"),M45&lt;4.5),"Thi lại",IF(AND((MID(G45,2,2)&lt;"18"),M45&lt;4),"Học lại",IF(AND((MID(G45,2,2)&gt;"17"),M45&lt;4),"Thi lại",IF(AND(MID(G45,2,2)&gt;"17",L45=0),"Thi lại",IF(AND((MID(G45,2,2)&lt;"12"),L45=0),"Thi lại",IF(AND((MID(G45,2,2)&lt;"18"),(MID(G45,2,2)&gt;"11"),L45=0),"Học lại","Đạt"))))))))))</f>
        <v>Đạt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2:35" ht="14.25" customHeight="1" x14ac:dyDescent="0.25">
      <c r="B46" s="22">
        <v>38</v>
      </c>
      <c r="C46" s="23" t="s">
        <v>1446</v>
      </c>
      <c r="D46" s="24" t="s">
        <v>1447</v>
      </c>
      <c r="E46" s="25" t="s">
        <v>94</v>
      </c>
      <c r="F46" s="26" t="s">
        <v>234</v>
      </c>
      <c r="G46" s="23" t="s">
        <v>47</v>
      </c>
      <c r="H46" s="78">
        <v>8</v>
      </c>
      <c r="I46" s="27">
        <v>8</v>
      </c>
      <c r="J46" s="27" t="s">
        <v>25</v>
      </c>
      <c r="K46" s="27">
        <v>6</v>
      </c>
      <c r="L46" s="71">
        <v>8.5</v>
      </c>
      <c r="M46" s="28">
        <f>ROUND(SUMPRODUCT(H46:L46,$H$8:$L$8)/100,1)</f>
        <v>8.1999999999999993</v>
      </c>
      <c r="N46" s="29" t="str">
        <f>IF(AND($M46&gt;=9,$M46&lt;=10),"A+","")&amp;IF(AND($M46&gt;=8.5,$M46&lt;=8.9),"A","")&amp;IF(AND($M46&gt;=8,$M46&lt;=8.4),"B+","")&amp;IF(AND($M46&gt;=7,$M46&lt;=7.9),"B","")&amp;IF(AND($M46&gt;=6.5,$M46&lt;=6.9),"C+","")&amp;IF(AND($M46&gt;=5.5,$M46&lt;=6.4),"C","")&amp;IF(AND($M46&gt;=5,$M46&lt;=5.4),"D+","")&amp;IF(AND($M46&gt;=4,$M46&lt;=4.9),"D","")&amp;IF(AND($M46&lt;4),"F","")</f>
        <v>B+</v>
      </c>
      <c r="O46" s="30" t="str">
        <f>IF($M46&lt;4,"Kém",IF(AND($M46&gt;=4,$M46&lt;=5.4),"Trung bình yếu",IF(AND($M46&gt;=5.5,$M46&lt;=6.9),"Trung bình",IF(AND($M46&gt;=7,$M46&lt;=8.4),"Khá",IF(AND($M46&gt;=8.5,$M46&lt;=10),"Giỏi","")))))</f>
        <v>Khá</v>
      </c>
      <c r="P46" s="31" t="str">
        <f>+IF(OR($H46=0,$I46=0,$J46=0,$K46=0),"Không đủ ĐKDT",IF(AND(L46=0,M46&gt;=4),"Không đạt",""))</f>
        <v/>
      </c>
      <c r="Q46" s="32" t="s">
        <v>1254</v>
      </c>
      <c r="R46" s="3"/>
      <c r="S46" s="21"/>
      <c r="T46" s="73" t="str">
        <f>IF(P46="Không đủ ĐKDT","Học lại",IF(P46="Đình chỉ thi","Học lại",IF(AND(MID(G46,2,2)&lt;"12",P46="Vắng"),"Thi lại",IF(P46="Vắng có phép", "Thi lại",IF(AND((MID(G46,2,2)&lt;"12"),M46&lt;4.5),"Thi lại",IF(AND((MID(G46,2,2)&lt;"18"),M46&lt;4),"Học lại",IF(AND((MID(G46,2,2)&gt;"17"),M46&lt;4),"Thi lại",IF(AND(MID(G46,2,2)&gt;"17",L46=0),"Thi lại",IF(AND((MID(G46,2,2)&lt;"12"),L46=0),"Thi lại",IF(AND((MID(G46,2,2)&lt;"18"),(MID(G46,2,2)&gt;"11"),L46=0),"Học lại","Đạt"))))))))))</f>
        <v>Đạt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2:35" ht="14.25" customHeight="1" x14ac:dyDescent="0.25">
      <c r="B47" s="22">
        <v>39</v>
      </c>
      <c r="C47" s="23" t="s">
        <v>1448</v>
      </c>
      <c r="D47" s="24" t="s">
        <v>943</v>
      </c>
      <c r="E47" s="25" t="s">
        <v>94</v>
      </c>
      <c r="F47" s="26" t="s">
        <v>1449</v>
      </c>
      <c r="G47" s="23" t="s">
        <v>47</v>
      </c>
      <c r="H47" s="78">
        <v>8</v>
      </c>
      <c r="I47" s="27">
        <v>7</v>
      </c>
      <c r="J47" s="27" t="s">
        <v>25</v>
      </c>
      <c r="K47" s="27">
        <v>7.5</v>
      </c>
      <c r="L47" s="71">
        <v>8</v>
      </c>
      <c r="M47" s="28">
        <f>ROUND(SUMPRODUCT(H47:L47,$H$8:$L$8)/100,1)</f>
        <v>7.9</v>
      </c>
      <c r="N47" s="29" t="str">
        <f>IF(AND($M47&gt;=9,$M47&lt;=10),"A+","")&amp;IF(AND($M47&gt;=8.5,$M47&lt;=8.9),"A","")&amp;IF(AND($M47&gt;=8,$M47&lt;=8.4),"B+","")&amp;IF(AND($M47&gt;=7,$M47&lt;=7.9),"B","")&amp;IF(AND($M47&gt;=6.5,$M47&lt;=6.9),"C+","")&amp;IF(AND($M47&gt;=5.5,$M47&lt;=6.4),"C","")&amp;IF(AND($M47&gt;=5,$M47&lt;=5.4),"D+","")&amp;IF(AND($M47&gt;=4,$M47&lt;=4.9),"D","")&amp;IF(AND($M47&lt;4),"F","")</f>
        <v>B</v>
      </c>
      <c r="O47" s="30" t="str">
        <f>IF($M47&lt;4,"Kém",IF(AND($M47&gt;=4,$M47&lt;=5.4),"Trung bình yếu",IF(AND($M47&gt;=5.5,$M47&lt;=6.9),"Trung bình",IF(AND($M47&gt;=7,$M47&lt;=8.4),"Khá",IF(AND($M47&gt;=8.5,$M47&lt;=10),"Giỏi","")))))</f>
        <v>Khá</v>
      </c>
      <c r="P47" s="31" t="str">
        <f>+IF(OR($H47=0,$I47=0,$J47=0,$K47=0),"Không đủ ĐKDT",IF(AND(L47=0,M47&gt;=4),"Không đạt",""))</f>
        <v/>
      </c>
      <c r="Q47" s="32" t="s">
        <v>1254</v>
      </c>
      <c r="R47" s="3"/>
      <c r="S47" s="21"/>
      <c r="T47" s="73" t="str">
        <f>IF(P47="Không đủ ĐKDT","Học lại",IF(P47="Đình chỉ thi","Học lại",IF(AND(MID(G47,2,2)&lt;"12",P47="Vắng"),"Thi lại",IF(P47="Vắng có phép", "Thi lại",IF(AND((MID(G47,2,2)&lt;"12"),M47&lt;4.5),"Thi lại",IF(AND((MID(G47,2,2)&lt;"18"),M47&lt;4),"Học lại",IF(AND((MID(G47,2,2)&gt;"17"),M47&lt;4),"Thi lại",IF(AND(MID(G47,2,2)&gt;"17",L47=0),"Thi lại",IF(AND((MID(G47,2,2)&lt;"12"),L47=0),"Thi lại",IF(AND((MID(G47,2,2)&lt;"18"),(MID(G47,2,2)&gt;"11"),L47=0),"Học lại","Đạt"))))))))))</f>
        <v>Đạt</v>
      </c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</row>
    <row r="48" spans="2:35" ht="14.25" customHeight="1" x14ac:dyDescent="0.25">
      <c r="B48" s="22">
        <v>40</v>
      </c>
      <c r="C48" s="23" t="s">
        <v>1450</v>
      </c>
      <c r="D48" s="24" t="s">
        <v>486</v>
      </c>
      <c r="E48" s="25" t="s">
        <v>1451</v>
      </c>
      <c r="F48" s="26" t="s">
        <v>735</v>
      </c>
      <c r="G48" s="23" t="s">
        <v>68</v>
      </c>
      <c r="H48" s="78">
        <v>7</v>
      </c>
      <c r="I48" s="27">
        <v>7</v>
      </c>
      <c r="J48" s="27" t="s">
        <v>25</v>
      </c>
      <c r="K48" s="27">
        <v>5</v>
      </c>
      <c r="L48" s="71">
        <v>2.5</v>
      </c>
      <c r="M48" s="28">
        <f>ROUND(SUMPRODUCT(H48:L48,$H$8:$L$8)/100,1)</f>
        <v>3.7</v>
      </c>
      <c r="N48" s="29" t="str">
        <f>IF(AND($M48&gt;=9,$M48&lt;=10),"A+","")&amp;IF(AND($M48&gt;=8.5,$M48&lt;=8.9),"A","")&amp;IF(AND($M48&gt;=8,$M48&lt;=8.4),"B+","")&amp;IF(AND($M48&gt;=7,$M48&lt;=7.9),"B","")&amp;IF(AND($M48&gt;=6.5,$M48&lt;=6.9),"C+","")&amp;IF(AND($M48&gt;=5.5,$M48&lt;=6.4),"C","")&amp;IF(AND($M48&gt;=5,$M48&lt;=5.4),"D+","")&amp;IF(AND($M48&gt;=4,$M48&lt;=4.9),"D","")&amp;IF(AND($M48&lt;4),"F","")</f>
        <v>F</v>
      </c>
      <c r="O48" s="30" t="str">
        <f>IF($M48&lt;4,"Kém",IF(AND($M48&gt;=4,$M48&lt;=5.4),"Trung bình yếu",IF(AND($M48&gt;=5.5,$M48&lt;=6.9),"Trung bình",IF(AND($M48&gt;=7,$M48&lt;=8.4),"Khá",IF(AND($M48&gt;=8.5,$M48&lt;=10),"Giỏi","")))))</f>
        <v>Kém</v>
      </c>
      <c r="P48" s="31" t="str">
        <f>+IF(OR($H48=0,$I48=0,$J48=0,$K48=0),"Không đủ ĐKDT",IF(AND(L48=0,M48&gt;=4),"Không đạt",""))</f>
        <v/>
      </c>
      <c r="Q48" s="32" t="s">
        <v>1254</v>
      </c>
      <c r="R48" s="3"/>
      <c r="S48" s="21"/>
      <c r="T48" s="73" t="str">
        <f>IF(P48="Không đủ ĐKDT","Học lại",IF(P48="Đình chỉ thi","Học lại",IF(AND(MID(G48,2,2)&lt;"12",P48="Vắng"),"Thi lại",IF(P48="Vắng có phép", "Thi lại",IF(AND((MID(G48,2,2)&lt;"12"),M48&lt;4.5),"Thi lại",IF(AND((MID(G48,2,2)&lt;"18"),M48&lt;4),"Học lại",IF(AND((MID(G48,2,2)&gt;"17"),M48&lt;4),"Thi lại",IF(AND(MID(G48,2,2)&gt;"17",L48=0),"Thi lại",IF(AND((MID(G48,2,2)&lt;"12"),L48=0),"Thi lại",IF(AND((MID(G48,2,2)&lt;"18"),(MID(G48,2,2)&gt;"11"),L48=0),"Học lại","Đạt"))))))))))</f>
        <v>Học lại</v>
      </c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2:35" ht="14.25" customHeight="1" x14ac:dyDescent="0.25">
      <c r="B49" s="22">
        <v>41</v>
      </c>
      <c r="C49" s="23" t="s">
        <v>1452</v>
      </c>
      <c r="D49" s="24" t="s">
        <v>1453</v>
      </c>
      <c r="E49" s="25" t="s">
        <v>98</v>
      </c>
      <c r="F49" s="26" t="s">
        <v>1454</v>
      </c>
      <c r="G49" s="23" t="s">
        <v>50</v>
      </c>
      <c r="H49" s="78">
        <v>7</v>
      </c>
      <c r="I49" s="27">
        <v>6</v>
      </c>
      <c r="J49" s="27" t="s">
        <v>25</v>
      </c>
      <c r="K49" s="27">
        <v>6.5</v>
      </c>
      <c r="L49" s="71">
        <v>7.5</v>
      </c>
      <c r="M49" s="28">
        <f>ROUND(SUMPRODUCT(H49:L49,$H$8:$L$8)/100,1)</f>
        <v>7.2</v>
      </c>
      <c r="N49" s="29" t="str">
        <f>IF(AND($M49&gt;=9,$M49&lt;=10),"A+","")&amp;IF(AND($M49&gt;=8.5,$M49&lt;=8.9),"A","")&amp;IF(AND($M49&gt;=8,$M49&lt;=8.4),"B+","")&amp;IF(AND($M49&gt;=7,$M49&lt;=7.9),"B","")&amp;IF(AND($M49&gt;=6.5,$M49&lt;=6.9),"C+","")&amp;IF(AND($M49&gt;=5.5,$M49&lt;=6.4),"C","")&amp;IF(AND($M49&gt;=5,$M49&lt;=5.4),"D+","")&amp;IF(AND($M49&gt;=4,$M49&lt;=4.9),"D","")&amp;IF(AND($M49&lt;4),"F","")</f>
        <v>B</v>
      </c>
      <c r="O49" s="30" t="str">
        <f>IF($M49&lt;4,"Kém",IF(AND($M49&gt;=4,$M49&lt;=5.4),"Trung bình yếu",IF(AND($M49&gt;=5.5,$M49&lt;=6.9),"Trung bình",IF(AND($M49&gt;=7,$M49&lt;=8.4),"Khá",IF(AND($M49&gt;=8.5,$M49&lt;=10),"Giỏi","")))))</f>
        <v>Khá</v>
      </c>
      <c r="P49" s="31" t="str">
        <f>+IF(OR($H49=0,$I49=0,$J49=0,$K49=0),"Không đủ ĐKDT",IF(AND(L49=0,M49&gt;=4),"Không đạt",""))</f>
        <v/>
      </c>
      <c r="Q49" s="32" t="s">
        <v>1254</v>
      </c>
      <c r="R49" s="3"/>
      <c r="S49" s="21"/>
      <c r="T49" s="73" t="str">
        <f>IF(P49="Không đủ ĐKDT","Học lại",IF(P49="Đình chỉ thi","Học lại",IF(AND(MID(G49,2,2)&lt;"12",P49="Vắng"),"Thi lại",IF(P49="Vắng có phép", "Thi lại",IF(AND((MID(G49,2,2)&lt;"12"),M49&lt;4.5),"Thi lại",IF(AND((MID(G49,2,2)&lt;"18"),M49&lt;4),"Học lại",IF(AND((MID(G49,2,2)&gt;"17"),M49&lt;4),"Thi lại",IF(AND(MID(G49,2,2)&gt;"17",L49=0),"Thi lại",IF(AND((MID(G49,2,2)&lt;"12"),L49=0),"Thi lại",IF(AND((MID(G49,2,2)&lt;"18"),(MID(G49,2,2)&gt;"11"),L49=0),"Học lại","Đạt"))))))))))</f>
        <v>Đạt</v>
      </c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2:35" ht="14.25" customHeight="1" x14ac:dyDescent="0.25">
      <c r="B50" s="22">
        <v>42</v>
      </c>
      <c r="C50" s="23" t="s">
        <v>1455</v>
      </c>
      <c r="D50" s="24" t="s">
        <v>1456</v>
      </c>
      <c r="E50" s="25" t="s">
        <v>653</v>
      </c>
      <c r="F50" s="26" t="s">
        <v>859</v>
      </c>
      <c r="G50" s="23" t="s">
        <v>60</v>
      </c>
      <c r="H50" s="78">
        <v>8</v>
      </c>
      <c r="I50" s="27">
        <v>5</v>
      </c>
      <c r="J50" s="27" t="s">
        <v>25</v>
      </c>
      <c r="K50" s="27">
        <v>6</v>
      </c>
      <c r="L50" s="71">
        <v>8</v>
      </c>
      <c r="M50" s="28">
        <f>ROUND(SUMPRODUCT(H50:L50,$H$8:$L$8)/100,1)</f>
        <v>7.5</v>
      </c>
      <c r="N50" s="29" t="str">
        <f>IF(AND($M50&gt;=9,$M50&lt;=10),"A+","")&amp;IF(AND($M50&gt;=8.5,$M50&lt;=8.9),"A","")&amp;IF(AND($M50&gt;=8,$M50&lt;=8.4),"B+","")&amp;IF(AND($M50&gt;=7,$M50&lt;=7.9),"B","")&amp;IF(AND($M50&gt;=6.5,$M50&lt;=6.9),"C+","")&amp;IF(AND($M50&gt;=5.5,$M50&lt;=6.4),"C","")&amp;IF(AND($M50&gt;=5,$M50&lt;=5.4),"D+","")&amp;IF(AND($M50&gt;=4,$M50&lt;=4.9),"D","")&amp;IF(AND($M50&lt;4),"F","")</f>
        <v>B</v>
      </c>
      <c r="O50" s="30" t="str">
        <f>IF($M50&lt;4,"Kém",IF(AND($M50&gt;=4,$M50&lt;=5.4),"Trung bình yếu",IF(AND($M50&gt;=5.5,$M50&lt;=6.9),"Trung bình",IF(AND($M50&gt;=7,$M50&lt;=8.4),"Khá",IF(AND($M50&gt;=8.5,$M50&lt;=10),"Giỏi","")))))</f>
        <v>Khá</v>
      </c>
      <c r="P50" s="31" t="str">
        <f>+IF(OR($H50=0,$I50=0,$J50=0,$K50=0),"Không đủ ĐKDT",IF(AND(L50=0,M50&gt;=4),"Không đạt",""))</f>
        <v/>
      </c>
      <c r="Q50" s="32" t="s">
        <v>1254</v>
      </c>
      <c r="R50" s="3"/>
      <c r="S50" s="21"/>
      <c r="T50" s="73" t="str">
        <f>IF(P50="Không đủ ĐKDT","Học lại",IF(P50="Đình chỉ thi","Học lại",IF(AND(MID(G50,2,2)&lt;"12",P50="Vắng"),"Thi lại",IF(P50="Vắng có phép", "Thi lại",IF(AND((MID(G50,2,2)&lt;"12"),M50&lt;4.5),"Thi lại",IF(AND((MID(G50,2,2)&lt;"18"),M50&lt;4),"Học lại",IF(AND((MID(G50,2,2)&gt;"17"),M50&lt;4),"Thi lại",IF(AND(MID(G50,2,2)&gt;"17",L50=0),"Thi lại",IF(AND((MID(G50,2,2)&lt;"12"),L50=0),"Thi lại",IF(AND((MID(G50,2,2)&lt;"18"),(MID(G50,2,2)&gt;"11"),L50=0),"Học lại","Đạt"))))))))))</f>
        <v>Đạt</v>
      </c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2:35" ht="14.25" customHeight="1" x14ac:dyDescent="0.25">
      <c r="B51" s="22">
        <v>43</v>
      </c>
      <c r="C51" s="23" t="s">
        <v>1457</v>
      </c>
      <c r="D51" s="24" t="s">
        <v>51</v>
      </c>
      <c r="E51" s="25" t="s">
        <v>653</v>
      </c>
      <c r="F51" s="26" t="s">
        <v>1458</v>
      </c>
      <c r="G51" s="23" t="s">
        <v>87</v>
      </c>
      <c r="H51" s="78">
        <v>7</v>
      </c>
      <c r="I51" s="27">
        <v>7</v>
      </c>
      <c r="J51" s="27" t="s">
        <v>25</v>
      </c>
      <c r="K51" s="27">
        <v>6.5</v>
      </c>
      <c r="L51" s="71">
        <v>8</v>
      </c>
      <c r="M51" s="28">
        <f>ROUND(SUMPRODUCT(H51:L51,$H$8:$L$8)/100,1)</f>
        <v>7.7</v>
      </c>
      <c r="N51" s="29" t="str">
        <f>IF(AND($M51&gt;=9,$M51&lt;=10),"A+","")&amp;IF(AND($M51&gt;=8.5,$M51&lt;=8.9),"A","")&amp;IF(AND($M51&gt;=8,$M51&lt;=8.4),"B+","")&amp;IF(AND($M51&gt;=7,$M51&lt;=7.9),"B","")&amp;IF(AND($M51&gt;=6.5,$M51&lt;=6.9),"C+","")&amp;IF(AND($M51&gt;=5.5,$M51&lt;=6.4),"C","")&amp;IF(AND($M51&gt;=5,$M51&lt;=5.4),"D+","")&amp;IF(AND($M51&gt;=4,$M51&lt;=4.9),"D","")&amp;IF(AND($M51&lt;4),"F","")</f>
        <v>B</v>
      </c>
      <c r="O51" s="30" t="str">
        <f>IF($M51&lt;4,"Kém",IF(AND($M51&gt;=4,$M51&lt;=5.4),"Trung bình yếu",IF(AND($M51&gt;=5.5,$M51&lt;=6.9),"Trung bình",IF(AND($M51&gt;=7,$M51&lt;=8.4),"Khá",IF(AND($M51&gt;=8.5,$M51&lt;=10),"Giỏi","")))))</f>
        <v>Khá</v>
      </c>
      <c r="P51" s="31" t="str">
        <f>+IF(OR($H51=0,$I51=0,$J51=0,$K51=0),"Không đủ ĐKDT",IF(AND(L51=0,M51&gt;=4),"Không đạt",""))</f>
        <v/>
      </c>
      <c r="Q51" s="32" t="s">
        <v>1254</v>
      </c>
      <c r="R51" s="3"/>
      <c r="S51" s="21"/>
      <c r="T51" s="73" t="str">
        <f>IF(P51="Không đủ ĐKDT","Học lại",IF(P51="Đình chỉ thi","Học lại",IF(AND(MID(G51,2,2)&lt;"12",P51="Vắng"),"Thi lại",IF(P51="Vắng có phép", "Thi lại",IF(AND((MID(G51,2,2)&lt;"12"),M51&lt;4.5),"Thi lại",IF(AND((MID(G51,2,2)&lt;"18"),M51&lt;4),"Học lại",IF(AND((MID(G51,2,2)&gt;"17"),M51&lt;4),"Thi lại",IF(AND(MID(G51,2,2)&gt;"17",L51=0),"Thi lại",IF(AND((MID(G51,2,2)&lt;"12"),L51=0),"Thi lại",IF(AND((MID(G51,2,2)&lt;"18"),(MID(G51,2,2)&gt;"11"),L51=0),"Học lại","Đạt"))))))))))</f>
        <v>Đạt</v>
      </c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2:35" ht="14.25" customHeight="1" x14ac:dyDescent="0.25">
      <c r="B52" s="22">
        <v>44</v>
      </c>
      <c r="C52" s="23" t="s">
        <v>1459</v>
      </c>
      <c r="D52" s="24" t="s">
        <v>1159</v>
      </c>
      <c r="E52" s="25" t="s">
        <v>653</v>
      </c>
      <c r="F52" s="26" t="s">
        <v>1460</v>
      </c>
      <c r="G52" s="23" t="s">
        <v>58</v>
      </c>
      <c r="H52" s="78">
        <v>5</v>
      </c>
      <c r="I52" s="27">
        <v>6</v>
      </c>
      <c r="J52" s="27" t="s">
        <v>25</v>
      </c>
      <c r="K52" s="27">
        <v>4</v>
      </c>
      <c r="L52" s="71">
        <v>2.5</v>
      </c>
      <c r="M52" s="28">
        <f>ROUND(SUMPRODUCT(H52:L52,$H$8:$L$8)/100,1)</f>
        <v>3.3</v>
      </c>
      <c r="N52" s="29" t="str">
        <f>IF(AND($M52&gt;=9,$M52&lt;=10),"A+","")&amp;IF(AND($M52&gt;=8.5,$M52&lt;=8.9),"A","")&amp;IF(AND($M52&gt;=8,$M52&lt;=8.4),"B+","")&amp;IF(AND($M52&gt;=7,$M52&lt;=7.9),"B","")&amp;IF(AND($M52&gt;=6.5,$M52&lt;=6.9),"C+","")&amp;IF(AND($M52&gt;=5.5,$M52&lt;=6.4),"C","")&amp;IF(AND($M52&gt;=5,$M52&lt;=5.4),"D+","")&amp;IF(AND($M52&gt;=4,$M52&lt;=4.9),"D","")&amp;IF(AND($M52&lt;4),"F","")</f>
        <v>F</v>
      </c>
      <c r="O52" s="30" t="str">
        <f>IF($M52&lt;4,"Kém",IF(AND($M52&gt;=4,$M52&lt;=5.4),"Trung bình yếu",IF(AND($M52&gt;=5.5,$M52&lt;=6.9),"Trung bình",IF(AND($M52&gt;=7,$M52&lt;=8.4),"Khá",IF(AND($M52&gt;=8.5,$M52&lt;=10),"Giỏi","")))))</f>
        <v>Kém</v>
      </c>
      <c r="P52" s="31" t="str">
        <f>+IF(OR($H52=0,$I52=0,$J52=0,$K52=0),"Không đủ ĐKDT",IF(AND(L52=0,M52&gt;=4),"Không đạt",""))</f>
        <v/>
      </c>
      <c r="Q52" s="32" t="s">
        <v>1254</v>
      </c>
      <c r="R52" s="3"/>
      <c r="S52" s="21"/>
      <c r="T52" s="73" t="str">
        <f>IF(P52="Không đủ ĐKDT","Học lại",IF(P52="Đình chỉ thi","Học lại",IF(AND(MID(G52,2,2)&lt;"12",P52="Vắng"),"Thi lại",IF(P52="Vắng có phép", "Thi lại",IF(AND((MID(G52,2,2)&lt;"12"),M52&lt;4.5),"Thi lại",IF(AND((MID(G52,2,2)&lt;"18"),M52&lt;4),"Học lại",IF(AND((MID(G52,2,2)&gt;"17"),M52&lt;4),"Thi lại",IF(AND(MID(G52,2,2)&gt;"17",L52=0),"Thi lại",IF(AND((MID(G52,2,2)&lt;"12"),L52=0),"Thi lại",IF(AND((MID(G52,2,2)&lt;"18"),(MID(G52,2,2)&gt;"11"),L52=0),"Học lại","Đạt"))))))))))</f>
        <v>Học lại</v>
      </c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2:35" ht="14.25" customHeight="1" x14ac:dyDescent="0.25">
      <c r="B53" s="22">
        <v>45</v>
      </c>
      <c r="C53" s="23" t="s">
        <v>1461</v>
      </c>
      <c r="D53" s="24" t="s">
        <v>1462</v>
      </c>
      <c r="E53" s="25" t="s">
        <v>1156</v>
      </c>
      <c r="F53" s="26" t="s">
        <v>1463</v>
      </c>
      <c r="G53" s="23" t="s">
        <v>78</v>
      </c>
      <c r="H53" s="78">
        <v>9</v>
      </c>
      <c r="I53" s="27">
        <v>6</v>
      </c>
      <c r="J53" s="27" t="s">
        <v>25</v>
      </c>
      <c r="K53" s="27">
        <v>7</v>
      </c>
      <c r="L53" s="71">
        <v>7.5</v>
      </c>
      <c r="M53" s="28">
        <f>ROUND(SUMPRODUCT(H53:L53,$H$8:$L$8)/100,1)</f>
        <v>7.5</v>
      </c>
      <c r="N53" s="29" t="str">
        <f>IF(AND($M53&gt;=9,$M53&lt;=10),"A+","")&amp;IF(AND($M53&gt;=8.5,$M53&lt;=8.9),"A","")&amp;IF(AND($M53&gt;=8,$M53&lt;=8.4),"B+","")&amp;IF(AND($M53&gt;=7,$M53&lt;=7.9),"B","")&amp;IF(AND($M53&gt;=6.5,$M53&lt;=6.9),"C+","")&amp;IF(AND($M53&gt;=5.5,$M53&lt;=6.4),"C","")&amp;IF(AND($M53&gt;=5,$M53&lt;=5.4),"D+","")&amp;IF(AND($M53&gt;=4,$M53&lt;=4.9),"D","")&amp;IF(AND($M53&lt;4),"F","")</f>
        <v>B</v>
      </c>
      <c r="O53" s="30" t="str">
        <f>IF($M53&lt;4,"Kém",IF(AND($M53&gt;=4,$M53&lt;=5.4),"Trung bình yếu",IF(AND($M53&gt;=5.5,$M53&lt;=6.9),"Trung bình",IF(AND($M53&gt;=7,$M53&lt;=8.4),"Khá",IF(AND($M53&gt;=8.5,$M53&lt;=10),"Giỏi","")))))</f>
        <v>Khá</v>
      </c>
      <c r="P53" s="31" t="str">
        <f>+IF(OR($H53=0,$I53=0,$J53=0,$K53=0),"Không đủ ĐKDT",IF(AND(L53=0,M53&gt;=4),"Không đạt",""))</f>
        <v/>
      </c>
      <c r="Q53" s="32" t="s">
        <v>1254</v>
      </c>
      <c r="R53" s="3"/>
      <c r="S53" s="21"/>
      <c r="T53" s="73" t="str">
        <f>IF(P53="Không đủ ĐKDT","Học lại",IF(P53="Đình chỉ thi","Học lại",IF(AND(MID(G53,2,2)&lt;"12",P53="Vắng"),"Thi lại",IF(P53="Vắng có phép", "Thi lại",IF(AND((MID(G53,2,2)&lt;"12"),M53&lt;4.5),"Thi lại",IF(AND((MID(G53,2,2)&lt;"18"),M53&lt;4),"Học lại",IF(AND((MID(G53,2,2)&gt;"17"),M53&lt;4),"Thi lại",IF(AND(MID(G53,2,2)&gt;"17",L53=0),"Thi lại",IF(AND((MID(G53,2,2)&lt;"12"),L53=0),"Thi lại",IF(AND((MID(G53,2,2)&lt;"18"),(MID(G53,2,2)&gt;"11"),L53=0),"Học lại","Đạt"))))))))))</f>
        <v>Đạt</v>
      </c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2:35" ht="14.25" customHeight="1" x14ac:dyDescent="0.25">
      <c r="B54" s="22">
        <v>46</v>
      </c>
      <c r="C54" s="23" t="s">
        <v>1464</v>
      </c>
      <c r="D54" s="24" t="s">
        <v>167</v>
      </c>
      <c r="E54" s="25" t="s">
        <v>1156</v>
      </c>
      <c r="F54" s="26" t="s">
        <v>221</v>
      </c>
      <c r="G54" s="23" t="s">
        <v>49</v>
      </c>
      <c r="H54" s="78">
        <v>9</v>
      </c>
      <c r="I54" s="27">
        <v>7</v>
      </c>
      <c r="J54" s="27" t="s">
        <v>25</v>
      </c>
      <c r="K54" s="27">
        <v>8</v>
      </c>
      <c r="L54" s="71">
        <v>8.5</v>
      </c>
      <c r="M54" s="28">
        <f>ROUND(SUMPRODUCT(H54:L54,$H$8:$L$8)/100,1)</f>
        <v>8.4</v>
      </c>
      <c r="N54" s="29" t="str">
        <f>IF(AND($M54&gt;=9,$M54&lt;=10),"A+","")&amp;IF(AND($M54&gt;=8.5,$M54&lt;=8.9),"A","")&amp;IF(AND($M54&gt;=8,$M54&lt;=8.4),"B+","")&amp;IF(AND($M54&gt;=7,$M54&lt;=7.9),"B","")&amp;IF(AND($M54&gt;=6.5,$M54&lt;=6.9),"C+","")&amp;IF(AND($M54&gt;=5.5,$M54&lt;=6.4),"C","")&amp;IF(AND($M54&gt;=5,$M54&lt;=5.4),"D+","")&amp;IF(AND($M54&gt;=4,$M54&lt;=4.9),"D","")&amp;IF(AND($M54&lt;4),"F","")</f>
        <v>B+</v>
      </c>
      <c r="O54" s="30" t="str">
        <f>IF($M54&lt;4,"Kém",IF(AND($M54&gt;=4,$M54&lt;=5.4),"Trung bình yếu",IF(AND($M54&gt;=5.5,$M54&lt;=6.9),"Trung bình",IF(AND($M54&gt;=7,$M54&lt;=8.4),"Khá",IF(AND($M54&gt;=8.5,$M54&lt;=10),"Giỏi","")))))</f>
        <v>Khá</v>
      </c>
      <c r="P54" s="31" t="str">
        <f>+IF(OR($H54=0,$I54=0,$J54=0,$K54=0),"Không đủ ĐKDT",IF(AND(L54=0,M54&gt;=4),"Không đạt",""))</f>
        <v/>
      </c>
      <c r="Q54" s="32" t="s">
        <v>1254</v>
      </c>
      <c r="R54" s="3"/>
      <c r="S54" s="21"/>
      <c r="T54" s="73" t="str">
        <f>IF(P54="Không đủ ĐKDT","Học lại",IF(P54="Đình chỉ thi","Học lại",IF(AND(MID(G54,2,2)&lt;"12",P54="Vắng"),"Thi lại",IF(P54="Vắng có phép", "Thi lại",IF(AND((MID(G54,2,2)&lt;"12"),M54&lt;4.5),"Thi lại",IF(AND((MID(G54,2,2)&lt;"18"),M54&lt;4),"Học lại",IF(AND((MID(G54,2,2)&gt;"17"),M54&lt;4),"Thi lại",IF(AND(MID(G54,2,2)&gt;"17",L54=0),"Thi lại",IF(AND((MID(G54,2,2)&lt;"12"),L54=0),"Thi lại",IF(AND((MID(G54,2,2)&lt;"18"),(MID(G54,2,2)&gt;"11"),L54=0),"Học lại","Đạt"))))))))))</f>
        <v>Đạt</v>
      </c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2:35" ht="14.25" customHeight="1" x14ac:dyDescent="0.25">
      <c r="B55" s="22">
        <v>47</v>
      </c>
      <c r="C55" s="23" t="s">
        <v>1465</v>
      </c>
      <c r="D55" s="24" t="s">
        <v>1466</v>
      </c>
      <c r="E55" s="25" t="s">
        <v>1156</v>
      </c>
      <c r="F55" s="26" t="s">
        <v>1467</v>
      </c>
      <c r="G55" s="23" t="s">
        <v>84</v>
      </c>
      <c r="H55" s="78">
        <v>9</v>
      </c>
      <c r="I55" s="27">
        <v>6</v>
      </c>
      <c r="J55" s="27" t="s">
        <v>25</v>
      </c>
      <c r="K55" s="27">
        <v>9</v>
      </c>
      <c r="L55" s="71">
        <v>9</v>
      </c>
      <c r="M55" s="28">
        <f>ROUND(SUMPRODUCT(H55:L55,$H$8:$L$8)/100,1)</f>
        <v>8.6999999999999993</v>
      </c>
      <c r="N55" s="29" t="str">
        <f>IF(AND($M55&gt;=9,$M55&lt;=10),"A+","")&amp;IF(AND($M55&gt;=8.5,$M55&lt;=8.9),"A","")&amp;IF(AND($M55&gt;=8,$M55&lt;=8.4),"B+","")&amp;IF(AND($M55&gt;=7,$M55&lt;=7.9),"B","")&amp;IF(AND($M55&gt;=6.5,$M55&lt;=6.9),"C+","")&amp;IF(AND($M55&gt;=5.5,$M55&lt;=6.4),"C","")&amp;IF(AND($M55&gt;=5,$M55&lt;=5.4),"D+","")&amp;IF(AND($M55&gt;=4,$M55&lt;=4.9),"D","")&amp;IF(AND($M55&lt;4),"F","")</f>
        <v>A</v>
      </c>
      <c r="O55" s="30" t="str">
        <f>IF($M55&lt;4,"Kém",IF(AND($M55&gt;=4,$M55&lt;=5.4),"Trung bình yếu",IF(AND($M55&gt;=5.5,$M55&lt;=6.9),"Trung bình",IF(AND($M55&gt;=7,$M55&lt;=8.4),"Khá",IF(AND($M55&gt;=8.5,$M55&lt;=10),"Giỏi","")))))</f>
        <v>Giỏi</v>
      </c>
      <c r="P55" s="31" t="str">
        <f>+IF(OR($H55=0,$I55=0,$J55=0,$K55=0),"Không đủ ĐKDT",IF(AND(L55=0,M55&gt;=4),"Không đạt",""))</f>
        <v/>
      </c>
      <c r="Q55" s="32" t="s">
        <v>1254</v>
      </c>
      <c r="R55" s="3"/>
      <c r="S55" s="21"/>
      <c r="T55" s="73" t="str">
        <f>IF(P55="Không đủ ĐKDT","Học lại",IF(P55="Đình chỉ thi","Học lại",IF(AND(MID(G55,2,2)&lt;"12",P55="Vắng"),"Thi lại",IF(P55="Vắng có phép", "Thi lại",IF(AND((MID(G55,2,2)&lt;"12"),M55&lt;4.5),"Thi lại",IF(AND((MID(G55,2,2)&lt;"18"),M55&lt;4),"Học lại",IF(AND((MID(G55,2,2)&gt;"17"),M55&lt;4),"Thi lại",IF(AND(MID(G55,2,2)&gt;"17",L55=0),"Thi lại",IF(AND((MID(G55,2,2)&lt;"12"),L55=0),"Thi lại",IF(AND((MID(G55,2,2)&lt;"18"),(MID(G55,2,2)&gt;"11"),L55=0),"Học lại","Đạt"))))))))))</f>
        <v>Đạt</v>
      </c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2:35" ht="14.25" customHeight="1" x14ac:dyDescent="0.25">
      <c r="B56" s="22">
        <v>48</v>
      </c>
      <c r="C56" s="23" t="s">
        <v>1468</v>
      </c>
      <c r="D56" s="24" t="s">
        <v>80</v>
      </c>
      <c r="E56" s="25" t="s">
        <v>1156</v>
      </c>
      <c r="F56" s="26" t="s">
        <v>1469</v>
      </c>
      <c r="G56" s="23" t="s">
        <v>60</v>
      </c>
      <c r="H56" s="78">
        <v>9</v>
      </c>
      <c r="I56" s="27">
        <v>7</v>
      </c>
      <c r="J56" s="27" t="s">
        <v>25</v>
      </c>
      <c r="K56" s="27">
        <v>9</v>
      </c>
      <c r="L56" s="71">
        <v>9</v>
      </c>
      <c r="M56" s="28">
        <f>ROUND(SUMPRODUCT(H56:L56,$H$8:$L$8)/100,1)</f>
        <v>8.8000000000000007</v>
      </c>
      <c r="N56" s="29" t="str">
        <f>IF(AND($M56&gt;=9,$M56&lt;=10),"A+","")&amp;IF(AND($M56&gt;=8.5,$M56&lt;=8.9),"A","")&amp;IF(AND($M56&gt;=8,$M56&lt;=8.4),"B+","")&amp;IF(AND($M56&gt;=7,$M56&lt;=7.9),"B","")&amp;IF(AND($M56&gt;=6.5,$M56&lt;=6.9),"C+","")&amp;IF(AND($M56&gt;=5.5,$M56&lt;=6.4),"C","")&amp;IF(AND($M56&gt;=5,$M56&lt;=5.4),"D+","")&amp;IF(AND($M56&gt;=4,$M56&lt;=4.9),"D","")&amp;IF(AND($M56&lt;4),"F","")</f>
        <v>A</v>
      </c>
      <c r="O56" s="30" t="str">
        <f>IF($M56&lt;4,"Kém",IF(AND($M56&gt;=4,$M56&lt;=5.4),"Trung bình yếu",IF(AND($M56&gt;=5.5,$M56&lt;=6.9),"Trung bình",IF(AND($M56&gt;=7,$M56&lt;=8.4),"Khá",IF(AND($M56&gt;=8.5,$M56&lt;=10),"Giỏi","")))))</f>
        <v>Giỏi</v>
      </c>
      <c r="P56" s="31" t="str">
        <f>+IF(OR($H56=0,$I56=0,$J56=0,$K56=0),"Không đủ ĐKDT",IF(AND(L56=0,M56&gt;=4),"Không đạt",""))</f>
        <v/>
      </c>
      <c r="Q56" s="32" t="s">
        <v>1254</v>
      </c>
      <c r="R56" s="3"/>
      <c r="S56" s="21"/>
      <c r="T56" s="73" t="str">
        <f>IF(P56="Không đủ ĐKDT","Học lại",IF(P56="Đình chỉ thi","Học lại",IF(AND(MID(G56,2,2)&lt;"12",P56="Vắng"),"Thi lại",IF(P56="Vắng có phép", "Thi lại",IF(AND((MID(G56,2,2)&lt;"12"),M56&lt;4.5),"Thi lại",IF(AND((MID(G56,2,2)&lt;"18"),M56&lt;4),"Học lại",IF(AND((MID(G56,2,2)&gt;"17"),M56&lt;4),"Thi lại",IF(AND(MID(G56,2,2)&gt;"17",L56=0),"Thi lại",IF(AND((MID(G56,2,2)&lt;"12"),L56=0),"Thi lại",IF(AND((MID(G56,2,2)&lt;"18"),(MID(G56,2,2)&gt;"11"),L56=0),"Học lại","Đạt"))))))))))</f>
        <v>Đạt</v>
      </c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2:35" ht="14.25" customHeight="1" x14ac:dyDescent="0.25">
      <c r="B57" s="22">
        <v>49</v>
      </c>
      <c r="C57" s="23" t="s">
        <v>1470</v>
      </c>
      <c r="D57" s="24" t="s">
        <v>1471</v>
      </c>
      <c r="E57" s="25" t="s">
        <v>102</v>
      </c>
      <c r="F57" s="26" t="s">
        <v>1055</v>
      </c>
      <c r="G57" s="23" t="s">
        <v>49</v>
      </c>
      <c r="H57" s="78">
        <v>9</v>
      </c>
      <c r="I57" s="27">
        <v>7</v>
      </c>
      <c r="J57" s="27" t="s">
        <v>25</v>
      </c>
      <c r="K57" s="27">
        <v>7</v>
      </c>
      <c r="L57" s="71">
        <v>8</v>
      </c>
      <c r="M57" s="28">
        <f>ROUND(SUMPRODUCT(H57:L57,$H$8:$L$8)/100,1)</f>
        <v>7.9</v>
      </c>
      <c r="N57" s="29" t="str">
        <f>IF(AND($M57&gt;=9,$M57&lt;=10),"A+","")&amp;IF(AND($M57&gt;=8.5,$M57&lt;=8.9),"A","")&amp;IF(AND($M57&gt;=8,$M57&lt;=8.4),"B+","")&amp;IF(AND($M57&gt;=7,$M57&lt;=7.9),"B","")&amp;IF(AND($M57&gt;=6.5,$M57&lt;=6.9),"C+","")&amp;IF(AND($M57&gt;=5.5,$M57&lt;=6.4),"C","")&amp;IF(AND($M57&gt;=5,$M57&lt;=5.4),"D+","")&amp;IF(AND($M57&gt;=4,$M57&lt;=4.9),"D","")&amp;IF(AND($M57&lt;4),"F","")</f>
        <v>B</v>
      </c>
      <c r="O57" s="30" t="str">
        <f>IF($M57&lt;4,"Kém",IF(AND($M57&gt;=4,$M57&lt;=5.4),"Trung bình yếu",IF(AND($M57&gt;=5.5,$M57&lt;=6.9),"Trung bình",IF(AND($M57&gt;=7,$M57&lt;=8.4),"Khá",IF(AND($M57&gt;=8.5,$M57&lt;=10),"Giỏi","")))))</f>
        <v>Khá</v>
      </c>
      <c r="P57" s="31" t="str">
        <f>+IF(OR($H57=0,$I57=0,$J57=0,$K57=0),"Không đủ ĐKDT",IF(AND(L57=0,M57&gt;=4),"Không đạt",""))</f>
        <v/>
      </c>
      <c r="Q57" s="32" t="s">
        <v>1203</v>
      </c>
      <c r="R57" s="3"/>
      <c r="S57" s="21"/>
      <c r="T57" s="73" t="str">
        <f>IF(P57="Không đủ ĐKDT","Học lại",IF(P57="Đình chỉ thi","Học lại",IF(AND(MID(G57,2,2)&lt;"12",P57="Vắng"),"Thi lại",IF(P57="Vắng có phép", "Thi lại",IF(AND((MID(G57,2,2)&lt;"12"),M57&lt;4.5),"Thi lại",IF(AND((MID(G57,2,2)&lt;"18"),M57&lt;4),"Học lại",IF(AND((MID(G57,2,2)&gt;"17"),M57&lt;4),"Thi lại",IF(AND(MID(G57,2,2)&gt;"17",L57=0),"Thi lại",IF(AND((MID(G57,2,2)&lt;"12"),L57=0),"Thi lại",IF(AND((MID(G57,2,2)&lt;"18"),(MID(G57,2,2)&gt;"11"),L57=0),"Học lại","Đạt"))))))))))</f>
        <v>Đạt</v>
      </c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2:35" ht="14.25" customHeight="1" x14ac:dyDescent="0.25">
      <c r="B58" s="22">
        <v>50</v>
      </c>
      <c r="C58" s="23" t="s">
        <v>1472</v>
      </c>
      <c r="D58" s="24" t="s">
        <v>51</v>
      </c>
      <c r="E58" s="25" t="s">
        <v>993</v>
      </c>
      <c r="F58" s="26" t="s">
        <v>157</v>
      </c>
      <c r="G58" s="23" t="s">
        <v>78</v>
      </c>
      <c r="H58" s="78">
        <v>8</v>
      </c>
      <c r="I58" s="27">
        <v>7</v>
      </c>
      <c r="J58" s="27" t="s">
        <v>25</v>
      </c>
      <c r="K58" s="27">
        <v>5.5</v>
      </c>
      <c r="L58" s="71">
        <v>5</v>
      </c>
      <c r="M58" s="28">
        <f>ROUND(SUMPRODUCT(H58:L58,$H$8:$L$8)/100,1)</f>
        <v>5.6</v>
      </c>
      <c r="N58" s="29" t="str">
        <f>IF(AND($M58&gt;=9,$M58&lt;=10),"A+","")&amp;IF(AND($M58&gt;=8.5,$M58&lt;=8.9),"A","")&amp;IF(AND($M58&gt;=8,$M58&lt;=8.4),"B+","")&amp;IF(AND($M58&gt;=7,$M58&lt;=7.9),"B","")&amp;IF(AND($M58&gt;=6.5,$M58&lt;=6.9),"C+","")&amp;IF(AND($M58&gt;=5.5,$M58&lt;=6.4),"C","")&amp;IF(AND($M58&gt;=5,$M58&lt;=5.4),"D+","")&amp;IF(AND($M58&gt;=4,$M58&lt;=4.9),"D","")&amp;IF(AND($M58&lt;4),"F","")</f>
        <v>C</v>
      </c>
      <c r="O58" s="30" t="str">
        <f>IF($M58&lt;4,"Kém",IF(AND($M58&gt;=4,$M58&lt;=5.4),"Trung bình yếu",IF(AND($M58&gt;=5.5,$M58&lt;=6.9),"Trung bình",IF(AND($M58&gt;=7,$M58&lt;=8.4),"Khá",IF(AND($M58&gt;=8.5,$M58&lt;=10),"Giỏi","")))))</f>
        <v>Trung bình</v>
      </c>
      <c r="P58" s="31" t="str">
        <f>+IF(OR($H58=0,$I58=0,$J58=0,$K58=0),"Không đủ ĐKDT",IF(AND(L58=0,M58&gt;=4),"Không đạt",""))</f>
        <v/>
      </c>
      <c r="Q58" s="32" t="s">
        <v>1203</v>
      </c>
      <c r="R58" s="3"/>
      <c r="S58" s="21"/>
      <c r="T58" s="73" t="str">
        <f>IF(P58="Không đủ ĐKDT","Học lại",IF(P58="Đình chỉ thi","Học lại",IF(AND(MID(G58,2,2)&lt;"12",P58="Vắng"),"Thi lại",IF(P58="Vắng có phép", "Thi lại",IF(AND((MID(G58,2,2)&lt;"12"),M58&lt;4.5),"Thi lại",IF(AND((MID(G58,2,2)&lt;"18"),M58&lt;4),"Học lại",IF(AND((MID(G58,2,2)&gt;"17"),M58&lt;4),"Thi lại",IF(AND(MID(G58,2,2)&gt;"17",L58=0),"Thi lại",IF(AND((MID(G58,2,2)&lt;"12"),L58=0),"Thi lại",IF(AND((MID(G58,2,2)&lt;"18"),(MID(G58,2,2)&gt;"11"),L58=0),"Học lại","Đạt"))))))))))</f>
        <v>Đạt</v>
      </c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2:35" ht="14.25" customHeight="1" x14ac:dyDescent="0.25">
      <c r="B59" s="22">
        <v>51</v>
      </c>
      <c r="C59" s="23" t="s">
        <v>1473</v>
      </c>
      <c r="D59" s="24" t="s">
        <v>1474</v>
      </c>
      <c r="E59" s="25" t="s">
        <v>837</v>
      </c>
      <c r="F59" s="26" t="s">
        <v>1475</v>
      </c>
      <c r="G59" s="23" t="s">
        <v>87</v>
      </c>
      <c r="H59" s="78">
        <v>9</v>
      </c>
      <c r="I59" s="27">
        <v>6</v>
      </c>
      <c r="J59" s="27" t="s">
        <v>25</v>
      </c>
      <c r="K59" s="27">
        <v>7</v>
      </c>
      <c r="L59" s="71">
        <v>6.5</v>
      </c>
      <c r="M59" s="28">
        <f>ROUND(SUMPRODUCT(H59:L59,$H$8:$L$8)/100,1)</f>
        <v>6.8</v>
      </c>
      <c r="N59" s="29" t="str">
        <f>IF(AND($M59&gt;=9,$M59&lt;=10),"A+","")&amp;IF(AND($M59&gt;=8.5,$M59&lt;=8.9),"A","")&amp;IF(AND($M59&gt;=8,$M59&lt;=8.4),"B+","")&amp;IF(AND($M59&gt;=7,$M59&lt;=7.9),"B","")&amp;IF(AND($M59&gt;=6.5,$M59&lt;=6.9),"C+","")&amp;IF(AND($M59&gt;=5.5,$M59&lt;=6.4),"C","")&amp;IF(AND($M59&gt;=5,$M59&lt;=5.4),"D+","")&amp;IF(AND($M59&gt;=4,$M59&lt;=4.9),"D","")&amp;IF(AND($M59&lt;4),"F","")</f>
        <v>C+</v>
      </c>
      <c r="O59" s="30" t="str">
        <f>IF($M59&lt;4,"Kém",IF(AND($M59&gt;=4,$M59&lt;=5.4),"Trung bình yếu",IF(AND($M59&gt;=5.5,$M59&lt;=6.9),"Trung bình",IF(AND($M59&gt;=7,$M59&lt;=8.4),"Khá",IF(AND($M59&gt;=8.5,$M59&lt;=10),"Giỏi","")))))</f>
        <v>Trung bình</v>
      </c>
      <c r="P59" s="31" t="str">
        <f>+IF(OR($H59=0,$I59=0,$J59=0,$K59=0),"Không đủ ĐKDT",IF(AND(L59=0,M59&gt;=4),"Không đạt",""))</f>
        <v/>
      </c>
      <c r="Q59" s="32" t="s">
        <v>1203</v>
      </c>
      <c r="R59" s="3"/>
      <c r="S59" s="21"/>
      <c r="T59" s="73" t="str">
        <f>IF(P59="Không đủ ĐKDT","Học lại",IF(P59="Đình chỉ thi","Học lại",IF(AND(MID(G59,2,2)&lt;"12",P59="Vắng"),"Thi lại",IF(P59="Vắng có phép", "Thi lại",IF(AND((MID(G59,2,2)&lt;"12"),M59&lt;4.5),"Thi lại",IF(AND((MID(G59,2,2)&lt;"18"),M59&lt;4),"Học lại",IF(AND((MID(G59,2,2)&gt;"17"),M59&lt;4),"Thi lại",IF(AND(MID(G59,2,2)&gt;"17",L59=0),"Thi lại",IF(AND((MID(G59,2,2)&lt;"12"),L59=0),"Thi lại",IF(AND((MID(G59,2,2)&lt;"18"),(MID(G59,2,2)&gt;"11"),L59=0),"Học lại","Đạt"))))))))))</f>
        <v>Đạt</v>
      </c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2:35" ht="14.25" customHeight="1" x14ac:dyDescent="0.25">
      <c r="B60" s="22">
        <v>52</v>
      </c>
      <c r="C60" s="23" t="s">
        <v>1476</v>
      </c>
      <c r="D60" s="24" t="s">
        <v>602</v>
      </c>
      <c r="E60" s="25" t="s">
        <v>837</v>
      </c>
      <c r="F60" s="26" t="s">
        <v>122</v>
      </c>
      <c r="G60" s="23" t="s">
        <v>84</v>
      </c>
      <c r="H60" s="78">
        <v>7</v>
      </c>
      <c r="I60" s="27">
        <v>6</v>
      </c>
      <c r="J60" s="27" t="s">
        <v>25</v>
      </c>
      <c r="K60" s="27">
        <v>5</v>
      </c>
      <c r="L60" s="71">
        <v>4.5</v>
      </c>
      <c r="M60" s="28">
        <f>ROUND(SUMPRODUCT(H60:L60,$H$8:$L$8)/100,1)</f>
        <v>5</v>
      </c>
      <c r="N60" s="29" t="str">
        <f>IF(AND($M60&gt;=9,$M60&lt;=10),"A+","")&amp;IF(AND($M60&gt;=8.5,$M60&lt;=8.9),"A","")&amp;IF(AND($M60&gt;=8,$M60&lt;=8.4),"B+","")&amp;IF(AND($M60&gt;=7,$M60&lt;=7.9),"B","")&amp;IF(AND($M60&gt;=6.5,$M60&lt;=6.9),"C+","")&amp;IF(AND($M60&gt;=5.5,$M60&lt;=6.4),"C","")&amp;IF(AND($M60&gt;=5,$M60&lt;=5.4),"D+","")&amp;IF(AND($M60&gt;=4,$M60&lt;=4.9),"D","")&amp;IF(AND($M60&lt;4),"F","")</f>
        <v>D+</v>
      </c>
      <c r="O60" s="30" t="str">
        <f>IF($M60&lt;4,"Kém",IF(AND($M60&gt;=4,$M60&lt;=5.4),"Trung bình yếu",IF(AND($M60&gt;=5.5,$M60&lt;=6.9),"Trung bình",IF(AND($M60&gt;=7,$M60&lt;=8.4),"Khá",IF(AND($M60&gt;=8.5,$M60&lt;=10),"Giỏi","")))))</f>
        <v>Trung bình yếu</v>
      </c>
      <c r="P60" s="31" t="str">
        <f>+IF(OR($H60=0,$I60=0,$J60=0,$K60=0),"Không đủ ĐKDT",IF(AND(L60=0,M60&gt;=4),"Không đạt",""))</f>
        <v/>
      </c>
      <c r="Q60" s="32" t="s">
        <v>1203</v>
      </c>
      <c r="R60" s="3"/>
      <c r="S60" s="21"/>
      <c r="T60" s="73" t="str">
        <f>IF(P60="Không đủ ĐKDT","Học lại",IF(P60="Đình chỉ thi","Học lại",IF(AND(MID(G60,2,2)&lt;"12",P60="Vắng"),"Thi lại",IF(P60="Vắng có phép", "Thi lại",IF(AND((MID(G60,2,2)&lt;"12"),M60&lt;4.5),"Thi lại",IF(AND((MID(G60,2,2)&lt;"18"),M60&lt;4),"Học lại",IF(AND((MID(G60,2,2)&gt;"17"),M60&lt;4),"Thi lại",IF(AND(MID(G60,2,2)&gt;"17",L60=0),"Thi lại",IF(AND((MID(G60,2,2)&lt;"12"),L60=0),"Thi lại",IF(AND((MID(G60,2,2)&lt;"18"),(MID(G60,2,2)&gt;"11"),L60=0),"Học lại","Đạt"))))))))))</f>
        <v>Đạt</v>
      </c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2:35" ht="14.25" customHeight="1" x14ac:dyDescent="0.25">
      <c r="B61" s="22">
        <v>53</v>
      </c>
      <c r="C61" s="23" t="s">
        <v>1477</v>
      </c>
      <c r="D61" s="24" t="s">
        <v>1478</v>
      </c>
      <c r="E61" s="25" t="s">
        <v>1479</v>
      </c>
      <c r="F61" s="26" t="s">
        <v>1480</v>
      </c>
      <c r="G61" s="23" t="s">
        <v>78</v>
      </c>
      <c r="H61" s="78">
        <v>6</v>
      </c>
      <c r="I61" s="27">
        <v>6</v>
      </c>
      <c r="J61" s="27" t="s">
        <v>25</v>
      </c>
      <c r="K61" s="27">
        <v>6.5</v>
      </c>
      <c r="L61" s="71">
        <v>3</v>
      </c>
      <c r="M61" s="28">
        <f>ROUND(SUMPRODUCT(H61:L61,$H$8:$L$8)/100,1)</f>
        <v>4</v>
      </c>
      <c r="N61" s="29" t="str">
        <f>IF(AND($M61&gt;=9,$M61&lt;=10),"A+","")&amp;IF(AND($M61&gt;=8.5,$M61&lt;=8.9),"A","")&amp;IF(AND($M61&gt;=8,$M61&lt;=8.4),"B+","")&amp;IF(AND($M61&gt;=7,$M61&lt;=7.9),"B","")&amp;IF(AND($M61&gt;=6.5,$M61&lt;=6.9),"C+","")&amp;IF(AND($M61&gt;=5.5,$M61&lt;=6.4),"C","")&amp;IF(AND($M61&gt;=5,$M61&lt;=5.4),"D+","")&amp;IF(AND($M61&gt;=4,$M61&lt;=4.9),"D","")&amp;IF(AND($M61&lt;4),"F","")</f>
        <v>D</v>
      </c>
      <c r="O61" s="30" t="str">
        <f>IF($M61&lt;4,"Kém",IF(AND($M61&gt;=4,$M61&lt;=5.4),"Trung bình yếu",IF(AND($M61&gt;=5.5,$M61&lt;=6.9),"Trung bình",IF(AND($M61&gt;=7,$M61&lt;=8.4),"Khá",IF(AND($M61&gt;=8.5,$M61&lt;=10),"Giỏi","")))))</f>
        <v>Trung bình yếu</v>
      </c>
      <c r="P61" s="31" t="str">
        <f>+IF(OR($H61=0,$I61=0,$J61=0,$K61=0),"Không đủ ĐKDT",IF(AND(L61=0,M61&gt;=4),"Không đạt",""))</f>
        <v/>
      </c>
      <c r="Q61" s="32" t="s">
        <v>1203</v>
      </c>
      <c r="R61" s="3"/>
      <c r="S61" s="21"/>
      <c r="T61" s="73" t="str">
        <f>IF(P61="Không đủ ĐKDT","Học lại",IF(P61="Đình chỉ thi","Học lại",IF(AND(MID(G61,2,2)&lt;"12",P61="Vắng"),"Thi lại",IF(P61="Vắng có phép", "Thi lại",IF(AND((MID(G61,2,2)&lt;"12"),M61&lt;4.5),"Thi lại",IF(AND((MID(G61,2,2)&lt;"18"),M61&lt;4),"Học lại",IF(AND((MID(G61,2,2)&gt;"17"),M61&lt;4),"Thi lại",IF(AND(MID(G61,2,2)&gt;"17",L61=0),"Thi lại",IF(AND((MID(G61,2,2)&lt;"12"),L61=0),"Thi lại",IF(AND((MID(G61,2,2)&lt;"18"),(MID(G61,2,2)&gt;"11"),L61=0),"Học lại","Đạt"))))))))))</f>
        <v>Đạt</v>
      </c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2:35" ht="14.25" customHeight="1" x14ac:dyDescent="0.25">
      <c r="B62" s="22">
        <v>54</v>
      </c>
      <c r="C62" s="23" t="s">
        <v>1481</v>
      </c>
      <c r="D62" s="24" t="s">
        <v>1209</v>
      </c>
      <c r="E62" s="25" t="s">
        <v>1482</v>
      </c>
      <c r="F62" s="26" t="s">
        <v>1211</v>
      </c>
      <c r="G62" s="23" t="s">
        <v>87</v>
      </c>
      <c r="H62" s="78">
        <v>8</v>
      </c>
      <c r="I62" s="27">
        <v>6.5</v>
      </c>
      <c r="J62" s="27" t="s">
        <v>25</v>
      </c>
      <c r="K62" s="27">
        <v>6.5</v>
      </c>
      <c r="L62" s="71">
        <v>9</v>
      </c>
      <c r="M62" s="28">
        <f>ROUND(SUMPRODUCT(H62:L62,$H$8:$L$8)/100,1)</f>
        <v>8.4</v>
      </c>
      <c r="N62" s="29" t="str">
        <f>IF(AND($M62&gt;=9,$M62&lt;=10),"A+","")&amp;IF(AND($M62&gt;=8.5,$M62&lt;=8.9),"A","")&amp;IF(AND($M62&gt;=8,$M62&lt;=8.4),"B+","")&amp;IF(AND($M62&gt;=7,$M62&lt;=7.9),"B","")&amp;IF(AND($M62&gt;=6.5,$M62&lt;=6.9),"C+","")&amp;IF(AND($M62&gt;=5.5,$M62&lt;=6.4),"C","")&amp;IF(AND($M62&gt;=5,$M62&lt;=5.4),"D+","")&amp;IF(AND($M62&gt;=4,$M62&lt;=4.9),"D","")&amp;IF(AND($M62&lt;4),"F","")</f>
        <v>B+</v>
      </c>
      <c r="O62" s="30" t="str">
        <f>IF($M62&lt;4,"Kém",IF(AND($M62&gt;=4,$M62&lt;=5.4),"Trung bình yếu",IF(AND($M62&gt;=5.5,$M62&lt;=6.9),"Trung bình",IF(AND($M62&gt;=7,$M62&lt;=8.4),"Khá",IF(AND($M62&gt;=8.5,$M62&lt;=10),"Giỏi","")))))</f>
        <v>Khá</v>
      </c>
      <c r="P62" s="31" t="str">
        <f>+IF(OR($H62=0,$I62=0,$J62=0,$K62=0),"Không đủ ĐKDT",IF(AND(L62=0,M62&gt;=4),"Không đạt",""))</f>
        <v/>
      </c>
      <c r="Q62" s="32" t="s">
        <v>1203</v>
      </c>
      <c r="R62" s="3"/>
      <c r="S62" s="21"/>
      <c r="T62" s="73" t="str">
        <f>IF(P62="Không đủ ĐKDT","Học lại",IF(P62="Đình chỉ thi","Học lại",IF(AND(MID(G62,2,2)&lt;"12",P62="Vắng"),"Thi lại",IF(P62="Vắng có phép", "Thi lại",IF(AND((MID(G62,2,2)&lt;"12"),M62&lt;4.5),"Thi lại",IF(AND((MID(G62,2,2)&lt;"18"),M62&lt;4),"Học lại",IF(AND((MID(G62,2,2)&gt;"17"),M62&lt;4),"Thi lại",IF(AND(MID(G62,2,2)&gt;"17",L62=0),"Thi lại",IF(AND((MID(G62,2,2)&lt;"12"),L62=0),"Thi lại",IF(AND((MID(G62,2,2)&lt;"18"),(MID(G62,2,2)&gt;"11"),L62=0),"Học lại","Đạt"))))))))))</f>
        <v>Đạt</v>
      </c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</row>
    <row r="63" spans="2:35" ht="14.25" customHeight="1" x14ac:dyDescent="0.25">
      <c r="B63" s="22">
        <v>55</v>
      </c>
      <c r="C63" s="23" t="s">
        <v>1483</v>
      </c>
      <c r="D63" s="24" t="s">
        <v>1484</v>
      </c>
      <c r="E63" s="25" t="s">
        <v>852</v>
      </c>
      <c r="F63" s="26" t="s">
        <v>1217</v>
      </c>
      <c r="G63" s="23" t="s">
        <v>87</v>
      </c>
      <c r="H63" s="78">
        <v>8</v>
      </c>
      <c r="I63" s="27">
        <v>6</v>
      </c>
      <c r="J63" s="27" t="s">
        <v>25</v>
      </c>
      <c r="K63" s="27">
        <v>6</v>
      </c>
      <c r="L63" s="71">
        <v>8.5</v>
      </c>
      <c r="M63" s="28">
        <f>ROUND(SUMPRODUCT(H63:L63,$H$8:$L$8)/100,1)</f>
        <v>8</v>
      </c>
      <c r="N63" s="29" t="str">
        <f>IF(AND($M63&gt;=9,$M63&lt;=10),"A+","")&amp;IF(AND($M63&gt;=8.5,$M63&lt;=8.9),"A","")&amp;IF(AND($M63&gt;=8,$M63&lt;=8.4),"B+","")&amp;IF(AND($M63&gt;=7,$M63&lt;=7.9),"B","")&amp;IF(AND($M63&gt;=6.5,$M63&lt;=6.9),"C+","")&amp;IF(AND($M63&gt;=5.5,$M63&lt;=6.4),"C","")&amp;IF(AND($M63&gt;=5,$M63&lt;=5.4),"D+","")&amp;IF(AND($M63&gt;=4,$M63&lt;=4.9),"D","")&amp;IF(AND($M63&lt;4),"F","")</f>
        <v>B+</v>
      </c>
      <c r="O63" s="30" t="str">
        <f>IF($M63&lt;4,"Kém",IF(AND($M63&gt;=4,$M63&lt;=5.4),"Trung bình yếu",IF(AND($M63&gt;=5.5,$M63&lt;=6.9),"Trung bình",IF(AND($M63&gt;=7,$M63&lt;=8.4),"Khá",IF(AND($M63&gt;=8.5,$M63&lt;=10),"Giỏi","")))))</f>
        <v>Khá</v>
      </c>
      <c r="P63" s="31" t="str">
        <f>+IF(OR($H63=0,$I63=0,$J63=0,$K63=0),"Không đủ ĐKDT",IF(AND(L63=0,M63&gt;=4),"Không đạt",""))</f>
        <v/>
      </c>
      <c r="Q63" s="32" t="s">
        <v>1203</v>
      </c>
      <c r="R63" s="3"/>
      <c r="S63" s="21"/>
      <c r="T63" s="73" t="str">
        <f>IF(P63="Không đủ ĐKDT","Học lại",IF(P63="Đình chỉ thi","Học lại",IF(AND(MID(G63,2,2)&lt;"12",P63="Vắng"),"Thi lại",IF(P63="Vắng có phép", "Thi lại",IF(AND((MID(G63,2,2)&lt;"12"),M63&lt;4.5),"Thi lại",IF(AND((MID(G63,2,2)&lt;"18"),M63&lt;4),"Học lại",IF(AND((MID(G63,2,2)&gt;"17"),M63&lt;4),"Thi lại",IF(AND(MID(G63,2,2)&gt;"17",L63=0),"Thi lại",IF(AND((MID(G63,2,2)&lt;"12"),L63=0),"Thi lại",IF(AND((MID(G63,2,2)&lt;"18"),(MID(G63,2,2)&gt;"11"),L63=0),"Học lại","Đạt"))))))))))</f>
        <v>Đạt</v>
      </c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</row>
    <row r="64" spans="2:35" ht="14.25" customHeight="1" x14ac:dyDescent="0.25">
      <c r="B64" s="22">
        <v>56</v>
      </c>
      <c r="C64" s="23" t="s">
        <v>1485</v>
      </c>
      <c r="D64" s="24" t="s">
        <v>167</v>
      </c>
      <c r="E64" s="25" t="s">
        <v>854</v>
      </c>
      <c r="F64" s="26" t="s">
        <v>778</v>
      </c>
      <c r="G64" s="23" t="s">
        <v>55</v>
      </c>
      <c r="H64" s="78">
        <v>9</v>
      </c>
      <c r="I64" s="27">
        <v>7</v>
      </c>
      <c r="J64" s="27" t="s">
        <v>25</v>
      </c>
      <c r="K64" s="27">
        <v>7</v>
      </c>
      <c r="L64" s="71">
        <v>8</v>
      </c>
      <c r="M64" s="28">
        <f>ROUND(SUMPRODUCT(H64:L64,$H$8:$L$8)/100,1)</f>
        <v>7.9</v>
      </c>
      <c r="N64" s="29" t="str">
        <f>IF(AND($M64&gt;=9,$M64&lt;=10),"A+","")&amp;IF(AND($M64&gt;=8.5,$M64&lt;=8.9),"A","")&amp;IF(AND($M64&gt;=8,$M64&lt;=8.4),"B+","")&amp;IF(AND($M64&gt;=7,$M64&lt;=7.9),"B","")&amp;IF(AND($M64&gt;=6.5,$M64&lt;=6.9),"C+","")&amp;IF(AND($M64&gt;=5.5,$M64&lt;=6.4),"C","")&amp;IF(AND($M64&gt;=5,$M64&lt;=5.4),"D+","")&amp;IF(AND($M64&gt;=4,$M64&lt;=4.9),"D","")&amp;IF(AND($M64&lt;4),"F","")</f>
        <v>B</v>
      </c>
      <c r="O64" s="30" t="str">
        <f>IF($M64&lt;4,"Kém",IF(AND($M64&gt;=4,$M64&lt;=5.4),"Trung bình yếu",IF(AND($M64&gt;=5.5,$M64&lt;=6.9),"Trung bình",IF(AND($M64&gt;=7,$M64&lt;=8.4),"Khá",IF(AND($M64&gt;=8.5,$M64&lt;=10),"Giỏi","")))))</f>
        <v>Khá</v>
      </c>
      <c r="P64" s="31" t="str">
        <f>+IF(OR($H64=0,$I64=0,$J64=0,$K64=0),"Không đủ ĐKDT",IF(AND(L64=0,M64&gt;=4),"Không đạt",""))</f>
        <v/>
      </c>
      <c r="Q64" s="32" t="s">
        <v>1203</v>
      </c>
      <c r="R64" s="3"/>
      <c r="S64" s="21"/>
      <c r="T64" s="73" t="str">
        <f>IF(P64="Không đủ ĐKDT","Học lại",IF(P64="Đình chỉ thi","Học lại",IF(AND(MID(G64,2,2)&lt;"12",P64="Vắng"),"Thi lại",IF(P64="Vắng có phép", "Thi lại",IF(AND((MID(G64,2,2)&lt;"12"),M64&lt;4.5),"Thi lại",IF(AND((MID(G64,2,2)&lt;"18"),M64&lt;4),"Học lại",IF(AND((MID(G64,2,2)&gt;"17"),M64&lt;4),"Thi lại",IF(AND(MID(G64,2,2)&gt;"17",L64=0),"Thi lại",IF(AND((MID(G64,2,2)&lt;"12"),L64=0),"Thi lại",IF(AND((MID(G64,2,2)&lt;"18"),(MID(G64,2,2)&gt;"11"),L64=0),"Học lại","Đạt"))))))))))</f>
        <v>Đạt</v>
      </c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1:35" ht="14.25" customHeight="1" x14ac:dyDescent="0.25">
      <c r="B65" s="22">
        <v>57</v>
      </c>
      <c r="C65" s="23" t="s">
        <v>1486</v>
      </c>
      <c r="D65" s="24" t="s">
        <v>473</v>
      </c>
      <c r="E65" s="25" t="s">
        <v>108</v>
      </c>
      <c r="F65" s="26" t="s">
        <v>1487</v>
      </c>
      <c r="G65" s="23" t="s">
        <v>47</v>
      </c>
      <c r="H65" s="78">
        <v>8</v>
      </c>
      <c r="I65" s="27">
        <v>7</v>
      </c>
      <c r="J65" s="27" t="s">
        <v>25</v>
      </c>
      <c r="K65" s="27">
        <v>6</v>
      </c>
      <c r="L65" s="71">
        <v>4</v>
      </c>
      <c r="M65" s="28">
        <f>ROUND(SUMPRODUCT(H65:L65,$H$8:$L$8)/100,1)</f>
        <v>4.9000000000000004</v>
      </c>
      <c r="N65" s="29" t="str">
        <f>IF(AND($M65&gt;=9,$M65&lt;=10),"A+","")&amp;IF(AND($M65&gt;=8.5,$M65&lt;=8.9),"A","")&amp;IF(AND($M65&gt;=8,$M65&lt;=8.4),"B+","")&amp;IF(AND($M65&gt;=7,$M65&lt;=7.9),"B","")&amp;IF(AND($M65&gt;=6.5,$M65&lt;=6.9),"C+","")&amp;IF(AND($M65&gt;=5.5,$M65&lt;=6.4),"C","")&amp;IF(AND($M65&gt;=5,$M65&lt;=5.4),"D+","")&amp;IF(AND($M65&gt;=4,$M65&lt;=4.9),"D","")&amp;IF(AND($M65&lt;4),"F","")</f>
        <v>D</v>
      </c>
      <c r="O65" s="30" t="str">
        <f>IF($M65&lt;4,"Kém",IF(AND($M65&gt;=4,$M65&lt;=5.4),"Trung bình yếu",IF(AND($M65&gt;=5.5,$M65&lt;=6.9),"Trung bình",IF(AND($M65&gt;=7,$M65&lt;=8.4),"Khá",IF(AND($M65&gt;=8.5,$M65&lt;=10),"Giỏi","")))))</f>
        <v>Trung bình yếu</v>
      </c>
      <c r="P65" s="31" t="str">
        <f>+IF(OR($H65=0,$I65=0,$J65=0,$K65=0),"Không đủ ĐKDT",IF(AND(L65=0,M65&gt;=4),"Không đạt",""))</f>
        <v/>
      </c>
      <c r="Q65" s="32" t="s">
        <v>1203</v>
      </c>
      <c r="R65" s="3"/>
      <c r="S65" s="21"/>
      <c r="T65" s="73" t="str">
        <f>IF(P65="Không đủ ĐKDT","Học lại",IF(P65="Đình chỉ thi","Học lại",IF(AND(MID(G65,2,2)&lt;"12",P65="Vắng"),"Thi lại",IF(P65="Vắng có phép", "Thi lại",IF(AND((MID(G65,2,2)&lt;"12"),M65&lt;4.5),"Thi lại",IF(AND((MID(G65,2,2)&lt;"18"),M65&lt;4),"Học lại",IF(AND((MID(G65,2,2)&gt;"17"),M65&lt;4),"Thi lại",IF(AND(MID(G65,2,2)&gt;"17",L65=0),"Thi lại",IF(AND((MID(G65,2,2)&lt;"12"),L65=0),"Thi lại",IF(AND((MID(G65,2,2)&lt;"18"),(MID(G65,2,2)&gt;"11"),L65=0),"Học lại","Đạt"))))))))))</f>
        <v>Đạt</v>
      </c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1:35" ht="14.25" customHeight="1" x14ac:dyDescent="0.25">
      <c r="B66" s="22">
        <v>58</v>
      </c>
      <c r="C66" s="23" t="s">
        <v>1488</v>
      </c>
      <c r="D66" s="24" t="s">
        <v>1489</v>
      </c>
      <c r="E66" s="25" t="s">
        <v>346</v>
      </c>
      <c r="F66" s="26" t="s">
        <v>1281</v>
      </c>
      <c r="G66" s="23" t="s">
        <v>60</v>
      </c>
      <c r="H66" s="78">
        <v>8</v>
      </c>
      <c r="I66" s="27">
        <v>6</v>
      </c>
      <c r="J66" s="27" t="s">
        <v>25</v>
      </c>
      <c r="K66" s="27">
        <v>6</v>
      </c>
      <c r="L66" s="71">
        <v>6.5</v>
      </c>
      <c r="M66" s="28">
        <f>ROUND(SUMPRODUCT(H66:L66,$H$8:$L$8)/100,1)</f>
        <v>6.6</v>
      </c>
      <c r="N66" s="29" t="str">
        <f>IF(AND($M66&gt;=9,$M66&lt;=10),"A+","")&amp;IF(AND($M66&gt;=8.5,$M66&lt;=8.9),"A","")&amp;IF(AND($M66&gt;=8,$M66&lt;=8.4),"B+","")&amp;IF(AND($M66&gt;=7,$M66&lt;=7.9),"B","")&amp;IF(AND($M66&gt;=6.5,$M66&lt;=6.9),"C+","")&amp;IF(AND($M66&gt;=5.5,$M66&lt;=6.4),"C","")&amp;IF(AND($M66&gt;=5,$M66&lt;=5.4),"D+","")&amp;IF(AND($M66&gt;=4,$M66&lt;=4.9),"D","")&amp;IF(AND($M66&lt;4),"F","")</f>
        <v>C+</v>
      </c>
      <c r="O66" s="30" t="str">
        <f>IF($M66&lt;4,"Kém",IF(AND($M66&gt;=4,$M66&lt;=5.4),"Trung bình yếu",IF(AND($M66&gt;=5.5,$M66&lt;=6.9),"Trung bình",IF(AND($M66&gt;=7,$M66&lt;=8.4),"Khá",IF(AND($M66&gt;=8.5,$M66&lt;=10),"Giỏi","")))))</f>
        <v>Trung bình</v>
      </c>
      <c r="P66" s="31" t="str">
        <f>+IF(OR($H66=0,$I66=0,$J66=0,$K66=0),"Không đủ ĐKDT",IF(AND(L66=0,M66&gt;=4),"Không đạt",""))</f>
        <v/>
      </c>
      <c r="Q66" s="32" t="s">
        <v>1203</v>
      </c>
      <c r="R66" s="3"/>
      <c r="S66" s="21"/>
      <c r="T66" s="73" t="str">
        <f>IF(P66="Không đủ ĐKDT","Học lại",IF(P66="Đình chỉ thi","Học lại",IF(AND(MID(G66,2,2)&lt;"12",P66="Vắng"),"Thi lại",IF(P66="Vắng có phép", "Thi lại",IF(AND((MID(G66,2,2)&lt;"12"),M66&lt;4.5),"Thi lại",IF(AND((MID(G66,2,2)&lt;"18"),M66&lt;4),"Học lại",IF(AND((MID(G66,2,2)&gt;"17"),M66&lt;4),"Thi lại",IF(AND(MID(G66,2,2)&gt;"17",L66=0),"Thi lại",IF(AND((MID(G66,2,2)&lt;"12"),L66=0),"Thi lại",IF(AND((MID(G66,2,2)&lt;"18"),(MID(G66,2,2)&gt;"11"),L66=0),"Học lại","Đạt"))))))))))</f>
        <v>Đạt</v>
      </c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1:35" ht="14.25" customHeight="1" x14ac:dyDescent="0.25">
      <c r="B67" s="22">
        <v>59</v>
      </c>
      <c r="C67" s="23" t="s">
        <v>1490</v>
      </c>
      <c r="D67" s="24" t="s">
        <v>159</v>
      </c>
      <c r="E67" s="25" t="s">
        <v>346</v>
      </c>
      <c r="F67" s="26" t="s">
        <v>1458</v>
      </c>
      <c r="G67" s="23" t="s">
        <v>78</v>
      </c>
      <c r="H67" s="78">
        <v>8</v>
      </c>
      <c r="I67" s="27">
        <v>5</v>
      </c>
      <c r="J67" s="27" t="s">
        <v>25</v>
      </c>
      <c r="K67" s="27">
        <v>6.5</v>
      </c>
      <c r="L67" s="71">
        <v>5</v>
      </c>
      <c r="M67" s="28">
        <f>ROUND(SUMPRODUCT(H67:L67,$H$8:$L$8)/100,1)</f>
        <v>5.5</v>
      </c>
      <c r="N67" s="29" t="str">
        <f>IF(AND($M67&gt;=9,$M67&lt;=10),"A+","")&amp;IF(AND($M67&gt;=8.5,$M67&lt;=8.9),"A","")&amp;IF(AND($M67&gt;=8,$M67&lt;=8.4),"B+","")&amp;IF(AND($M67&gt;=7,$M67&lt;=7.9),"B","")&amp;IF(AND($M67&gt;=6.5,$M67&lt;=6.9),"C+","")&amp;IF(AND($M67&gt;=5.5,$M67&lt;=6.4),"C","")&amp;IF(AND($M67&gt;=5,$M67&lt;=5.4),"D+","")&amp;IF(AND($M67&gt;=4,$M67&lt;=4.9),"D","")&amp;IF(AND($M67&lt;4),"F","")</f>
        <v>C</v>
      </c>
      <c r="O67" s="30" t="str">
        <f>IF($M67&lt;4,"Kém",IF(AND($M67&gt;=4,$M67&lt;=5.4),"Trung bình yếu",IF(AND($M67&gt;=5.5,$M67&lt;=6.9),"Trung bình",IF(AND($M67&gt;=7,$M67&lt;=8.4),"Khá",IF(AND($M67&gt;=8.5,$M67&lt;=10),"Giỏi","")))))</f>
        <v>Trung bình</v>
      </c>
      <c r="P67" s="31" t="str">
        <f>+IF(OR($H67=0,$I67=0,$J67=0,$K67=0),"Không đủ ĐKDT",IF(AND(L67=0,M67&gt;=4),"Không đạt",""))</f>
        <v/>
      </c>
      <c r="Q67" s="32" t="s">
        <v>1203</v>
      </c>
      <c r="R67" s="3"/>
      <c r="S67" s="21"/>
      <c r="T67" s="73" t="str">
        <f>IF(P67="Không đủ ĐKDT","Học lại",IF(P67="Đình chỉ thi","Học lại",IF(AND(MID(G67,2,2)&lt;"12",P67="Vắng"),"Thi lại",IF(P67="Vắng có phép", "Thi lại",IF(AND((MID(G67,2,2)&lt;"12"),M67&lt;4.5),"Thi lại",IF(AND((MID(G67,2,2)&lt;"18"),M67&lt;4),"Học lại",IF(AND((MID(G67,2,2)&gt;"17"),M67&lt;4),"Thi lại",IF(AND(MID(G67,2,2)&gt;"17",L67=0),"Thi lại",IF(AND((MID(G67,2,2)&lt;"12"),L67=0),"Thi lại",IF(AND((MID(G67,2,2)&lt;"18"),(MID(G67,2,2)&gt;"11"),L67=0),"Học lại","Đạt"))))))))))</f>
        <v>Đạt</v>
      </c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1:35" ht="14.25" customHeight="1" x14ac:dyDescent="0.25">
      <c r="B68" s="22">
        <v>60</v>
      </c>
      <c r="C68" s="23" t="s">
        <v>1491</v>
      </c>
      <c r="D68" s="24" t="s">
        <v>1492</v>
      </c>
      <c r="E68" s="25" t="s">
        <v>110</v>
      </c>
      <c r="F68" s="26" t="s">
        <v>1034</v>
      </c>
      <c r="G68" s="23" t="s">
        <v>49</v>
      </c>
      <c r="H68" s="78">
        <v>9</v>
      </c>
      <c r="I68" s="27">
        <v>7</v>
      </c>
      <c r="J68" s="27" t="s">
        <v>25</v>
      </c>
      <c r="K68" s="27">
        <v>8</v>
      </c>
      <c r="L68" s="71">
        <v>5</v>
      </c>
      <c r="M68" s="28">
        <f>ROUND(SUMPRODUCT(H68:L68,$H$8:$L$8)/100,1)</f>
        <v>5.9</v>
      </c>
      <c r="N68" s="29" t="str">
        <f>IF(AND($M68&gt;=9,$M68&lt;=10),"A+","")&amp;IF(AND($M68&gt;=8.5,$M68&lt;=8.9),"A","")&amp;IF(AND($M68&gt;=8,$M68&lt;=8.4),"B+","")&amp;IF(AND($M68&gt;=7,$M68&lt;=7.9),"B","")&amp;IF(AND($M68&gt;=6.5,$M68&lt;=6.9),"C+","")&amp;IF(AND($M68&gt;=5.5,$M68&lt;=6.4),"C","")&amp;IF(AND($M68&gt;=5,$M68&lt;=5.4),"D+","")&amp;IF(AND($M68&gt;=4,$M68&lt;=4.9),"D","")&amp;IF(AND($M68&lt;4),"F","")</f>
        <v>C</v>
      </c>
      <c r="O68" s="30" t="str">
        <f>IF($M68&lt;4,"Kém",IF(AND($M68&gt;=4,$M68&lt;=5.4),"Trung bình yếu",IF(AND($M68&gt;=5.5,$M68&lt;=6.9),"Trung bình",IF(AND($M68&gt;=7,$M68&lt;=8.4),"Khá",IF(AND($M68&gt;=8.5,$M68&lt;=10),"Giỏi","")))))</f>
        <v>Trung bình</v>
      </c>
      <c r="P68" s="31" t="str">
        <f>+IF(OR($H68=0,$I68=0,$J68=0,$K68=0),"Không đủ ĐKDT",IF(AND(L68=0,M68&gt;=4),"Không đạt",""))</f>
        <v/>
      </c>
      <c r="Q68" s="32" t="s">
        <v>1203</v>
      </c>
      <c r="R68" s="3"/>
      <c r="S68" s="21"/>
      <c r="T68" s="73" t="str">
        <f>IF(P68="Không đủ ĐKDT","Học lại",IF(P68="Đình chỉ thi","Học lại",IF(AND(MID(G68,2,2)&lt;"12",P68="Vắng"),"Thi lại",IF(P68="Vắng có phép", "Thi lại",IF(AND((MID(G68,2,2)&lt;"12"),M68&lt;4.5),"Thi lại",IF(AND((MID(G68,2,2)&lt;"18"),M68&lt;4),"Học lại",IF(AND((MID(G68,2,2)&gt;"17"),M68&lt;4),"Thi lại",IF(AND(MID(G68,2,2)&gt;"17",L68=0),"Thi lại",IF(AND((MID(G68,2,2)&lt;"12"),L68=0),"Thi lại",IF(AND((MID(G68,2,2)&lt;"18"),(MID(G68,2,2)&gt;"11"),L68=0),"Học lại","Đạt"))))))))))</f>
        <v>Đạt</v>
      </c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1:35" ht="14.25" customHeight="1" x14ac:dyDescent="0.25">
      <c r="B69" s="22">
        <v>61</v>
      </c>
      <c r="C69" s="23" t="s">
        <v>1493</v>
      </c>
      <c r="D69" s="24" t="s">
        <v>107</v>
      </c>
      <c r="E69" s="25" t="s">
        <v>79</v>
      </c>
      <c r="F69" s="26" t="s">
        <v>280</v>
      </c>
      <c r="G69" s="23" t="s">
        <v>49</v>
      </c>
      <c r="H69" s="78">
        <v>7</v>
      </c>
      <c r="I69" s="27">
        <v>6</v>
      </c>
      <c r="J69" s="27" t="s">
        <v>25</v>
      </c>
      <c r="K69" s="27">
        <v>5</v>
      </c>
      <c r="L69" s="71">
        <v>1</v>
      </c>
      <c r="M69" s="28">
        <f>ROUND(SUMPRODUCT(H69:L69,$H$8:$L$8)/100,1)</f>
        <v>2.5</v>
      </c>
      <c r="N69" s="29" t="str">
        <f>IF(AND($M69&gt;=9,$M69&lt;=10),"A+","")&amp;IF(AND($M69&gt;=8.5,$M69&lt;=8.9),"A","")&amp;IF(AND($M69&gt;=8,$M69&lt;=8.4),"B+","")&amp;IF(AND($M69&gt;=7,$M69&lt;=7.9),"B","")&amp;IF(AND($M69&gt;=6.5,$M69&lt;=6.9),"C+","")&amp;IF(AND($M69&gt;=5.5,$M69&lt;=6.4),"C","")&amp;IF(AND($M69&gt;=5,$M69&lt;=5.4),"D+","")&amp;IF(AND($M69&gt;=4,$M69&lt;=4.9),"D","")&amp;IF(AND($M69&lt;4),"F","")</f>
        <v>F</v>
      </c>
      <c r="O69" s="30" t="str">
        <f>IF($M69&lt;4,"Kém",IF(AND($M69&gt;=4,$M69&lt;=5.4),"Trung bình yếu",IF(AND($M69&gt;=5.5,$M69&lt;=6.9),"Trung bình",IF(AND($M69&gt;=7,$M69&lt;=8.4),"Khá",IF(AND($M69&gt;=8.5,$M69&lt;=10),"Giỏi","")))))</f>
        <v>Kém</v>
      </c>
      <c r="P69" s="31" t="str">
        <f>+IF(OR($H69=0,$I69=0,$J69=0,$K69=0),"Không đủ ĐKDT",IF(AND(L69=0,M69&gt;=4),"Không đạt",""))</f>
        <v/>
      </c>
      <c r="Q69" s="32" t="s">
        <v>1203</v>
      </c>
      <c r="R69" s="3"/>
      <c r="S69" s="21"/>
      <c r="T69" s="73" t="str">
        <f>IF(P69="Không đủ ĐKDT","Học lại",IF(P69="Đình chỉ thi","Học lại",IF(AND(MID(G69,2,2)&lt;"12",P69="Vắng"),"Thi lại",IF(P69="Vắng có phép", "Thi lại",IF(AND((MID(G69,2,2)&lt;"12"),M69&lt;4.5),"Thi lại",IF(AND((MID(G69,2,2)&lt;"18"),M69&lt;4),"Học lại",IF(AND((MID(G69,2,2)&gt;"17"),M69&lt;4),"Thi lại",IF(AND(MID(G69,2,2)&gt;"17",L69=0),"Thi lại",IF(AND((MID(G69,2,2)&lt;"12"),L69=0),"Thi lại",IF(AND((MID(G69,2,2)&lt;"18"),(MID(G69,2,2)&gt;"11"),L69=0),"Học lại","Đạt"))))))))))</f>
        <v>Học lại</v>
      </c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1:35" ht="14.25" customHeight="1" x14ac:dyDescent="0.25">
      <c r="B70" s="22">
        <v>62</v>
      </c>
      <c r="C70" s="23" t="s">
        <v>1494</v>
      </c>
      <c r="D70" s="24" t="s">
        <v>336</v>
      </c>
      <c r="E70" s="25" t="s">
        <v>79</v>
      </c>
      <c r="F70" s="26" t="s">
        <v>1495</v>
      </c>
      <c r="G70" s="23" t="s">
        <v>47</v>
      </c>
      <c r="H70" s="78">
        <v>8</v>
      </c>
      <c r="I70" s="27">
        <v>6</v>
      </c>
      <c r="J70" s="27" t="s">
        <v>25</v>
      </c>
      <c r="K70" s="27">
        <v>5</v>
      </c>
      <c r="L70" s="71">
        <v>3</v>
      </c>
      <c r="M70" s="28">
        <f>ROUND(SUMPRODUCT(H70:L70,$H$8:$L$8)/100,1)</f>
        <v>4</v>
      </c>
      <c r="N70" s="29" t="str">
        <f>IF(AND($M70&gt;=9,$M70&lt;=10),"A+","")&amp;IF(AND($M70&gt;=8.5,$M70&lt;=8.9),"A","")&amp;IF(AND($M70&gt;=8,$M70&lt;=8.4),"B+","")&amp;IF(AND($M70&gt;=7,$M70&lt;=7.9),"B","")&amp;IF(AND($M70&gt;=6.5,$M70&lt;=6.9),"C+","")&amp;IF(AND($M70&gt;=5.5,$M70&lt;=6.4),"C","")&amp;IF(AND($M70&gt;=5,$M70&lt;=5.4),"D+","")&amp;IF(AND($M70&gt;=4,$M70&lt;=4.9),"D","")&amp;IF(AND($M70&lt;4),"F","")</f>
        <v>D</v>
      </c>
      <c r="O70" s="30" t="str">
        <f>IF($M70&lt;4,"Kém",IF(AND($M70&gt;=4,$M70&lt;=5.4),"Trung bình yếu",IF(AND($M70&gt;=5.5,$M70&lt;=6.9),"Trung bình",IF(AND($M70&gt;=7,$M70&lt;=8.4),"Khá",IF(AND($M70&gt;=8.5,$M70&lt;=10),"Giỏi","")))))</f>
        <v>Trung bình yếu</v>
      </c>
      <c r="P70" s="31" t="str">
        <f>+IF(OR($H70=0,$I70=0,$J70=0,$K70=0),"Không đủ ĐKDT",IF(AND(L70=0,M70&gt;=4),"Không đạt",""))</f>
        <v/>
      </c>
      <c r="Q70" s="32" t="s">
        <v>1203</v>
      </c>
      <c r="R70" s="3"/>
      <c r="S70" s="21"/>
      <c r="T70" s="73" t="str">
        <f>IF(P70="Không đủ ĐKDT","Học lại",IF(P70="Đình chỉ thi","Học lại",IF(AND(MID(G70,2,2)&lt;"12",P70="Vắng"),"Thi lại",IF(P70="Vắng có phép", "Thi lại",IF(AND((MID(G70,2,2)&lt;"12"),M70&lt;4.5),"Thi lại",IF(AND((MID(G70,2,2)&lt;"18"),M70&lt;4),"Học lại",IF(AND((MID(G70,2,2)&gt;"17"),M70&lt;4),"Thi lại",IF(AND(MID(G70,2,2)&gt;"17",L70=0),"Thi lại",IF(AND((MID(G70,2,2)&lt;"12"),L70=0),"Thi lại",IF(AND((MID(G70,2,2)&lt;"18"),(MID(G70,2,2)&gt;"11"),L70=0),"Học lại","Đạt"))))))))))</f>
        <v>Đạt</v>
      </c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1:35" ht="14.25" customHeight="1" x14ac:dyDescent="0.25">
      <c r="B71" s="22">
        <v>63</v>
      </c>
      <c r="C71" s="23" t="s">
        <v>1496</v>
      </c>
      <c r="D71" s="24" t="s">
        <v>120</v>
      </c>
      <c r="E71" s="25" t="s">
        <v>79</v>
      </c>
      <c r="F71" s="26" t="s">
        <v>234</v>
      </c>
      <c r="G71" s="23" t="s">
        <v>55</v>
      </c>
      <c r="H71" s="78">
        <v>8</v>
      </c>
      <c r="I71" s="27">
        <v>7</v>
      </c>
      <c r="J71" s="27" t="s">
        <v>25</v>
      </c>
      <c r="K71" s="27">
        <v>7</v>
      </c>
      <c r="L71" s="71">
        <v>8.5</v>
      </c>
      <c r="M71" s="28">
        <f>ROUND(SUMPRODUCT(H71:L71,$H$8:$L$8)/100,1)</f>
        <v>8.1999999999999993</v>
      </c>
      <c r="N71" s="29" t="str">
        <f>IF(AND($M71&gt;=9,$M71&lt;=10),"A+","")&amp;IF(AND($M71&gt;=8.5,$M71&lt;=8.9),"A","")&amp;IF(AND($M71&gt;=8,$M71&lt;=8.4),"B+","")&amp;IF(AND($M71&gt;=7,$M71&lt;=7.9),"B","")&amp;IF(AND($M71&gt;=6.5,$M71&lt;=6.9),"C+","")&amp;IF(AND($M71&gt;=5.5,$M71&lt;=6.4),"C","")&amp;IF(AND($M71&gt;=5,$M71&lt;=5.4),"D+","")&amp;IF(AND($M71&gt;=4,$M71&lt;=4.9),"D","")&amp;IF(AND($M71&lt;4),"F","")</f>
        <v>B+</v>
      </c>
      <c r="O71" s="30" t="str">
        <f>IF($M71&lt;4,"Kém",IF(AND($M71&gt;=4,$M71&lt;=5.4),"Trung bình yếu",IF(AND($M71&gt;=5.5,$M71&lt;=6.9),"Trung bình",IF(AND($M71&gt;=7,$M71&lt;=8.4),"Khá",IF(AND($M71&gt;=8.5,$M71&lt;=10),"Giỏi","")))))</f>
        <v>Khá</v>
      </c>
      <c r="P71" s="31" t="str">
        <f>+IF(OR($H71=0,$I71=0,$J71=0,$K71=0),"Không đủ ĐKDT",IF(AND(L71=0,M71&gt;=4),"Không đạt",""))</f>
        <v/>
      </c>
      <c r="Q71" s="32" t="s">
        <v>1203</v>
      </c>
      <c r="R71" s="3"/>
      <c r="S71" s="21"/>
      <c r="T71" s="73" t="str">
        <f>IF(P71="Không đủ ĐKDT","Học lại",IF(P71="Đình chỉ thi","Học lại",IF(AND(MID(G71,2,2)&lt;"12",P71="Vắng"),"Thi lại",IF(P71="Vắng có phép", "Thi lại",IF(AND((MID(G71,2,2)&lt;"12"),M71&lt;4.5),"Thi lại",IF(AND((MID(G71,2,2)&lt;"18"),M71&lt;4),"Học lại",IF(AND((MID(G71,2,2)&gt;"17"),M71&lt;4),"Thi lại",IF(AND(MID(G71,2,2)&gt;"17",L71=0),"Thi lại",IF(AND((MID(G71,2,2)&lt;"12"),L71=0),"Thi lại",IF(AND((MID(G71,2,2)&lt;"18"),(MID(G71,2,2)&gt;"11"),L71=0),"Học lại","Đạt"))))))))))</f>
        <v>Đạt</v>
      </c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1:35" ht="14.25" customHeight="1" x14ac:dyDescent="0.25">
      <c r="B72" s="22">
        <v>64</v>
      </c>
      <c r="C72" s="23" t="s">
        <v>1497</v>
      </c>
      <c r="D72" s="24" t="s">
        <v>73</v>
      </c>
      <c r="E72" s="25" t="s">
        <v>79</v>
      </c>
      <c r="F72" s="26" t="s">
        <v>538</v>
      </c>
      <c r="G72" s="23" t="s">
        <v>84</v>
      </c>
      <c r="H72" s="78">
        <v>8</v>
      </c>
      <c r="I72" s="27">
        <v>6</v>
      </c>
      <c r="J72" s="27" t="s">
        <v>25</v>
      </c>
      <c r="K72" s="27">
        <v>7</v>
      </c>
      <c r="L72" s="71">
        <v>6.5</v>
      </c>
      <c r="M72" s="28">
        <f>ROUND(SUMPRODUCT(H72:L72,$H$8:$L$8)/100,1)</f>
        <v>6.7</v>
      </c>
      <c r="N72" s="29" t="str">
        <f>IF(AND($M72&gt;=9,$M72&lt;=10),"A+","")&amp;IF(AND($M72&gt;=8.5,$M72&lt;=8.9),"A","")&amp;IF(AND($M72&gt;=8,$M72&lt;=8.4),"B+","")&amp;IF(AND($M72&gt;=7,$M72&lt;=7.9),"B","")&amp;IF(AND($M72&gt;=6.5,$M72&lt;=6.9),"C+","")&amp;IF(AND($M72&gt;=5.5,$M72&lt;=6.4),"C","")&amp;IF(AND($M72&gt;=5,$M72&lt;=5.4),"D+","")&amp;IF(AND($M72&gt;=4,$M72&lt;=4.9),"D","")&amp;IF(AND($M72&lt;4),"F","")</f>
        <v>C+</v>
      </c>
      <c r="O72" s="30" t="str">
        <f>IF($M72&lt;4,"Kém",IF(AND($M72&gt;=4,$M72&lt;=5.4),"Trung bình yếu",IF(AND($M72&gt;=5.5,$M72&lt;=6.9),"Trung bình",IF(AND($M72&gt;=7,$M72&lt;=8.4),"Khá",IF(AND($M72&gt;=8.5,$M72&lt;=10),"Giỏi","")))))</f>
        <v>Trung bình</v>
      </c>
      <c r="P72" s="31" t="str">
        <f>+IF(OR($H72=0,$I72=0,$J72=0,$K72=0),"Không đủ ĐKDT",IF(AND(L72=0,M72&gt;=4),"Không đạt",""))</f>
        <v/>
      </c>
      <c r="Q72" s="32" t="s">
        <v>1203</v>
      </c>
      <c r="R72" s="3"/>
      <c r="S72" s="21"/>
      <c r="T72" s="73" t="str">
        <f>IF(P72="Không đủ ĐKDT","Học lại",IF(P72="Đình chỉ thi","Học lại",IF(AND(MID(G72,2,2)&lt;"12",P72="Vắng"),"Thi lại",IF(P72="Vắng có phép", "Thi lại",IF(AND((MID(G72,2,2)&lt;"12"),M72&lt;4.5),"Thi lại",IF(AND((MID(G72,2,2)&lt;"18"),M72&lt;4),"Học lại",IF(AND((MID(G72,2,2)&gt;"17"),M72&lt;4),"Thi lại",IF(AND(MID(G72,2,2)&gt;"17",L72=0),"Thi lại",IF(AND((MID(G72,2,2)&lt;"12"),L72=0),"Thi lại",IF(AND((MID(G72,2,2)&lt;"18"),(MID(G72,2,2)&gt;"11"),L72=0),"Học lại","Đạt"))))))))))</f>
        <v>Đạt</v>
      </c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1:35" ht="14.25" customHeight="1" x14ac:dyDescent="0.25">
      <c r="B73" s="22">
        <v>65</v>
      </c>
      <c r="C73" s="23" t="s">
        <v>1498</v>
      </c>
      <c r="D73" s="24" t="s">
        <v>1499</v>
      </c>
      <c r="E73" s="25" t="s">
        <v>1348</v>
      </c>
      <c r="F73" s="26" t="s">
        <v>1500</v>
      </c>
      <c r="G73" s="23" t="s">
        <v>50</v>
      </c>
      <c r="H73" s="78">
        <v>7</v>
      </c>
      <c r="I73" s="27">
        <v>6</v>
      </c>
      <c r="J73" s="27" t="s">
        <v>25</v>
      </c>
      <c r="K73" s="27">
        <v>6</v>
      </c>
      <c r="L73" s="71">
        <v>6</v>
      </c>
      <c r="M73" s="28">
        <f>ROUND(SUMPRODUCT(H73:L73,$H$8:$L$8)/100,1)</f>
        <v>6.1</v>
      </c>
      <c r="N73" s="29" t="str">
        <f>IF(AND($M73&gt;=9,$M73&lt;=10),"A+","")&amp;IF(AND($M73&gt;=8.5,$M73&lt;=8.9),"A","")&amp;IF(AND($M73&gt;=8,$M73&lt;=8.4),"B+","")&amp;IF(AND($M73&gt;=7,$M73&lt;=7.9),"B","")&amp;IF(AND($M73&gt;=6.5,$M73&lt;=6.9),"C+","")&amp;IF(AND($M73&gt;=5.5,$M73&lt;=6.4),"C","")&amp;IF(AND($M73&gt;=5,$M73&lt;=5.4),"D+","")&amp;IF(AND($M73&gt;=4,$M73&lt;=4.9),"D","")&amp;IF(AND($M73&lt;4),"F","")</f>
        <v>C</v>
      </c>
      <c r="O73" s="30" t="str">
        <f>IF($M73&lt;4,"Kém",IF(AND($M73&gt;=4,$M73&lt;=5.4),"Trung bình yếu",IF(AND($M73&gt;=5.5,$M73&lt;=6.9),"Trung bình",IF(AND($M73&gt;=7,$M73&lt;=8.4),"Khá",IF(AND($M73&gt;=8.5,$M73&lt;=10),"Giỏi","")))))</f>
        <v>Trung bình</v>
      </c>
      <c r="P73" s="31" t="str">
        <f>+IF(OR($H73=0,$I73=0,$J73=0,$K73=0),"Không đủ ĐKDT",IF(AND(L73=0,M73&gt;=4),"Không đạt",""))</f>
        <v/>
      </c>
      <c r="Q73" s="32" t="s">
        <v>1203</v>
      </c>
      <c r="R73" s="3"/>
      <c r="S73" s="21"/>
      <c r="T73" s="73" t="str">
        <f>IF(P73="Không đủ ĐKDT","Học lại",IF(P73="Đình chỉ thi","Học lại",IF(AND(MID(G73,2,2)&lt;"12",P73="Vắng"),"Thi lại",IF(P73="Vắng có phép", "Thi lại",IF(AND((MID(G73,2,2)&lt;"12"),M73&lt;4.5),"Thi lại",IF(AND((MID(G73,2,2)&lt;"18"),M73&lt;4),"Học lại",IF(AND((MID(G73,2,2)&gt;"17"),M73&lt;4),"Thi lại",IF(AND(MID(G73,2,2)&gt;"17",L73=0),"Thi lại",IF(AND((MID(G73,2,2)&lt;"12"),L73=0),"Thi lại",IF(AND((MID(G73,2,2)&lt;"18"),(MID(G73,2,2)&gt;"11"),L73=0),"Học lại","Đạt"))))))))))</f>
        <v>Đạt</v>
      </c>
      <c r="U73" s="62"/>
      <c r="V73" s="62"/>
      <c r="W73" s="62"/>
      <c r="X73" s="54"/>
      <c r="Y73" s="54"/>
      <c r="Z73" s="54"/>
      <c r="AA73" s="54"/>
      <c r="AB73" s="53"/>
      <c r="AC73" s="54"/>
      <c r="AD73" s="54"/>
      <c r="AE73" s="54"/>
      <c r="AF73" s="54"/>
      <c r="AG73" s="54"/>
      <c r="AH73" s="54"/>
      <c r="AI73" s="55"/>
    </row>
    <row r="74" spans="1:35" ht="14.25" customHeight="1" x14ac:dyDescent="0.25">
      <c r="B74" s="22">
        <v>66</v>
      </c>
      <c r="C74" s="23" t="s">
        <v>1501</v>
      </c>
      <c r="D74" s="24" t="s">
        <v>1502</v>
      </c>
      <c r="E74" s="25" t="s">
        <v>1503</v>
      </c>
      <c r="F74" s="26" t="s">
        <v>1260</v>
      </c>
      <c r="G74" s="23" t="s">
        <v>78</v>
      </c>
      <c r="H74" s="78">
        <v>9</v>
      </c>
      <c r="I74" s="27">
        <v>6</v>
      </c>
      <c r="J74" s="27" t="s">
        <v>25</v>
      </c>
      <c r="K74" s="27">
        <v>8.5</v>
      </c>
      <c r="L74" s="71">
        <v>5</v>
      </c>
      <c r="M74" s="28">
        <f>ROUND(SUMPRODUCT(H74:L74,$H$8:$L$8)/100,1)</f>
        <v>5.9</v>
      </c>
      <c r="N74" s="29" t="str">
        <f>IF(AND($M74&gt;=9,$M74&lt;=10),"A+","")&amp;IF(AND($M74&gt;=8.5,$M74&lt;=8.9),"A","")&amp;IF(AND($M74&gt;=8,$M74&lt;=8.4),"B+","")&amp;IF(AND($M74&gt;=7,$M74&lt;=7.9),"B","")&amp;IF(AND($M74&gt;=6.5,$M74&lt;=6.9),"C+","")&amp;IF(AND($M74&gt;=5.5,$M74&lt;=6.4),"C","")&amp;IF(AND($M74&gt;=5,$M74&lt;=5.4),"D+","")&amp;IF(AND($M74&gt;=4,$M74&lt;=4.9),"D","")&amp;IF(AND($M74&lt;4),"F","")</f>
        <v>C</v>
      </c>
      <c r="O74" s="30" t="str">
        <f>IF($M74&lt;4,"Kém",IF(AND($M74&gt;=4,$M74&lt;=5.4),"Trung bình yếu",IF(AND($M74&gt;=5.5,$M74&lt;=6.9),"Trung bình",IF(AND($M74&gt;=7,$M74&lt;=8.4),"Khá",IF(AND($M74&gt;=8.5,$M74&lt;=10),"Giỏi","")))))</f>
        <v>Trung bình</v>
      </c>
      <c r="P74" s="31" t="str">
        <f>+IF(OR($H74=0,$I74=0,$J74=0,$K74=0),"Không đủ ĐKDT",IF(AND(L74=0,M74&gt;=4),"Không đạt",""))</f>
        <v/>
      </c>
      <c r="Q74" s="32" t="s">
        <v>1203</v>
      </c>
      <c r="R74" s="3"/>
      <c r="S74" s="21"/>
      <c r="T74" s="73" t="str">
        <f>IF(P74="Không đủ ĐKDT","Học lại",IF(P74="Đình chỉ thi","Học lại",IF(AND(MID(G74,2,2)&lt;"12",P74="Vắng"),"Thi lại",IF(P74="Vắng có phép", "Thi lại",IF(AND((MID(G74,2,2)&lt;"12"),M74&lt;4.5),"Thi lại",IF(AND((MID(G74,2,2)&lt;"18"),M74&lt;4),"Học lại",IF(AND((MID(G74,2,2)&gt;"17"),M74&lt;4),"Thi lại",IF(AND(MID(G74,2,2)&gt;"17",L74=0),"Thi lại",IF(AND((MID(G74,2,2)&lt;"12"),L74=0),"Thi lại",IF(AND((MID(G74,2,2)&lt;"18"),(MID(G74,2,2)&gt;"11"),L74=0),"Học lại","Đạt"))))))))))</f>
        <v>Đạt</v>
      </c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1:35" ht="14.25" customHeight="1" x14ac:dyDescent="0.25">
      <c r="B75" s="22">
        <v>67</v>
      </c>
      <c r="C75" s="23" t="s">
        <v>1504</v>
      </c>
      <c r="D75" s="24" t="s">
        <v>97</v>
      </c>
      <c r="E75" s="25" t="s">
        <v>525</v>
      </c>
      <c r="F75" s="26" t="s">
        <v>1505</v>
      </c>
      <c r="G75" s="23" t="s">
        <v>78</v>
      </c>
      <c r="H75" s="78">
        <v>8</v>
      </c>
      <c r="I75" s="27">
        <v>5</v>
      </c>
      <c r="J75" s="27" t="s">
        <v>25</v>
      </c>
      <c r="K75" s="27">
        <v>6</v>
      </c>
      <c r="L75" s="71">
        <v>6.5</v>
      </c>
      <c r="M75" s="28">
        <f>ROUND(SUMPRODUCT(H75:L75,$H$8:$L$8)/100,1)</f>
        <v>6.5</v>
      </c>
      <c r="N75" s="29" t="str">
        <f>IF(AND($M75&gt;=9,$M75&lt;=10),"A+","")&amp;IF(AND($M75&gt;=8.5,$M75&lt;=8.9),"A","")&amp;IF(AND($M75&gt;=8,$M75&lt;=8.4),"B+","")&amp;IF(AND($M75&gt;=7,$M75&lt;=7.9),"B","")&amp;IF(AND($M75&gt;=6.5,$M75&lt;=6.9),"C+","")&amp;IF(AND($M75&gt;=5.5,$M75&lt;=6.4),"C","")&amp;IF(AND($M75&gt;=5,$M75&lt;=5.4),"D+","")&amp;IF(AND($M75&gt;=4,$M75&lt;=4.9),"D","")&amp;IF(AND($M75&lt;4),"F","")</f>
        <v>C+</v>
      </c>
      <c r="O75" s="30" t="str">
        <f>IF($M75&lt;4,"Kém",IF(AND($M75&gt;=4,$M75&lt;=5.4),"Trung bình yếu",IF(AND($M75&gt;=5.5,$M75&lt;=6.9),"Trung bình",IF(AND($M75&gt;=7,$M75&lt;=8.4),"Khá",IF(AND($M75&gt;=8.5,$M75&lt;=10),"Giỏi","")))))</f>
        <v>Trung bình</v>
      </c>
      <c r="P75" s="31" t="str">
        <f>+IF(OR($H75=0,$I75=0,$J75=0,$K75=0),"Không đủ ĐKDT",IF(AND(L75=0,M75&gt;=4),"Không đạt",""))</f>
        <v/>
      </c>
      <c r="Q75" s="32" t="s">
        <v>1203</v>
      </c>
      <c r="R75" s="3"/>
      <c r="S75" s="21"/>
      <c r="T75" s="73" t="str">
        <f>IF(P75="Không đủ ĐKDT","Học lại",IF(P75="Đình chỉ thi","Học lại",IF(AND(MID(G75,2,2)&lt;"12",P75="Vắng"),"Thi lại",IF(P75="Vắng có phép", "Thi lại",IF(AND((MID(G75,2,2)&lt;"12"),M75&lt;4.5),"Thi lại",IF(AND((MID(G75,2,2)&lt;"18"),M75&lt;4),"Học lại",IF(AND((MID(G75,2,2)&gt;"17"),M75&lt;4),"Thi lại",IF(AND(MID(G75,2,2)&gt;"17",L75=0),"Thi lại",IF(AND((MID(G75,2,2)&lt;"12"),L75=0),"Thi lại",IF(AND((MID(G75,2,2)&lt;"18"),(MID(G75,2,2)&gt;"11"),L75=0),"Học lại","Đạt"))))))))))</f>
        <v>Đạt</v>
      </c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1:35" ht="14.25" customHeight="1" x14ac:dyDescent="0.25">
      <c r="B76" s="22">
        <v>68</v>
      </c>
      <c r="C76" s="23" t="s">
        <v>1506</v>
      </c>
      <c r="D76" s="24" t="s">
        <v>1507</v>
      </c>
      <c r="E76" s="25" t="s">
        <v>1508</v>
      </c>
      <c r="F76" s="26" t="s">
        <v>1509</v>
      </c>
      <c r="G76" s="23" t="s">
        <v>78</v>
      </c>
      <c r="H76" s="78">
        <v>6</v>
      </c>
      <c r="I76" s="27">
        <v>5</v>
      </c>
      <c r="J76" s="27" t="s">
        <v>25</v>
      </c>
      <c r="K76" s="27">
        <v>4</v>
      </c>
      <c r="L76" s="71">
        <v>1</v>
      </c>
      <c r="M76" s="28">
        <f>ROUND(SUMPRODUCT(H76:L76,$H$8:$L$8)/100,1)</f>
        <v>2.2000000000000002</v>
      </c>
      <c r="N76" s="29" t="str">
        <f>IF(AND($M76&gt;=9,$M76&lt;=10),"A+","")&amp;IF(AND($M76&gt;=8.5,$M76&lt;=8.9),"A","")&amp;IF(AND($M76&gt;=8,$M76&lt;=8.4),"B+","")&amp;IF(AND($M76&gt;=7,$M76&lt;=7.9),"B","")&amp;IF(AND($M76&gt;=6.5,$M76&lt;=6.9),"C+","")&amp;IF(AND($M76&gt;=5.5,$M76&lt;=6.4),"C","")&amp;IF(AND($M76&gt;=5,$M76&lt;=5.4),"D+","")&amp;IF(AND($M76&gt;=4,$M76&lt;=4.9),"D","")&amp;IF(AND($M76&lt;4),"F","")</f>
        <v>F</v>
      </c>
      <c r="O76" s="30" t="str">
        <f>IF($M76&lt;4,"Kém",IF(AND($M76&gt;=4,$M76&lt;=5.4),"Trung bình yếu",IF(AND($M76&gt;=5.5,$M76&lt;=6.9),"Trung bình",IF(AND($M76&gt;=7,$M76&lt;=8.4),"Khá",IF(AND($M76&gt;=8.5,$M76&lt;=10),"Giỏi","")))))</f>
        <v>Kém</v>
      </c>
      <c r="P76" s="31" t="str">
        <f>+IF(OR($H76=0,$I76=0,$J76=0,$K76=0),"Không đủ ĐKDT",IF(AND(L76=0,M76&gt;=4),"Không đạt",""))</f>
        <v/>
      </c>
      <c r="Q76" s="32" t="s">
        <v>1203</v>
      </c>
      <c r="R76" s="3"/>
      <c r="S76" s="21"/>
      <c r="T76" s="73" t="str">
        <f>IF(P76="Không đủ ĐKDT","Học lại",IF(P76="Đình chỉ thi","Học lại",IF(AND(MID(G76,2,2)&lt;"12",P76="Vắng"),"Thi lại",IF(P76="Vắng có phép", "Thi lại",IF(AND((MID(G76,2,2)&lt;"12"),M76&lt;4.5),"Thi lại",IF(AND((MID(G76,2,2)&lt;"18"),M76&lt;4),"Học lại",IF(AND((MID(G76,2,2)&gt;"17"),M76&lt;4),"Thi lại",IF(AND(MID(G76,2,2)&gt;"17",L76=0),"Thi lại",IF(AND((MID(G76,2,2)&lt;"12"),L76=0),"Thi lại",IF(AND((MID(G76,2,2)&lt;"18"),(MID(G76,2,2)&gt;"11"),L76=0),"Học lại","Đạt"))))))))))</f>
        <v>Học lại</v>
      </c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</row>
    <row r="77" spans="1:35" ht="14.25" customHeight="1" x14ac:dyDescent="0.25">
      <c r="B77" s="22">
        <v>69</v>
      </c>
      <c r="C77" s="23" t="s">
        <v>1510</v>
      </c>
      <c r="D77" s="24" t="s">
        <v>153</v>
      </c>
      <c r="E77" s="25" t="s">
        <v>113</v>
      </c>
      <c r="F77" s="26" t="s">
        <v>630</v>
      </c>
      <c r="G77" s="23" t="s">
        <v>50</v>
      </c>
      <c r="H77" s="78">
        <v>8</v>
      </c>
      <c r="I77" s="27">
        <v>6</v>
      </c>
      <c r="J77" s="27" t="s">
        <v>25</v>
      </c>
      <c r="K77" s="27">
        <v>7</v>
      </c>
      <c r="L77" s="71">
        <v>5.5</v>
      </c>
      <c r="M77" s="28">
        <f>ROUND(SUMPRODUCT(H77:L77,$H$8:$L$8)/100,1)</f>
        <v>6</v>
      </c>
      <c r="N77" s="29" t="str">
        <f>IF(AND($M77&gt;=9,$M77&lt;=10),"A+","")&amp;IF(AND($M77&gt;=8.5,$M77&lt;=8.9),"A","")&amp;IF(AND($M77&gt;=8,$M77&lt;=8.4),"B+","")&amp;IF(AND($M77&gt;=7,$M77&lt;=7.9),"B","")&amp;IF(AND($M77&gt;=6.5,$M77&lt;=6.9),"C+","")&amp;IF(AND($M77&gt;=5.5,$M77&lt;=6.4),"C","")&amp;IF(AND($M77&gt;=5,$M77&lt;=5.4),"D+","")&amp;IF(AND($M77&gt;=4,$M77&lt;=4.9),"D","")&amp;IF(AND($M77&lt;4),"F","")</f>
        <v>C</v>
      </c>
      <c r="O77" s="30" t="str">
        <f>IF($M77&lt;4,"Kém",IF(AND($M77&gt;=4,$M77&lt;=5.4),"Trung bình yếu",IF(AND($M77&gt;=5.5,$M77&lt;=6.9),"Trung bình",IF(AND($M77&gt;=7,$M77&lt;=8.4),"Khá",IF(AND($M77&gt;=8.5,$M77&lt;=10),"Giỏi","")))))</f>
        <v>Trung bình</v>
      </c>
      <c r="P77" s="31" t="str">
        <f>+IF(OR($H77=0,$I77=0,$J77=0,$K77=0),"Không đủ ĐKDT",IF(AND(L77=0,M77&gt;=4),"Không đạt",""))</f>
        <v/>
      </c>
      <c r="Q77" s="32" t="s">
        <v>1203</v>
      </c>
      <c r="R77" s="3"/>
      <c r="S77" s="21"/>
      <c r="T77" s="73" t="str">
        <f>IF(P77="Không đủ ĐKDT","Học lại",IF(P77="Đình chỉ thi","Học lại",IF(AND(MID(G77,2,2)&lt;"12",P77="Vắng"),"Thi lại",IF(P77="Vắng có phép", "Thi lại",IF(AND((MID(G77,2,2)&lt;"12"),M77&lt;4.5),"Thi lại",IF(AND((MID(G77,2,2)&lt;"18"),M77&lt;4),"Học lại",IF(AND((MID(G77,2,2)&gt;"17"),M77&lt;4),"Thi lại",IF(AND(MID(G77,2,2)&gt;"17",L77=0),"Thi lại",IF(AND((MID(G77,2,2)&lt;"12"),L77=0),"Thi lại",IF(AND((MID(G77,2,2)&lt;"18"),(MID(G77,2,2)&gt;"11"),L77=0),"Học lại","Đạt"))))))))))</f>
        <v>Đạt</v>
      </c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</row>
    <row r="78" spans="1:35" ht="14.25" customHeight="1" x14ac:dyDescent="0.25">
      <c r="B78" s="22">
        <v>70</v>
      </c>
      <c r="C78" s="23" t="s">
        <v>1511</v>
      </c>
      <c r="D78" s="24" t="s">
        <v>739</v>
      </c>
      <c r="E78" s="25" t="s">
        <v>1512</v>
      </c>
      <c r="F78" s="26" t="s">
        <v>158</v>
      </c>
      <c r="G78" s="23" t="s">
        <v>55</v>
      </c>
      <c r="H78" s="78">
        <v>0</v>
      </c>
      <c r="I78" s="27">
        <v>0</v>
      </c>
      <c r="J78" s="27" t="s">
        <v>25</v>
      </c>
      <c r="K78" s="27">
        <v>0</v>
      </c>
      <c r="L78" s="71" t="s">
        <v>25</v>
      </c>
      <c r="M78" s="28">
        <f>ROUND(SUMPRODUCT(H78:L78,$H$8:$L$8)/100,1)</f>
        <v>0</v>
      </c>
      <c r="N78" s="29" t="str">
        <f>IF(AND($M78&gt;=9,$M78&lt;=10),"A+","")&amp;IF(AND($M78&gt;=8.5,$M78&lt;=8.9),"A","")&amp;IF(AND($M78&gt;=8,$M78&lt;=8.4),"B+","")&amp;IF(AND($M78&gt;=7,$M78&lt;=7.9),"B","")&amp;IF(AND($M78&gt;=6.5,$M78&lt;=6.9),"C+","")&amp;IF(AND($M78&gt;=5.5,$M78&lt;=6.4),"C","")&amp;IF(AND($M78&gt;=5,$M78&lt;=5.4),"D+","")&amp;IF(AND($M78&gt;=4,$M78&lt;=4.9),"D","")&amp;IF(AND($M78&lt;4),"F","")</f>
        <v>F</v>
      </c>
      <c r="O78" s="30" t="str">
        <f>IF($M78&lt;4,"Kém",IF(AND($M78&gt;=4,$M78&lt;=5.4),"Trung bình yếu",IF(AND($M78&gt;=5.5,$M78&lt;=6.9),"Trung bình",IF(AND($M78&gt;=7,$M78&lt;=8.4),"Khá",IF(AND($M78&gt;=8.5,$M78&lt;=10),"Giỏi","")))))</f>
        <v>Kém</v>
      </c>
      <c r="P78" s="31" t="str">
        <f>+IF(OR($H78=0,$I78=0,$J78=0,$K78=0),"Không đủ ĐKDT",IF(AND(L78=0,M78&gt;=4),"Không đạt",""))</f>
        <v>Không đủ ĐKDT</v>
      </c>
      <c r="Q78" s="32" t="s">
        <v>1203</v>
      </c>
      <c r="R78" s="3"/>
      <c r="S78" s="21"/>
      <c r="T78" s="73" t="str">
        <f>IF(P78="Không đủ ĐKDT","Học lại",IF(P78="Đình chỉ thi","Học lại",IF(AND(MID(G78,2,2)&lt;"12",P78="Vắng"),"Thi lại",IF(P78="Vắng có phép", "Thi lại",IF(AND((MID(G78,2,2)&lt;"12"),M78&lt;4.5),"Thi lại",IF(AND((MID(G78,2,2)&lt;"18"),M78&lt;4),"Học lại",IF(AND((MID(G78,2,2)&gt;"17"),M78&lt;4),"Thi lại",IF(AND(MID(G78,2,2)&gt;"17",L78=0),"Thi lại",IF(AND((MID(G78,2,2)&lt;"12"),L78=0),"Thi lại",IF(AND((MID(G78,2,2)&lt;"18"),(MID(G78,2,2)&gt;"11"),L78=0),"Học lại","Đạt"))))))))))</f>
        <v>Học lại</v>
      </c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</row>
    <row r="79" spans="1:35" ht="9" customHeight="1" x14ac:dyDescent="0.25">
      <c r="A79" s="2"/>
      <c r="B79" s="33"/>
      <c r="C79" s="34"/>
      <c r="D79" s="34"/>
      <c r="E79" s="35"/>
      <c r="F79" s="35"/>
      <c r="G79" s="35"/>
      <c r="H79" s="36"/>
      <c r="I79" s="37"/>
      <c r="J79" s="37"/>
      <c r="K79" s="38"/>
      <c r="L79" s="38"/>
      <c r="M79" s="38"/>
      <c r="N79" s="38"/>
      <c r="O79" s="38"/>
      <c r="P79" s="38"/>
      <c r="Q79" s="38"/>
      <c r="R79" s="3"/>
    </row>
    <row r="80" spans="1:35" ht="16.5" x14ac:dyDescent="0.25">
      <c r="A80" s="2"/>
      <c r="B80" s="87" t="s">
        <v>26</v>
      </c>
      <c r="C80" s="87"/>
      <c r="D80" s="34"/>
      <c r="E80" s="35"/>
      <c r="F80" s="35"/>
      <c r="G80" s="35"/>
      <c r="H80" s="36"/>
      <c r="I80" s="37"/>
      <c r="J80" s="37"/>
      <c r="K80" s="38"/>
      <c r="L80" s="38"/>
      <c r="M80" s="38"/>
      <c r="N80" s="38"/>
      <c r="O80" s="38"/>
      <c r="P80" s="38"/>
      <c r="Q80" s="38"/>
      <c r="R80" s="3"/>
    </row>
    <row r="81" spans="1:18" ht="16.5" customHeight="1" x14ac:dyDescent="0.25">
      <c r="A81" s="2"/>
      <c r="B81" s="39" t="s">
        <v>27</v>
      </c>
      <c r="C81" s="39"/>
      <c r="D81" s="40">
        <f>+$W$7</f>
        <v>70</v>
      </c>
      <c r="E81" s="41" t="s">
        <v>28</v>
      </c>
      <c r="F81" s="79" t="s">
        <v>29</v>
      </c>
      <c r="G81" s="79"/>
      <c r="H81" s="79"/>
      <c r="I81" s="79"/>
      <c r="J81" s="79"/>
      <c r="K81" s="79"/>
      <c r="L81" s="42">
        <f>$W$7 -COUNTIF($P$8:$P$237,"Vắng") -COUNTIF($P$8:$P$237,"Vắng có phép") - COUNTIF($P$8:$P$237,"Đình chỉ thi") - COUNTIF($P$8:$P$237,"Không đủ ĐKDT")</f>
        <v>64</v>
      </c>
      <c r="M81" s="42"/>
      <c r="N81" s="42"/>
      <c r="O81" s="43"/>
      <c r="P81" s="44" t="s">
        <v>28</v>
      </c>
      <c r="Q81" s="43"/>
      <c r="R81" s="3"/>
    </row>
    <row r="82" spans="1:18" ht="16.5" customHeight="1" x14ac:dyDescent="0.25">
      <c r="A82" s="2"/>
      <c r="B82" s="39" t="s">
        <v>30</v>
      </c>
      <c r="C82" s="39"/>
      <c r="D82" s="40">
        <f>+$AH$7</f>
        <v>55</v>
      </c>
      <c r="E82" s="41" t="s">
        <v>28</v>
      </c>
      <c r="F82" s="79" t="s">
        <v>31</v>
      </c>
      <c r="G82" s="79"/>
      <c r="H82" s="79"/>
      <c r="I82" s="79"/>
      <c r="J82" s="79"/>
      <c r="K82" s="79"/>
      <c r="L82" s="45">
        <f>COUNTIF($P$8:$P$113,"Vắng")</f>
        <v>3</v>
      </c>
      <c r="M82" s="45"/>
      <c r="N82" s="45"/>
      <c r="O82" s="46"/>
      <c r="P82" s="44" t="s">
        <v>28</v>
      </c>
      <c r="Q82" s="46"/>
      <c r="R82" s="3"/>
    </row>
    <row r="83" spans="1:18" ht="16.5" customHeight="1" x14ac:dyDescent="0.25">
      <c r="A83" s="2"/>
      <c r="B83" s="39" t="s">
        <v>39</v>
      </c>
      <c r="C83" s="39"/>
      <c r="D83" s="49">
        <f>COUNTIF(T9:T78,"Học lại")</f>
        <v>15</v>
      </c>
      <c r="E83" s="41" t="s">
        <v>28</v>
      </c>
      <c r="F83" s="79" t="s">
        <v>40</v>
      </c>
      <c r="G83" s="79"/>
      <c r="H83" s="79"/>
      <c r="I83" s="79"/>
      <c r="J83" s="79"/>
      <c r="K83" s="79"/>
      <c r="L83" s="42">
        <f>COUNTIF($P$8:$P$113,"Vắng có phép")</f>
        <v>0</v>
      </c>
      <c r="M83" s="42"/>
      <c r="N83" s="42"/>
      <c r="O83" s="43"/>
      <c r="P83" s="44" t="s">
        <v>28</v>
      </c>
      <c r="Q83" s="43"/>
      <c r="R83" s="3"/>
    </row>
    <row r="84" spans="1:18" ht="3" customHeight="1" x14ac:dyDescent="0.25">
      <c r="A84" s="2"/>
      <c r="B84" s="33"/>
      <c r="C84" s="34"/>
      <c r="D84" s="34"/>
      <c r="E84" s="35"/>
      <c r="F84" s="35"/>
      <c r="G84" s="35"/>
      <c r="H84" s="36"/>
      <c r="I84" s="37"/>
      <c r="J84" s="37"/>
      <c r="K84" s="38"/>
      <c r="L84" s="38"/>
      <c r="M84" s="38"/>
      <c r="N84" s="38"/>
      <c r="O84" s="38"/>
      <c r="P84" s="38"/>
      <c r="Q84" s="38"/>
      <c r="R84" s="3"/>
    </row>
    <row r="85" spans="1:18" x14ac:dyDescent="0.25">
      <c r="B85" s="68" t="s">
        <v>41</v>
      </c>
      <c r="C85" s="68"/>
      <c r="D85" s="69">
        <f>COUNTIF(T9:T78,"Thi lại")</f>
        <v>0</v>
      </c>
      <c r="E85" s="70" t="s">
        <v>28</v>
      </c>
      <c r="F85" s="3"/>
      <c r="G85" s="3"/>
      <c r="H85" s="3"/>
      <c r="I85" s="3"/>
      <c r="J85" s="80"/>
      <c r="K85" s="80"/>
      <c r="L85" s="80"/>
      <c r="M85" s="80"/>
      <c r="N85" s="80"/>
      <c r="O85" s="80"/>
      <c r="P85" s="80"/>
      <c r="Q85" s="80"/>
      <c r="R85" s="3"/>
    </row>
    <row r="86" spans="1:18" ht="24.75" customHeight="1" x14ac:dyDescent="0.25">
      <c r="B86" s="68"/>
      <c r="C86" s="68"/>
      <c r="D86" s="69"/>
      <c r="E86" s="70"/>
      <c r="F86" s="3"/>
      <c r="G86" s="3"/>
      <c r="H86" s="3"/>
      <c r="I86" s="3"/>
      <c r="J86" s="80" t="s">
        <v>1360</v>
      </c>
      <c r="K86" s="80"/>
      <c r="L86" s="80"/>
      <c r="M86" s="80"/>
      <c r="N86" s="80"/>
      <c r="O86" s="80"/>
      <c r="P86" s="80"/>
      <c r="Q86" s="80"/>
      <c r="R86" s="3"/>
    </row>
  </sheetData>
  <sheetProtection formatCells="0" formatColumns="0" formatRows="0" insertColumns="0" insertRows="0" insertHyperlinks="0" deleteColumns="0" deleteRows="0" sort="0" autoFilter="0" pivotTables="0"/>
  <autoFilter ref="A7:AI78">
    <filterColumn colId="3" showButton="0"/>
  </autoFilter>
  <mergeCells count="40">
    <mergeCell ref="F83:K83"/>
    <mergeCell ref="J85:Q85"/>
    <mergeCell ref="J86:Q86"/>
    <mergeCell ref="P6:P8"/>
    <mergeCell ref="Q6:Q8"/>
    <mergeCell ref="B8:G8"/>
    <mergeCell ref="B80:C80"/>
    <mergeCell ref="F81:K81"/>
    <mergeCell ref="F82:K82"/>
    <mergeCell ref="L6:L7"/>
    <mergeCell ref="M6:M8"/>
    <mergeCell ref="N6:N7"/>
    <mergeCell ref="O6:O7"/>
    <mergeCell ref="H6:H7"/>
    <mergeCell ref="I6:I7"/>
    <mergeCell ref="J6:J7"/>
    <mergeCell ref="K6:K7"/>
    <mergeCell ref="AF3:AG5"/>
    <mergeCell ref="AH3:AI5"/>
    <mergeCell ref="B4:C4"/>
    <mergeCell ref="G4:K4"/>
    <mergeCell ref="L4:Q4"/>
    <mergeCell ref="B6:B7"/>
    <mergeCell ref="C6:C7"/>
    <mergeCell ref="D6:E7"/>
    <mergeCell ref="F6:F7"/>
    <mergeCell ref="G6:G7"/>
    <mergeCell ref="U3:U6"/>
    <mergeCell ref="V3:V6"/>
    <mergeCell ref="W3:W6"/>
    <mergeCell ref="X3:AA5"/>
    <mergeCell ref="AB3:AC5"/>
    <mergeCell ref="AD3:AE5"/>
    <mergeCell ref="B1:G1"/>
    <mergeCell ref="H1:Q1"/>
    <mergeCell ref="B2:G2"/>
    <mergeCell ref="H2:Q2"/>
    <mergeCell ref="B3:C3"/>
    <mergeCell ref="D3:K3"/>
    <mergeCell ref="L3:Q3"/>
  </mergeCells>
  <conditionalFormatting sqref="H9:L78">
    <cfRule type="cellIs" dxfId="76" priority="12" operator="greaterThan">
      <formula>10</formula>
    </cfRule>
  </conditionalFormatting>
  <conditionalFormatting sqref="L9:L78">
    <cfRule type="cellIs" dxfId="75" priority="6" operator="greaterThan">
      <formula>10</formula>
    </cfRule>
    <cfRule type="cellIs" dxfId="74" priority="7" operator="greaterThan">
      <formula>10</formula>
    </cfRule>
    <cfRule type="cellIs" dxfId="73" priority="8" operator="greaterThan">
      <formula>10</formula>
    </cfRule>
    <cfRule type="cellIs" dxfId="72" priority="9" operator="greaterThan">
      <formula>10</formula>
    </cfRule>
    <cfRule type="cellIs" dxfId="71" priority="10" operator="greaterThan">
      <formula>10</formula>
    </cfRule>
    <cfRule type="cellIs" dxfId="70" priority="11" operator="greaterThan">
      <formula>10</formula>
    </cfRule>
  </conditionalFormatting>
  <conditionalFormatting sqref="H9:K78">
    <cfRule type="cellIs" dxfId="69" priority="5" operator="greaterThan">
      <formula>10</formula>
    </cfRule>
  </conditionalFormatting>
  <conditionalFormatting sqref="C1:C1048576">
    <cfRule type="duplicateValues" dxfId="68" priority="14"/>
  </conditionalFormatting>
  <conditionalFormatting sqref="P10">
    <cfRule type="duplicateValues" dxfId="67" priority="4"/>
  </conditionalFormatting>
  <conditionalFormatting sqref="P22">
    <cfRule type="duplicateValues" dxfId="66" priority="3"/>
  </conditionalFormatting>
  <conditionalFormatting sqref="P31">
    <cfRule type="duplicateValues" dxfId="65" priority="2"/>
  </conditionalFormatting>
  <dataValidations count="1">
    <dataValidation allowBlank="1" showInputMessage="1" showErrorMessage="1" errorTitle="Không xóa dữ liệu" error="Không xóa dữ liệu" prompt="Không xóa dữ liệu" sqref="D83 T9:T78 U2:AI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6"/>
  <sheetViews>
    <sheetView zoomScale="115" zoomScaleNormal="115" workbookViewId="0">
      <pane ySplit="2" topLeftCell="A3" activePane="bottomLeft" state="frozen"/>
      <selection activeCell="O5" sqref="L1:O1048576"/>
      <selection pane="bottomLeft" activeCell="D3" sqref="D3:K3"/>
    </sheetView>
  </sheetViews>
  <sheetFormatPr defaultColWidth="9" defaultRowHeight="15.75" x14ac:dyDescent="0.25"/>
  <cols>
    <col min="1" max="1" width="1.5" style="1" customWidth="1"/>
    <col min="2" max="2" width="4" style="1" customWidth="1"/>
    <col min="3" max="3" width="11.375" style="1" customWidth="1"/>
    <col min="4" max="4" width="14.25" style="1" customWidth="1"/>
    <col min="5" max="5" width="10.25" style="1" customWidth="1"/>
    <col min="6" max="6" width="9.375" style="1" hidden="1" customWidth="1"/>
    <col min="7" max="7" width="11.625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4.875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 x14ac:dyDescent="0.3">
      <c r="B1" s="99" t="s">
        <v>0</v>
      </c>
      <c r="C1" s="99"/>
      <c r="D1" s="99"/>
      <c r="E1" s="99"/>
      <c r="F1" s="99"/>
      <c r="G1" s="99"/>
      <c r="H1" s="100" t="s">
        <v>699</v>
      </c>
      <c r="I1" s="100"/>
      <c r="J1" s="100"/>
      <c r="K1" s="100"/>
      <c r="L1" s="100"/>
      <c r="M1" s="100"/>
      <c r="N1" s="100"/>
      <c r="O1" s="100"/>
      <c r="P1" s="100"/>
      <c r="Q1" s="100"/>
      <c r="R1" s="3"/>
    </row>
    <row r="2" spans="2:35" ht="25.5" customHeight="1" x14ac:dyDescent="0.25">
      <c r="B2" s="101" t="s">
        <v>1</v>
      </c>
      <c r="C2" s="101"/>
      <c r="D2" s="101"/>
      <c r="E2" s="101"/>
      <c r="F2" s="101"/>
      <c r="G2" s="101"/>
      <c r="H2" s="102" t="s">
        <v>42</v>
      </c>
      <c r="I2" s="102"/>
      <c r="J2" s="102"/>
      <c r="K2" s="102"/>
      <c r="L2" s="102"/>
      <c r="M2" s="102"/>
      <c r="N2" s="102"/>
      <c r="O2" s="102"/>
      <c r="P2" s="102"/>
      <c r="Q2" s="102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 x14ac:dyDescent="0.25">
      <c r="B3" s="103" t="s">
        <v>2</v>
      </c>
      <c r="C3" s="103"/>
      <c r="D3" s="104" t="s">
        <v>43</v>
      </c>
      <c r="E3" s="104"/>
      <c r="F3" s="104"/>
      <c r="G3" s="104"/>
      <c r="H3" s="104"/>
      <c r="I3" s="104"/>
      <c r="J3" s="104"/>
      <c r="K3" s="104"/>
      <c r="L3" s="105" t="s">
        <v>702</v>
      </c>
      <c r="M3" s="105"/>
      <c r="N3" s="105"/>
      <c r="O3" s="105"/>
      <c r="P3" s="105"/>
      <c r="Q3" s="105"/>
      <c r="T3" s="51"/>
      <c r="U3" s="90" t="s">
        <v>38</v>
      </c>
      <c r="V3" s="90" t="s">
        <v>8</v>
      </c>
      <c r="W3" s="90" t="s">
        <v>37</v>
      </c>
      <c r="X3" s="90" t="s">
        <v>36</v>
      </c>
      <c r="Y3" s="90"/>
      <c r="Z3" s="90"/>
      <c r="AA3" s="90"/>
      <c r="AB3" s="90" t="s">
        <v>35</v>
      </c>
      <c r="AC3" s="90"/>
      <c r="AD3" s="90" t="s">
        <v>33</v>
      </c>
      <c r="AE3" s="90"/>
      <c r="AF3" s="90" t="s">
        <v>34</v>
      </c>
      <c r="AG3" s="90"/>
      <c r="AH3" s="90" t="s">
        <v>32</v>
      </c>
      <c r="AI3" s="90"/>
    </row>
    <row r="4" spans="2:35" ht="17.25" customHeight="1" x14ac:dyDescent="0.25">
      <c r="B4" s="91" t="s">
        <v>3</v>
      </c>
      <c r="C4" s="91"/>
      <c r="D4" s="6">
        <v>3</v>
      </c>
      <c r="G4" s="92" t="s">
        <v>115</v>
      </c>
      <c r="H4" s="92"/>
      <c r="I4" s="92"/>
      <c r="J4" s="92"/>
      <c r="K4" s="92"/>
      <c r="L4" s="92" t="s">
        <v>703</v>
      </c>
      <c r="M4" s="92"/>
      <c r="N4" s="92"/>
      <c r="O4" s="92"/>
      <c r="P4" s="92"/>
      <c r="Q4" s="92"/>
      <c r="T4" s="51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</row>
    <row r="5" spans="2:35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</row>
    <row r="6" spans="2:35" ht="44.25" customHeight="1" x14ac:dyDescent="0.25">
      <c r="B6" s="81" t="s">
        <v>4</v>
      </c>
      <c r="C6" s="93" t="s">
        <v>5</v>
      </c>
      <c r="D6" s="95" t="s">
        <v>6</v>
      </c>
      <c r="E6" s="96"/>
      <c r="F6" s="81" t="s">
        <v>7</v>
      </c>
      <c r="G6" s="81" t="s">
        <v>8</v>
      </c>
      <c r="H6" s="89" t="s">
        <v>9</v>
      </c>
      <c r="I6" s="89" t="s">
        <v>10</v>
      </c>
      <c r="J6" s="89" t="s">
        <v>11</v>
      </c>
      <c r="K6" s="89" t="s">
        <v>12</v>
      </c>
      <c r="L6" s="88" t="s">
        <v>13</v>
      </c>
      <c r="M6" s="81" t="s">
        <v>14</v>
      </c>
      <c r="N6" s="88" t="s">
        <v>15</v>
      </c>
      <c r="O6" s="81" t="s">
        <v>16</v>
      </c>
      <c r="P6" s="81" t="s">
        <v>17</v>
      </c>
      <c r="Q6" s="81" t="s">
        <v>18</v>
      </c>
      <c r="T6" s="51"/>
      <c r="U6" s="90"/>
      <c r="V6" s="90"/>
      <c r="W6" s="90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 x14ac:dyDescent="0.25">
      <c r="B7" s="83"/>
      <c r="C7" s="94"/>
      <c r="D7" s="97"/>
      <c r="E7" s="98"/>
      <c r="F7" s="83"/>
      <c r="G7" s="83"/>
      <c r="H7" s="89"/>
      <c r="I7" s="89"/>
      <c r="J7" s="89"/>
      <c r="K7" s="89"/>
      <c r="L7" s="88"/>
      <c r="M7" s="82"/>
      <c r="N7" s="88"/>
      <c r="O7" s="83"/>
      <c r="P7" s="82"/>
      <c r="Q7" s="82"/>
      <c r="S7" s="8"/>
      <c r="T7" s="51"/>
      <c r="U7" s="56" t="str">
        <f>+D3</f>
        <v>Nhập môn trí tuệ nhân tạo</v>
      </c>
      <c r="V7" s="57" t="str">
        <f>+L3</f>
        <v>Nhóm: D15-181_06</v>
      </c>
      <c r="W7" s="58">
        <f>+$AF$7+$AH$7+$AD$7</f>
        <v>70</v>
      </c>
      <c r="X7" s="52">
        <f>COUNTIF($P$8:$P$104,"Khiển trách")</f>
        <v>0</v>
      </c>
      <c r="Y7" s="52">
        <f>COUNTIF($P$8:$P$104,"Cảnh cáo")</f>
        <v>0</v>
      </c>
      <c r="Z7" s="52">
        <f>COUNTIF($P$8:$P$104,"Đình chỉ thi")</f>
        <v>0</v>
      </c>
      <c r="AA7" s="59">
        <f>+($X$7+$Y$7+$Z$7)/$W$7*100%</f>
        <v>0</v>
      </c>
      <c r="AB7" s="52">
        <f>SUM(COUNTIF($P$8:$P$102,"Vắng"),COUNTIF($P$8:$P$102,"Vắng có phép"))</f>
        <v>0</v>
      </c>
      <c r="AC7" s="60">
        <f>+$AB$7/$W$7</f>
        <v>0</v>
      </c>
      <c r="AD7" s="61">
        <f>COUNTIF($T$8:$T$102,"Thi lại")</f>
        <v>0</v>
      </c>
      <c r="AE7" s="60">
        <f>+$AD$7/$W$7</f>
        <v>0</v>
      </c>
      <c r="AF7" s="61">
        <f>COUNTIF($T$8:$T$103,"Học lại")</f>
        <v>15</v>
      </c>
      <c r="AG7" s="60">
        <f>+$AF$7/$W$7</f>
        <v>0.21428571428571427</v>
      </c>
      <c r="AH7" s="52">
        <f>COUNTIF($T$9:$T$103,"Đạt")</f>
        <v>55</v>
      </c>
      <c r="AI7" s="59">
        <f>+$AH$7/$W$7</f>
        <v>0.7857142857142857</v>
      </c>
    </row>
    <row r="8" spans="2:35" ht="14.25" customHeight="1" x14ac:dyDescent="0.25">
      <c r="B8" s="84" t="s">
        <v>24</v>
      </c>
      <c r="C8" s="85"/>
      <c r="D8" s="85"/>
      <c r="E8" s="85"/>
      <c r="F8" s="85"/>
      <c r="G8" s="86"/>
      <c r="H8" s="9">
        <v>10</v>
      </c>
      <c r="I8" s="9">
        <v>10</v>
      </c>
      <c r="J8" s="72"/>
      <c r="K8" s="9">
        <v>10</v>
      </c>
      <c r="L8" s="48">
        <f>100-(H8+I8+J8+K8)</f>
        <v>70</v>
      </c>
      <c r="M8" s="83"/>
      <c r="N8" s="10"/>
      <c r="O8" s="10"/>
      <c r="P8" s="83"/>
      <c r="Q8" s="83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18.75" customHeight="1" x14ac:dyDescent="0.25">
      <c r="B9" s="11">
        <v>1</v>
      </c>
      <c r="C9" s="12" t="s">
        <v>704</v>
      </c>
      <c r="D9" s="13" t="s">
        <v>705</v>
      </c>
      <c r="E9" s="14" t="s">
        <v>45</v>
      </c>
      <c r="F9" s="15" t="s">
        <v>706</v>
      </c>
      <c r="G9" s="12" t="s">
        <v>84</v>
      </c>
      <c r="H9" s="77">
        <v>10</v>
      </c>
      <c r="I9" s="16">
        <v>6</v>
      </c>
      <c r="J9" s="16" t="s">
        <v>25</v>
      </c>
      <c r="K9" s="16">
        <v>7</v>
      </c>
      <c r="L9" s="17">
        <v>6.5</v>
      </c>
      <c r="M9" s="18">
        <f t="shared" ref="M9:M40" si="0">ROUND(SUMPRODUCT(H9:L9,$H$8:$L$8)/100,1)</f>
        <v>6.9</v>
      </c>
      <c r="N9" s="19" t="str">
        <f t="shared" ref="N9:N40" si="1"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C+</v>
      </c>
      <c r="O9" s="19" t="str">
        <f t="shared" ref="O9:O40" si="2">IF($M9&lt;4,"Kém",IF(AND($M9&gt;=4,$M9&lt;=5.4),"Trung bình yếu",IF(AND($M9&gt;=5.5,$M9&lt;=6.9),"Trung bình",IF(AND($M9&gt;=7,$M9&lt;=8.4),"Khá",IF(AND($M9&gt;=8.5,$M9&lt;=10),"Giỏi","")))))</f>
        <v>Trung bình</v>
      </c>
      <c r="P9" s="31" t="str">
        <f t="shared" ref="P9:P40" si="3">+IF(OR($H9=0,$I9=0,$J9=0,$K9=0),"Không đủ ĐKDT",IF(AND(L9=0,M9&gt;=4),"Không đạt",""))</f>
        <v/>
      </c>
      <c r="Q9" s="20" t="s">
        <v>707</v>
      </c>
      <c r="R9" s="3"/>
      <c r="S9" s="21"/>
      <c r="T9" s="73" t="str">
        <f t="shared" ref="T9:T40" si="4">IF(P9="Không đủ ĐKDT","Học lại",IF(P9="Đình chỉ thi","Học lại",IF(AND(MID(G9,2,2)&lt;"12",P9="Vắng"),"Thi lại",IF(P9="Vắng có phép", "Thi lại",IF(AND((MID(G9,2,2)&lt;"12"),M9&lt;4.5),"Thi lại",IF(AND((MID(G9,2,2)&lt;"18"),M9&lt;4),"Học lại",IF(AND((MID(G9,2,2)&gt;"17"),M9&lt;4),"Thi lại",IF(AND(MID(G9,2,2)&gt;"17",L9=0),"Thi lại",IF(AND((MID(G9,2,2)&lt;"12"),L9=0),"Thi lại",IF(AND((MID(G9,2,2)&lt;"18"),(MID(G9,2,2)&gt;"11"),L9=0),"Học lại","Đạt"))))))))))</f>
        <v>Đạt</v>
      </c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</row>
    <row r="10" spans="2:35" ht="18.75" customHeight="1" x14ac:dyDescent="0.25">
      <c r="B10" s="22">
        <v>2</v>
      </c>
      <c r="C10" s="23" t="s">
        <v>708</v>
      </c>
      <c r="D10" s="24" t="s">
        <v>132</v>
      </c>
      <c r="E10" s="25" t="s">
        <v>45</v>
      </c>
      <c r="F10" s="26" t="s">
        <v>709</v>
      </c>
      <c r="G10" s="23" t="s">
        <v>68</v>
      </c>
      <c r="H10" s="78">
        <v>10</v>
      </c>
      <c r="I10" s="27">
        <v>8</v>
      </c>
      <c r="J10" s="27" t="s">
        <v>25</v>
      </c>
      <c r="K10" s="27">
        <v>8</v>
      </c>
      <c r="L10" s="71">
        <v>6.5</v>
      </c>
      <c r="M10" s="28">
        <f t="shared" si="0"/>
        <v>7.2</v>
      </c>
      <c r="N10" s="29" t="str">
        <f t="shared" si="1"/>
        <v>B</v>
      </c>
      <c r="O10" s="30" t="str">
        <f t="shared" si="2"/>
        <v>Khá</v>
      </c>
      <c r="P10" s="31" t="str">
        <f t="shared" si="3"/>
        <v/>
      </c>
      <c r="Q10" s="32" t="s">
        <v>707</v>
      </c>
      <c r="R10" s="3"/>
      <c r="S10" s="21"/>
      <c r="T10" s="73" t="str">
        <f t="shared" si="4"/>
        <v>Đạt</v>
      </c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</row>
    <row r="11" spans="2:35" ht="18.75" customHeight="1" x14ac:dyDescent="0.25">
      <c r="B11" s="22">
        <v>3</v>
      </c>
      <c r="C11" s="23" t="s">
        <v>710</v>
      </c>
      <c r="D11" s="24" t="s">
        <v>711</v>
      </c>
      <c r="E11" s="25" t="s">
        <v>182</v>
      </c>
      <c r="F11" s="26" t="s">
        <v>712</v>
      </c>
      <c r="G11" s="23" t="s">
        <v>68</v>
      </c>
      <c r="H11" s="78">
        <v>9</v>
      </c>
      <c r="I11" s="27">
        <v>5</v>
      </c>
      <c r="J11" s="27" t="s">
        <v>25</v>
      </c>
      <c r="K11" s="27">
        <v>10</v>
      </c>
      <c r="L11" s="71">
        <v>7</v>
      </c>
      <c r="M11" s="28">
        <f t="shared" si="0"/>
        <v>7.3</v>
      </c>
      <c r="N11" s="29" t="str">
        <f t="shared" si="1"/>
        <v>B</v>
      </c>
      <c r="O11" s="30" t="str">
        <f t="shared" si="2"/>
        <v>Khá</v>
      </c>
      <c r="P11" s="31" t="str">
        <f t="shared" si="3"/>
        <v/>
      </c>
      <c r="Q11" s="32" t="s">
        <v>707</v>
      </c>
      <c r="R11" s="3"/>
      <c r="S11" s="21"/>
      <c r="T11" s="73" t="str">
        <f t="shared" si="4"/>
        <v>Đạt</v>
      </c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</row>
    <row r="12" spans="2:35" ht="18.75" customHeight="1" x14ac:dyDescent="0.25">
      <c r="B12" s="22">
        <v>4</v>
      </c>
      <c r="C12" s="23" t="s">
        <v>713</v>
      </c>
      <c r="D12" s="24" t="s">
        <v>124</v>
      </c>
      <c r="E12" s="25" t="s">
        <v>714</v>
      </c>
      <c r="F12" s="26" t="s">
        <v>715</v>
      </c>
      <c r="G12" s="23" t="s">
        <v>58</v>
      </c>
      <c r="H12" s="78">
        <v>10</v>
      </c>
      <c r="I12" s="27">
        <v>10</v>
      </c>
      <c r="J12" s="27" t="s">
        <v>25</v>
      </c>
      <c r="K12" s="27">
        <v>10</v>
      </c>
      <c r="L12" s="71">
        <v>7</v>
      </c>
      <c r="M12" s="28">
        <f t="shared" si="0"/>
        <v>7.9</v>
      </c>
      <c r="N12" s="29" t="str">
        <f t="shared" si="1"/>
        <v>B</v>
      </c>
      <c r="O12" s="30" t="str">
        <f t="shared" si="2"/>
        <v>Khá</v>
      </c>
      <c r="P12" s="31" t="str">
        <f t="shared" si="3"/>
        <v/>
      </c>
      <c r="Q12" s="32" t="s">
        <v>707</v>
      </c>
      <c r="R12" s="3"/>
      <c r="S12" s="21"/>
      <c r="T12" s="73" t="str">
        <f t="shared" si="4"/>
        <v>Đạt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18.75" customHeight="1" x14ac:dyDescent="0.25">
      <c r="B13" s="22">
        <v>5</v>
      </c>
      <c r="C13" s="23" t="s">
        <v>716</v>
      </c>
      <c r="D13" s="24" t="s">
        <v>717</v>
      </c>
      <c r="E13" s="25" t="s">
        <v>718</v>
      </c>
      <c r="F13" s="26" t="s">
        <v>719</v>
      </c>
      <c r="G13" s="23" t="s">
        <v>49</v>
      </c>
      <c r="H13" s="78">
        <v>5</v>
      </c>
      <c r="I13" s="27">
        <v>5</v>
      </c>
      <c r="J13" s="27" t="s">
        <v>25</v>
      </c>
      <c r="K13" s="27">
        <v>4</v>
      </c>
      <c r="L13" s="71">
        <v>2.5</v>
      </c>
      <c r="M13" s="28">
        <f t="shared" si="0"/>
        <v>3.2</v>
      </c>
      <c r="N13" s="29" t="str">
        <f t="shared" si="1"/>
        <v>F</v>
      </c>
      <c r="O13" s="30" t="str">
        <f t="shared" si="2"/>
        <v>Kém</v>
      </c>
      <c r="P13" s="31" t="str">
        <f t="shared" si="3"/>
        <v/>
      </c>
      <c r="Q13" s="32" t="s">
        <v>707</v>
      </c>
      <c r="R13" s="3"/>
      <c r="S13" s="21"/>
      <c r="T13" s="73" t="str">
        <f t="shared" si="4"/>
        <v>Học lại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18.75" customHeight="1" x14ac:dyDescent="0.25">
      <c r="B14" s="22">
        <v>6</v>
      </c>
      <c r="C14" s="23" t="s">
        <v>720</v>
      </c>
      <c r="D14" s="24" t="s">
        <v>721</v>
      </c>
      <c r="E14" s="25" t="s">
        <v>722</v>
      </c>
      <c r="F14" s="26" t="s">
        <v>269</v>
      </c>
      <c r="G14" s="23" t="s">
        <v>53</v>
      </c>
      <c r="H14" s="78">
        <v>3</v>
      </c>
      <c r="I14" s="27">
        <v>4</v>
      </c>
      <c r="J14" s="27" t="s">
        <v>25</v>
      </c>
      <c r="K14" s="27">
        <v>1</v>
      </c>
      <c r="L14" s="71">
        <v>0</v>
      </c>
      <c r="M14" s="28">
        <f t="shared" si="0"/>
        <v>0.8</v>
      </c>
      <c r="N14" s="29" t="str">
        <f t="shared" si="1"/>
        <v>F</v>
      </c>
      <c r="O14" s="30" t="str">
        <f t="shared" si="2"/>
        <v>Kém</v>
      </c>
      <c r="P14" s="31" t="str">
        <f t="shared" si="3"/>
        <v/>
      </c>
      <c r="Q14" s="32" t="s">
        <v>707</v>
      </c>
      <c r="R14" s="3"/>
      <c r="S14" s="21"/>
      <c r="T14" s="73" t="str">
        <f t="shared" si="4"/>
        <v>Học lại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18.75" customHeight="1" x14ac:dyDescent="0.25">
      <c r="B15" s="22">
        <v>7</v>
      </c>
      <c r="C15" s="23" t="s">
        <v>723</v>
      </c>
      <c r="D15" s="24" t="s">
        <v>724</v>
      </c>
      <c r="E15" s="25" t="s">
        <v>121</v>
      </c>
      <c r="F15" s="26" t="s">
        <v>326</v>
      </c>
      <c r="G15" s="23" t="s">
        <v>78</v>
      </c>
      <c r="H15" s="78">
        <v>10</v>
      </c>
      <c r="I15" s="27">
        <v>7</v>
      </c>
      <c r="J15" s="27" t="s">
        <v>25</v>
      </c>
      <c r="K15" s="27">
        <v>3</v>
      </c>
      <c r="L15" s="71">
        <v>8.5</v>
      </c>
      <c r="M15" s="28">
        <f t="shared" si="0"/>
        <v>8</v>
      </c>
      <c r="N15" s="29" t="str">
        <f t="shared" si="1"/>
        <v>B+</v>
      </c>
      <c r="O15" s="30" t="str">
        <f t="shared" si="2"/>
        <v>Khá</v>
      </c>
      <c r="P15" s="31" t="str">
        <f t="shared" si="3"/>
        <v/>
      </c>
      <c r="Q15" s="32" t="s">
        <v>707</v>
      </c>
      <c r="R15" s="3"/>
      <c r="S15" s="21"/>
      <c r="T15" s="73" t="str">
        <f t="shared" si="4"/>
        <v>Đạt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18.75" customHeight="1" x14ac:dyDescent="0.25">
      <c r="B16" s="22">
        <v>8</v>
      </c>
      <c r="C16" s="23" t="s">
        <v>725</v>
      </c>
      <c r="D16" s="24" t="s">
        <v>265</v>
      </c>
      <c r="E16" s="25" t="s">
        <v>71</v>
      </c>
      <c r="F16" s="26" t="s">
        <v>726</v>
      </c>
      <c r="G16" s="23" t="s">
        <v>53</v>
      </c>
      <c r="H16" s="78">
        <v>9</v>
      </c>
      <c r="I16" s="27">
        <v>8</v>
      </c>
      <c r="J16" s="27" t="s">
        <v>25</v>
      </c>
      <c r="K16" s="27">
        <v>9</v>
      </c>
      <c r="L16" s="71">
        <v>9</v>
      </c>
      <c r="M16" s="28">
        <f t="shared" si="0"/>
        <v>8.9</v>
      </c>
      <c r="N16" s="29" t="str">
        <f t="shared" si="1"/>
        <v>A</v>
      </c>
      <c r="O16" s="30" t="str">
        <f t="shared" si="2"/>
        <v>Giỏi</v>
      </c>
      <c r="P16" s="31" t="str">
        <f t="shared" si="3"/>
        <v/>
      </c>
      <c r="Q16" s="32" t="s">
        <v>707</v>
      </c>
      <c r="R16" s="3"/>
      <c r="S16" s="21"/>
      <c r="T16" s="73" t="str">
        <f t="shared" si="4"/>
        <v>Đạt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18.75" customHeight="1" x14ac:dyDescent="0.25">
      <c r="B17" s="22">
        <v>9</v>
      </c>
      <c r="C17" s="23" t="s">
        <v>727</v>
      </c>
      <c r="D17" s="24" t="s">
        <v>728</v>
      </c>
      <c r="E17" s="25" t="s">
        <v>125</v>
      </c>
      <c r="F17" s="26" t="s">
        <v>729</v>
      </c>
      <c r="G17" s="23" t="s">
        <v>60</v>
      </c>
      <c r="H17" s="78">
        <v>10</v>
      </c>
      <c r="I17" s="27">
        <v>8</v>
      </c>
      <c r="J17" s="27" t="s">
        <v>25</v>
      </c>
      <c r="K17" s="27">
        <v>5</v>
      </c>
      <c r="L17" s="71">
        <v>9</v>
      </c>
      <c r="M17" s="28">
        <f t="shared" si="0"/>
        <v>8.6</v>
      </c>
      <c r="N17" s="29" t="str">
        <f t="shared" si="1"/>
        <v>A</v>
      </c>
      <c r="O17" s="30" t="str">
        <f t="shared" si="2"/>
        <v>Giỏi</v>
      </c>
      <c r="P17" s="31" t="str">
        <f t="shared" si="3"/>
        <v/>
      </c>
      <c r="Q17" s="32" t="s">
        <v>707</v>
      </c>
      <c r="R17" s="3"/>
      <c r="S17" s="21"/>
      <c r="T17" s="73" t="str">
        <f t="shared" si="4"/>
        <v>Đạt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18.75" customHeight="1" x14ac:dyDescent="0.25">
      <c r="B18" s="22">
        <v>10</v>
      </c>
      <c r="C18" s="23" t="s">
        <v>730</v>
      </c>
      <c r="D18" s="24" t="s">
        <v>731</v>
      </c>
      <c r="E18" s="25" t="s">
        <v>125</v>
      </c>
      <c r="F18" s="26" t="s">
        <v>732</v>
      </c>
      <c r="G18" s="23" t="s">
        <v>84</v>
      </c>
      <c r="H18" s="78">
        <v>10</v>
      </c>
      <c r="I18" s="27">
        <v>4</v>
      </c>
      <c r="J18" s="27" t="s">
        <v>25</v>
      </c>
      <c r="K18" s="27">
        <v>5</v>
      </c>
      <c r="L18" s="71">
        <v>8.5</v>
      </c>
      <c r="M18" s="28">
        <f t="shared" si="0"/>
        <v>7.9</v>
      </c>
      <c r="N18" s="29" t="str">
        <f t="shared" si="1"/>
        <v>B</v>
      </c>
      <c r="O18" s="30" t="str">
        <f t="shared" si="2"/>
        <v>Khá</v>
      </c>
      <c r="P18" s="31" t="str">
        <f t="shared" si="3"/>
        <v/>
      </c>
      <c r="Q18" s="32" t="s">
        <v>707</v>
      </c>
      <c r="R18" s="3"/>
      <c r="S18" s="21"/>
      <c r="T18" s="73" t="str">
        <f t="shared" si="4"/>
        <v>Đạt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18.75" customHeight="1" x14ac:dyDescent="0.25">
      <c r="B19" s="22">
        <v>11</v>
      </c>
      <c r="C19" s="23" t="s">
        <v>733</v>
      </c>
      <c r="D19" s="24" t="s">
        <v>734</v>
      </c>
      <c r="E19" s="25" t="s">
        <v>125</v>
      </c>
      <c r="F19" s="26" t="s">
        <v>735</v>
      </c>
      <c r="G19" s="23" t="s">
        <v>78</v>
      </c>
      <c r="H19" s="78">
        <v>10</v>
      </c>
      <c r="I19" s="27">
        <v>9</v>
      </c>
      <c r="J19" s="27" t="s">
        <v>25</v>
      </c>
      <c r="K19" s="27">
        <v>10</v>
      </c>
      <c r="L19" s="71">
        <v>7.5</v>
      </c>
      <c r="M19" s="28">
        <f t="shared" si="0"/>
        <v>8.1999999999999993</v>
      </c>
      <c r="N19" s="29" t="str">
        <f t="shared" si="1"/>
        <v>B+</v>
      </c>
      <c r="O19" s="30" t="str">
        <f t="shared" si="2"/>
        <v>Khá</v>
      </c>
      <c r="P19" s="31" t="str">
        <f t="shared" si="3"/>
        <v/>
      </c>
      <c r="Q19" s="32" t="s">
        <v>707</v>
      </c>
      <c r="R19" s="3"/>
      <c r="S19" s="21"/>
      <c r="T19" s="73" t="str">
        <f t="shared" si="4"/>
        <v>Đạt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18.75" customHeight="1" x14ac:dyDescent="0.25">
      <c r="B20" s="22">
        <v>12</v>
      </c>
      <c r="C20" s="23" t="s">
        <v>736</v>
      </c>
      <c r="D20" s="24" t="s">
        <v>737</v>
      </c>
      <c r="E20" s="25" t="s">
        <v>128</v>
      </c>
      <c r="F20" s="26" t="s">
        <v>46</v>
      </c>
      <c r="G20" s="23" t="s">
        <v>53</v>
      </c>
      <c r="H20" s="78">
        <v>7</v>
      </c>
      <c r="I20" s="27">
        <v>9</v>
      </c>
      <c r="J20" s="27" t="s">
        <v>25</v>
      </c>
      <c r="K20" s="27">
        <v>3</v>
      </c>
      <c r="L20" s="71">
        <v>6.5</v>
      </c>
      <c r="M20" s="28">
        <f t="shared" si="0"/>
        <v>6.5</v>
      </c>
      <c r="N20" s="29" t="str">
        <f t="shared" si="1"/>
        <v>C+</v>
      </c>
      <c r="O20" s="30" t="str">
        <f t="shared" si="2"/>
        <v>Trung bình</v>
      </c>
      <c r="P20" s="31" t="str">
        <f t="shared" si="3"/>
        <v/>
      </c>
      <c r="Q20" s="32" t="s">
        <v>707</v>
      </c>
      <c r="R20" s="3"/>
      <c r="S20" s="21"/>
      <c r="T20" s="73" t="str">
        <f t="shared" si="4"/>
        <v>Đạt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18.75" customHeight="1" x14ac:dyDescent="0.25">
      <c r="B21" s="22">
        <v>13</v>
      </c>
      <c r="C21" s="23" t="s">
        <v>738</v>
      </c>
      <c r="D21" s="24" t="s">
        <v>739</v>
      </c>
      <c r="E21" s="25" t="s">
        <v>128</v>
      </c>
      <c r="F21" s="26" t="s">
        <v>740</v>
      </c>
      <c r="G21" s="23" t="s">
        <v>78</v>
      </c>
      <c r="H21" s="78">
        <v>7</v>
      </c>
      <c r="I21" s="27">
        <v>3</v>
      </c>
      <c r="J21" s="27" t="s">
        <v>25</v>
      </c>
      <c r="K21" s="27">
        <v>4</v>
      </c>
      <c r="L21" s="71">
        <v>3.5</v>
      </c>
      <c r="M21" s="28">
        <f t="shared" si="0"/>
        <v>3.9</v>
      </c>
      <c r="N21" s="29" t="str">
        <f t="shared" si="1"/>
        <v>F</v>
      </c>
      <c r="O21" s="30" t="str">
        <f t="shared" si="2"/>
        <v>Kém</v>
      </c>
      <c r="P21" s="31" t="str">
        <f t="shared" si="3"/>
        <v/>
      </c>
      <c r="Q21" s="32" t="s">
        <v>707</v>
      </c>
      <c r="R21" s="3"/>
      <c r="S21" s="21"/>
      <c r="T21" s="73" t="str">
        <f t="shared" si="4"/>
        <v>Học lại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18.75" customHeight="1" x14ac:dyDescent="0.25">
      <c r="B22" s="22">
        <v>14</v>
      </c>
      <c r="C22" s="23" t="s">
        <v>741</v>
      </c>
      <c r="D22" s="24" t="s">
        <v>742</v>
      </c>
      <c r="E22" s="25" t="s">
        <v>160</v>
      </c>
      <c r="F22" s="26" t="s">
        <v>164</v>
      </c>
      <c r="G22" s="23" t="s">
        <v>84</v>
      </c>
      <c r="H22" s="78">
        <v>10</v>
      </c>
      <c r="I22" s="27">
        <v>3</v>
      </c>
      <c r="J22" s="27" t="s">
        <v>25</v>
      </c>
      <c r="K22" s="27">
        <v>1</v>
      </c>
      <c r="L22" s="71">
        <v>7</v>
      </c>
      <c r="M22" s="28">
        <f t="shared" si="0"/>
        <v>6.3</v>
      </c>
      <c r="N22" s="29" t="str">
        <f t="shared" si="1"/>
        <v>C</v>
      </c>
      <c r="O22" s="30" t="str">
        <f t="shared" si="2"/>
        <v>Trung bình</v>
      </c>
      <c r="P22" s="31" t="str">
        <f t="shared" si="3"/>
        <v/>
      </c>
      <c r="Q22" s="32" t="s">
        <v>707</v>
      </c>
      <c r="R22" s="3"/>
      <c r="S22" s="21"/>
      <c r="T22" s="73" t="str">
        <f t="shared" si="4"/>
        <v>Đạt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18.75" customHeight="1" x14ac:dyDescent="0.25">
      <c r="B23" s="22">
        <v>15</v>
      </c>
      <c r="C23" s="23" t="s">
        <v>743</v>
      </c>
      <c r="D23" s="24" t="s">
        <v>336</v>
      </c>
      <c r="E23" s="25" t="s">
        <v>77</v>
      </c>
      <c r="F23" s="26" t="s">
        <v>150</v>
      </c>
      <c r="G23" s="23" t="s">
        <v>84</v>
      </c>
      <c r="H23" s="78">
        <v>10</v>
      </c>
      <c r="I23" s="27">
        <v>7</v>
      </c>
      <c r="J23" s="27" t="s">
        <v>25</v>
      </c>
      <c r="K23" s="27">
        <v>7</v>
      </c>
      <c r="L23" s="71">
        <v>3.5</v>
      </c>
      <c r="M23" s="28">
        <f t="shared" si="0"/>
        <v>4.9000000000000004</v>
      </c>
      <c r="N23" s="29" t="str">
        <f t="shared" si="1"/>
        <v>D</v>
      </c>
      <c r="O23" s="30" t="str">
        <f t="shared" si="2"/>
        <v>Trung bình yếu</v>
      </c>
      <c r="P23" s="31" t="str">
        <f t="shared" si="3"/>
        <v/>
      </c>
      <c r="Q23" s="32" t="s">
        <v>707</v>
      </c>
      <c r="R23" s="3"/>
      <c r="S23" s="21"/>
      <c r="T23" s="73" t="str">
        <f t="shared" si="4"/>
        <v>Đạt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18.75" customHeight="1" x14ac:dyDescent="0.25">
      <c r="B24" s="22">
        <v>16</v>
      </c>
      <c r="C24" s="23" t="s">
        <v>744</v>
      </c>
      <c r="D24" s="24" t="s">
        <v>486</v>
      </c>
      <c r="E24" s="25" t="s">
        <v>413</v>
      </c>
      <c r="F24" s="26" t="s">
        <v>538</v>
      </c>
      <c r="G24" s="23" t="s">
        <v>68</v>
      </c>
      <c r="H24" s="78">
        <v>10</v>
      </c>
      <c r="I24" s="27">
        <v>9</v>
      </c>
      <c r="J24" s="27" t="s">
        <v>25</v>
      </c>
      <c r="K24" s="27">
        <v>10</v>
      </c>
      <c r="L24" s="71">
        <v>8.5</v>
      </c>
      <c r="M24" s="28">
        <f t="shared" si="0"/>
        <v>8.9</v>
      </c>
      <c r="N24" s="29" t="str">
        <f t="shared" si="1"/>
        <v>A</v>
      </c>
      <c r="O24" s="30" t="str">
        <f t="shared" si="2"/>
        <v>Giỏi</v>
      </c>
      <c r="P24" s="31" t="str">
        <f t="shared" si="3"/>
        <v/>
      </c>
      <c r="Q24" s="32" t="s">
        <v>707</v>
      </c>
      <c r="R24" s="3"/>
      <c r="S24" s="21"/>
      <c r="T24" s="73" t="str">
        <f t="shared" si="4"/>
        <v>Đạt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18.75" customHeight="1" x14ac:dyDescent="0.25">
      <c r="B25" s="22">
        <v>17</v>
      </c>
      <c r="C25" s="23" t="s">
        <v>745</v>
      </c>
      <c r="D25" s="24" t="s">
        <v>737</v>
      </c>
      <c r="E25" s="25" t="s">
        <v>85</v>
      </c>
      <c r="F25" s="26" t="s">
        <v>746</v>
      </c>
      <c r="G25" s="23" t="s">
        <v>60</v>
      </c>
      <c r="H25" s="78">
        <v>3</v>
      </c>
      <c r="I25" s="27">
        <v>3</v>
      </c>
      <c r="J25" s="27" t="s">
        <v>25</v>
      </c>
      <c r="K25" s="27">
        <v>1</v>
      </c>
      <c r="L25" s="71">
        <v>2</v>
      </c>
      <c r="M25" s="28">
        <f t="shared" si="0"/>
        <v>2.1</v>
      </c>
      <c r="N25" s="29" t="str">
        <f t="shared" si="1"/>
        <v>F</v>
      </c>
      <c r="O25" s="30" t="str">
        <f t="shared" si="2"/>
        <v>Kém</v>
      </c>
      <c r="P25" s="31" t="str">
        <f t="shared" si="3"/>
        <v/>
      </c>
      <c r="Q25" s="32" t="s">
        <v>707</v>
      </c>
      <c r="R25" s="3"/>
      <c r="S25" s="21"/>
      <c r="T25" s="73" t="str">
        <f t="shared" si="4"/>
        <v>Học lại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18.75" customHeight="1" x14ac:dyDescent="0.25">
      <c r="B26" s="22">
        <v>18</v>
      </c>
      <c r="C26" s="23" t="s">
        <v>747</v>
      </c>
      <c r="D26" s="24" t="s">
        <v>167</v>
      </c>
      <c r="E26" s="25" t="s">
        <v>748</v>
      </c>
      <c r="F26" s="26" t="s">
        <v>749</v>
      </c>
      <c r="G26" s="23" t="s">
        <v>49</v>
      </c>
      <c r="H26" s="78">
        <v>10</v>
      </c>
      <c r="I26" s="27">
        <v>7</v>
      </c>
      <c r="J26" s="27" t="s">
        <v>25</v>
      </c>
      <c r="K26" s="27">
        <v>5</v>
      </c>
      <c r="L26" s="71">
        <v>10</v>
      </c>
      <c r="M26" s="28">
        <f t="shared" si="0"/>
        <v>9.1999999999999993</v>
      </c>
      <c r="N26" s="29" t="str">
        <f t="shared" si="1"/>
        <v>A+</v>
      </c>
      <c r="O26" s="30" t="str">
        <f t="shared" si="2"/>
        <v>Giỏi</v>
      </c>
      <c r="P26" s="31" t="str">
        <f t="shared" si="3"/>
        <v/>
      </c>
      <c r="Q26" s="32" t="s">
        <v>707</v>
      </c>
      <c r="R26" s="3"/>
      <c r="S26" s="21"/>
      <c r="T26" s="73" t="str">
        <f t="shared" si="4"/>
        <v>Đạt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18.75" customHeight="1" x14ac:dyDescent="0.25">
      <c r="B27" s="22">
        <v>19</v>
      </c>
      <c r="C27" s="23" t="s">
        <v>750</v>
      </c>
      <c r="D27" s="24" t="s">
        <v>372</v>
      </c>
      <c r="E27" s="25" t="s">
        <v>134</v>
      </c>
      <c r="F27" s="26" t="s">
        <v>751</v>
      </c>
      <c r="G27" s="23" t="s">
        <v>47</v>
      </c>
      <c r="H27" s="78">
        <v>10</v>
      </c>
      <c r="I27" s="27">
        <v>9</v>
      </c>
      <c r="J27" s="27" t="s">
        <v>25</v>
      </c>
      <c r="K27" s="27">
        <v>10</v>
      </c>
      <c r="L27" s="71">
        <v>9</v>
      </c>
      <c r="M27" s="28">
        <f t="shared" si="0"/>
        <v>9.1999999999999993</v>
      </c>
      <c r="N27" s="29" t="str">
        <f t="shared" si="1"/>
        <v>A+</v>
      </c>
      <c r="O27" s="30" t="str">
        <f t="shared" si="2"/>
        <v>Giỏi</v>
      </c>
      <c r="P27" s="31" t="str">
        <f t="shared" si="3"/>
        <v/>
      </c>
      <c r="Q27" s="32" t="s">
        <v>707</v>
      </c>
      <c r="R27" s="3"/>
      <c r="S27" s="21"/>
      <c r="T27" s="73" t="str">
        <f t="shared" si="4"/>
        <v>Đạt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18.75" customHeight="1" x14ac:dyDescent="0.25">
      <c r="B28" s="22">
        <v>20</v>
      </c>
      <c r="C28" s="23" t="s">
        <v>752</v>
      </c>
      <c r="D28" s="24" t="s">
        <v>753</v>
      </c>
      <c r="E28" s="25" t="s">
        <v>754</v>
      </c>
      <c r="F28" s="26" t="s">
        <v>755</v>
      </c>
      <c r="G28" s="23" t="s">
        <v>756</v>
      </c>
      <c r="H28" s="78">
        <v>9</v>
      </c>
      <c r="I28" s="27">
        <v>7</v>
      </c>
      <c r="J28" s="27" t="s">
        <v>25</v>
      </c>
      <c r="K28" s="27">
        <v>1</v>
      </c>
      <c r="L28" s="71">
        <v>5</v>
      </c>
      <c r="M28" s="28">
        <f t="shared" si="0"/>
        <v>5.2</v>
      </c>
      <c r="N28" s="29" t="str">
        <f t="shared" si="1"/>
        <v>D+</v>
      </c>
      <c r="O28" s="30" t="str">
        <f t="shared" si="2"/>
        <v>Trung bình yếu</v>
      </c>
      <c r="P28" s="31" t="str">
        <f t="shared" si="3"/>
        <v/>
      </c>
      <c r="Q28" s="32" t="s">
        <v>707</v>
      </c>
      <c r="R28" s="3"/>
      <c r="S28" s="21"/>
      <c r="T28" s="73" t="str">
        <f t="shared" si="4"/>
        <v>Đạt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18.75" customHeight="1" x14ac:dyDescent="0.25">
      <c r="B29" s="22">
        <v>21</v>
      </c>
      <c r="C29" s="23" t="s">
        <v>757</v>
      </c>
      <c r="D29" s="24" t="s">
        <v>73</v>
      </c>
      <c r="E29" s="25" t="s">
        <v>758</v>
      </c>
      <c r="F29" s="26" t="s">
        <v>759</v>
      </c>
      <c r="G29" s="23" t="s">
        <v>53</v>
      </c>
      <c r="H29" s="78">
        <v>7</v>
      </c>
      <c r="I29" s="27">
        <v>6</v>
      </c>
      <c r="J29" s="27" t="s">
        <v>25</v>
      </c>
      <c r="K29" s="27">
        <v>7</v>
      </c>
      <c r="L29" s="71">
        <v>2</v>
      </c>
      <c r="M29" s="28">
        <f t="shared" si="0"/>
        <v>3.4</v>
      </c>
      <c r="N29" s="29" t="str">
        <f t="shared" si="1"/>
        <v>F</v>
      </c>
      <c r="O29" s="30" t="str">
        <f t="shared" si="2"/>
        <v>Kém</v>
      </c>
      <c r="P29" s="31" t="str">
        <f t="shared" si="3"/>
        <v/>
      </c>
      <c r="Q29" s="32" t="s">
        <v>707</v>
      </c>
      <c r="R29" s="3"/>
      <c r="S29" s="21"/>
      <c r="T29" s="73" t="str">
        <f t="shared" si="4"/>
        <v>Học lại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18.75" customHeight="1" x14ac:dyDescent="0.25">
      <c r="B30" s="22">
        <v>22</v>
      </c>
      <c r="C30" s="23" t="s">
        <v>760</v>
      </c>
      <c r="D30" s="24" t="s">
        <v>761</v>
      </c>
      <c r="E30" s="25" t="s">
        <v>762</v>
      </c>
      <c r="F30" s="26" t="s">
        <v>763</v>
      </c>
      <c r="G30" s="23" t="s">
        <v>756</v>
      </c>
      <c r="H30" s="78">
        <v>5</v>
      </c>
      <c r="I30" s="27">
        <v>5</v>
      </c>
      <c r="J30" s="27" t="s">
        <v>25</v>
      </c>
      <c r="K30" s="27">
        <v>8</v>
      </c>
      <c r="L30" s="71">
        <v>5.5</v>
      </c>
      <c r="M30" s="28">
        <f t="shared" si="0"/>
        <v>5.7</v>
      </c>
      <c r="N30" s="29" t="str">
        <f t="shared" si="1"/>
        <v>C</v>
      </c>
      <c r="O30" s="30" t="str">
        <f t="shared" si="2"/>
        <v>Trung bình</v>
      </c>
      <c r="P30" s="31" t="str">
        <f t="shared" si="3"/>
        <v/>
      </c>
      <c r="Q30" s="32" t="s">
        <v>707</v>
      </c>
      <c r="R30" s="3"/>
      <c r="S30" s="21"/>
      <c r="T30" s="73" t="str">
        <f t="shared" si="4"/>
        <v>Đạt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18.75" customHeight="1" x14ac:dyDescent="0.25">
      <c r="B31" s="22">
        <v>23</v>
      </c>
      <c r="C31" s="23" t="s">
        <v>764</v>
      </c>
      <c r="D31" s="24" t="s">
        <v>765</v>
      </c>
      <c r="E31" s="25" t="s">
        <v>766</v>
      </c>
      <c r="F31" s="26" t="s">
        <v>767</v>
      </c>
      <c r="G31" s="23" t="s">
        <v>768</v>
      </c>
      <c r="H31" s="78">
        <v>1</v>
      </c>
      <c r="I31" s="27">
        <v>4</v>
      </c>
      <c r="J31" s="27" t="s">
        <v>25</v>
      </c>
      <c r="K31" s="27">
        <v>1</v>
      </c>
      <c r="L31" s="71">
        <v>1</v>
      </c>
      <c r="M31" s="28">
        <f t="shared" si="0"/>
        <v>1.3</v>
      </c>
      <c r="N31" s="29" t="str">
        <f t="shared" si="1"/>
        <v>F</v>
      </c>
      <c r="O31" s="30" t="str">
        <f t="shared" si="2"/>
        <v>Kém</v>
      </c>
      <c r="P31" s="31" t="str">
        <f t="shared" si="3"/>
        <v/>
      </c>
      <c r="Q31" s="32" t="s">
        <v>707</v>
      </c>
      <c r="R31" s="3"/>
      <c r="S31" s="21"/>
      <c r="T31" s="73" t="str">
        <f t="shared" si="4"/>
        <v>Học lại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18.75" customHeight="1" x14ac:dyDescent="0.25">
      <c r="B32" s="22">
        <v>24</v>
      </c>
      <c r="C32" s="23" t="s">
        <v>769</v>
      </c>
      <c r="D32" s="24" t="s">
        <v>69</v>
      </c>
      <c r="E32" s="25" t="s">
        <v>770</v>
      </c>
      <c r="F32" s="26" t="s">
        <v>771</v>
      </c>
      <c r="G32" s="23" t="s">
        <v>772</v>
      </c>
      <c r="H32" s="78">
        <v>5</v>
      </c>
      <c r="I32" s="27">
        <v>4</v>
      </c>
      <c r="J32" s="27" t="s">
        <v>25</v>
      </c>
      <c r="K32" s="27">
        <v>1</v>
      </c>
      <c r="L32" s="71">
        <v>2</v>
      </c>
      <c r="M32" s="28">
        <f t="shared" si="0"/>
        <v>2.4</v>
      </c>
      <c r="N32" s="29" t="str">
        <f t="shared" si="1"/>
        <v>F</v>
      </c>
      <c r="O32" s="30" t="str">
        <f t="shared" si="2"/>
        <v>Kém</v>
      </c>
      <c r="P32" s="31" t="str">
        <f t="shared" si="3"/>
        <v/>
      </c>
      <c r="Q32" s="32" t="s">
        <v>707</v>
      </c>
      <c r="R32" s="3"/>
      <c r="S32" s="21"/>
      <c r="T32" s="73" t="str">
        <f t="shared" si="4"/>
        <v>Học lại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2:35" ht="18.75" customHeight="1" x14ac:dyDescent="0.25">
      <c r="B33" s="22">
        <v>25</v>
      </c>
      <c r="C33" s="23" t="s">
        <v>773</v>
      </c>
      <c r="D33" s="24" t="s">
        <v>774</v>
      </c>
      <c r="E33" s="25" t="s">
        <v>134</v>
      </c>
      <c r="F33" s="26" t="s">
        <v>656</v>
      </c>
      <c r="G33" s="23" t="s">
        <v>60</v>
      </c>
      <c r="H33" s="78">
        <v>7</v>
      </c>
      <c r="I33" s="27">
        <v>7</v>
      </c>
      <c r="J33" s="27" t="s">
        <v>25</v>
      </c>
      <c r="K33" s="27">
        <v>1</v>
      </c>
      <c r="L33" s="71">
        <v>3.5</v>
      </c>
      <c r="M33" s="28">
        <f t="shared" si="0"/>
        <v>4</v>
      </c>
      <c r="N33" s="29" t="str">
        <f t="shared" si="1"/>
        <v>D</v>
      </c>
      <c r="O33" s="30" t="str">
        <f t="shared" si="2"/>
        <v>Trung bình yếu</v>
      </c>
      <c r="P33" s="31" t="str">
        <f t="shared" si="3"/>
        <v/>
      </c>
      <c r="Q33" s="32" t="s">
        <v>775</v>
      </c>
      <c r="R33" s="3"/>
      <c r="S33" s="21"/>
      <c r="T33" s="73" t="str">
        <f t="shared" si="4"/>
        <v>Đạt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2:35" ht="18.75" customHeight="1" x14ac:dyDescent="0.25">
      <c r="B34" s="22">
        <v>26</v>
      </c>
      <c r="C34" s="23" t="s">
        <v>776</v>
      </c>
      <c r="D34" s="24" t="s">
        <v>777</v>
      </c>
      <c r="E34" s="25" t="s">
        <v>88</v>
      </c>
      <c r="F34" s="26" t="s">
        <v>778</v>
      </c>
      <c r="G34" s="23" t="s">
        <v>47</v>
      </c>
      <c r="H34" s="78">
        <v>7</v>
      </c>
      <c r="I34" s="27">
        <v>5</v>
      </c>
      <c r="J34" s="27" t="s">
        <v>25</v>
      </c>
      <c r="K34" s="27">
        <v>9</v>
      </c>
      <c r="L34" s="71">
        <v>4.5</v>
      </c>
      <c r="M34" s="28">
        <f t="shared" si="0"/>
        <v>5.3</v>
      </c>
      <c r="N34" s="29" t="str">
        <f t="shared" si="1"/>
        <v>D+</v>
      </c>
      <c r="O34" s="30" t="str">
        <f t="shared" si="2"/>
        <v>Trung bình yếu</v>
      </c>
      <c r="P34" s="31" t="str">
        <f t="shared" si="3"/>
        <v/>
      </c>
      <c r="Q34" s="32" t="s">
        <v>775</v>
      </c>
      <c r="R34" s="3"/>
      <c r="S34" s="21"/>
      <c r="T34" s="73" t="str">
        <f t="shared" si="4"/>
        <v>Đạt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2:35" ht="18.75" customHeight="1" x14ac:dyDescent="0.25">
      <c r="B35" s="22">
        <v>27</v>
      </c>
      <c r="C35" s="23" t="s">
        <v>779</v>
      </c>
      <c r="D35" s="24" t="s">
        <v>780</v>
      </c>
      <c r="E35" s="25" t="s">
        <v>259</v>
      </c>
      <c r="F35" s="26" t="s">
        <v>119</v>
      </c>
      <c r="G35" s="23" t="s">
        <v>84</v>
      </c>
      <c r="H35" s="78">
        <v>10</v>
      </c>
      <c r="I35" s="27">
        <v>4</v>
      </c>
      <c r="J35" s="27" t="s">
        <v>25</v>
      </c>
      <c r="K35" s="27">
        <v>1</v>
      </c>
      <c r="L35" s="71">
        <v>2</v>
      </c>
      <c r="M35" s="28">
        <f t="shared" si="0"/>
        <v>2.9</v>
      </c>
      <c r="N35" s="29" t="str">
        <f t="shared" si="1"/>
        <v>F</v>
      </c>
      <c r="O35" s="30" t="str">
        <f t="shared" si="2"/>
        <v>Kém</v>
      </c>
      <c r="P35" s="31" t="str">
        <f t="shared" si="3"/>
        <v/>
      </c>
      <c r="Q35" s="32" t="s">
        <v>775</v>
      </c>
      <c r="R35" s="3"/>
      <c r="S35" s="21"/>
      <c r="T35" s="73" t="str">
        <f t="shared" si="4"/>
        <v>Học lại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2:35" ht="18.75" customHeight="1" x14ac:dyDescent="0.25">
      <c r="B36" s="22">
        <v>28</v>
      </c>
      <c r="C36" s="23" t="s">
        <v>781</v>
      </c>
      <c r="D36" s="24" t="s">
        <v>73</v>
      </c>
      <c r="E36" s="25" t="s">
        <v>263</v>
      </c>
      <c r="F36" s="26" t="s">
        <v>782</v>
      </c>
      <c r="G36" s="23" t="s">
        <v>60</v>
      </c>
      <c r="H36" s="78">
        <v>10</v>
      </c>
      <c r="I36" s="27">
        <v>6</v>
      </c>
      <c r="J36" s="27" t="s">
        <v>25</v>
      </c>
      <c r="K36" s="27">
        <v>1</v>
      </c>
      <c r="L36" s="71">
        <v>10</v>
      </c>
      <c r="M36" s="28">
        <f t="shared" si="0"/>
        <v>8.6999999999999993</v>
      </c>
      <c r="N36" s="29" t="str">
        <f t="shared" si="1"/>
        <v>A</v>
      </c>
      <c r="O36" s="30" t="str">
        <f t="shared" si="2"/>
        <v>Giỏi</v>
      </c>
      <c r="P36" s="31" t="str">
        <f t="shared" si="3"/>
        <v/>
      </c>
      <c r="Q36" s="32" t="s">
        <v>775</v>
      </c>
      <c r="R36" s="3"/>
      <c r="S36" s="21"/>
      <c r="T36" s="73" t="str">
        <f t="shared" si="4"/>
        <v>Đạt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2:35" ht="18.75" customHeight="1" x14ac:dyDescent="0.25">
      <c r="B37" s="22">
        <v>29</v>
      </c>
      <c r="C37" s="23" t="s">
        <v>783</v>
      </c>
      <c r="D37" s="24" t="s">
        <v>784</v>
      </c>
      <c r="E37" s="25" t="s">
        <v>138</v>
      </c>
      <c r="F37" s="26" t="s">
        <v>349</v>
      </c>
      <c r="G37" s="23" t="s">
        <v>84</v>
      </c>
      <c r="H37" s="78">
        <v>10</v>
      </c>
      <c r="I37" s="27">
        <v>3</v>
      </c>
      <c r="J37" s="27" t="s">
        <v>25</v>
      </c>
      <c r="K37" s="27">
        <v>1</v>
      </c>
      <c r="L37" s="71">
        <v>6.5</v>
      </c>
      <c r="M37" s="28">
        <f t="shared" si="0"/>
        <v>6</v>
      </c>
      <c r="N37" s="29" t="str">
        <f t="shared" si="1"/>
        <v>C</v>
      </c>
      <c r="O37" s="30" t="str">
        <f t="shared" si="2"/>
        <v>Trung bình</v>
      </c>
      <c r="P37" s="31" t="str">
        <f t="shared" si="3"/>
        <v/>
      </c>
      <c r="Q37" s="32" t="s">
        <v>775</v>
      </c>
      <c r="R37" s="3"/>
      <c r="S37" s="21"/>
      <c r="T37" s="73" t="str">
        <f t="shared" si="4"/>
        <v>Đạt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2:35" ht="18.75" customHeight="1" x14ac:dyDescent="0.25">
      <c r="B38" s="22">
        <v>30</v>
      </c>
      <c r="C38" s="23" t="s">
        <v>785</v>
      </c>
      <c r="D38" s="24" t="s">
        <v>124</v>
      </c>
      <c r="E38" s="25" t="s">
        <v>138</v>
      </c>
      <c r="F38" s="26" t="s">
        <v>786</v>
      </c>
      <c r="G38" s="23" t="s">
        <v>55</v>
      </c>
      <c r="H38" s="78">
        <v>10</v>
      </c>
      <c r="I38" s="27">
        <v>10</v>
      </c>
      <c r="J38" s="27" t="s">
        <v>25</v>
      </c>
      <c r="K38" s="27">
        <v>10</v>
      </c>
      <c r="L38" s="71">
        <v>9</v>
      </c>
      <c r="M38" s="28">
        <f t="shared" si="0"/>
        <v>9.3000000000000007</v>
      </c>
      <c r="N38" s="29" t="str">
        <f t="shared" si="1"/>
        <v>A+</v>
      </c>
      <c r="O38" s="30" t="str">
        <f t="shared" si="2"/>
        <v>Giỏi</v>
      </c>
      <c r="P38" s="31" t="str">
        <f t="shared" si="3"/>
        <v/>
      </c>
      <c r="Q38" s="32" t="s">
        <v>775</v>
      </c>
      <c r="R38" s="3"/>
      <c r="S38" s="21"/>
      <c r="T38" s="73" t="str">
        <f t="shared" si="4"/>
        <v>Đạt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2:35" ht="18.75" customHeight="1" x14ac:dyDescent="0.25">
      <c r="B39" s="22">
        <v>31</v>
      </c>
      <c r="C39" s="23" t="s">
        <v>787</v>
      </c>
      <c r="D39" s="24" t="s">
        <v>788</v>
      </c>
      <c r="E39" s="25" t="s">
        <v>139</v>
      </c>
      <c r="F39" s="26" t="s">
        <v>577</v>
      </c>
      <c r="G39" s="23" t="s">
        <v>53</v>
      </c>
      <c r="H39" s="78">
        <v>7</v>
      </c>
      <c r="I39" s="27">
        <v>4</v>
      </c>
      <c r="J39" s="27" t="s">
        <v>25</v>
      </c>
      <c r="K39" s="27">
        <v>2</v>
      </c>
      <c r="L39" s="71">
        <v>3</v>
      </c>
      <c r="M39" s="28">
        <f t="shared" si="0"/>
        <v>3.4</v>
      </c>
      <c r="N39" s="29" t="str">
        <f t="shared" si="1"/>
        <v>F</v>
      </c>
      <c r="O39" s="30" t="str">
        <f t="shared" si="2"/>
        <v>Kém</v>
      </c>
      <c r="P39" s="31" t="str">
        <f t="shared" si="3"/>
        <v/>
      </c>
      <c r="Q39" s="32" t="s">
        <v>775</v>
      </c>
      <c r="R39" s="3"/>
      <c r="S39" s="21"/>
      <c r="T39" s="73" t="str">
        <f t="shared" si="4"/>
        <v>Học lại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2:35" ht="18.75" customHeight="1" x14ac:dyDescent="0.25">
      <c r="B40" s="22">
        <v>32</v>
      </c>
      <c r="C40" s="23" t="s">
        <v>789</v>
      </c>
      <c r="D40" s="24" t="s">
        <v>790</v>
      </c>
      <c r="E40" s="25" t="s">
        <v>140</v>
      </c>
      <c r="F40" s="26" t="s">
        <v>791</v>
      </c>
      <c r="G40" s="23" t="s">
        <v>55</v>
      </c>
      <c r="H40" s="78">
        <v>7</v>
      </c>
      <c r="I40" s="27">
        <v>6</v>
      </c>
      <c r="J40" s="27" t="s">
        <v>25</v>
      </c>
      <c r="K40" s="27">
        <v>3</v>
      </c>
      <c r="L40" s="71">
        <v>6</v>
      </c>
      <c r="M40" s="28">
        <f t="shared" si="0"/>
        <v>5.8</v>
      </c>
      <c r="N40" s="29" t="str">
        <f t="shared" si="1"/>
        <v>C</v>
      </c>
      <c r="O40" s="30" t="str">
        <f t="shared" si="2"/>
        <v>Trung bình</v>
      </c>
      <c r="P40" s="31" t="str">
        <f t="shared" si="3"/>
        <v/>
      </c>
      <c r="Q40" s="32" t="s">
        <v>775</v>
      </c>
      <c r="R40" s="3"/>
      <c r="S40" s="21"/>
      <c r="T40" s="73" t="str">
        <f t="shared" si="4"/>
        <v>Đạt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2:35" ht="18.75" customHeight="1" x14ac:dyDescent="0.25">
      <c r="B41" s="22">
        <v>33</v>
      </c>
      <c r="C41" s="23" t="s">
        <v>792</v>
      </c>
      <c r="D41" s="24" t="s">
        <v>793</v>
      </c>
      <c r="E41" s="25" t="s">
        <v>140</v>
      </c>
      <c r="F41" s="26" t="s">
        <v>96</v>
      </c>
      <c r="G41" s="23" t="s">
        <v>47</v>
      </c>
      <c r="H41" s="78">
        <v>9</v>
      </c>
      <c r="I41" s="27">
        <v>7</v>
      </c>
      <c r="J41" s="27" t="s">
        <v>25</v>
      </c>
      <c r="K41" s="27">
        <v>1</v>
      </c>
      <c r="L41" s="71">
        <v>7.5</v>
      </c>
      <c r="M41" s="28">
        <f t="shared" ref="M41:M72" si="5">ROUND(SUMPRODUCT(H41:L41,$H$8:$L$8)/100,1)</f>
        <v>7</v>
      </c>
      <c r="N41" s="29" t="str">
        <f t="shared" ref="N41:N72" si="6">IF(AND($M41&gt;=9,$M41&lt;=10),"A+","")&amp;IF(AND($M41&gt;=8.5,$M41&lt;=8.9),"A","")&amp;IF(AND($M41&gt;=8,$M41&lt;=8.4),"B+","")&amp;IF(AND($M41&gt;=7,$M41&lt;=7.9),"B","")&amp;IF(AND($M41&gt;=6.5,$M41&lt;=6.9),"C+","")&amp;IF(AND($M41&gt;=5.5,$M41&lt;=6.4),"C","")&amp;IF(AND($M41&gt;=5,$M41&lt;=5.4),"D+","")&amp;IF(AND($M41&gt;=4,$M41&lt;=4.9),"D","")&amp;IF(AND($M41&lt;4),"F","")</f>
        <v>B</v>
      </c>
      <c r="O41" s="30" t="str">
        <f t="shared" ref="O41:O72" si="7">IF($M41&lt;4,"Kém",IF(AND($M41&gt;=4,$M41&lt;=5.4),"Trung bình yếu",IF(AND($M41&gt;=5.5,$M41&lt;=6.9),"Trung bình",IF(AND($M41&gt;=7,$M41&lt;=8.4),"Khá",IF(AND($M41&gt;=8.5,$M41&lt;=10),"Giỏi","")))))</f>
        <v>Khá</v>
      </c>
      <c r="P41" s="31" t="str">
        <f t="shared" ref="P41:P72" si="8">+IF(OR($H41=0,$I41=0,$J41=0,$K41=0),"Không đủ ĐKDT",IF(AND(L41=0,M41&gt;=4),"Không đạt",""))</f>
        <v/>
      </c>
      <c r="Q41" s="32" t="s">
        <v>775</v>
      </c>
      <c r="R41" s="3"/>
      <c r="S41" s="21"/>
      <c r="T41" s="73" t="str">
        <f t="shared" ref="T41:T72" si="9">IF(P41="Không đủ ĐKDT","Học lại",IF(P41="Đình chỉ thi","Học lại",IF(AND(MID(G41,2,2)&lt;"12",P41="Vắng"),"Thi lại",IF(P41="Vắng có phép", "Thi lại",IF(AND((MID(G41,2,2)&lt;"12"),M41&lt;4.5),"Thi lại",IF(AND((MID(G41,2,2)&lt;"18"),M41&lt;4),"Học lại",IF(AND((MID(G41,2,2)&gt;"17"),M41&lt;4),"Thi lại",IF(AND(MID(G41,2,2)&gt;"17",L41=0),"Thi lại",IF(AND((MID(G41,2,2)&lt;"12"),L41=0),"Thi lại",IF(AND((MID(G41,2,2)&lt;"18"),(MID(G41,2,2)&gt;"11"),L41=0),"Học lại","Đạt"))))))))))</f>
        <v>Đạt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2:35" ht="18.75" customHeight="1" x14ac:dyDescent="0.25">
      <c r="B42" s="22">
        <v>34</v>
      </c>
      <c r="C42" s="23" t="s">
        <v>794</v>
      </c>
      <c r="D42" s="24" t="s">
        <v>51</v>
      </c>
      <c r="E42" s="25" t="s">
        <v>275</v>
      </c>
      <c r="F42" s="26" t="s">
        <v>361</v>
      </c>
      <c r="G42" s="23" t="s">
        <v>53</v>
      </c>
      <c r="H42" s="78">
        <v>6</v>
      </c>
      <c r="I42" s="27">
        <v>6</v>
      </c>
      <c r="J42" s="27" t="s">
        <v>25</v>
      </c>
      <c r="K42" s="27">
        <v>5</v>
      </c>
      <c r="L42" s="71">
        <v>6.5</v>
      </c>
      <c r="M42" s="28">
        <f t="shared" si="5"/>
        <v>6.3</v>
      </c>
      <c r="N42" s="29" t="str">
        <f t="shared" si="6"/>
        <v>C</v>
      </c>
      <c r="O42" s="30" t="str">
        <f t="shared" si="7"/>
        <v>Trung bình</v>
      </c>
      <c r="P42" s="31" t="str">
        <f t="shared" si="8"/>
        <v/>
      </c>
      <c r="Q42" s="32" t="s">
        <v>775</v>
      </c>
      <c r="R42" s="3"/>
      <c r="S42" s="21"/>
      <c r="T42" s="73" t="str">
        <f t="shared" si="9"/>
        <v>Đạt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2:35" ht="18.75" customHeight="1" x14ac:dyDescent="0.25">
      <c r="B43" s="22">
        <v>35</v>
      </c>
      <c r="C43" s="23" t="s">
        <v>795</v>
      </c>
      <c r="D43" s="24" t="s">
        <v>70</v>
      </c>
      <c r="E43" s="25" t="s">
        <v>90</v>
      </c>
      <c r="F43" s="26" t="s">
        <v>796</v>
      </c>
      <c r="G43" s="23" t="s">
        <v>87</v>
      </c>
      <c r="H43" s="78">
        <v>10</v>
      </c>
      <c r="I43" s="27">
        <v>7</v>
      </c>
      <c r="J43" s="27" t="s">
        <v>25</v>
      </c>
      <c r="K43" s="27">
        <v>8</v>
      </c>
      <c r="L43" s="71">
        <v>7.5</v>
      </c>
      <c r="M43" s="28">
        <f t="shared" si="5"/>
        <v>7.8</v>
      </c>
      <c r="N43" s="29" t="str">
        <f t="shared" si="6"/>
        <v>B</v>
      </c>
      <c r="O43" s="30" t="str">
        <f t="shared" si="7"/>
        <v>Khá</v>
      </c>
      <c r="P43" s="31" t="str">
        <f t="shared" si="8"/>
        <v/>
      </c>
      <c r="Q43" s="32" t="s">
        <v>775</v>
      </c>
      <c r="R43" s="3"/>
      <c r="S43" s="21"/>
      <c r="T43" s="73" t="str">
        <f t="shared" si="9"/>
        <v>Đạt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2:35" ht="18.75" customHeight="1" x14ac:dyDescent="0.25">
      <c r="B44" s="22">
        <v>36</v>
      </c>
      <c r="C44" s="23" t="s">
        <v>797</v>
      </c>
      <c r="D44" s="24" t="s">
        <v>798</v>
      </c>
      <c r="E44" s="25" t="s">
        <v>799</v>
      </c>
      <c r="F44" s="26" t="s">
        <v>326</v>
      </c>
      <c r="G44" s="23" t="s">
        <v>84</v>
      </c>
      <c r="H44" s="78">
        <v>10</v>
      </c>
      <c r="I44" s="27">
        <v>7</v>
      </c>
      <c r="J44" s="27" t="s">
        <v>25</v>
      </c>
      <c r="K44" s="27">
        <v>9</v>
      </c>
      <c r="L44" s="71">
        <v>10</v>
      </c>
      <c r="M44" s="28">
        <f t="shared" si="5"/>
        <v>9.6</v>
      </c>
      <c r="N44" s="29" t="str">
        <f t="shared" si="6"/>
        <v>A+</v>
      </c>
      <c r="O44" s="30" t="str">
        <f t="shared" si="7"/>
        <v>Giỏi</v>
      </c>
      <c r="P44" s="31" t="str">
        <f t="shared" si="8"/>
        <v/>
      </c>
      <c r="Q44" s="32" t="s">
        <v>775</v>
      </c>
      <c r="R44" s="3"/>
      <c r="S44" s="21"/>
      <c r="T44" s="73" t="str">
        <f t="shared" si="9"/>
        <v>Đạt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2:35" ht="18.75" customHeight="1" x14ac:dyDescent="0.25">
      <c r="B45" s="22">
        <v>37</v>
      </c>
      <c r="C45" s="23" t="s">
        <v>800</v>
      </c>
      <c r="D45" s="24" t="s">
        <v>336</v>
      </c>
      <c r="E45" s="25" t="s">
        <v>144</v>
      </c>
      <c r="F45" s="26" t="s">
        <v>162</v>
      </c>
      <c r="G45" s="23" t="s">
        <v>84</v>
      </c>
      <c r="H45" s="78">
        <v>10</v>
      </c>
      <c r="I45" s="27">
        <v>5</v>
      </c>
      <c r="J45" s="27" t="s">
        <v>25</v>
      </c>
      <c r="K45" s="27">
        <v>2</v>
      </c>
      <c r="L45" s="71">
        <v>5</v>
      </c>
      <c r="M45" s="28">
        <f t="shared" si="5"/>
        <v>5.2</v>
      </c>
      <c r="N45" s="29" t="str">
        <f t="shared" si="6"/>
        <v>D+</v>
      </c>
      <c r="O45" s="30" t="str">
        <f t="shared" si="7"/>
        <v>Trung bình yếu</v>
      </c>
      <c r="P45" s="31" t="str">
        <f t="shared" si="8"/>
        <v/>
      </c>
      <c r="Q45" s="32" t="s">
        <v>775</v>
      </c>
      <c r="R45" s="3"/>
      <c r="S45" s="21"/>
      <c r="T45" s="73" t="str">
        <f t="shared" si="9"/>
        <v>Đạt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2:35" ht="18.75" customHeight="1" x14ac:dyDescent="0.25">
      <c r="B46" s="22">
        <v>38</v>
      </c>
      <c r="C46" s="23" t="s">
        <v>801</v>
      </c>
      <c r="D46" s="24" t="s">
        <v>802</v>
      </c>
      <c r="E46" s="25" t="s">
        <v>144</v>
      </c>
      <c r="F46" s="26" t="s">
        <v>803</v>
      </c>
      <c r="G46" s="23" t="s">
        <v>60</v>
      </c>
      <c r="H46" s="78">
        <v>9</v>
      </c>
      <c r="I46" s="27">
        <v>5</v>
      </c>
      <c r="J46" s="27" t="s">
        <v>25</v>
      </c>
      <c r="K46" s="27">
        <v>3</v>
      </c>
      <c r="L46" s="71">
        <v>5.5</v>
      </c>
      <c r="M46" s="28">
        <f t="shared" si="5"/>
        <v>5.6</v>
      </c>
      <c r="N46" s="29" t="str">
        <f t="shared" si="6"/>
        <v>C</v>
      </c>
      <c r="O46" s="30" t="str">
        <f t="shared" si="7"/>
        <v>Trung bình</v>
      </c>
      <c r="P46" s="31" t="str">
        <f t="shared" si="8"/>
        <v/>
      </c>
      <c r="Q46" s="32" t="s">
        <v>775</v>
      </c>
      <c r="R46" s="3"/>
      <c r="S46" s="21"/>
      <c r="T46" s="73" t="str">
        <f t="shared" si="9"/>
        <v>Đạt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2:35" ht="18.75" customHeight="1" x14ac:dyDescent="0.25">
      <c r="B47" s="22">
        <v>39</v>
      </c>
      <c r="C47" s="23" t="s">
        <v>804</v>
      </c>
      <c r="D47" s="24" t="s">
        <v>805</v>
      </c>
      <c r="E47" s="25" t="s">
        <v>291</v>
      </c>
      <c r="F47" s="26" t="s">
        <v>806</v>
      </c>
      <c r="G47" s="23" t="s">
        <v>68</v>
      </c>
      <c r="H47" s="78">
        <v>5</v>
      </c>
      <c r="I47" s="27">
        <v>7</v>
      </c>
      <c r="J47" s="27" t="s">
        <v>25</v>
      </c>
      <c r="K47" s="27">
        <v>4</v>
      </c>
      <c r="L47" s="71">
        <v>7</v>
      </c>
      <c r="M47" s="28">
        <f t="shared" si="5"/>
        <v>6.5</v>
      </c>
      <c r="N47" s="29" t="str">
        <f t="shared" si="6"/>
        <v>C+</v>
      </c>
      <c r="O47" s="30" t="str">
        <f t="shared" si="7"/>
        <v>Trung bình</v>
      </c>
      <c r="P47" s="31" t="str">
        <f t="shared" si="8"/>
        <v/>
      </c>
      <c r="Q47" s="32" t="s">
        <v>775</v>
      </c>
      <c r="R47" s="3"/>
      <c r="S47" s="21"/>
      <c r="T47" s="73" t="str">
        <f t="shared" si="9"/>
        <v>Đạt</v>
      </c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</row>
    <row r="48" spans="2:35" ht="18.75" customHeight="1" x14ac:dyDescent="0.25">
      <c r="B48" s="22">
        <v>40</v>
      </c>
      <c r="C48" s="23" t="s">
        <v>807</v>
      </c>
      <c r="D48" s="24" t="s">
        <v>379</v>
      </c>
      <c r="E48" s="25" t="s">
        <v>92</v>
      </c>
      <c r="F48" s="26" t="s">
        <v>273</v>
      </c>
      <c r="G48" s="23" t="s">
        <v>60</v>
      </c>
      <c r="H48" s="78">
        <v>7</v>
      </c>
      <c r="I48" s="27">
        <v>8</v>
      </c>
      <c r="J48" s="27" t="s">
        <v>25</v>
      </c>
      <c r="K48" s="27">
        <v>4</v>
      </c>
      <c r="L48" s="71">
        <v>8</v>
      </c>
      <c r="M48" s="28">
        <f t="shared" si="5"/>
        <v>7.5</v>
      </c>
      <c r="N48" s="29" t="str">
        <f t="shared" si="6"/>
        <v>B</v>
      </c>
      <c r="O48" s="30" t="str">
        <f t="shared" si="7"/>
        <v>Khá</v>
      </c>
      <c r="P48" s="31" t="str">
        <f t="shared" si="8"/>
        <v/>
      </c>
      <c r="Q48" s="32" t="s">
        <v>775</v>
      </c>
      <c r="R48" s="3"/>
      <c r="S48" s="21"/>
      <c r="T48" s="73" t="str">
        <f t="shared" si="9"/>
        <v>Đạt</v>
      </c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2:35" ht="18.75" customHeight="1" x14ac:dyDescent="0.25">
      <c r="B49" s="22">
        <v>41</v>
      </c>
      <c r="C49" s="23" t="s">
        <v>808</v>
      </c>
      <c r="D49" s="24" t="s">
        <v>809</v>
      </c>
      <c r="E49" s="25" t="s">
        <v>94</v>
      </c>
      <c r="F49" s="26" t="s">
        <v>810</v>
      </c>
      <c r="G49" s="23" t="s">
        <v>49</v>
      </c>
      <c r="H49" s="78">
        <v>10</v>
      </c>
      <c r="I49" s="27">
        <v>8</v>
      </c>
      <c r="J49" s="27" t="s">
        <v>25</v>
      </c>
      <c r="K49" s="27">
        <v>5</v>
      </c>
      <c r="L49" s="71">
        <v>9</v>
      </c>
      <c r="M49" s="28">
        <f t="shared" si="5"/>
        <v>8.6</v>
      </c>
      <c r="N49" s="29" t="str">
        <f t="shared" si="6"/>
        <v>A</v>
      </c>
      <c r="O49" s="30" t="str">
        <f t="shared" si="7"/>
        <v>Giỏi</v>
      </c>
      <c r="P49" s="31" t="str">
        <f t="shared" si="8"/>
        <v/>
      </c>
      <c r="Q49" s="32" t="s">
        <v>775</v>
      </c>
      <c r="R49" s="3"/>
      <c r="S49" s="21"/>
      <c r="T49" s="73" t="str">
        <f t="shared" si="9"/>
        <v>Đạt</v>
      </c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2:35" ht="18.75" customHeight="1" x14ac:dyDescent="0.25">
      <c r="B50" s="22">
        <v>42</v>
      </c>
      <c r="C50" s="23" t="s">
        <v>811</v>
      </c>
      <c r="D50" s="24" t="s">
        <v>812</v>
      </c>
      <c r="E50" s="25" t="s">
        <v>813</v>
      </c>
      <c r="F50" s="26" t="s">
        <v>814</v>
      </c>
      <c r="G50" s="23" t="s">
        <v>60</v>
      </c>
      <c r="H50" s="78">
        <v>9</v>
      </c>
      <c r="I50" s="27">
        <v>6</v>
      </c>
      <c r="J50" s="27" t="s">
        <v>25</v>
      </c>
      <c r="K50" s="27">
        <v>3</v>
      </c>
      <c r="L50" s="71">
        <v>9.5</v>
      </c>
      <c r="M50" s="28">
        <f t="shared" si="5"/>
        <v>8.5</v>
      </c>
      <c r="N50" s="29" t="str">
        <f t="shared" si="6"/>
        <v>A</v>
      </c>
      <c r="O50" s="30" t="str">
        <f t="shared" si="7"/>
        <v>Giỏi</v>
      </c>
      <c r="P50" s="31" t="str">
        <f t="shared" si="8"/>
        <v/>
      </c>
      <c r="Q50" s="32" t="s">
        <v>775</v>
      </c>
      <c r="R50" s="3"/>
      <c r="S50" s="21"/>
      <c r="T50" s="73" t="str">
        <f t="shared" si="9"/>
        <v>Đạt</v>
      </c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2:35" ht="18.75" customHeight="1" x14ac:dyDescent="0.25">
      <c r="B51" s="22">
        <v>43</v>
      </c>
      <c r="C51" s="23" t="s">
        <v>815</v>
      </c>
      <c r="D51" s="24" t="s">
        <v>816</v>
      </c>
      <c r="E51" s="25" t="s">
        <v>98</v>
      </c>
      <c r="F51" s="26" t="s">
        <v>123</v>
      </c>
      <c r="G51" s="23" t="s">
        <v>84</v>
      </c>
      <c r="H51" s="78">
        <v>9</v>
      </c>
      <c r="I51" s="27">
        <v>5</v>
      </c>
      <c r="J51" s="27" t="s">
        <v>25</v>
      </c>
      <c r="K51" s="27">
        <v>4</v>
      </c>
      <c r="L51" s="71">
        <v>3.5</v>
      </c>
      <c r="M51" s="28">
        <f t="shared" si="5"/>
        <v>4.3</v>
      </c>
      <c r="N51" s="29" t="str">
        <f t="shared" si="6"/>
        <v>D</v>
      </c>
      <c r="O51" s="30" t="str">
        <f t="shared" si="7"/>
        <v>Trung bình yếu</v>
      </c>
      <c r="P51" s="31" t="str">
        <f t="shared" si="8"/>
        <v/>
      </c>
      <c r="Q51" s="32" t="s">
        <v>775</v>
      </c>
      <c r="R51" s="3"/>
      <c r="S51" s="21"/>
      <c r="T51" s="73" t="str">
        <f t="shared" si="9"/>
        <v>Đạt</v>
      </c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2:35" ht="18.75" customHeight="1" x14ac:dyDescent="0.25">
      <c r="B52" s="22">
        <v>44</v>
      </c>
      <c r="C52" s="23" t="s">
        <v>817</v>
      </c>
      <c r="D52" s="24" t="s">
        <v>167</v>
      </c>
      <c r="E52" s="25" t="s">
        <v>98</v>
      </c>
      <c r="F52" s="26" t="s">
        <v>818</v>
      </c>
      <c r="G52" s="23" t="s">
        <v>47</v>
      </c>
      <c r="H52" s="78">
        <v>10</v>
      </c>
      <c r="I52" s="27">
        <v>7</v>
      </c>
      <c r="J52" s="27" t="s">
        <v>25</v>
      </c>
      <c r="K52" s="27">
        <v>8</v>
      </c>
      <c r="L52" s="71">
        <v>9.5</v>
      </c>
      <c r="M52" s="28">
        <f t="shared" si="5"/>
        <v>9.1999999999999993</v>
      </c>
      <c r="N52" s="29" t="str">
        <f t="shared" si="6"/>
        <v>A+</v>
      </c>
      <c r="O52" s="30" t="str">
        <f t="shared" si="7"/>
        <v>Giỏi</v>
      </c>
      <c r="P52" s="31" t="str">
        <f t="shared" si="8"/>
        <v/>
      </c>
      <c r="Q52" s="32" t="s">
        <v>775</v>
      </c>
      <c r="R52" s="3"/>
      <c r="S52" s="21"/>
      <c r="T52" s="73" t="str">
        <f t="shared" si="9"/>
        <v>Đạt</v>
      </c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2:35" ht="18.75" customHeight="1" x14ac:dyDescent="0.25">
      <c r="B53" s="22">
        <v>45</v>
      </c>
      <c r="C53" s="23" t="s">
        <v>819</v>
      </c>
      <c r="D53" s="24" t="s">
        <v>820</v>
      </c>
      <c r="E53" s="25" t="s">
        <v>653</v>
      </c>
      <c r="F53" s="26" t="s">
        <v>659</v>
      </c>
      <c r="G53" s="23" t="s">
        <v>84</v>
      </c>
      <c r="H53" s="78">
        <v>0</v>
      </c>
      <c r="I53" s="27">
        <v>0</v>
      </c>
      <c r="J53" s="27" t="s">
        <v>25</v>
      </c>
      <c r="K53" s="27">
        <v>0</v>
      </c>
      <c r="L53" s="71" t="s">
        <v>25</v>
      </c>
      <c r="M53" s="28">
        <f t="shared" si="5"/>
        <v>0</v>
      </c>
      <c r="N53" s="29" t="str">
        <f t="shared" si="6"/>
        <v>F</v>
      </c>
      <c r="O53" s="30" t="str">
        <f t="shared" si="7"/>
        <v>Kém</v>
      </c>
      <c r="P53" s="31" t="str">
        <f t="shared" si="8"/>
        <v>Không đủ ĐKDT</v>
      </c>
      <c r="Q53" s="32" t="s">
        <v>775</v>
      </c>
      <c r="R53" s="3"/>
      <c r="S53" s="21"/>
      <c r="T53" s="73" t="str">
        <f t="shared" si="9"/>
        <v>Học lại</v>
      </c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2:35" ht="18.75" customHeight="1" x14ac:dyDescent="0.25">
      <c r="B54" s="22">
        <v>46</v>
      </c>
      <c r="C54" s="23" t="s">
        <v>821</v>
      </c>
      <c r="D54" s="24" t="s">
        <v>822</v>
      </c>
      <c r="E54" s="25" t="s">
        <v>653</v>
      </c>
      <c r="F54" s="26" t="s">
        <v>675</v>
      </c>
      <c r="G54" s="23" t="s">
        <v>55</v>
      </c>
      <c r="H54" s="78">
        <v>10</v>
      </c>
      <c r="I54" s="27">
        <v>8</v>
      </c>
      <c r="J54" s="27" t="s">
        <v>25</v>
      </c>
      <c r="K54" s="27">
        <v>4</v>
      </c>
      <c r="L54" s="71">
        <v>8.5</v>
      </c>
      <c r="M54" s="28">
        <f t="shared" si="5"/>
        <v>8.1999999999999993</v>
      </c>
      <c r="N54" s="29" t="str">
        <f t="shared" si="6"/>
        <v>B+</v>
      </c>
      <c r="O54" s="30" t="str">
        <f t="shared" si="7"/>
        <v>Khá</v>
      </c>
      <c r="P54" s="31" t="str">
        <f t="shared" si="8"/>
        <v/>
      </c>
      <c r="Q54" s="32" t="s">
        <v>775</v>
      </c>
      <c r="R54" s="3"/>
      <c r="S54" s="21"/>
      <c r="T54" s="73" t="str">
        <f t="shared" si="9"/>
        <v>Đạt</v>
      </c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2:35" ht="18.75" customHeight="1" x14ac:dyDescent="0.25">
      <c r="B55" s="22">
        <v>47</v>
      </c>
      <c r="C55" s="23" t="s">
        <v>823</v>
      </c>
      <c r="D55" s="24" t="s">
        <v>824</v>
      </c>
      <c r="E55" s="25" t="s">
        <v>825</v>
      </c>
      <c r="F55" s="26" t="s">
        <v>59</v>
      </c>
      <c r="G55" s="23" t="s">
        <v>55</v>
      </c>
      <c r="H55" s="78">
        <v>10</v>
      </c>
      <c r="I55" s="27">
        <v>7</v>
      </c>
      <c r="J55" s="27" t="s">
        <v>25</v>
      </c>
      <c r="K55" s="27">
        <v>2</v>
      </c>
      <c r="L55" s="71">
        <v>10</v>
      </c>
      <c r="M55" s="28">
        <f t="shared" si="5"/>
        <v>8.9</v>
      </c>
      <c r="N55" s="29" t="str">
        <f t="shared" si="6"/>
        <v>A</v>
      </c>
      <c r="O55" s="30" t="str">
        <f t="shared" si="7"/>
        <v>Giỏi</v>
      </c>
      <c r="P55" s="31" t="str">
        <f t="shared" si="8"/>
        <v/>
      </c>
      <c r="Q55" s="32" t="s">
        <v>775</v>
      </c>
      <c r="R55" s="3"/>
      <c r="S55" s="21"/>
      <c r="T55" s="73" t="str">
        <f t="shared" si="9"/>
        <v>Đạt</v>
      </c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2:35" ht="18.75" customHeight="1" x14ac:dyDescent="0.25">
      <c r="B56" s="22">
        <v>48</v>
      </c>
      <c r="C56" s="23" t="s">
        <v>826</v>
      </c>
      <c r="D56" s="24" t="s">
        <v>827</v>
      </c>
      <c r="E56" s="25" t="s">
        <v>102</v>
      </c>
      <c r="F56" s="26" t="s">
        <v>151</v>
      </c>
      <c r="G56" s="23" t="s">
        <v>87</v>
      </c>
      <c r="H56" s="78">
        <v>1</v>
      </c>
      <c r="I56" s="27">
        <v>6</v>
      </c>
      <c r="J56" s="27" t="s">
        <v>25</v>
      </c>
      <c r="K56" s="27">
        <v>1</v>
      </c>
      <c r="L56" s="71">
        <v>0</v>
      </c>
      <c r="M56" s="28">
        <f t="shared" si="5"/>
        <v>0.8</v>
      </c>
      <c r="N56" s="29" t="str">
        <f t="shared" si="6"/>
        <v>F</v>
      </c>
      <c r="O56" s="30" t="str">
        <f t="shared" si="7"/>
        <v>Kém</v>
      </c>
      <c r="P56" s="31" t="str">
        <f t="shared" si="8"/>
        <v/>
      </c>
      <c r="Q56" s="32" t="s">
        <v>775</v>
      </c>
      <c r="R56" s="3"/>
      <c r="S56" s="21"/>
      <c r="T56" s="73" t="str">
        <f t="shared" si="9"/>
        <v>Học lại</v>
      </c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2:35" ht="18.75" customHeight="1" x14ac:dyDescent="0.25">
      <c r="B57" s="22">
        <v>49</v>
      </c>
      <c r="C57" s="23" t="s">
        <v>828</v>
      </c>
      <c r="D57" s="24" t="s">
        <v>829</v>
      </c>
      <c r="E57" s="25" t="s">
        <v>102</v>
      </c>
      <c r="F57" s="26" t="s">
        <v>830</v>
      </c>
      <c r="G57" s="23" t="s">
        <v>58</v>
      </c>
      <c r="H57" s="78">
        <v>9</v>
      </c>
      <c r="I57" s="27">
        <v>4</v>
      </c>
      <c r="J57" s="27" t="s">
        <v>25</v>
      </c>
      <c r="K57" s="27">
        <v>5</v>
      </c>
      <c r="L57" s="71">
        <v>8</v>
      </c>
      <c r="M57" s="28">
        <f t="shared" si="5"/>
        <v>7.4</v>
      </c>
      <c r="N57" s="29" t="str">
        <f t="shared" si="6"/>
        <v>B</v>
      </c>
      <c r="O57" s="30" t="str">
        <f t="shared" si="7"/>
        <v>Khá</v>
      </c>
      <c r="P57" s="31" t="str">
        <f t="shared" si="8"/>
        <v/>
      </c>
      <c r="Q57" s="32" t="s">
        <v>831</v>
      </c>
      <c r="R57" s="3"/>
      <c r="S57" s="21"/>
      <c r="T57" s="73" t="str">
        <f t="shared" si="9"/>
        <v>Đạt</v>
      </c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2:35" ht="18.75" customHeight="1" x14ac:dyDescent="0.25">
      <c r="B58" s="22">
        <v>50</v>
      </c>
      <c r="C58" s="23" t="s">
        <v>832</v>
      </c>
      <c r="D58" s="24" t="s">
        <v>833</v>
      </c>
      <c r="E58" s="25" t="s">
        <v>102</v>
      </c>
      <c r="F58" s="26" t="s">
        <v>834</v>
      </c>
      <c r="G58" s="23" t="s">
        <v>50</v>
      </c>
      <c r="H58" s="78">
        <v>9</v>
      </c>
      <c r="I58" s="27">
        <v>5</v>
      </c>
      <c r="J58" s="27" t="s">
        <v>25</v>
      </c>
      <c r="K58" s="27">
        <v>9</v>
      </c>
      <c r="L58" s="71">
        <v>6.5</v>
      </c>
      <c r="M58" s="28">
        <f t="shared" si="5"/>
        <v>6.9</v>
      </c>
      <c r="N58" s="29" t="str">
        <f t="shared" si="6"/>
        <v>C+</v>
      </c>
      <c r="O58" s="30" t="str">
        <f t="shared" si="7"/>
        <v>Trung bình</v>
      </c>
      <c r="P58" s="31" t="str">
        <f t="shared" si="8"/>
        <v/>
      </c>
      <c r="Q58" s="32" t="s">
        <v>831</v>
      </c>
      <c r="R58" s="3"/>
      <c r="S58" s="21"/>
      <c r="T58" s="73" t="str">
        <f t="shared" si="9"/>
        <v>Đạt</v>
      </c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2:35" ht="18.75" customHeight="1" x14ac:dyDescent="0.25">
      <c r="B59" s="22">
        <v>51</v>
      </c>
      <c r="C59" s="23" t="s">
        <v>835</v>
      </c>
      <c r="D59" s="24" t="s">
        <v>724</v>
      </c>
      <c r="E59" s="25" t="s">
        <v>427</v>
      </c>
      <c r="F59" s="26" t="s">
        <v>295</v>
      </c>
      <c r="G59" s="23" t="s">
        <v>55</v>
      </c>
      <c r="H59" s="78">
        <v>10</v>
      </c>
      <c r="I59" s="27">
        <v>6</v>
      </c>
      <c r="J59" s="27" t="s">
        <v>25</v>
      </c>
      <c r="K59" s="27">
        <v>8</v>
      </c>
      <c r="L59" s="71">
        <v>8.5</v>
      </c>
      <c r="M59" s="28">
        <f t="shared" si="5"/>
        <v>8.4</v>
      </c>
      <c r="N59" s="29" t="str">
        <f t="shared" si="6"/>
        <v>B+</v>
      </c>
      <c r="O59" s="30" t="str">
        <f t="shared" si="7"/>
        <v>Khá</v>
      </c>
      <c r="P59" s="31" t="str">
        <f t="shared" si="8"/>
        <v/>
      </c>
      <c r="Q59" s="32" t="s">
        <v>831</v>
      </c>
      <c r="R59" s="3"/>
      <c r="S59" s="21"/>
      <c r="T59" s="73" t="str">
        <f t="shared" si="9"/>
        <v>Đạt</v>
      </c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2:35" ht="18.75" customHeight="1" x14ac:dyDescent="0.25">
      <c r="B60" s="22">
        <v>52</v>
      </c>
      <c r="C60" s="23" t="s">
        <v>836</v>
      </c>
      <c r="D60" s="24" t="s">
        <v>74</v>
      </c>
      <c r="E60" s="25" t="s">
        <v>837</v>
      </c>
      <c r="F60" s="26" t="s">
        <v>735</v>
      </c>
      <c r="G60" s="23" t="s">
        <v>55</v>
      </c>
      <c r="H60" s="78">
        <v>10</v>
      </c>
      <c r="I60" s="27">
        <v>7</v>
      </c>
      <c r="J60" s="27" t="s">
        <v>25</v>
      </c>
      <c r="K60" s="27">
        <v>4</v>
      </c>
      <c r="L60" s="71">
        <v>8.5</v>
      </c>
      <c r="M60" s="28">
        <f t="shared" si="5"/>
        <v>8.1</v>
      </c>
      <c r="N60" s="29" t="str">
        <f t="shared" si="6"/>
        <v>B+</v>
      </c>
      <c r="O60" s="30" t="str">
        <f t="shared" si="7"/>
        <v>Khá</v>
      </c>
      <c r="P60" s="31" t="str">
        <f t="shared" si="8"/>
        <v/>
      </c>
      <c r="Q60" s="32" t="s">
        <v>831</v>
      </c>
      <c r="R60" s="3"/>
      <c r="S60" s="21"/>
      <c r="T60" s="73" t="str">
        <f t="shared" si="9"/>
        <v>Đạt</v>
      </c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2:35" ht="18.75" customHeight="1" x14ac:dyDescent="0.25">
      <c r="B61" s="22">
        <v>53</v>
      </c>
      <c r="C61" s="23" t="s">
        <v>838</v>
      </c>
      <c r="D61" s="24" t="s">
        <v>74</v>
      </c>
      <c r="E61" s="25" t="s">
        <v>161</v>
      </c>
      <c r="F61" s="26" t="s">
        <v>839</v>
      </c>
      <c r="G61" s="23" t="s">
        <v>84</v>
      </c>
      <c r="H61" s="78">
        <v>10</v>
      </c>
      <c r="I61" s="27">
        <v>8</v>
      </c>
      <c r="J61" s="27" t="s">
        <v>25</v>
      </c>
      <c r="K61" s="27">
        <v>9</v>
      </c>
      <c r="L61" s="71">
        <v>8.5</v>
      </c>
      <c r="M61" s="28">
        <f t="shared" si="5"/>
        <v>8.6999999999999993</v>
      </c>
      <c r="N61" s="29" t="str">
        <f t="shared" si="6"/>
        <v>A</v>
      </c>
      <c r="O61" s="30" t="str">
        <f t="shared" si="7"/>
        <v>Giỏi</v>
      </c>
      <c r="P61" s="31" t="str">
        <f t="shared" si="8"/>
        <v/>
      </c>
      <c r="Q61" s="32" t="s">
        <v>831</v>
      </c>
      <c r="R61" s="3"/>
      <c r="S61" s="21"/>
      <c r="T61" s="73" t="str">
        <f t="shared" si="9"/>
        <v>Đạt</v>
      </c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2:35" ht="18.75" customHeight="1" x14ac:dyDescent="0.25">
      <c r="B62" s="22">
        <v>54</v>
      </c>
      <c r="C62" s="23" t="s">
        <v>840</v>
      </c>
      <c r="D62" s="24" t="s">
        <v>841</v>
      </c>
      <c r="E62" s="25" t="s">
        <v>163</v>
      </c>
      <c r="F62" s="26" t="s">
        <v>288</v>
      </c>
      <c r="G62" s="23" t="s">
        <v>53</v>
      </c>
      <c r="H62" s="78">
        <v>10</v>
      </c>
      <c r="I62" s="27">
        <v>7</v>
      </c>
      <c r="J62" s="27" t="s">
        <v>25</v>
      </c>
      <c r="K62" s="27">
        <v>3</v>
      </c>
      <c r="L62" s="71">
        <v>9.5</v>
      </c>
      <c r="M62" s="28">
        <f t="shared" si="5"/>
        <v>8.6999999999999993</v>
      </c>
      <c r="N62" s="29" t="str">
        <f t="shared" si="6"/>
        <v>A</v>
      </c>
      <c r="O62" s="30" t="str">
        <f t="shared" si="7"/>
        <v>Giỏi</v>
      </c>
      <c r="P62" s="31" t="str">
        <f t="shared" si="8"/>
        <v/>
      </c>
      <c r="Q62" s="32" t="s">
        <v>831</v>
      </c>
      <c r="R62" s="3"/>
      <c r="S62" s="21"/>
      <c r="T62" s="73" t="str">
        <f t="shared" si="9"/>
        <v>Đạt</v>
      </c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</row>
    <row r="63" spans="2:35" ht="18.75" customHeight="1" x14ac:dyDescent="0.25">
      <c r="B63" s="22">
        <v>55</v>
      </c>
      <c r="C63" s="23" t="s">
        <v>842</v>
      </c>
      <c r="D63" s="24" t="s">
        <v>843</v>
      </c>
      <c r="E63" s="25" t="s">
        <v>165</v>
      </c>
      <c r="F63" s="26" t="s">
        <v>844</v>
      </c>
      <c r="G63" s="23" t="s">
        <v>60</v>
      </c>
      <c r="H63" s="78">
        <v>10</v>
      </c>
      <c r="I63" s="27">
        <v>5</v>
      </c>
      <c r="J63" s="27" t="s">
        <v>25</v>
      </c>
      <c r="K63" s="27">
        <v>5</v>
      </c>
      <c r="L63" s="71">
        <v>7.5</v>
      </c>
      <c r="M63" s="28">
        <f t="shared" si="5"/>
        <v>7.3</v>
      </c>
      <c r="N63" s="29" t="str">
        <f t="shared" si="6"/>
        <v>B</v>
      </c>
      <c r="O63" s="30" t="str">
        <f t="shared" si="7"/>
        <v>Khá</v>
      </c>
      <c r="P63" s="31" t="str">
        <f t="shared" si="8"/>
        <v/>
      </c>
      <c r="Q63" s="32" t="s">
        <v>831</v>
      </c>
      <c r="R63" s="3"/>
      <c r="S63" s="21"/>
      <c r="T63" s="73" t="str">
        <f t="shared" si="9"/>
        <v>Đạt</v>
      </c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</row>
    <row r="64" spans="2:35" ht="18.75" customHeight="1" x14ac:dyDescent="0.25">
      <c r="B64" s="22">
        <v>56</v>
      </c>
      <c r="C64" s="23" t="s">
        <v>845</v>
      </c>
      <c r="D64" s="24" t="s">
        <v>846</v>
      </c>
      <c r="E64" s="25" t="s">
        <v>165</v>
      </c>
      <c r="F64" s="26" t="s">
        <v>377</v>
      </c>
      <c r="G64" s="23" t="s">
        <v>50</v>
      </c>
      <c r="H64" s="78">
        <v>9</v>
      </c>
      <c r="I64" s="27">
        <v>8</v>
      </c>
      <c r="J64" s="27" t="s">
        <v>25</v>
      </c>
      <c r="K64" s="27">
        <v>1</v>
      </c>
      <c r="L64" s="71">
        <v>6.5</v>
      </c>
      <c r="M64" s="28">
        <f t="shared" si="5"/>
        <v>6.4</v>
      </c>
      <c r="N64" s="29" t="str">
        <f t="shared" si="6"/>
        <v>C</v>
      </c>
      <c r="O64" s="30" t="str">
        <f t="shared" si="7"/>
        <v>Trung bình</v>
      </c>
      <c r="P64" s="31" t="str">
        <f t="shared" si="8"/>
        <v/>
      </c>
      <c r="Q64" s="32" t="s">
        <v>831</v>
      </c>
      <c r="R64" s="3"/>
      <c r="S64" s="21"/>
      <c r="T64" s="73" t="str">
        <f t="shared" si="9"/>
        <v>Đạt</v>
      </c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1:35" ht="18.75" customHeight="1" x14ac:dyDescent="0.25">
      <c r="B65" s="22">
        <v>57</v>
      </c>
      <c r="C65" s="23" t="s">
        <v>847</v>
      </c>
      <c r="D65" s="24" t="s">
        <v>73</v>
      </c>
      <c r="E65" s="25" t="s">
        <v>165</v>
      </c>
      <c r="F65" s="26" t="s">
        <v>608</v>
      </c>
      <c r="G65" s="23" t="s">
        <v>78</v>
      </c>
      <c r="H65" s="78">
        <v>10</v>
      </c>
      <c r="I65" s="27">
        <v>8</v>
      </c>
      <c r="J65" s="27" t="s">
        <v>25</v>
      </c>
      <c r="K65" s="27">
        <v>7</v>
      </c>
      <c r="L65" s="71">
        <v>9</v>
      </c>
      <c r="M65" s="28">
        <f t="shared" si="5"/>
        <v>8.8000000000000007</v>
      </c>
      <c r="N65" s="29" t="str">
        <f t="shared" si="6"/>
        <v>A</v>
      </c>
      <c r="O65" s="30" t="str">
        <f t="shared" si="7"/>
        <v>Giỏi</v>
      </c>
      <c r="P65" s="31" t="str">
        <f t="shared" si="8"/>
        <v/>
      </c>
      <c r="Q65" s="32" t="s">
        <v>831</v>
      </c>
      <c r="R65" s="3"/>
      <c r="S65" s="21"/>
      <c r="T65" s="73" t="str">
        <f t="shared" si="9"/>
        <v>Đạt</v>
      </c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1:35" ht="18.75" customHeight="1" x14ac:dyDescent="0.25">
      <c r="B66" s="22">
        <v>58</v>
      </c>
      <c r="C66" s="23" t="s">
        <v>848</v>
      </c>
      <c r="D66" s="24" t="s">
        <v>167</v>
      </c>
      <c r="E66" s="25" t="s">
        <v>849</v>
      </c>
      <c r="F66" s="26" t="s">
        <v>850</v>
      </c>
      <c r="G66" s="23" t="s">
        <v>84</v>
      </c>
      <c r="H66" s="78">
        <v>10</v>
      </c>
      <c r="I66" s="27">
        <v>5</v>
      </c>
      <c r="J66" s="27" t="s">
        <v>25</v>
      </c>
      <c r="K66" s="27">
        <v>2</v>
      </c>
      <c r="L66" s="71">
        <v>8</v>
      </c>
      <c r="M66" s="28">
        <f t="shared" si="5"/>
        <v>7.3</v>
      </c>
      <c r="N66" s="29" t="str">
        <f t="shared" si="6"/>
        <v>B</v>
      </c>
      <c r="O66" s="30" t="str">
        <f t="shared" si="7"/>
        <v>Khá</v>
      </c>
      <c r="P66" s="31" t="str">
        <f t="shared" si="8"/>
        <v/>
      </c>
      <c r="Q66" s="32" t="s">
        <v>831</v>
      </c>
      <c r="R66" s="3"/>
      <c r="S66" s="21"/>
      <c r="T66" s="73" t="str">
        <f t="shared" si="9"/>
        <v>Đạt</v>
      </c>
      <c r="U66" s="62"/>
      <c r="V66" s="62"/>
      <c r="W66" s="62"/>
      <c r="X66" s="62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</row>
    <row r="67" spans="1:35" ht="18.75" customHeight="1" x14ac:dyDescent="0.25">
      <c r="B67" s="22">
        <v>59</v>
      </c>
      <c r="C67" s="23" t="s">
        <v>851</v>
      </c>
      <c r="D67" s="24" t="s">
        <v>70</v>
      </c>
      <c r="E67" s="25" t="s">
        <v>852</v>
      </c>
      <c r="F67" s="26" t="s">
        <v>538</v>
      </c>
      <c r="G67" s="23" t="s">
        <v>78</v>
      </c>
      <c r="H67" s="78">
        <v>3</v>
      </c>
      <c r="I67" s="27">
        <v>2</v>
      </c>
      <c r="J67" s="27" t="s">
        <v>25</v>
      </c>
      <c r="K67" s="27">
        <v>1</v>
      </c>
      <c r="L67" s="71">
        <v>4.5</v>
      </c>
      <c r="M67" s="28">
        <f t="shared" si="5"/>
        <v>3.8</v>
      </c>
      <c r="N67" s="29" t="str">
        <f t="shared" si="6"/>
        <v>F</v>
      </c>
      <c r="O67" s="30" t="str">
        <f t="shared" si="7"/>
        <v>Kém</v>
      </c>
      <c r="P67" s="31" t="str">
        <f t="shared" si="8"/>
        <v/>
      </c>
      <c r="Q67" s="32" t="s">
        <v>831</v>
      </c>
      <c r="R67" s="3"/>
      <c r="S67" s="21"/>
      <c r="T67" s="73" t="str">
        <f t="shared" si="9"/>
        <v>Học lại</v>
      </c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1:35" ht="18.75" customHeight="1" x14ac:dyDescent="0.25">
      <c r="B68" s="22">
        <v>60</v>
      </c>
      <c r="C68" s="23" t="s">
        <v>853</v>
      </c>
      <c r="D68" s="24" t="s">
        <v>167</v>
      </c>
      <c r="E68" s="25" t="s">
        <v>854</v>
      </c>
      <c r="F68" s="26" t="s">
        <v>855</v>
      </c>
      <c r="G68" s="23" t="s">
        <v>58</v>
      </c>
      <c r="H68" s="78">
        <v>5</v>
      </c>
      <c r="I68" s="27">
        <v>6</v>
      </c>
      <c r="J68" s="27" t="s">
        <v>25</v>
      </c>
      <c r="K68" s="27">
        <v>4</v>
      </c>
      <c r="L68" s="71">
        <v>10</v>
      </c>
      <c r="M68" s="28">
        <f t="shared" si="5"/>
        <v>8.5</v>
      </c>
      <c r="N68" s="29" t="str">
        <f t="shared" si="6"/>
        <v>A</v>
      </c>
      <c r="O68" s="30" t="str">
        <f t="shared" si="7"/>
        <v>Giỏi</v>
      </c>
      <c r="P68" s="31" t="str">
        <f t="shared" si="8"/>
        <v/>
      </c>
      <c r="Q68" s="32" t="s">
        <v>831</v>
      </c>
      <c r="R68" s="3"/>
      <c r="S68" s="21"/>
      <c r="T68" s="73" t="str">
        <f t="shared" si="9"/>
        <v>Đạt</v>
      </c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1:35" ht="18.75" customHeight="1" x14ac:dyDescent="0.25">
      <c r="B69" s="22">
        <v>61</v>
      </c>
      <c r="C69" s="23" t="s">
        <v>856</v>
      </c>
      <c r="D69" s="24" t="s">
        <v>857</v>
      </c>
      <c r="E69" s="25" t="s">
        <v>858</v>
      </c>
      <c r="F69" s="26" t="s">
        <v>859</v>
      </c>
      <c r="G69" s="23" t="s">
        <v>60</v>
      </c>
      <c r="H69" s="78">
        <v>9</v>
      </c>
      <c r="I69" s="27">
        <v>5</v>
      </c>
      <c r="J69" s="27" t="s">
        <v>25</v>
      </c>
      <c r="K69" s="27">
        <v>5</v>
      </c>
      <c r="L69" s="71">
        <v>8.5</v>
      </c>
      <c r="M69" s="28">
        <f t="shared" si="5"/>
        <v>7.9</v>
      </c>
      <c r="N69" s="29" t="str">
        <f t="shared" si="6"/>
        <v>B</v>
      </c>
      <c r="O69" s="30" t="str">
        <f t="shared" si="7"/>
        <v>Khá</v>
      </c>
      <c r="P69" s="31" t="str">
        <f t="shared" si="8"/>
        <v/>
      </c>
      <c r="Q69" s="32" t="s">
        <v>831</v>
      </c>
      <c r="R69" s="3"/>
      <c r="S69" s="21"/>
      <c r="T69" s="73" t="str">
        <f t="shared" si="9"/>
        <v>Đạt</v>
      </c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1:35" ht="18.75" customHeight="1" x14ac:dyDescent="0.25">
      <c r="B70" s="22">
        <v>62</v>
      </c>
      <c r="C70" s="23" t="s">
        <v>860</v>
      </c>
      <c r="D70" s="24" t="s">
        <v>80</v>
      </c>
      <c r="E70" s="25" t="s">
        <v>861</v>
      </c>
      <c r="F70" s="26" t="s">
        <v>862</v>
      </c>
      <c r="G70" s="23" t="s">
        <v>47</v>
      </c>
      <c r="H70" s="78">
        <v>10</v>
      </c>
      <c r="I70" s="27">
        <v>7</v>
      </c>
      <c r="J70" s="27" t="s">
        <v>25</v>
      </c>
      <c r="K70" s="27">
        <v>3</v>
      </c>
      <c r="L70" s="71">
        <v>9</v>
      </c>
      <c r="M70" s="28">
        <f t="shared" si="5"/>
        <v>8.3000000000000007</v>
      </c>
      <c r="N70" s="29" t="str">
        <f t="shared" si="6"/>
        <v>B+</v>
      </c>
      <c r="O70" s="30" t="str">
        <f t="shared" si="7"/>
        <v>Khá</v>
      </c>
      <c r="P70" s="31" t="str">
        <f t="shared" si="8"/>
        <v/>
      </c>
      <c r="Q70" s="32" t="s">
        <v>831</v>
      </c>
      <c r="R70" s="3"/>
      <c r="S70" s="21"/>
      <c r="T70" s="73" t="str">
        <f t="shared" si="9"/>
        <v>Đạt</v>
      </c>
      <c r="U70" s="62"/>
      <c r="V70" s="62"/>
      <c r="W70" s="62"/>
      <c r="X70" s="54"/>
      <c r="Y70" s="54"/>
      <c r="Z70" s="54"/>
      <c r="AA70" s="54"/>
      <c r="AB70" s="53"/>
      <c r="AC70" s="54"/>
      <c r="AD70" s="54"/>
      <c r="AE70" s="54"/>
      <c r="AF70" s="54"/>
      <c r="AG70" s="54"/>
      <c r="AH70" s="54"/>
      <c r="AI70" s="55"/>
    </row>
    <row r="71" spans="1:35" ht="18.75" customHeight="1" x14ac:dyDescent="0.25">
      <c r="B71" s="22">
        <v>63</v>
      </c>
      <c r="C71" s="23" t="s">
        <v>863</v>
      </c>
      <c r="D71" s="24" t="s">
        <v>864</v>
      </c>
      <c r="E71" s="25" t="s">
        <v>680</v>
      </c>
      <c r="F71" s="26" t="s">
        <v>865</v>
      </c>
      <c r="G71" s="23" t="s">
        <v>58</v>
      </c>
      <c r="H71" s="78">
        <v>7</v>
      </c>
      <c r="I71" s="27">
        <v>4</v>
      </c>
      <c r="J71" s="27" t="s">
        <v>25</v>
      </c>
      <c r="K71" s="27">
        <v>5</v>
      </c>
      <c r="L71" s="71">
        <v>6.5</v>
      </c>
      <c r="M71" s="28">
        <f t="shared" si="5"/>
        <v>6.2</v>
      </c>
      <c r="N71" s="29" t="str">
        <f t="shared" si="6"/>
        <v>C</v>
      </c>
      <c r="O71" s="30" t="str">
        <f t="shared" si="7"/>
        <v>Trung bình</v>
      </c>
      <c r="P71" s="31" t="str">
        <f t="shared" si="8"/>
        <v/>
      </c>
      <c r="Q71" s="32" t="s">
        <v>831</v>
      </c>
      <c r="R71" s="3"/>
      <c r="S71" s="21"/>
      <c r="T71" s="73" t="str">
        <f t="shared" si="9"/>
        <v>Đạt</v>
      </c>
      <c r="U71" s="63"/>
      <c r="V71" s="63"/>
      <c r="W71" s="75"/>
      <c r="X71" s="53"/>
      <c r="Y71" s="53"/>
      <c r="Z71" s="53"/>
      <c r="AA71" s="64"/>
      <c r="AB71" s="53"/>
      <c r="AC71" s="65"/>
      <c r="AD71" s="66"/>
      <c r="AE71" s="65"/>
      <c r="AF71" s="66"/>
      <c r="AG71" s="65"/>
      <c r="AH71" s="53"/>
      <c r="AI71" s="64"/>
    </row>
    <row r="72" spans="1:35" ht="18.75" customHeight="1" x14ac:dyDescent="0.25">
      <c r="B72" s="22">
        <v>64</v>
      </c>
      <c r="C72" s="23" t="s">
        <v>866</v>
      </c>
      <c r="D72" s="24" t="s">
        <v>73</v>
      </c>
      <c r="E72" s="25" t="s">
        <v>108</v>
      </c>
      <c r="F72" s="26" t="s">
        <v>810</v>
      </c>
      <c r="G72" s="23" t="s">
        <v>55</v>
      </c>
      <c r="H72" s="78">
        <v>9</v>
      </c>
      <c r="I72" s="27">
        <v>3</v>
      </c>
      <c r="J72" s="27" t="s">
        <v>25</v>
      </c>
      <c r="K72" s="27">
        <v>1</v>
      </c>
      <c r="L72" s="71">
        <v>6.5</v>
      </c>
      <c r="M72" s="28">
        <f t="shared" si="5"/>
        <v>5.9</v>
      </c>
      <c r="N72" s="29" t="str">
        <f t="shared" si="6"/>
        <v>C</v>
      </c>
      <c r="O72" s="30" t="str">
        <f t="shared" si="7"/>
        <v>Trung bình</v>
      </c>
      <c r="P72" s="31" t="str">
        <f t="shared" si="8"/>
        <v/>
      </c>
      <c r="Q72" s="32" t="s">
        <v>831</v>
      </c>
      <c r="R72" s="3"/>
      <c r="S72" s="21"/>
      <c r="T72" s="73" t="str">
        <f t="shared" si="9"/>
        <v>Đạt</v>
      </c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1:35" ht="18.75" customHeight="1" x14ac:dyDescent="0.25">
      <c r="B73" s="22">
        <v>65</v>
      </c>
      <c r="C73" s="23" t="s">
        <v>867</v>
      </c>
      <c r="D73" s="24" t="s">
        <v>868</v>
      </c>
      <c r="E73" s="25" t="s">
        <v>108</v>
      </c>
      <c r="F73" s="26" t="s">
        <v>266</v>
      </c>
      <c r="G73" s="23" t="s">
        <v>53</v>
      </c>
      <c r="H73" s="78">
        <v>5</v>
      </c>
      <c r="I73" s="27">
        <v>3</v>
      </c>
      <c r="J73" s="27" t="s">
        <v>25</v>
      </c>
      <c r="K73" s="27">
        <v>1</v>
      </c>
      <c r="L73" s="71">
        <v>7.5</v>
      </c>
      <c r="M73" s="28">
        <f t="shared" ref="M73:M104" si="10">ROUND(SUMPRODUCT(H73:L73,$H$8:$L$8)/100,1)</f>
        <v>6.2</v>
      </c>
      <c r="N73" s="29" t="str">
        <f t="shared" ref="N73:N78" si="11">IF(AND($M73&gt;=9,$M73&lt;=10),"A+","")&amp;IF(AND($M73&gt;=8.5,$M73&lt;=8.9),"A","")&amp;IF(AND($M73&gt;=8,$M73&lt;=8.4),"B+","")&amp;IF(AND($M73&gt;=7,$M73&lt;=7.9),"B","")&amp;IF(AND($M73&gt;=6.5,$M73&lt;=6.9),"C+","")&amp;IF(AND($M73&gt;=5.5,$M73&lt;=6.4),"C","")&amp;IF(AND($M73&gt;=5,$M73&lt;=5.4),"D+","")&amp;IF(AND($M73&gt;=4,$M73&lt;=4.9),"D","")&amp;IF(AND($M73&lt;4),"F","")</f>
        <v>C</v>
      </c>
      <c r="O73" s="30" t="str">
        <f t="shared" ref="O73:O78" si="12">IF($M73&lt;4,"Kém",IF(AND($M73&gt;=4,$M73&lt;=5.4),"Trung bình yếu",IF(AND($M73&gt;=5.5,$M73&lt;=6.9),"Trung bình",IF(AND($M73&gt;=7,$M73&lt;=8.4),"Khá",IF(AND($M73&gt;=8.5,$M73&lt;=10),"Giỏi","")))))</f>
        <v>Trung bình</v>
      </c>
      <c r="P73" s="31" t="str">
        <f t="shared" ref="P73:P78" si="13">+IF(OR($H73=0,$I73=0,$J73=0,$K73=0),"Không đủ ĐKDT",IF(AND(L73=0,M73&gt;=4),"Không đạt",""))</f>
        <v/>
      </c>
      <c r="Q73" s="32" t="s">
        <v>831</v>
      </c>
      <c r="R73" s="3"/>
      <c r="S73" s="21"/>
      <c r="T73" s="73" t="str">
        <f t="shared" ref="T73:T78" si="14">IF(P73="Không đủ ĐKDT","Học lại",IF(P73="Đình chỉ thi","Học lại",IF(AND(MID(G73,2,2)&lt;"12",P73="Vắng"),"Thi lại",IF(P73="Vắng có phép", "Thi lại",IF(AND((MID(G73,2,2)&lt;"12"),M73&lt;4.5),"Thi lại",IF(AND((MID(G73,2,2)&lt;"18"),M73&lt;4),"Học lại",IF(AND((MID(G73,2,2)&gt;"17"),M73&lt;4),"Thi lại",IF(AND(MID(G73,2,2)&gt;"17",L73=0),"Thi lại",IF(AND((MID(G73,2,2)&lt;"12"),L73=0),"Thi lại",IF(AND((MID(G73,2,2)&lt;"18"),(MID(G73,2,2)&gt;"11"),L73=0),"Học lại","Đạt"))))))))))</f>
        <v>Đạt</v>
      </c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1:35" ht="18.75" customHeight="1" x14ac:dyDescent="0.25">
      <c r="B74" s="22">
        <v>66</v>
      </c>
      <c r="C74" s="23" t="s">
        <v>869</v>
      </c>
      <c r="D74" s="24" t="s">
        <v>120</v>
      </c>
      <c r="E74" s="25" t="s">
        <v>346</v>
      </c>
      <c r="F74" s="26" t="s">
        <v>870</v>
      </c>
      <c r="G74" s="23" t="s">
        <v>55</v>
      </c>
      <c r="H74" s="78">
        <v>1</v>
      </c>
      <c r="I74" s="27">
        <v>2</v>
      </c>
      <c r="J74" s="27" t="s">
        <v>25</v>
      </c>
      <c r="K74" s="27">
        <v>0</v>
      </c>
      <c r="L74" s="71" t="s">
        <v>25</v>
      </c>
      <c r="M74" s="28">
        <f t="shared" si="10"/>
        <v>0.3</v>
      </c>
      <c r="N74" s="29" t="str">
        <f t="shared" si="11"/>
        <v>F</v>
      </c>
      <c r="O74" s="30" t="str">
        <f t="shared" si="12"/>
        <v>Kém</v>
      </c>
      <c r="P74" s="31" t="str">
        <f t="shared" si="13"/>
        <v>Không đủ ĐKDT</v>
      </c>
      <c r="Q74" s="32" t="s">
        <v>831</v>
      </c>
      <c r="R74" s="3"/>
      <c r="S74" s="21"/>
      <c r="T74" s="73" t="str">
        <f t="shared" si="14"/>
        <v>Học lại</v>
      </c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1:35" ht="18.75" customHeight="1" x14ac:dyDescent="0.25">
      <c r="B75" s="22">
        <v>67</v>
      </c>
      <c r="C75" s="23" t="s">
        <v>871</v>
      </c>
      <c r="D75" s="24" t="s">
        <v>872</v>
      </c>
      <c r="E75" s="25" t="s">
        <v>346</v>
      </c>
      <c r="F75" s="26" t="s">
        <v>492</v>
      </c>
      <c r="G75" s="23" t="s">
        <v>84</v>
      </c>
      <c r="H75" s="78">
        <v>7</v>
      </c>
      <c r="I75" s="27">
        <v>3</v>
      </c>
      <c r="J75" s="27" t="s">
        <v>25</v>
      </c>
      <c r="K75" s="27">
        <v>1</v>
      </c>
      <c r="L75" s="71">
        <v>6.5</v>
      </c>
      <c r="M75" s="28">
        <f t="shared" si="10"/>
        <v>5.7</v>
      </c>
      <c r="N75" s="29" t="str">
        <f t="shared" si="11"/>
        <v>C</v>
      </c>
      <c r="O75" s="30" t="str">
        <f t="shared" si="12"/>
        <v>Trung bình</v>
      </c>
      <c r="P75" s="31" t="str">
        <f t="shared" si="13"/>
        <v/>
      </c>
      <c r="Q75" s="32" t="s">
        <v>831</v>
      </c>
      <c r="R75" s="3"/>
      <c r="S75" s="21"/>
      <c r="T75" s="73" t="str">
        <f t="shared" si="14"/>
        <v>Đạt</v>
      </c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1:35" ht="18.75" customHeight="1" x14ac:dyDescent="0.25">
      <c r="B76" s="22">
        <v>68</v>
      </c>
      <c r="C76" s="23" t="s">
        <v>873</v>
      </c>
      <c r="D76" s="24" t="s">
        <v>874</v>
      </c>
      <c r="E76" s="25" t="s">
        <v>110</v>
      </c>
      <c r="F76" s="26" t="s">
        <v>490</v>
      </c>
      <c r="G76" s="23" t="s">
        <v>60</v>
      </c>
      <c r="H76" s="78">
        <v>5</v>
      </c>
      <c r="I76" s="27">
        <v>4</v>
      </c>
      <c r="J76" s="27" t="s">
        <v>25</v>
      </c>
      <c r="K76" s="27">
        <v>1</v>
      </c>
      <c r="L76" s="71">
        <v>3.5</v>
      </c>
      <c r="M76" s="28">
        <f t="shared" si="10"/>
        <v>3.5</v>
      </c>
      <c r="N76" s="29" t="str">
        <f t="shared" si="11"/>
        <v>F</v>
      </c>
      <c r="O76" s="30" t="str">
        <f t="shared" si="12"/>
        <v>Kém</v>
      </c>
      <c r="P76" s="31" t="str">
        <f t="shared" si="13"/>
        <v/>
      </c>
      <c r="Q76" s="32" t="s">
        <v>831</v>
      </c>
      <c r="R76" s="3"/>
      <c r="S76" s="21"/>
      <c r="T76" s="73" t="str">
        <f t="shared" si="14"/>
        <v>Học lại</v>
      </c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</row>
    <row r="77" spans="1:35" ht="18.75" customHeight="1" x14ac:dyDescent="0.25">
      <c r="B77" s="22">
        <v>69</v>
      </c>
      <c r="C77" s="23" t="s">
        <v>875</v>
      </c>
      <c r="D77" s="24" t="s">
        <v>876</v>
      </c>
      <c r="E77" s="25" t="s">
        <v>110</v>
      </c>
      <c r="F77" s="26" t="s">
        <v>877</v>
      </c>
      <c r="G77" s="23" t="s">
        <v>47</v>
      </c>
      <c r="H77" s="78">
        <v>2</v>
      </c>
      <c r="I77" s="27">
        <v>5</v>
      </c>
      <c r="J77" s="27" t="s">
        <v>25</v>
      </c>
      <c r="K77" s="27">
        <v>1</v>
      </c>
      <c r="L77" s="71">
        <v>4</v>
      </c>
      <c r="M77" s="28">
        <f t="shared" si="10"/>
        <v>3.6</v>
      </c>
      <c r="N77" s="29" t="str">
        <f t="shared" si="11"/>
        <v>F</v>
      </c>
      <c r="O77" s="30" t="str">
        <f t="shared" si="12"/>
        <v>Kém</v>
      </c>
      <c r="P77" s="31" t="str">
        <f t="shared" si="13"/>
        <v/>
      </c>
      <c r="Q77" s="32" t="s">
        <v>831</v>
      </c>
      <c r="R77" s="3"/>
      <c r="S77" s="21"/>
      <c r="T77" s="73" t="str">
        <f t="shared" si="14"/>
        <v>Học lại</v>
      </c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</row>
    <row r="78" spans="1:35" ht="18.75" customHeight="1" x14ac:dyDescent="0.25">
      <c r="B78" s="22">
        <v>70</v>
      </c>
      <c r="C78" s="23" t="s">
        <v>878</v>
      </c>
      <c r="D78" s="24" t="s">
        <v>879</v>
      </c>
      <c r="E78" s="25" t="s">
        <v>880</v>
      </c>
      <c r="F78" s="26" t="s">
        <v>881</v>
      </c>
      <c r="G78" s="23" t="s">
        <v>55</v>
      </c>
      <c r="H78" s="78">
        <v>9</v>
      </c>
      <c r="I78" s="27">
        <v>7</v>
      </c>
      <c r="J78" s="27" t="s">
        <v>25</v>
      </c>
      <c r="K78" s="27">
        <v>3</v>
      </c>
      <c r="L78" s="71">
        <v>7</v>
      </c>
      <c r="M78" s="28">
        <f t="shared" si="10"/>
        <v>6.8</v>
      </c>
      <c r="N78" s="29" t="str">
        <f t="shared" si="11"/>
        <v>C+</v>
      </c>
      <c r="O78" s="30" t="str">
        <f t="shared" si="12"/>
        <v>Trung bình</v>
      </c>
      <c r="P78" s="31" t="str">
        <f t="shared" si="13"/>
        <v/>
      </c>
      <c r="Q78" s="32" t="s">
        <v>831</v>
      </c>
      <c r="R78" s="3"/>
      <c r="S78" s="21"/>
      <c r="T78" s="73" t="str">
        <f t="shared" si="14"/>
        <v>Đạt</v>
      </c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</row>
    <row r="79" spans="1:35" ht="9" customHeight="1" x14ac:dyDescent="0.25">
      <c r="A79" s="2"/>
      <c r="B79" s="33"/>
      <c r="C79" s="34"/>
      <c r="D79" s="34"/>
      <c r="E79" s="35"/>
      <c r="F79" s="35"/>
      <c r="G79" s="35"/>
      <c r="H79" s="36"/>
      <c r="I79" s="37"/>
      <c r="J79" s="37"/>
      <c r="K79" s="38"/>
      <c r="L79" s="38"/>
      <c r="M79" s="38"/>
      <c r="N79" s="38"/>
      <c r="O79" s="38"/>
      <c r="P79" s="38"/>
      <c r="Q79" s="38"/>
      <c r="R79" s="3"/>
    </row>
    <row r="80" spans="1:35" ht="16.5" x14ac:dyDescent="0.25">
      <c r="A80" s="2"/>
      <c r="B80" s="87" t="s">
        <v>26</v>
      </c>
      <c r="C80" s="87"/>
      <c r="D80" s="34"/>
      <c r="E80" s="35"/>
      <c r="F80" s="35"/>
      <c r="G80" s="35"/>
      <c r="H80" s="36"/>
      <c r="I80" s="37"/>
      <c r="J80" s="37"/>
      <c r="K80" s="38"/>
      <c r="L80" s="38"/>
      <c r="M80" s="38"/>
      <c r="N80" s="38"/>
      <c r="O80" s="38"/>
      <c r="P80" s="38"/>
      <c r="Q80" s="38"/>
      <c r="R80" s="3"/>
    </row>
    <row r="81" spans="1:18" ht="16.5" customHeight="1" x14ac:dyDescent="0.25">
      <c r="A81" s="2"/>
      <c r="B81" s="39" t="s">
        <v>27</v>
      </c>
      <c r="C81" s="39"/>
      <c r="D81" s="40">
        <f>+$W$7</f>
        <v>70</v>
      </c>
      <c r="E81" s="41" t="s">
        <v>28</v>
      </c>
      <c r="F81" s="79" t="s">
        <v>29</v>
      </c>
      <c r="G81" s="79"/>
      <c r="H81" s="79"/>
      <c r="I81" s="79"/>
      <c r="J81" s="79"/>
      <c r="K81" s="79"/>
      <c r="L81" s="42">
        <f>$W$7 -COUNTIF($P$8:$P$234,"Vắng") -COUNTIF($P$8:$P$234,"Vắng có phép") - COUNTIF($P$8:$P$234,"Đình chỉ thi") - COUNTIF($P$8:$P$234,"Không đủ ĐKDT")</f>
        <v>68</v>
      </c>
      <c r="M81" s="42"/>
      <c r="N81" s="42"/>
      <c r="O81" s="43"/>
      <c r="P81" s="44" t="s">
        <v>28</v>
      </c>
      <c r="Q81" s="43"/>
      <c r="R81" s="3"/>
    </row>
    <row r="82" spans="1:18" ht="16.5" customHeight="1" x14ac:dyDescent="0.25">
      <c r="A82" s="2"/>
      <c r="B82" s="39" t="s">
        <v>30</v>
      </c>
      <c r="C82" s="39"/>
      <c r="D82" s="40">
        <f>+$AH$7</f>
        <v>55</v>
      </c>
      <c r="E82" s="41" t="s">
        <v>28</v>
      </c>
      <c r="F82" s="79" t="s">
        <v>31</v>
      </c>
      <c r="G82" s="79"/>
      <c r="H82" s="79"/>
      <c r="I82" s="79"/>
      <c r="J82" s="79"/>
      <c r="K82" s="79"/>
      <c r="L82" s="45">
        <f>COUNTIF($P$8:$P$110,"Vắng")</f>
        <v>0</v>
      </c>
      <c r="M82" s="45"/>
      <c r="N82" s="45"/>
      <c r="O82" s="46"/>
      <c r="P82" s="44" t="s">
        <v>28</v>
      </c>
      <c r="Q82" s="46"/>
      <c r="R82" s="3"/>
    </row>
    <row r="83" spans="1:18" ht="16.5" customHeight="1" x14ac:dyDescent="0.25">
      <c r="A83" s="2"/>
      <c r="B83" s="39" t="s">
        <v>39</v>
      </c>
      <c r="C83" s="39"/>
      <c r="D83" s="49">
        <f>COUNTIF(T9:T78,"Học lại")</f>
        <v>15</v>
      </c>
      <c r="E83" s="41" t="s">
        <v>28</v>
      </c>
      <c r="F83" s="79" t="s">
        <v>40</v>
      </c>
      <c r="G83" s="79"/>
      <c r="H83" s="79"/>
      <c r="I83" s="79"/>
      <c r="J83" s="79"/>
      <c r="K83" s="79"/>
      <c r="L83" s="42">
        <f>COUNTIF($P$8:$P$110,"Vắng có phép")</f>
        <v>0</v>
      </c>
      <c r="M83" s="42"/>
      <c r="N83" s="42"/>
      <c r="O83" s="43"/>
      <c r="P83" s="44" t="s">
        <v>28</v>
      </c>
      <c r="Q83" s="43"/>
      <c r="R83" s="3"/>
    </row>
    <row r="84" spans="1:18" ht="3" customHeight="1" x14ac:dyDescent="0.25">
      <c r="A84" s="2"/>
      <c r="B84" s="33"/>
      <c r="C84" s="34"/>
      <c r="D84" s="34"/>
      <c r="E84" s="35"/>
      <c r="F84" s="35"/>
      <c r="G84" s="35"/>
      <c r="H84" s="36"/>
      <c r="I84" s="37"/>
      <c r="J84" s="37"/>
      <c r="K84" s="38"/>
      <c r="L84" s="38"/>
      <c r="M84" s="38"/>
      <c r="N84" s="38"/>
      <c r="O84" s="38"/>
      <c r="P84" s="38"/>
      <c r="Q84" s="38"/>
      <c r="R84" s="3"/>
    </row>
    <row r="85" spans="1:18" x14ac:dyDescent="0.25">
      <c r="B85" s="68" t="s">
        <v>41</v>
      </c>
      <c r="C85" s="68"/>
      <c r="D85" s="69">
        <f>COUNTIF(T9:T78,"Thi lại")</f>
        <v>0</v>
      </c>
      <c r="E85" s="70" t="s">
        <v>28</v>
      </c>
      <c r="F85" s="3"/>
      <c r="G85" s="3"/>
      <c r="H85" s="3"/>
      <c r="I85" s="3"/>
      <c r="J85" s="80"/>
      <c r="K85" s="80"/>
      <c r="L85" s="80"/>
      <c r="M85" s="80"/>
      <c r="N85" s="80"/>
      <c r="O85" s="80"/>
      <c r="P85" s="80"/>
      <c r="Q85" s="80"/>
      <c r="R85" s="3"/>
    </row>
    <row r="86" spans="1:18" ht="24.75" customHeight="1" x14ac:dyDescent="0.25">
      <c r="B86" s="68"/>
      <c r="C86" s="68"/>
      <c r="D86" s="69"/>
      <c r="E86" s="70"/>
      <c r="F86" s="3"/>
      <c r="G86" s="3"/>
      <c r="H86" s="3"/>
      <c r="I86" s="3"/>
      <c r="J86" s="80" t="s">
        <v>882</v>
      </c>
      <c r="K86" s="80"/>
      <c r="L86" s="80"/>
      <c r="M86" s="80"/>
      <c r="N86" s="80"/>
      <c r="O86" s="80"/>
      <c r="P86" s="80"/>
      <c r="Q86" s="80"/>
      <c r="R86" s="3"/>
    </row>
  </sheetData>
  <sheetProtection formatCells="0" formatColumns="0" formatRows="0" insertColumns="0" insertRows="0" insertHyperlinks="0" deleteColumns="0" deleteRows="0" sort="0" autoFilter="0" pivotTables="0"/>
  <autoFilter ref="A7:AI78">
    <filterColumn colId="3" showButton="0"/>
  </autoFilter>
  <mergeCells count="40">
    <mergeCell ref="AD3:AE5"/>
    <mergeCell ref="B1:G1"/>
    <mergeCell ref="H1:Q1"/>
    <mergeCell ref="B2:G2"/>
    <mergeCell ref="H2:Q2"/>
    <mergeCell ref="B3:C3"/>
    <mergeCell ref="D3:K3"/>
    <mergeCell ref="L3:Q3"/>
    <mergeCell ref="K6:K7"/>
    <mergeCell ref="AF3:AG5"/>
    <mergeCell ref="AH3:AI5"/>
    <mergeCell ref="B4:C4"/>
    <mergeCell ref="G4:K4"/>
    <mergeCell ref="L4:Q4"/>
    <mergeCell ref="B6:B7"/>
    <mergeCell ref="C6:C7"/>
    <mergeCell ref="D6:E7"/>
    <mergeCell ref="F6:F7"/>
    <mergeCell ref="G6:G7"/>
    <mergeCell ref="U3:U6"/>
    <mergeCell ref="V3:V6"/>
    <mergeCell ref="W3:W6"/>
    <mergeCell ref="X3:AA5"/>
    <mergeCell ref="AB3:AC5"/>
    <mergeCell ref="F83:K83"/>
    <mergeCell ref="J85:Q85"/>
    <mergeCell ref="J86:Q86"/>
    <mergeCell ref="P6:P8"/>
    <mergeCell ref="Q6:Q8"/>
    <mergeCell ref="B8:G8"/>
    <mergeCell ref="B80:C80"/>
    <mergeCell ref="F81:K81"/>
    <mergeCell ref="F82:K82"/>
    <mergeCell ref="L6:L7"/>
    <mergeCell ref="M6:M8"/>
    <mergeCell ref="N6:N7"/>
    <mergeCell ref="O6:O7"/>
    <mergeCell ref="H6:H7"/>
    <mergeCell ref="I6:I7"/>
    <mergeCell ref="J6:J7"/>
  </mergeCells>
  <conditionalFormatting sqref="H9:L78">
    <cfRule type="cellIs" dxfId="64" priority="11" operator="greaterThan">
      <formula>10</formula>
    </cfRule>
  </conditionalFormatting>
  <conditionalFormatting sqref="L9:L78">
    <cfRule type="cellIs" dxfId="63" priority="4" operator="greaterThan">
      <formula>10</formula>
    </cfRule>
    <cfRule type="cellIs" dxfId="62" priority="6" operator="greaterThan">
      <formula>10</formula>
    </cfRule>
    <cfRule type="cellIs" dxfId="61" priority="7" operator="greaterThan">
      <formula>10</formula>
    </cfRule>
    <cfRule type="cellIs" dxfId="60" priority="8" operator="greaterThan">
      <formula>10</formula>
    </cfRule>
    <cfRule type="cellIs" dxfId="59" priority="9" operator="greaterThan">
      <formula>10</formula>
    </cfRule>
    <cfRule type="cellIs" dxfId="58" priority="10" operator="greaterThan">
      <formula>10</formula>
    </cfRule>
  </conditionalFormatting>
  <conditionalFormatting sqref="H9:K78">
    <cfRule type="cellIs" dxfId="57" priority="3" operator="greaterThan">
      <formula>10</formula>
    </cfRule>
  </conditionalFormatting>
  <conditionalFormatting sqref="C1:C1048576">
    <cfRule type="duplicateValues" dxfId="56" priority="13"/>
  </conditionalFormatting>
  <dataValidations count="1">
    <dataValidation allowBlank="1" showInputMessage="1" showErrorMessage="1" errorTitle="Không xóa dữ liệu" error="Không xóa dữ liệu" prompt="Không xóa dữ liệu" sqref="D83 T9:T78 U2:AI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6"/>
  <sheetViews>
    <sheetView zoomScale="115" zoomScaleNormal="115" workbookViewId="0">
      <pane ySplit="2" topLeftCell="A80" activePane="bottomLeft" state="frozen"/>
      <selection activeCell="O5" sqref="L1:O1048576"/>
      <selection pane="bottomLeft" activeCell="A87" sqref="A87:XFD120"/>
    </sheetView>
  </sheetViews>
  <sheetFormatPr defaultColWidth="9" defaultRowHeight="15.75" x14ac:dyDescent="0.25"/>
  <cols>
    <col min="1" max="1" width="1.5" style="1" customWidth="1"/>
    <col min="2" max="2" width="4" style="1" customWidth="1"/>
    <col min="3" max="3" width="11.375" style="1" customWidth="1"/>
    <col min="4" max="4" width="14.25" style="1" customWidth="1"/>
    <col min="5" max="5" width="10.25" style="1" customWidth="1"/>
    <col min="6" max="6" width="9.375" style="1" hidden="1" customWidth="1"/>
    <col min="7" max="7" width="11.625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4.875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 x14ac:dyDescent="0.3">
      <c r="B1" s="99" t="s">
        <v>0</v>
      </c>
      <c r="C1" s="99"/>
      <c r="D1" s="99"/>
      <c r="E1" s="99"/>
      <c r="F1" s="99"/>
      <c r="G1" s="99"/>
      <c r="H1" s="100" t="s">
        <v>699</v>
      </c>
      <c r="I1" s="100"/>
      <c r="J1" s="100"/>
      <c r="K1" s="100"/>
      <c r="L1" s="100"/>
      <c r="M1" s="100"/>
      <c r="N1" s="100"/>
      <c r="O1" s="100"/>
      <c r="P1" s="100"/>
      <c r="Q1" s="100"/>
      <c r="R1" s="3"/>
    </row>
    <row r="2" spans="2:35" ht="25.5" customHeight="1" x14ac:dyDescent="0.25">
      <c r="B2" s="101" t="s">
        <v>1</v>
      </c>
      <c r="C2" s="101"/>
      <c r="D2" s="101"/>
      <c r="E2" s="101"/>
      <c r="F2" s="101"/>
      <c r="G2" s="101"/>
      <c r="H2" s="102" t="s">
        <v>42</v>
      </c>
      <c r="I2" s="102"/>
      <c r="J2" s="102"/>
      <c r="K2" s="102"/>
      <c r="L2" s="102"/>
      <c r="M2" s="102"/>
      <c r="N2" s="102"/>
      <c r="O2" s="102"/>
      <c r="P2" s="102"/>
      <c r="Q2" s="102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 x14ac:dyDescent="0.25">
      <c r="B3" s="103" t="s">
        <v>2</v>
      </c>
      <c r="C3" s="103"/>
      <c r="D3" s="104" t="s">
        <v>43</v>
      </c>
      <c r="E3" s="104"/>
      <c r="F3" s="104"/>
      <c r="G3" s="104"/>
      <c r="H3" s="104"/>
      <c r="I3" s="104"/>
      <c r="J3" s="104"/>
      <c r="K3" s="104"/>
      <c r="L3" s="105" t="s">
        <v>883</v>
      </c>
      <c r="M3" s="105"/>
      <c r="N3" s="105"/>
      <c r="O3" s="105"/>
      <c r="P3" s="105"/>
      <c r="Q3" s="105"/>
      <c r="T3" s="51"/>
      <c r="U3" s="90" t="s">
        <v>38</v>
      </c>
      <c r="V3" s="90" t="s">
        <v>8</v>
      </c>
      <c r="W3" s="90" t="s">
        <v>37</v>
      </c>
      <c r="X3" s="90" t="s">
        <v>36</v>
      </c>
      <c r="Y3" s="90"/>
      <c r="Z3" s="90"/>
      <c r="AA3" s="90"/>
      <c r="AB3" s="90" t="s">
        <v>35</v>
      </c>
      <c r="AC3" s="90"/>
      <c r="AD3" s="90" t="s">
        <v>33</v>
      </c>
      <c r="AE3" s="90"/>
      <c r="AF3" s="90" t="s">
        <v>34</v>
      </c>
      <c r="AG3" s="90"/>
      <c r="AH3" s="90" t="s">
        <v>32</v>
      </c>
      <c r="AI3" s="90"/>
    </row>
    <row r="4" spans="2:35" ht="17.25" customHeight="1" x14ac:dyDescent="0.25">
      <c r="B4" s="91" t="s">
        <v>3</v>
      </c>
      <c r="C4" s="91"/>
      <c r="D4" s="6">
        <v>3</v>
      </c>
      <c r="G4" s="92" t="s">
        <v>115</v>
      </c>
      <c r="H4" s="92"/>
      <c r="I4" s="92"/>
      <c r="J4" s="92"/>
      <c r="K4" s="92"/>
      <c r="L4" s="92" t="s">
        <v>703</v>
      </c>
      <c r="M4" s="92"/>
      <c r="N4" s="92"/>
      <c r="O4" s="92"/>
      <c r="P4" s="92"/>
      <c r="Q4" s="92"/>
      <c r="T4" s="51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</row>
    <row r="5" spans="2:35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</row>
    <row r="6" spans="2:35" ht="44.25" customHeight="1" x14ac:dyDescent="0.25">
      <c r="B6" s="81" t="s">
        <v>4</v>
      </c>
      <c r="C6" s="93" t="s">
        <v>5</v>
      </c>
      <c r="D6" s="95" t="s">
        <v>6</v>
      </c>
      <c r="E6" s="96"/>
      <c r="F6" s="81" t="s">
        <v>7</v>
      </c>
      <c r="G6" s="81" t="s">
        <v>8</v>
      </c>
      <c r="H6" s="89" t="s">
        <v>9</v>
      </c>
      <c r="I6" s="89" t="s">
        <v>10</v>
      </c>
      <c r="J6" s="89" t="s">
        <v>11</v>
      </c>
      <c r="K6" s="89" t="s">
        <v>12</v>
      </c>
      <c r="L6" s="88" t="s">
        <v>13</v>
      </c>
      <c r="M6" s="81" t="s">
        <v>14</v>
      </c>
      <c r="N6" s="88" t="s">
        <v>15</v>
      </c>
      <c r="O6" s="81" t="s">
        <v>16</v>
      </c>
      <c r="P6" s="81" t="s">
        <v>17</v>
      </c>
      <c r="Q6" s="81" t="s">
        <v>18</v>
      </c>
      <c r="T6" s="51"/>
      <c r="U6" s="90"/>
      <c r="V6" s="90"/>
      <c r="W6" s="90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 x14ac:dyDescent="0.25">
      <c r="B7" s="83"/>
      <c r="C7" s="94"/>
      <c r="D7" s="97"/>
      <c r="E7" s="98"/>
      <c r="F7" s="83"/>
      <c r="G7" s="83"/>
      <c r="H7" s="89"/>
      <c r="I7" s="89"/>
      <c r="J7" s="89"/>
      <c r="K7" s="89"/>
      <c r="L7" s="88"/>
      <c r="M7" s="82"/>
      <c r="N7" s="88"/>
      <c r="O7" s="83"/>
      <c r="P7" s="82"/>
      <c r="Q7" s="82"/>
      <c r="S7" s="8"/>
      <c r="T7" s="51"/>
      <c r="U7" s="56" t="str">
        <f>+D3</f>
        <v>Nhập môn trí tuệ nhân tạo</v>
      </c>
      <c r="V7" s="57" t="str">
        <f>+L3</f>
        <v>Nhóm: D15-177_02</v>
      </c>
      <c r="W7" s="58">
        <f>+$AF$7+$AH$7+$AD$7</f>
        <v>70</v>
      </c>
      <c r="X7" s="52">
        <f>COUNTIF($P$8:$P$105,"Khiển trách")</f>
        <v>0</v>
      </c>
      <c r="Y7" s="52">
        <f>COUNTIF($P$8:$P$105,"Cảnh cáo")</f>
        <v>0</v>
      </c>
      <c r="Z7" s="52">
        <f>COUNTIF($P$8:$P$105,"Đình chỉ thi")</f>
        <v>0</v>
      </c>
      <c r="AA7" s="59">
        <f>+($X$7+$Y$7+$Z$7)/$W$7*100%</f>
        <v>0</v>
      </c>
      <c r="AB7" s="52">
        <f>SUM(COUNTIF($P$8:$P$103,"Vắng"),COUNTIF($P$8:$P$103,"Vắng có phép"))</f>
        <v>1</v>
      </c>
      <c r="AC7" s="60">
        <f>+$AB$7/$W$7</f>
        <v>1.4285714285714285E-2</v>
      </c>
      <c r="AD7" s="61">
        <f>COUNTIF($T$8:$T$103,"Thi lại")</f>
        <v>0</v>
      </c>
      <c r="AE7" s="60">
        <f>+$AD$7/$W$7</f>
        <v>0</v>
      </c>
      <c r="AF7" s="61">
        <f>COUNTIF($T$8:$T$104,"Học lại")</f>
        <v>11</v>
      </c>
      <c r="AG7" s="60">
        <f>+$AF$7/$W$7</f>
        <v>0.15714285714285714</v>
      </c>
      <c r="AH7" s="52">
        <f>COUNTIF($T$9:$T$104,"Đạt")</f>
        <v>59</v>
      </c>
      <c r="AI7" s="59">
        <f>+$AH$7/$W$7</f>
        <v>0.84285714285714286</v>
      </c>
    </row>
    <row r="8" spans="2:35" ht="14.25" customHeight="1" x14ac:dyDescent="0.25">
      <c r="B8" s="84" t="s">
        <v>24</v>
      </c>
      <c r="C8" s="85"/>
      <c r="D8" s="85"/>
      <c r="E8" s="85"/>
      <c r="F8" s="85"/>
      <c r="G8" s="86"/>
      <c r="H8" s="9">
        <v>10</v>
      </c>
      <c r="I8" s="9">
        <v>10</v>
      </c>
      <c r="J8" s="72"/>
      <c r="K8" s="9">
        <v>10</v>
      </c>
      <c r="L8" s="48">
        <f>100-(H8+I8+J8+K8)</f>
        <v>70</v>
      </c>
      <c r="M8" s="83"/>
      <c r="N8" s="10"/>
      <c r="O8" s="10"/>
      <c r="P8" s="83"/>
      <c r="Q8" s="83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18.75" customHeight="1" x14ac:dyDescent="0.25">
      <c r="B9" s="11">
        <v>1</v>
      </c>
      <c r="C9" s="12" t="s">
        <v>884</v>
      </c>
      <c r="D9" s="13" t="s">
        <v>885</v>
      </c>
      <c r="E9" s="14" t="s">
        <v>45</v>
      </c>
      <c r="F9" s="15" t="s">
        <v>749</v>
      </c>
      <c r="G9" s="12" t="s">
        <v>78</v>
      </c>
      <c r="H9" s="77">
        <v>10</v>
      </c>
      <c r="I9" s="16">
        <v>6</v>
      </c>
      <c r="J9" s="16" t="s">
        <v>25</v>
      </c>
      <c r="K9" s="16">
        <v>4</v>
      </c>
      <c r="L9" s="17">
        <v>9.5</v>
      </c>
      <c r="M9" s="18">
        <f t="shared" ref="M9:M40" si="0">ROUND(SUMPRODUCT(H9:L9,$H$8:$L$8)/100,1)</f>
        <v>8.6999999999999993</v>
      </c>
      <c r="N9" s="19" t="str">
        <f t="shared" ref="N9:N40" si="1"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A</v>
      </c>
      <c r="O9" s="19" t="str">
        <f t="shared" ref="O9:O40" si="2">IF($M9&lt;4,"Kém",IF(AND($M9&gt;=4,$M9&lt;=5.4),"Trung bình yếu",IF(AND($M9&gt;=5.5,$M9&lt;=6.9),"Trung bình",IF(AND($M9&gt;=7,$M9&lt;=8.4),"Khá",IF(AND($M9&gt;=8.5,$M9&lt;=10),"Giỏi","")))))</f>
        <v>Giỏi</v>
      </c>
      <c r="P9" s="31" t="str">
        <f t="shared" ref="P9:P15" si="3">+IF(OR($H9=0,$I9=0,$J9=0,$K9=0),"Không đủ ĐKDT",IF(AND(L9=0,M9&gt;=4),"Không đạt",""))</f>
        <v/>
      </c>
      <c r="Q9" s="20" t="s">
        <v>174</v>
      </c>
      <c r="R9" s="3"/>
      <c r="S9" s="21"/>
      <c r="T9" s="73" t="str">
        <f t="shared" ref="T9:T40" si="4">IF(P9="Không đủ ĐKDT","Học lại",IF(P9="Đình chỉ thi","Học lại",IF(AND(MID(G9,2,2)&lt;"12",P9="Vắng"),"Thi lại",IF(P9="Vắng có phép", "Thi lại",IF(AND((MID(G9,2,2)&lt;"12"),M9&lt;4.5),"Thi lại",IF(AND((MID(G9,2,2)&lt;"18"),M9&lt;4),"Học lại",IF(AND((MID(G9,2,2)&gt;"17"),M9&lt;4),"Thi lại",IF(AND(MID(G9,2,2)&gt;"17",L9=0),"Thi lại",IF(AND((MID(G9,2,2)&lt;"12"),L9=0),"Thi lại",IF(AND((MID(G9,2,2)&lt;"18"),(MID(G9,2,2)&gt;"11"),L9=0),"Học lại","Đạt"))))))))))</f>
        <v>Đạt</v>
      </c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</row>
    <row r="10" spans="2:35" ht="18.75" customHeight="1" x14ac:dyDescent="0.25">
      <c r="B10" s="22">
        <v>2</v>
      </c>
      <c r="C10" s="23" t="s">
        <v>886</v>
      </c>
      <c r="D10" s="24" t="s">
        <v>887</v>
      </c>
      <c r="E10" s="25" t="s">
        <v>45</v>
      </c>
      <c r="F10" s="26" t="s">
        <v>830</v>
      </c>
      <c r="G10" s="23" t="s">
        <v>50</v>
      </c>
      <c r="H10" s="78">
        <v>10</v>
      </c>
      <c r="I10" s="27">
        <v>3</v>
      </c>
      <c r="J10" s="27" t="s">
        <v>25</v>
      </c>
      <c r="K10" s="27">
        <v>1</v>
      </c>
      <c r="L10" s="71">
        <v>6</v>
      </c>
      <c r="M10" s="28">
        <f t="shared" si="0"/>
        <v>5.6</v>
      </c>
      <c r="N10" s="29" t="str">
        <f t="shared" si="1"/>
        <v>C</v>
      </c>
      <c r="O10" s="30" t="str">
        <f t="shared" si="2"/>
        <v>Trung bình</v>
      </c>
      <c r="P10" s="31" t="str">
        <f t="shared" si="3"/>
        <v/>
      </c>
      <c r="Q10" s="32" t="s">
        <v>174</v>
      </c>
      <c r="R10" s="3"/>
      <c r="S10" s="21"/>
      <c r="T10" s="73" t="str">
        <f t="shared" si="4"/>
        <v>Đạt</v>
      </c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</row>
    <row r="11" spans="2:35" ht="18.75" customHeight="1" x14ac:dyDescent="0.25">
      <c r="B11" s="22">
        <v>3</v>
      </c>
      <c r="C11" s="23" t="s">
        <v>888</v>
      </c>
      <c r="D11" s="24" t="s">
        <v>889</v>
      </c>
      <c r="E11" s="25" t="s">
        <v>45</v>
      </c>
      <c r="F11" s="26" t="s">
        <v>89</v>
      </c>
      <c r="G11" s="23" t="s">
        <v>78</v>
      </c>
      <c r="H11" s="78">
        <v>9</v>
      </c>
      <c r="I11" s="27">
        <v>4</v>
      </c>
      <c r="J11" s="27" t="s">
        <v>25</v>
      </c>
      <c r="K11" s="27">
        <v>5</v>
      </c>
      <c r="L11" s="71">
        <v>4.5</v>
      </c>
      <c r="M11" s="28">
        <f t="shared" si="0"/>
        <v>5</v>
      </c>
      <c r="N11" s="29" t="str">
        <f t="shared" si="1"/>
        <v>D+</v>
      </c>
      <c r="O11" s="30" t="str">
        <f t="shared" si="2"/>
        <v>Trung bình yếu</v>
      </c>
      <c r="P11" s="31" t="str">
        <f t="shared" si="3"/>
        <v/>
      </c>
      <c r="Q11" s="32" t="s">
        <v>174</v>
      </c>
      <c r="R11" s="3"/>
      <c r="S11" s="21"/>
      <c r="T11" s="73" t="str">
        <f t="shared" si="4"/>
        <v>Đạt</v>
      </c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</row>
    <row r="12" spans="2:35" ht="18.75" customHeight="1" x14ac:dyDescent="0.25">
      <c r="B12" s="22">
        <v>4</v>
      </c>
      <c r="C12" s="23" t="s">
        <v>890</v>
      </c>
      <c r="D12" s="24" t="s">
        <v>891</v>
      </c>
      <c r="E12" s="25" t="s">
        <v>45</v>
      </c>
      <c r="F12" s="26" t="s">
        <v>116</v>
      </c>
      <c r="G12" s="23" t="s">
        <v>47</v>
      </c>
      <c r="H12" s="78">
        <v>10</v>
      </c>
      <c r="I12" s="27">
        <v>5</v>
      </c>
      <c r="J12" s="27" t="s">
        <v>25</v>
      </c>
      <c r="K12" s="27">
        <v>9</v>
      </c>
      <c r="L12" s="71">
        <v>8.5</v>
      </c>
      <c r="M12" s="28">
        <f t="shared" si="0"/>
        <v>8.4</v>
      </c>
      <c r="N12" s="29" t="str">
        <f t="shared" si="1"/>
        <v>B+</v>
      </c>
      <c r="O12" s="30" t="str">
        <f t="shared" si="2"/>
        <v>Khá</v>
      </c>
      <c r="P12" s="31" t="str">
        <f t="shared" si="3"/>
        <v/>
      </c>
      <c r="Q12" s="32" t="s">
        <v>174</v>
      </c>
      <c r="R12" s="3"/>
      <c r="S12" s="21"/>
      <c r="T12" s="73" t="str">
        <f t="shared" si="4"/>
        <v>Đạt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18.75" customHeight="1" x14ac:dyDescent="0.25">
      <c r="B13" s="22">
        <v>5</v>
      </c>
      <c r="C13" s="23" t="s">
        <v>892</v>
      </c>
      <c r="D13" s="24" t="s">
        <v>70</v>
      </c>
      <c r="E13" s="25" t="s">
        <v>117</v>
      </c>
      <c r="F13" s="26" t="s">
        <v>893</v>
      </c>
      <c r="G13" s="23" t="s">
        <v>78</v>
      </c>
      <c r="H13" s="78">
        <v>9</v>
      </c>
      <c r="I13" s="27">
        <v>9</v>
      </c>
      <c r="J13" s="27" t="s">
        <v>25</v>
      </c>
      <c r="K13" s="27">
        <v>9</v>
      </c>
      <c r="L13" s="71">
        <v>6.5</v>
      </c>
      <c r="M13" s="28">
        <f t="shared" si="0"/>
        <v>7.3</v>
      </c>
      <c r="N13" s="29" t="str">
        <f t="shared" si="1"/>
        <v>B</v>
      </c>
      <c r="O13" s="30" t="str">
        <f t="shared" si="2"/>
        <v>Khá</v>
      </c>
      <c r="P13" s="31" t="str">
        <f t="shared" si="3"/>
        <v/>
      </c>
      <c r="Q13" s="32" t="s">
        <v>174</v>
      </c>
      <c r="R13" s="3"/>
      <c r="S13" s="21"/>
      <c r="T13" s="73" t="str">
        <f t="shared" si="4"/>
        <v>Đạt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18.75" customHeight="1" x14ac:dyDescent="0.25">
      <c r="B14" s="22">
        <v>6</v>
      </c>
      <c r="C14" s="23" t="s">
        <v>894</v>
      </c>
      <c r="D14" s="24" t="s">
        <v>73</v>
      </c>
      <c r="E14" s="25" t="s">
        <v>895</v>
      </c>
      <c r="F14" s="26" t="s">
        <v>896</v>
      </c>
      <c r="G14" s="23" t="s">
        <v>87</v>
      </c>
      <c r="H14" s="78">
        <v>10</v>
      </c>
      <c r="I14" s="27">
        <v>6</v>
      </c>
      <c r="J14" s="27" t="s">
        <v>25</v>
      </c>
      <c r="K14" s="27">
        <v>6</v>
      </c>
      <c r="L14" s="71">
        <v>5.5</v>
      </c>
      <c r="M14" s="28">
        <f t="shared" si="0"/>
        <v>6.1</v>
      </c>
      <c r="N14" s="29" t="str">
        <f t="shared" si="1"/>
        <v>C</v>
      </c>
      <c r="O14" s="30" t="str">
        <f t="shared" si="2"/>
        <v>Trung bình</v>
      </c>
      <c r="P14" s="31" t="str">
        <f t="shared" si="3"/>
        <v/>
      </c>
      <c r="Q14" s="32" t="s">
        <v>174</v>
      </c>
      <c r="R14" s="3"/>
      <c r="S14" s="21"/>
      <c r="T14" s="73" t="str">
        <f t="shared" si="4"/>
        <v>Đạt</v>
      </c>
      <c r="U14" s="63"/>
      <c r="V14" s="63"/>
      <c r="W14" s="75"/>
      <c r="X14" s="53"/>
      <c r="Y14" s="53"/>
      <c r="Z14" s="53"/>
      <c r="AA14" s="64"/>
      <c r="AB14" s="53"/>
      <c r="AC14" s="65"/>
      <c r="AD14" s="66"/>
      <c r="AE14" s="65"/>
      <c r="AF14" s="66"/>
      <c r="AG14" s="65"/>
      <c r="AH14" s="53"/>
      <c r="AI14" s="64"/>
    </row>
    <row r="15" spans="2:35" ht="18.75" customHeight="1" x14ac:dyDescent="0.25">
      <c r="B15" s="22">
        <v>7</v>
      </c>
      <c r="C15" s="23" t="s">
        <v>897</v>
      </c>
      <c r="D15" s="24" t="s">
        <v>118</v>
      </c>
      <c r="E15" s="25" t="s">
        <v>898</v>
      </c>
      <c r="F15" s="26" t="s">
        <v>899</v>
      </c>
      <c r="G15" s="23" t="s">
        <v>78</v>
      </c>
      <c r="H15" s="78">
        <v>10</v>
      </c>
      <c r="I15" s="27">
        <v>6</v>
      </c>
      <c r="J15" s="27" t="s">
        <v>25</v>
      </c>
      <c r="K15" s="27">
        <v>4</v>
      </c>
      <c r="L15" s="71">
        <v>7</v>
      </c>
      <c r="M15" s="28">
        <f t="shared" si="0"/>
        <v>6.9</v>
      </c>
      <c r="N15" s="29" t="str">
        <f t="shared" si="1"/>
        <v>C+</v>
      </c>
      <c r="O15" s="30" t="str">
        <f t="shared" si="2"/>
        <v>Trung bình</v>
      </c>
      <c r="P15" s="31" t="str">
        <f t="shared" si="3"/>
        <v/>
      </c>
      <c r="Q15" s="32" t="s">
        <v>174</v>
      </c>
      <c r="R15" s="3"/>
      <c r="S15" s="21"/>
      <c r="T15" s="73" t="str">
        <f t="shared" si="4"/>
        <v>Đạt</v>
      </c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</row>
    <row r="16" spans="2:35" ht="18.75" customHeight="1" x14ac:dyDescent="0.25">
      <c r="B16" s="22">
        <v>8</v>
      </c>
      <c r="C16" s="23" t="s">
        <v>900</v>
      </c>
      <c r="D16" s="24" t="s">
        <v>901</v>
      </c>
      <c r="E16" s="25" t="s">
        <v>902</v>
      </c>
      <c r="F16" s="26" t="s">
        <v>119</v>
      </c>
      <c r="G16" s="23" t="s">
        <v>47</v>
      </c>
      <c r="H16" s="78">
        <v>1</v>
      </c>
      <c r="I16" s="27">
        <v>2</v>
      </c>
      <c r="J16" s="27" t="s">
        <v>25</v>
      </c>
      <c r="K16" s="27">
        <v>1</v>
      </c>
      <c r="L16" s="71">
        <v>0</v>
      </c>
      <c r="M16" s="28">
        <f t="shared" si="0"/>
        <v>0.4</v>
      </c>
      <c r="N16" s="29" t="str">
        <f t="shared" si="1"/>
        <v>F</v>
      </c>
      <c r="O16" s="30" t="str">
        <f t="shared" si="2"/>
        <v>Kém</v>
      </c>
      <c r="P16" s="67" t="s">
        <v>700</v>
      </c>
      <c r="Q16" s="32" t="s">
        <v>174</v>
      </c>
      <c r="R16" s="3"/>
      <c r="S16" s="21"/>
      <c r="T16" s="73" t="str">
        <f t="shared" si="4"/>
        <v>Học lại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18.75" customHeight="1" x14ac:dyDescent="0.25">
      <c r="B17" s="22">
        <v>9</v>
      </c>
      <c r="C17" s="23" t="s">
        <v>903</v>
      </c>
      <c r="D17" s="24" t="s">
        <v>120</v>
      </c>
      <c r="E17" s="25" t="s">
        <v>121</v>
      </c>
      <c r="F17" s="26" t="s">
        <v>904</v>
      </c>
      <c r="G17" s="23" t="s">
        <v>84</v>
      </c>
      <c r="H17" s="78">
        <v>9</v>
      </c>
      <c r="I17" s="27">
        <v>7</v>
      </c>
      <c r="J17" s="27" t="s">
        <v>25</v>
      </c>
      <c r="K17" s="27">
        <v>6</v>
      </c>
      <c r="L17" s="71">
        <v>7</v>
      </c>
      <c r="M17" s="28">
        <f t="shared" si="0"/>
        <v>7.1</v>
      </c>
      <c r="N17" s="29" t="str">
        <f t="shared" si="1"/>
        <v>B</v>
      </c>
      <c r="O17" s="30" t="str">
        <f t="shared" si="2"/>
        <v>Khá</v>
      </c>
      <c r="P17" s="31" t="str">
        <f t="shared" ref="P17:P48" si="5">+IF(OR($H17=0,$I17=0,$J17=0,$K17=0),"Không đủ ĐKDT",IF(AND(L17=0,M17&gt;=4),"Không đạt",""))</f>
        <v/>
      </c>
      <c r="Q17" s="32" t="s">
        <v>174</v>
      </c>
      <c r="R17" s="3"/>
      <c r="S17" s="21"/>
      <c r="T17" s="73" t="str">
        <f t="shared" si="4"/>
        <v>Đạt</v>
      </c>
      <c r="U17" s="62"/>
      <c r="V17" s="62"/>
      <c r="W17" s="62"/>
      <c r="X17" s="54"/>
      <c r="Y17" s="54"/>
      <c r="Z17" s="54"/>
      <c r="AA17" s="54"/>
      <c r="AB17" s="53"/>
      <c r="AC17" s="54"/>
      <c r="AD17" s="54"/>
      <c r="AE17" s="54"/>
      <c r="AF17" s="54"/>
      <c r="AG17" s="54"/>
      <c r="AH17" s="54"/>
      <c r="AI17" s="55"/>
    </row>
    <row r="18" spans="2:35" ht="18.75" customHeight="1" x14ac:dyDescent="0.25">
      <c r="B18" s="22">
        <v>10</v>
      </c>
      <c r="C18" s="23" t="s">
        <v>905</v>
      </c>
      <c r="D18" s="24" t="s">
        <v>906</v>
      </c>
      <c r="E18" s="25" t="s">
        <v>907</v>
      </c>
      <c r="F18" s="26" t="s">
        <v>908</v>
      </c>
      <c r="G18" s="23" t="s">
        <v>87</v>
      </c>
      <c r="H18" s="78">
        <v>10</v>
      </c>
      <c r="I18" s="27">
        <v>6</v>
      </c>
      <c r="J18" s="27" t="s">
        <v>25</v>
      </c>
      <c r="K18" s="27">
        <v>5</v>
      </c>
      <c r="L18" s="71">
        <v>7.5</v>
      </c>
      <c r="M18" s="28">
        <f t="shared" si="0"/>
        <v>7.4</v>
      </c>
      <c r="N18" s="29" t="str">
        <f t="shared" si="1"/>
        <v>B</v>
      </c>
      <c r="O18" s="30" t="str">
        <f t="shared" si="2"/>
        <v>Khá</v>
      </c>
      <c r="P18" s="31" t="str">
        <f t="shared" si="5"/>
        <v/>
      </c>
      <c r="Q18" s="32" t="s">
        <v>174</v>
      </c>
      <c r="R18" s="3"/>
      <c r="S18" s="21"/>
      <c r="T18" s="73" t="str">
        <f t="shared" si="4"/>
        <v>Đạt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18.75" customHeight="1" x14ac:dyDescent="0.25">
      <c r="B19" s="22">
        <v>11</v>
      </c>
      <c r="C19" s="23" t="s">
        <v>909</v>
      </c>
      <c r="D19" s="24" t="s">
        <v>910</v>
      </c>
      <c r="E19" s="25" t="s">
        <v>71</v>
      </c>
      <c r="F19" s="26" t="s">
        <v>122</v>
      </c>
      <c r="G19" s="23" t="s">
        <v>47</v>
      </c>
      <c r="H19" s="78">
        <v>7</v>
      </c>
      <c r="I19" s="27">
        <v>1</v>
      </c>
      <c r="J19" s="27" t="s">
        <v>25</v>
      </c>
      <c r="K19" s="27">
        <v>1</v>
      </c>
      <c r="L19" s="71">
        <v>4.5</v>
      </c>
      <c r="M19" s="28">
        <f t="shared" si="0"/>
        <v>4.0999999999999996</v>
      </c>
      <c r="N19" s="29" t="str">
        <f t="shared" si="1"/>
        <v>D</v>
      </c>
      <c r="O19" s="30" t="str">
        <f t="shared" si="2"/>
        <v>Trung bình yếu</v>
      </c>
      <c r="P19" s="31" t="str">
        <f t="shared" si="5"/>
        <v/>
      </c>
      <c r="Q19" s="32" t="s">
        <v>174</v>
      </c>
      <c r="R19" s="3"/>
      <c r="S19" s="21"/>
      <c r="T19" s="73" t="str">
        <f t="shared" si="4"/>
        <v>Đạt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18.75" customHeight="1" x14ac:dyDescent="0.25">
      <c r="B20" s="22">
        <v>12</v>
      </c>
      <c r="C20" s="23" t="s">
        <v>911</v>
      </c>
      <c r="D20" s="24" t="s">
        <v>737</v>
      </c>
      <c r="E20" s="25" t="s">
        <v>81</v>
      </c>
      <c r="F20" s="26" t="s">
        <v>123</v>
      </c>
      <c r="G20" s="23" t="s">
        <v>87</v>
      </c>
      <c r="H20" s="78">
        <v>10</v>
      </c>
      <c r="I20" s="27">
        <v>8</v>
      </c>
      <c r="J20" s="27" t="s">
        <v>25</v>
      </c>
      <c r="K20" s="27">
        <v>8</v>
      </c>
      <c r="L20" s="71">
        <v>5</v>
      </c>
      <c r="M20" s="28">
        <f t="shared" si="0"/>
        <v>6.1</v>
      </c>
      <c r="N20" s="29" t="str">
        <f t="shared" si="1"/>
        <v>C</v>
      </c>
      <c r="O20" s="30" t="str">
        <f t="shared" si="2"/>
        <v>Trung bình</v>
      </c>
      <c r="P20" s="31" t="str">
        <f t="shared" si="5"/>
        <v/>
      </c>
      <c r="Q20" s="32" t="s">
        <v>174</v>
      </c>
      <c r="R20" s="3"/>
      <c r="S20" s="21"/>
      <c r="T20" s="73" t="str">
        <f t="shared" si="4"/>
        <v>Đạt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18.75" customHeight="1" x14ac:dyDescent="0.25">
      <c r="B21" s="22">
        <v>13</v>
      </c>
      <c r="C21" s="23" t="s">
        <v>912</v>
      </c>
      <c r="D21" s="24" t="s">
        <v>124</v>
      </c>
      <c r="E21" s="25" t="s">
        <v>125</v>
      </c>
      <c r="F21" s="26" t="s">
        <v>913</v>
      </c>
      <c r="G21" s="23" t="s">
        <v>55</v>
      </c>
      <c r="H21" s="78">
        <v>8</v>
      </c>
      <c r="I21" s="27">
        <v>8</v>
      </c>
      <c r="J21" s="27" t="s">
        <v>25</v>
      </c>
      <c r="K21" s="27">
        <v>8</v>
      </c>
      <c r="L21" s="71">
        <v>5.5</v>
      </c>
      <c r="M21" s="28">
        <f t="shared" si="0"/>
        <v>6.3</v>
      </c>
      <c r="N21" s="29" t="str">
        <f t="shared" si="1"/>
        <v>C</v>
      </c>
      <c r="O21" s="30" t="str">
        <f t="shared" si="2"/>
        <v>Trung bình</v>
      </c>
      <c r="P21" s="31" t="str">
        <f t="shared" si="5"/>
        <v/>
      </c>
      <c r="Q21" s="32" t="s">
        <v>174</v>
      </c>
      <c r="R21" s="3"/>
      <c r="S21" s="21"/>
      <c r="T21" s="73" t="str">
        <f t="shared" si="4"/>
        <v>Đạt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18.75" customHeight="1" x14ac:dyDescent="0.25">
      <c r="B22" s="22">
        <v>14</v>
      </c>
      <c r="C22" s="23" t="s">
        <v>914</v>
      </c>
      <c r="D22" s="24" t="s">
        <v>126</v>
      </c>
      <c r="E22" s="25" t="s">
        <v>127</v>
      </c>
      <c r="F22" s="26" t="s">
        <v>915</v>
      </c>
      <c r="G22" s="23" t="s">
        <v>49</v>
      </c>
      <c r="H22" s="78">
        <v>7</v>
      </c>
      <c r="I22" s="27">
        <v>4</v>
      </c>
      <c r="J22" s="27" t="s">
        <v>25</v>
      </c>
      <c r="K22" s="27">
        <v>1</v>
      </c>
      <c r="L22" s="71">
        <v>6</v>
      </c>
      <c r="M22" s="28">
        <f t="shared" si="0"/>
        <v>5.4</v>
      </c>
      <c r="N22" s="29" t="str">
        <f t="shared" si="1"/>
        <v>D+</v>
      </c>
      <c r="O22" s="30" t="str">
        <f t="shared" si="2"/>
        <v>Trung bình yếu</v>
      </c>
      <c r="P22" s="31" t="str">
        <f t="shared" si="5"/>
        <v/>
      </c>
      <c r="Q22" s="32" t="s">
        <v>174</v>
      </c>
      <c r="R22" s="3"/>
      <c r="S22" s="21"/>
      <c r="T22" s="73" t="str">
        <f t="shared" si="4"/>
        <v>Đạt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18.75" customHeight="1" x14ac:dyDescent="0.25">
      <c r="B23" s="22">
        <v>15</v>
      </c>
      <c r="C23" s="23" t="s">
        <v>916</v>
      </c>
      <c r="D23" s="24" t="s">
        <v>917</v>
      </c>
      <c r="E23" s="25" t="s">
        <v>128</v>
      </c>
      <c r="F23" s="26" t="s">
        <v>814</v>
      </c>
      <c r="G23" s="23" t="s">
        <v>50</v>
      </c>
      <c r="H23" s="78">
        <v>10</v>
      </c>
      <c r="I23" s="27">
        <v>3</v>
      </c>
      <c r="J23" s="27" t="s">
        <v>25</v>
      </c>
      <c r="K23" s="27">
        <v>1</v>
      </c>
      <c r="L23" s="71">
        <v>6</v>
      </c>
      <c r="M23" s="28">
        <f t="shared" si="0"/>
        <v>5.6</v>
      </c>
      <c r="N23" s="29" t="str">
        <f t="shared" si="1"/>
        <v>C</v>
      </c>
      <c r="O23" s="30" t="str">
        <f t="shared" si="2"/>
        <v>Trung bình</v>
      </c>
      <c r="P23" s="31" t="str">
        <f t="shared" si="5"/>
        <v/>
      </c>
      <c r="Q23" s="32" t="s">
        <v>174</v>
      </c>
      <c r="R23" s="3"/>
      <c r="S23" s="21"/>
      <c r="T23" s="73" t="str">
        <f t="shared" si="4"/>
        <v>Đạt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18.75" customHeight="1" x14ac:dyDescent="0.25">
      <c r="B24" s="22">
        <v>16</v>
      </c>
      <c r="C24" s="23" t="s">
        <v>918</v>
      </c>
      <c r="D24" s="24" t="s">
        <v>129</v>
      </c>
      <c r="E24" s="25" t="s">
        <v>77</v>
      </c>
      <c r="F24" s="26" t="s">
        <v>896</v>
      </c>
      <c r="G24" s="23" t="s">
        <v>47</v>
      </c>
      <c r="H24" s="78">
        <v>0</v>
      </c>
      <c r="I24" s="27">
        <v>0</v>
      </c>
      <c r="J24" s="27" t="s">
        <v>25</v>
      </c>
      <c r="K24" s="27">
        <v>0</v>
      </c>
      <c r="L24" s="71" t="s">
        <v>25</v>
      </c>
      <c r="M24" s="28">
        <f t="shared" si="0"/>
        <v>0</v>
      </c>
      <c r="N24" s="29" t="str">
        <f t="shared" si="1"/>
        <v>F</v>
      </c>
      <c r="O24" s="30" t="str">
        <f t="shared" si="2"/>
        <v>Kém</v>
      </c>
      <c r="P24" s="31" t="str">
        <f t="shared" si="5"/>
        <v>Không đủ ĐKDT</v>
      </c>
      <c r="Q24" s="32" t="s">
        <v>174</v>
      </c>
      <c r="R24" s="3"/>
      <c r="S24" s="21"/>
      <c r="T24" s="73" t="str">
        <f t="shared" si="4"/>
        <v>Học lại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18.75" customHeight="1" x14ac:dyDescent="0.25">
      <c r="B25" s="22">
        <v>17</v>
      </c>
      <c r="C25" s="23" t="s">
        <v>919</v>
      </c>
      <c r="D25" s="24" t="s">
        <v>920</v>
      </c>
      <c r="E25" s="25" t="s">
        <v>77</v>
      </c>
      <c r="F25" s="26" t="s">
        <v>921</v>
      </c>
      <c r="G25" s="23" t="s">
        <v>53</v>
      </c>
      <c r="H25" s="78">
        <v>9</v>
      </c>
      <c r="I25" s="27">
        <v>3</v>
      </c>
      <c r="J25" s="27" t="s">
        <v>25</v>
      </c>
      <c r="K25" s="27">
        <v>2</v>
      </c>
      <c r="L25" s="71">
        <v>6.5</v>
      </c>
      <c r="M25" s="28">
        <f t="shared" si="0"/>
        <v>6</v>
      </c>
      <c r="N25" s="29" t="str">
        <f t="shared" si="1"/>
        <v>C</v>
      </c>
      <c r="O25" s="30" t="str">
        <f t="shared" si="2"/>
        <v>Trung bình</v>
      </c>
      <c r="P25" s="31" t="str">
        <f t="shared" si="5"/>
        <v/>
      </c>
      <c r="Q25" s="32" t="s">
        <v>174</v>
      </c>
      <c r="R25" s="3"/>
      <c r="S25" s="21"/>
      <c r="T25" s="73" t="str">
        <f t="shared" si="4"/>
        <v>Đạt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18.75" customHeight="1" x14ac:dyDescent="0.25">
      <c r="B26" s="22">
        <v>18</v>
      </c>
      <c r="C26" s="23" t="s">
        <v>922</v>
      </c>
      <c r="D26" s="24" t="s">
        <v>923</v>
      </c>
      <c r="E26" s="25" t="s">
        <v>130</v>
      </c>
      <c r="F26" s="26" t="s">
        <v>131</v>
      </c>
      <c r="G26" s="23" t="s">
        <v>49</v>
      </c>
      <c r="H26" s="78">
        <v>10</v>
      </c>
      <c r="I26" s="27">
        <v>4</v>
      </c>
      <c r="J26" s="27" t="s">
        <v>25</v>
      </c>
      <c r="K26" s="27">
        <v>3</v>
      </c>
      <c r="L26" s="71">
        <v>9</v>
      </c>
      <c r="M26" s="28">
        <f t="shared" si="0"/>
        <v>8</v>
      </c>
      <c r="N26" s="29" t="str">
        <f t="shared" si="1"/>
        <v>B+</v>
      </c>
      <c r="O26" s="30" t="str">
        <f t="shared" si="2"/>
        <v>Khá</v>
      </c>
      <c r="P26" s="31" t="str">
        <f t="shared" si="5"/>
        <v/>
      </c>
      <c r="Q26" s="32" t="s">
        <v>174</v>
      </c>
      <c r="R26" s="3"/>
      <c r="S26" s="21"/>
      <c r="T26" s="73" t="str">
        <f t="shared" si="4"/>
        <v>Đạt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18.75" customHeight="1" x14ac:dyDescent="0.25">
      <c r="B27" s="22">
        <v>19</v>
      </c>
      <c r="C27" s="23" t="s">
        <v>924</v>
      </c>
      <c r="D27" s="24" t="s">
        <v>132</v>
      </c>
      <c r="E27" s="25" t="s">
        <v>130</v>
      </c>
      <c r="F27" s="26" t="s">
        <v>715</v>
      </c>
      <c r="G27" s="23" t="s">
        <v>47</v>
      </c>
      <c r="H27" s="78">
        <v>9</v>
      </c>
      <c r="I27" s="27">
        <v>8</v>
      </c>
      <c r="J27" s="27" t="s">
        <v>25</v>
      </c>
      <c r="K27" s="27">
        <v>3</v>
      </c>
      <c r="L27" s="71">
        <v>9</v>
      </c>
      <c r="M27" s="28">
        <f t="shared" si="0"/>
        <v>8.3000000000000007</v>
      </c>
      <c r="N27" s="29" t="str">
        <f t="shared" si="1"/>
        <v>B+</v>
      </c>
      <c r="O27" s="30" t="str">
        <f t="shared" si="2"/>
        <v>Khá</v>
      </c>
      <c r="P27" s="31" t="str">
        <f t="shared" si="5"/>
        <v/>
      </c>
      <c r="Q27" s="32" t="s">
        <v>174</v>
      </c>
      <c r="R27" s="3"/>
      <c r="S27" s="21"/>
      <c r="T27" s="73" t="str">
        <f t="shared" si="4"/>
        <v>Đạt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18.75" customHeight="1" x14ac:dyDescent="0.25">
      <c r="B28" s="22">
        <v>20</v>
      </c>
      <c r="C28" s="23" t="s">
        <v>925</v>
      </c>
      <c r="D28" s="24" t="s">
        <v>76</v>
      </c>
      <c r="E28" s="25" t="s">
        <v>85</v>
      </c>
      <c r="F28" s="26" t="s">
        <v>926</v>
      </c>
      <c r="G28" s="23" t="s">
        <v>47</v>
      </c>
      <c r="H28" s="78">
        <v>10</v>
      </c>
      <c r="I28" s="27">
        <v>6</v>
      </c>
      <c r="J28" s="27" t="s">
        <v>25</v>
      </c>
      <c r="K28" s="27">
        <v>8</v>
      </c>
      <c r="L28" s="71">
        <v>8.5</v>
      </c>
      <c r="M28" s="28">
        <f t="shared" si="0"/>
        <v>8.4</v>
      </c>
      <c r="N28" s="29" t="str">
        <f t="shared" si="1"/>
        <v>B+</v>
      </c>
      <c r="O28" s="30" t="str">
        <f t="shared" si="2"/>
        <v>Khá</v>
      </c>
      <c r="P28" s="31" t="str">
        <f t="shared" si="5"/>
        <v/>
      </c>
      <c r="Q28" s="32" t="s">
        <v>174</v>
      </c>
      <c r="R28" s="3"/>
      <c r="S28" s="21"/>
      <c r="T28" s="73" t="str">
        <f t="shared" si="4"/>
        <v>Đạt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18.75" customHeight="1" x14ac:dyDescent="0.25">
      <c r="B29" s="22">
        <v>21</v>
      </c>
      <c r="C29" s="23" t="s">
        <v>927</v>
      </c>
      <c r="D29" s="24" t="s">
        <v>133</v>
      </c>
      <c r="E29" s="25" t="s">
        <v>134</v>
      </c>
      <c r="F29" s="26" t="s">
        <v>928</v>
      </c>
      <c r="G29" s="23" t="s">
        <v>53</v>
      </c>
      <c r="H29" s="78">
        <v>7</v>
      </c>
      <c r="I29" s="27">
        <v>4</v>
      </c>
      <c r="J29" s="27" t="s">
        <v>25</v>
      </c>
      <c r="K29" s="27">
        <v>5</v>
      </c>
      <c r="L29" s="71">
        <v>6</v>
      </c>
      <c r="M29" s="28">
        <f t="shared" si="0"/>
        <v>5.8</v>
      </c>
      <c r="N29" s="29" t="str">
        <f t="shared" si="1"/>
        <v>C</v>
      </c>
      <c r="O29" s="30" t="str">
        <f t="shared" si="2"/>
        <v>Trung bình</v>
      </c>
      <c r="P29" s="31" t="str">
        <f t="shared" si="5"/>
        <v/>
      </c>
      <c r="Q29" s="32" t="s">
        <v>174</v>
      </c>
      <c r="R29" s="3"/>
      <c r="S29" s="21"/>
      <c r="T29" s="73" t="str">
        <f t="shared" si="4"/>
        <v>Đạt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18.75" customHeight="1" x14ac:dyDescent="0.25">
      <c r="B30" s="22">
        <v>22</v>
      </c>
      <c r="C30" s="23" t="s">
        <v>929</v>
      </c>
      <c r="D30" s="24" t="s">
        <v>930</v>
      </c>
      <c r="E30" s="25" t="s">
        <v>931</v>
      </c>
      <c r="F30" s="26" t="s">
        <v>932</v>
      </c>
      <c r="G30" s="23" t="s">
        <v>933</v>
      </c>
      <c r="H30" s="78">
        <v>5</v>
      </c>
      <c r="I30" s="27">
        <v>4</v>
      </c>
      <c r="J30" s="27" t="s">
        <v>25</v>
      </c>
      <c r="K30" s="27">
        <v>7</v>
      </c>
      <c r="L30" s="71">
        <v>3</v>
      </c>
      <c r="M30" s="28">
        <f t="shared" si="0"/>
        <v>3.7</v>
      </c>
      <c r="N30" s="29" t="str">
        <f t="shared" si="1"/>
        <v>F</v>
      </c>
      <c r="O30" s="30" t="str">
        <f t="shared" si="2"/>
        <v>Kém</v>
      </c>
      <c r="P30" s="31" t="str">
        <f t="shared" si="5"/>
        <v/>
      </c>
      <c r="Q30" s="32" t="s">
        <v>174</v>
      </c>
      <c r="R30" s="3"/>
      <c r="S30" s="21"/>
      <c r="T30" s="73" t="str">
        <f t="shared" si="4"/>
        <v>Học lại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18.75" customHeight="1" x14ac:dyDescent="0.25">
      <c r="B31" s="22">
        <v>23</v>
      </c>
      <c r="C31" s="23" t="s">
        <v>934</v>
      </c>
      <c r="D31" s="24" t="s">
        <v>118</v>
      </c>
      <c r="E31" s="25" t="s">
        <v>94</v>
      </c>
      <c r="F31" s="26" t="s">
        <v>935</v>
      </c>
      <c r="G31" s="23" t="s">
        <v>936</v>
      </c>
      <c r="H31" s="78">
        <v>0</v>
      </c>
      <c r="I31" s="27">
        <v>2</v>
      </c>
      <c r="J31" s="27" t="s">
        <v>25</v>
      </c>
      <c r="K31" s="27">
        <v>0</v>
      </c>
      <c r="L31" s="71" t="s">
        <v>25</v>
      </c>
      <c r="M31" s="28">
        <f t="shared" si="0"/>
        <v>0.2</v>
      </c>
      <c r="N31" s="29" t="str">
        <f t="shared" si="1"/>
        <v>F</v>
      </c>
      <c r="O31" s="30" t="str">
        <f t="shared" si="2"/>
        <v>Kém</v>
      </c>
      <c r="P31" s="31" t="str">
        <f t="shared" si="5"/>
        <v>Không đủ ĐKDT</v>
      </c>
      <c r="Q31" s="32" t="s">
        <v>174</v>
      </c>
      <c r="R31" s="3"/>
      <c r="S31" s="21"/>
      <c r="T31" s="73" t="str">
        <f t="shared" si="4"/>
        <v>Học lại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18.75" customHeight="1" x14ac:dyDescent="0.25">
      <c r="B32" s="22">
        <v>24</v>
      </c>
      <c r="C32" s="23" t="s">
        <v>937</v>
      </c>
      <c r="D32" s="24" t="s">
        <v>938</v>
      </c>
      <c r="E32" s="25" t="s">
        <v>135</v>
      </c>
      <c r="F32" s="26" t="s">
        <v>939</v>
      </c>
      <c r="G32" s="23" t="s">
        <v>49</v>
      </c>
      <c r="H32" s="78">
        <v>0</v>
      </c>
      <c r="I32" s="27">
        <v>3</v>
      </c>
      <c r="J32" s="27" t="s">
        <v>25</v>
      </c>
      <c r="K32" s="27">
        <v>0</v>
      </c>
      <c r="L32" s="71" t="s">
        <v>25</v>
      </c>
      <c r="M32" s="28">
        <f t="shared" si="0"/>
        <v>0.3</v>
      </c>
      <c r="N32" s="29" t="str">
        <f t="shared" si="1"/>
        <v>F</v>
      </c>
      <c r="O32" s="30" t="str">
        <f t="shared" si="2"/>
        <v>Kém</v>
      </c>
      <c r="P32" s="31" t="str">
        <f t="shared" si="5"/>
        <v>Không đủ ĐKDT</v>
      </c>
      <c r="Q32" s="32" t="s">
        <v>174</v>
      </c>
      <c r="R32" s="3"/>
      <c r="S32" s="21"/>
      <c r="T32" s="73" t="str">
        <f t="shared" si="4"/>
        <v>Học lại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2:35" ht="18.75" customHeight="1" x14ac:dyDescent="0.25">
      <c r="B33" s="22">
        <v>25</v>
      </c>
      <c r="C33" s="23" t="s">
        <v>940</v>
      </c>
      <c r="D33" s="24" t="s">
        <v>802</v>
      </c>
      <c r="E33" s="25" t="s">
        <v>134</v>
      </c>
      <c r="F33" s="26" t="s">
        <v>136</v>
      </c>
      <c r="G33" s="23" t="s">
        <v>78</v>
      </c>
      <c r="H33" s="78">
        <v>10</v>
      </c>
      <c r="I33" s="27">
        <v>7</v>
      </c>
      <c r="J33" s="27" t="s">
        <v>25</v>
      </c>
      <c r="K33" s="27">
        <v>2</v>
      </c>
      <c r="L33" s="71">
        <v>8</v>
      </c>
      <c r="M33" s="28">
        <f t="shared" si="0"/>
        <v>7.5</v>
      </c>
      <c r="N33" s="29" t="str">
        <f t="shared" si="1"/>
        <v>B</v>
      </c>
      <c r="O33" s="30" t="str">
        <f t="shared" si="2"/>
        <v>Khá</v>
      </c>
      <c r="P33" s="31" t="str">
        <f t="shared" si="5"/>
        <v/>
      </c>
      <c r="Q33" s="32" t="s">
        <v>175</v>
      </c>
      <c r="R33" s="3"/>
      <c r="S33" s="21"/>
      <c r="T33" s="73" t="str">
        <f t="shared" si="4"/>
        <v>Đạt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2:35" ht="18.75" customHeight="1" x14ac:dyDescent="0.25">
      <c r="B34" s="22">
        <v>26</v>
      </c>
      <c r="C34" s="23" t="s">
        <v>941</v>
      </c>
      <c r="D34" s="24" t="s">
        <v>120</v>
      </c>
      <c r="E34" s="25" t="s">
        <v>88</v>
      </c>
      <c r="F34" s="26" t="s">
        <v>131</v>
      </c>
      <c r="G34" s="23" t="s">
        <v>78</v>
      </c>
      <c r="H34" s="78">
        <v>10</v>
      </c>
      <c r="I34" s="27">
        <v>7</v>
      </c>
      <c r="J34" s="27" t="s">
        <v>25</v>
      </c>
      <c r="K34" s="27">
        <v>7</v>
      </c>
      <c r="L34" s="71">
        <v>7.5</v>
      </c>
      <c r="M34" s="28">
        <f t="shared" si="0"/>
        <v>7.7</v>
      </c>
      <c r="N34" s="29" t="str">
        <f t="shared" si="1"/>
        <v>B</v>
      </c>
      <c r="O34" s="30" t="str">
        <f t="shared" si="2"/>
        <v>Khá</v>
      </c>
      <c r="P34" s="31" t="str">
        <f t="shared" si="5"/>
        <v/>
      </c>
      <c r="Q34" s="32" t="s">
        <v>175</v>
      </c>
      <c r="R34" s="3"/>
      <c r="S34" s="21"/>
      <c r="T34" s="73" t="str">
        <f t="shared" si="4"/>
        <v>Đạt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2:35" ht="18.75" customHeight="1" x14ac:dyDescent="0.25">
      <c r="B35" s="22">
        <v>27</v>
      </c>
      <c r="C35" s="23" t="s">
        <v>942</v>
      </c>
      <c r="D35" s="24" t="s">
        <v>943</v>
      </c>
      <c r="E35" s="25" t="s">
        <v>137</v>
      </c>
      <c r="F35" s="26" t="s">
        <v>114</v>
      </c>
      <c r="G35" s="23" t="s">
        <v>53</v>
      </c>
      <c r="H35" s="78">
        <v>8</v>
      </c>
      <c r="I35" s="27">
        <v>8</v>
      </c>
      <c r="J35" s="27" t="s">
        <v>25</v>
      </c>
      <c r="K35" s="27">
        <v>4</v>
      </c>
      <c r="L35" s="71">
        <v>9.5</v>
      </c>
      <c r="M35" s="28">
        <f t="shared" si="0"/>
        <v>8.6999999999999993</v>
      </c>
      <c r="N35" s="29" t="str">
        <f t="shared" si="1"/>
        <v>A</v>
      </c>
      <c r="O35" s="30" t="str">
        <f t="shared" si="2"/>
        <v>Giỏi</v>
      </c>
      <c r="P35" s="31" t="str">
        <f t="shared" si="5"/>
        <v/>
      </c>
      <c r="Q35" s="32" t="s">
        <v>175</v>
      </c>
      <c r="R35" s="3"/>
      <c r="S35" s="21"/>
      <c r="T35" s="73" t="str">
        <f t="shared" si="4"/>
        <v>Đạt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2:35" ht="18.75" customHeight="1" x14ac:dyDescent="0.25">
      <c r="B36" s="22">
        <v>28</v>
      </c>
      <c r="C36" s="23" t="s">
        <v>944</v>
      </c>
      <c r="D36" s="24" t="s">
        <v>70</v>
      </c>
      <c r="E36" s="25" t="s">
        <v>138</v>
      </c>
      <c r="F36" s="26" t="s">
        <v>915</v>
      </c>
      <c r="G36" s="23" t="s">
        <v>78</v>
      </c>
      <c r="H36" s="78">
        <v>10</v>
      </c>
      <c r="I36" s="27">
        <v>7</v>
      </c>
      <c r="J36" s="27" t="s">
        <v>25</v>
      </c>
      <c r="K36" s="27">
        <v>3</v>
      </c>
      <c r="L36" s="71">
        <v>9</v>
      </c>
      <c r="M36" s="28">
        <f t="shared" si="0"/>
        <v>8.3000000000000007</v>
      </c>
      <c r="N36" s="29" t="str">
        <f t="shared" si="1"/>
        <v>B+</v>
      </c>
      <c r="O36" s="30" t="str">
        <f t="shared" si="2"/>
        <v>Khá</v>
      </c>
      <c r="P36" s="31" t="str">
        <f t="shared" si="5"/>
        <v/>
      </c>
      <c r="Q36" s="32" t="s">
        <v>175</v>
      </c>
      <c r="R36" s="3"/>
      <c r="S36" s="21"/>
      <c r="T36" s="73" t="str">
        <f t="shared" si="4"/>
        <v>Đạt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2:35" ht="18.75" customHeight="1" x14ac:dyDescent="0.25">
      <c r="B37" s="22">
        <v>29</v>
      </c>
      <c r="C37" s="23" t="s">
        <v>945</v>
      </c>
      <c r="D37" s="24" t="s">
        <v>54</v>
      </c>
      <c r="E37" s="25" t="s">
        <v>139</v>
      </c>
      <c r="F37" s="26" t="s">
        <v>946</v>
      </c>
      <c r="G37" s="23" t="s">
        <v>47</v>
      </c>
      <c r="H37" s="78">
        <v>10</v>
      </c>
      <c r="I37" s="27">
        <v>8</v>
      </c>
      <c r="J37" s="27" t="s">
        <v>25</v>
      </c>
      <c r="K37" s="27">
        <v>8</v>
      </c>
      <c r="L37" s="71">
        <v>8.5</v>
      </c>
      <c r="M37" s="28">
        <f t="shared" si="0"/>
        <v>8.6</v>
      </c>
      <c r="N37" s="29" t="str">
        <f t="shared" si="1"/>
        <v>A</v>
      </c>
      <c r="O37" s="30" t="str">
        <f t="shared" si="2"/>
        <v>Giỏi</v>
      </c>
      <c r="P37" s="31" t="str">
        <f t="shared" si="5"/>
        <v/>
      </c>
      <c r="Q37" s="32" t="s">
        <v>175</v>
      </c>
      <c r="R37" s="3"/>
      <c r="S37" s="21"/>
      <c r="T37" s="73" t="str">
        <f t="shared" si="4"/>
        <v>Đạt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2:35" ht="18.75" customHeight="1" x14ac:dyDescent="0.25">
      <c r="B38" s="22">
        <v>30</v>
      </c>
      <c r="C38" s="23" t="s">
        <v>947</v>
      </c>
      <c r="D38" s="24" t="s">
        <v>829</v>
      </c>
      <c r="E38" s="25" t="s">
        <v>140</v>
      </c>
      <c r="F38" s="26" t="s">
        <v>141</v>
      </c>
      <c r="G38" s="23" t="s">
        <v>53</v>
      </c>
      <c r="H38" s="78">
        <v>10</v>
      </c>
      <c r="I38" s="27">
        <v>10</v>
      </c>
      <c r="J38" s="27" t="s">
        <v>25</v>
      </c>
      <c r="K38" s="27">
        <v>10</v>
      </c>
      <c r="L38" s="71">
        <v>10</v>
      </c>
      <c r="M38" s="28">
        <f t="shared" si="0"/>
        <v>10</v>
      </c>
      <c r="N38" s="29" t="str">
        <f t="shared" si="1"/>
        <v>A+</v>
      </c>
      <c r="O38" s="30" t="str">
        <f t="shared" si="2"/>
        <v>Giỏi</v>
      </c>
      <c r="P38" s="31" t="str">
        <f t="shared" si="5"/>
        <v/>
      </c>
      <c r="Q38" s="32" t="s">
        <v>175</v>
      </c>
      <c r="R38" s="3"/>
      <c r="S38" s="21"/>
      <c r="T38" s="73" t="str">
        <f t="shared" si="4"/>
        <v>Đạt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2:35" ht="18.75" customHeight="1" x14ac:dyDescent="0.25">
      <c r="B39" s="22">
        <v>31</v>
      </c>
      <c r="C39" s="23" t="s">
        <v>948</v>
      </c>
      <c r="D39" s="24" t="s">
        <v>949</v>
      </c>
      <c r="E39" s="25" t="s">
        <v>142</v>
      </c>
      <c r="F39" s="26" t="s">
        <v>143</v>
      </c>
      <c r="G39" s="23" t="s">
        <v>58</v>
      </c>
      <c r="H39" s="78">
        <v>10</v>
      </c>
      <c r="I39" s="27">
        <v>7</v>
      </c>
      <c r="J39" s="27" t="s">
        <v>25</v>
      </c>
      <c r="K39" s="27">
        <v>7</v>
      </c>
      <c r="L39" s="71">
        <v>6</v>
      </c>
      <c r="M39" s="28">
        <f t="shared" si="0"/>
        <v>6.6</v>
      </c>
      <c r="N39" s="29" t="str">
        <f t="shared" si="1"/>
        <v>C+</v>
      </c>
      <c r="O39" s="30" t="str">
        <f t="shared" si="2"/>
        <v>Trung bình</v>
      </c>
      <c r="P39" s="31" t="str">
        <f t="shared" si="5"/>
        <v/>
      </c>
      <c r="Q39" s="32" t="s">
        <v>175</v>
      </c>
      <c r="R39" s="3"/>
      <c r="S39" s="21"/>
      <c r="T39" s="73" t="str">
        <f t="shared" si="4"/>
        <v>Đạt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2:35" ht="18.75" customHeight="1" x14ac:dyDescent="0.25">
      <c r="B40" s="22">
        <v>32</v>
      </c>
      <c r="C40" s="23" t="s">
        <v>950</v>
      </c>
      <c r="D40" s="24" t="s">
        <v>951</v>
      </c>
      <c r="E40" s="25" t="s">
        <v>90</v>
      </c>
      <c r="F40" s="26" t="s">
        <v>952</v>
      </c>
      <c r="G40" s="23" t="s">
        <v>78</v>
      </c>
      <c r="H40" s="78">
        <v>9</v>
      </c>
      <c r="I40" s="27">
        <v>7</v>
      </c>
      <c r="J40" s="27" t="s">
        <v>25</v>
      </c>
      <c r="K40" s="27">
        <v>5</v>
      </c>
      <c r="L40" s="71">
        <v>9.5</v>
      </c>
      <c r="M40" s="28">
        <f t="shared" si="0"/>
        <v>8.8000000000000007</v>
      </c>
      <c r="N40" s="29" t="str">
        <f t="shared" si="1"/>
        <v>A</v>
      </c>
      <c r="O40" s="30" t="str">
        <f t="shared" si="2"/>
        <v>Giỏi</v>
      </c>
      <c r="P40" s="31" t="str">
        <f t="shared" si="5"/>
        <v/>
      </c>
      <c r="Q40" s="32" t="s">
        <v>175</v>
      </c>
      <c r="R40" s="3"/>
      <c r="S40" s="21"/>
      <c r="T40" s="73" t="str">
        <f t="shared" si="4"/>
        <v>Đạt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2:35" ht="18.75" customHeight="1" x14ac:dyDescent="0.25">
      <c r="B41" s="22">
        <v>33</v>
      </c>
      <c r="C41" s="23" t="s">
        <v>953</v>
      </c>
      <c r="D41" s="24" t="s">
        <v>56</v>
      </c>
      <c r="E41" s="25" t="s">
        <v>144</v>
      </c>
      <c r="F41" s="26" t="s">
        <v>145</v>
      </c>
      <c r="G41" s="23" t="s">
        <v>58</v>
      </c>
      <c r="H41" s="78">
        <v>10</v>
      </c>
      <c r="I41" s="27">
        <v>7</v>
      </c>
      <c r="J41" s="27" t="s">
        <v>25</v>
      </c>
      <c r="K41" s="27">
        <v>7</v>
      </c>
      <c r="L41" s="71">
        <v>5</v>
      </c>
      <c r="M41" s="28">
        <f t="shared" ref="M41:M72" si="6">ROUND(SUMPRODUCT(H41:L41,$H$8:$L$8)/100,1)</f>
        <v>5.9</v>
      </c>
      <c r="N41" s="29" t="str">
        <f t="shared" ref="N41:N72" si="7">IF(AND($M41&gt;=9,$M41&lt;=10),"A+","")&amp;IF(AND($M41&gt;=8.5,$M41&lt;=8.9),"A","")&amp;IF(AND($M41&gt;=8,$M41&lt;=8.4),"B+","")&amp;IF(AND($M41&gt;=7,$M41&lt;=7.9),"B","")&amp;IF(AND($M41&gt;=6.5,$M41&lt;=6.9),"C+","")&amp;IF(AND($M41&gt;=5.5,$M41&lt;=6.4),"C","")&amp;IF(AND($M41&gt;=5,$M41&lt;=5.4),"D+","")&amp;IF(AND($M41&gt;=4,$M41&lt;=4.9),"D","")&amp;IF(AND($M41&lt;4),"F","")</f>
        <v>C</v>
      </c>
      <c r="O41" s="30" t="str">
        <f t="shared" ref="O41:O72" si="8">IF($M41&lt;4,"Kém",IF(AND($M41&gt;=4,$M41&lt;=5.4),"Trung bình yếu",IF(AND($M41&gt;=5.5,$M41&lt;=6.9),"Trung bình",IF(AND($M41&gt;=7,$M41&lt;=8.4),"Khá",IF(AND($M41&gt;=8.5,$M41&lt;=10),"Giỏi","")))))</f>
        <v>Trung bình</v>
      </c>
      <c r="P41" s="31" t="str">
        <f t="shared" si="5"/>
        <v/>
      </c>
      <c r="Q41" s="32" t="s">
        <v>175</v>
      </c>
      <c r="R41" s="3"/>
      <c r="S41" s="21"/>
      <c r="T41" s="73" t="str">
        <f t="shared" ref="T41:T72" si="9">IF(P41="Không đủ ĐKDT","Học lại",IF(P41="Đình chỉ thi","Học lại",IF(AND(MID(G41,2,2)&lt;"12",P41="Vắng"),"Thi lại",IF(P41="Vắng có phép", "Thi lại",IF(AND((MID(G41,2,2)&lt;"12"),M41&lt;4.5),"Thi lại",IF(AND((MID(G41,2,2)&lt;"18"),M41&lt;4),"Học lại",IF(AND((MID(G41,2,2)&gt;"17"),M41&lt;4),"Thi lại",IF(AND(MID(G41,2,2)&gt;"17",L41=0),"Thi lại",IF(AND((MID(G41,2,2)&lt;"12"),L41=0),"Thi lại",IF(AND((MID(G41,2,2)&lt;"18"),(MID(G41,2,2)&gt;"11"),L41=0),"Học lại","Đạt"))))))))))</f>
        <v>Đạt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2:35" ht="18.75" customHeight="1" x14ac:dyDescent="0.25">
      <c r="B42" s="22">
        <v>34</v>
      </c>
      <c r="C42" s="23" t="s">
        <v>954</v>
      </c>
      <c r="D42" s="24" t="s">
        <v>955</v>
      </c>
      <c r="E42" s="25" t="s">
        <v>956</v>
      </c>
      <c r="F42" s="26" t="s">
        <v>123</v>
      </c>
      <c r="G42" s="23" t="s">
        <v>49</v>
      </c>
      <c r="H42" s="78">
        <v>9</v>
      </c>
      <c r="I42" s="27">
        <v>8</v>
      </c>
      <c r="J42" s="27" t="s">
        <v>25</v>
      </c>
      <c r="K42" s="27">
        <v>8</v>
      </c>
      <c r="L42" s="71">
        <v>8.5</v>
      </c>
      <c r="M42" s="28">
        <f t="shared" si="6"/>
        <v>8.5</v>
      </c>
      <c r="N42" s="29" t="str">
        <f t="shared" si="7"/>
        <v>A</v>
      </c>
      <c r="O42" s="30" t="str">
        <f t="shared" si="8"/>
        <v>Giỏi</v>
      </c>
      <c r="P42" s="31" t="str">
        <f t="shared" si="5"/>
        <v/>
      </c>
      <c r="Q42" s="32" t="s">
        <v>175</v>
      </c>
      <c r="R42" s="3"/>
      <c r="S42" s="21"/>
      <c r="T42" s="73" t="str">
        <f t="shared" si="9"/>
        <v>Đạt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2:35" ht="18.75" customHeight="1" x14ac:dyDescent="0.25">
      <c r="B43" s="22">
        <v>35</v>
      </c>
      <c r="C43" s="23" t="s">
        <v>957</v>
      </c>
      <c r="D43" s="24" t="s">
        <v>958</v>
      </c>
      <c r="E43" s="25" t="s">
        <v>146</v>
      </c>
      <c r="F43" s="26" t="s">
        <v>959</v>
      </c>
      <c r="G43" s="23" t="s">
        <v>68</v>
      </c>
      <c r="H43" s="78">
        <v>10</v>
      </c>
      <c r="I43" s="27">
        <v>10</v>
      </c>
      <c r="J43" s="27" t="s">
        <v>25</v>
      </c>
      <c r="K43" s="27">
        <v>10</v>
      </c>
      <c r="L43" s="71">
        <v>6.5</v>
      </c>
      <c r="M43" s="28">
        <f t="shared" si="6"/>
        <v>7.6</v>
      </c>
      <c r="N43" s="29" t="str">
        <f t="shared" si="7"/>
        <v>B</v>
      </c>
      <c r="O43" s="30" t="str">
        <f t="shared" si="8"/>
        <v>Khá</v>
      </c>
      <c r="P43" s="31" t="str">
        <f t="shared" si="5"/>
        <v/>
      </c>
      <c r="Q43" s="32" t="s">
        <v>175</v>
      </c>
      <c r="R43" s="3"/>
      <c r="S43" s="21"/>
      <c r="T43" s="73" t="str">
        <f t="shared" si="9"/>
        <v>Đạt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2:35" ht="18.75" customHeight="1" x14ac:dyDescent="0.25">
      <c r="B44" s="22">
        <v>36</v>
      </c>
      <c r="C44" s="23" t="s">
        <v>960</v>
      </c>
      <c r="D44" s="24" t="s">
        <v>147</v>
      </c>
      <c r="E44" s="25" t="s">
        <v>148</v>
      </c>
      <c r="F44" s="26" t="s">
        <v>904</v>
      </c>
      <c r="G44" s="23" t="s">
        <v>78</v>
      </c>
      <c r="H44" s="78">
        <v>10</v>
      </c>
      <c r="I44" s="27">
        <v>5</v>
      </c>
      <c r="J44" s="27" t="s">
        <v>25</v>
      </c>
      <c r="K44" s="27">
        <v>3</v>
      </c>
      <c r="L44" s="71">
        <v>6</v>
      </c>
      <c r="M44" s="28">
        <f t="shared" si="6"/>
        <v>6</v>
      </c>
      <c r="N44" s="29" t="str">
        <f t="shared" si="7"/>
        <v>C</v>
      </c>
      <c r="O44" s="30" t="str">
        <f t="shared" si="8"/>
        <v>Trung bình</v>
      </c>
      <c r="P44" s="31" t="str">
        <f t="shared" si="5"/>
        <v/>
      </c>
      <c r="Q44" s="32" t="s">
        <v>175</v>
      </c>
      <c r="R44" s="3"/>
      <c r="S44" s="21"/>
      <c r="T44" s="73" t="str">
        <f t="shared" si="9"/>
        <v>Đạt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2:35" ht="18.75" customHeight="1" x14ac:dyDescent="0.25">
      <c r="B45" s="22">
        <v>37</v>
      </c>
      <c r="C45" s="23" t="s">
        <v>961</v>
      </c>
      <c r="D45" s="24" t="s">
        <v>962</v>
      </c>
      <c r="E45" s="25" t="s">
        <v>149</v>
      </c>
      <c r="F45" s="26" t="s">
        <v>150</v>
      </c>
      <c r="G45" s="23" t="s">
        <v>55</v>
      </c>
      <c r="H45" s="78">
        <v>10</v>
      </c>
      <c r="I45" s="27">
        <v>8</v>
      </c>
      <c r="J45" s="27" t="s">
        <v>25</v>
      </c>
      <c r="K45" s="27">
        <v>7</v>
      </c>
      <c r="L45" s="71">
        <v>7.5</v>
      </c>
      <c r="M45" s="28">
        <f t="shared" si="6"/>
        <v>7.8</v>
      </c>
      <c r="N45" s="29" t="str">
        <f t="shared" si="7"/>
        <v>B</v>
      </c>
      <c r="O45" s="30" t="str">
        <f t="shared" si="8"/>
        <v>Khá</v>
      </c>
      <c r="P45" s="31" t="str">
        <f t="shared" si="5"/>
        <v/>
      </c>
      <c r="Q45" s="32" t="s">
        <v>175</v>
      </c>
      <c r="R45" s="3"/>
      <c r="S45" s="21"/>
      <c r="T45" s="73" t="str">
        <f t="shared" si="9"/>
        <v>Đạt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2:35" ht="18.75" customHeight="1" x14ac:dyDescent="0.25">
      <c r="B46" s="22">
        <v>38</v>
      </c>
      <c r="C46" s="23" t="s">
        <v>963</v>
      </c>
      <c r="D46" s="24" t="s">
        <v>964</v>
      </c>
      <c r="E46" s="25" t="s">
        <v>149</v>
      </c>
      <c r="F46" s="26" t="s">
        <v>151</v>
      </c>
      <c r="G46" s="23" t="s">
        <v>68</v>
      </c>
      <c r="H46" s="78">
        <v>9</v>
      </c>
      <c r="I46" s="27">
        <v>8</v>
      </c>
      <c r="J46" s="27" t="s">
        <v>25</v>
      </c>
      <c r="K46" s="27">
        <v>8</v>
      </c>
      <c r="L46" s="71">
        <v>5.5</v>
      </c>
      <c r="M46" s="28">
        <f t="shared" si="6"/>
        <v>6.4</v>
      </c>
      <c r="N46" s="29" t="str">
        <f t="shared" si="7"/>
        <v>C</v>
      </c>
      <c r="O46" s="30" t="str">
        <f t="shared" si="8"/>
        <v>Trung bình</v>
      </c>
      <c r="P46" s="31" t="str">
        <f t="shared" si="5"/>
        <v/>
      </c>
      <c r="Q46" s="32" t="s">
        <v>175</v>
      </c>
      <c r="R46" s="3"/>
      <c r="S46" s="21"/>
      <c r="T46" s="73" t="str">
        <f t="shared" si="9"/>
        <v>Đạt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2:35" ht="18.75" customHeight="1" x14ac:dyDescent="0.25">
      <c r="B47" s="22">
        <v>39</v>
      </c>
      <c r="C47" s="23" t="s">
        <v>965</v>
      </c>
      <c r="D47" s="24" t="s">
        <v>966</v>
      </c>
      <c r="E47" s="25" t="s">
        <v>92</v>
      </c>
      <c r="F47" s="26" t="s">
        <v>967</v>
      </c>
      <c r="G47" s="23" t="s">
        <v>53</v>
      </c>
      <c r="H47" s="78">
        <v>10</v>
      </c>
      <c r="I47" s="27">
        <v>5</v>
      </c>
      <c r="J47" s="27" t="s">
        <v>25</v>
      </c>
      <c r="K47" s="27">
        <v>5</v>
      </c>
      <c r="L47" s="71">
        <v>6</v>
      </c>
      <c r="M47" s="28">
        <f t="shared" si="6"/>
        <v>6.2</v>
      </c>
      <c r="N47" s="29" t="str">
        <f t="shared" si="7"/>
        <v>C</v>
      </c>
      <c r="O47" s="30" t="str">
        <f t="shared" si="8"/>
        <v>Trung bình</v>
      </c>
      <c r="P47" s="31" t="str">
        <f t="shared" si="5"/>
        <v/>
      </c>
      <c r="Q47" s="32" t="s">
        <v>175</v>
      </c>
      <c r="R47" s="3"/>
      <c r="S47" s="21"/>
      <c r="T47" s="73" t="str">
        <f t="shared" si="9"/>
        <v>Đạt</v>
      </c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</row>
    <row r="48" spans="2:35" ht="18.75" customHeight="1" x14ac:dyDescent="0.25">
      <c r="B48" s="22">
        <v>40</v>
      </c>
      <c r="C48" s="23" t="s">
        <v>968</v>
      </c>
      <c r="D48" s="24" t="s">
        <v>969</v>
      </c>
      <c r="E48" s="25" t="s">
        <v>152</v>
      </c>
      <c r="F48" s="26" t="s">
        <v>970</v>
      </c>
      <c r="G48" s="23" t="s">
        <v>55</v>
      </c>
      <c r="H48" s="78">
        <v>10</v>
      </c>
      <c r="I48" s="27">
        <v>7</v>
      </c>
      <c r="J48" s="27" t="s">
        <v>25</v>
      </c>
      <c r="K48" s="27">
        <v>5</v>
      </c>
      <c r="L48" s="71">
        <v>6.5</v>
      </c>
      <c r="M48" s="28">
        <f t="shared" si="6"/>
        <v>6.8</v>
      </c>
      <c r="N48" s="29" t="str">
        <f t="shared" si="7"/>
        <v>C+</v>
      </c>
      <c r="O48" s="30" t="str">
        <f t="shared" si="8"/>
        <v>Trung bình</v>
      </c>
      <c r="P48" s="31" t="str">
        <f t="shared" si="5"/>
        <v/>
      </c>
      <c r="Q48" s="32" t="s">
        <v>175</v>
      </c>
      <c r="R48" s="3"/>
      <c r="S48" s="21"/>
      <c r="T48" s="73" t="str">
        <f t="shared" si="9"/>
        <v>Đạt</v>
      </c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2:35" ht="18.75" customHeight="1" x14ac:dyDescent="0.25">
      <c r="B49" s="22">
        <v>41</v>
      </c>
      <c r="C49" s="23" t="s">
        <v>971</v>
      </c>
      <c r="D49" s="24" t="s">
        <v>97</v>
      </c>
      <c r="E49" s="25" t="s">
        <v>972</v>
      </c>
      <c r="F49" s="26" t="s">
        <v>973</v>
      </c>
      <c r="G49" s="23" t="s">
        <v>50</v>
      </c>
      <c r="H49" s="78">
        <v>0</v>
      </c>
      <c r="I49" s="27">
        <v>0</v>
      </c>
      <c r="J49" s="27" t="s">
        <v>25</v>
      </c>
      <c r="K49" s="27">
        <v>0</v>
      </c>
      <c r="L49" s="71" t="s">
        <v>25</v>
      </c>
      <c r="M49" s="28">
        <f t="shared" si="6"/>
        <v>0</v>
      </c>
      <c r="N49" s="29" t="str">
        <f t="shared" si="7"/>
        <v>F</v>
      </c>
      <c r="O49" s="30" t="str">
        <f t="shared" si="8"/>
        <v>Kém</v>
      </c>
      <c r="P49" s="31" t="str">
        <f t="shared" ref="P49:P78" si="10">+IF(OR($H49=0,$I49=0,$J49=0,$K49=0),"Không đủ ĐKDT",IF(AND(L49=0,M49&gt;=4),"Không đạt",""))</f>
        <v>Không đủ ĐKDT</v>
      </c>
      <c r="Q49" s="32" t="s">
        <v>175</v>
      </c>
      <c r="R49" s="3"/>
      <c r="S49" s="21"/>
      <c r="T49" s="73" t="str">
        <f t="shared" si="9"/>
        <v>Học lại</v>
      </c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2:35" ht="18.75" customHeight="1" x14ac:dyDescent="0.25">
      <c r="B50" s="22">
        <v>42</v>
      </c>
      <c r="C50" s="23" t="s">
        <v>974</v>
      </c>
      <c r="D50" s="24" t="s">
        <v>153</v>
      </c>
      <c r="E50" s="25" t="s">
        <v>154</v>
      </c>
      <c r="F50" s="26" t="s">
        <v>975</v>
      </c>
      <c r="G50" s="23" t="s">
        <v>55</v>
      </c>
      <c r="H50" s="78">
        <v>10</v>
      </c>
      <c r="I50" s="27">
        <v>8</v>
      </c>
      <c r="J50" s="27" t="s">
        <v>25</v>
      </c>
      <c r="K50" s="27">
        <v>9</v>
      </c>
      <c r="L50" s="71">
        <v>9.5</v>
      </c>
      <c r="M50" s="28">
        <f t="shared" si="6"/>
        <v>9.4</v>
      </c>
      <c r="N50" s="29" t="str">
        <f t="shared" si="7"/>
        <v>A+</v>
      </c>
      <c r="O50" s="30" t="str">
        <f t="shared" si="8"/>
        <v>Giỏi</v>
      </c>
      <c r="P50" s="31" t="str">
        <f t="shared" si="10"/>
        <v/>
      </c>
      <c r="Q50" s="32" t="s">
        <v>175</v>
      </c>
      <c r="R50" s="3"/>
      <c r="S50" s="21"/>
      <c r="T50" s="73" t="str">
        <f t="shared" si="9"/>
        <v>Đạt</v>
      </c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2:35" ht="18.75" customHeight="1" x14ac:dyDescent="0.25">
      <c r="B51" s="22">
        <v>43</v>
      </c>
      <c r="C51" s="23" t="s">
        <v>976</v>
      </c>
      <c r="D51" s="24" t="s">
        <v>977</v>
      </c>
      <c r="E51" s="25" t="s">
        <v>154</v>
      </c>
      <c r="F51" s="26" t="s">
        <v>96</v>
      </c>
      <c r="G51" s="23" t="s">
        <v>87</v>
      </c>
      <c r="H51" s="78">
        <v>5</v>
      </c>
      <c r="I51" s="27">
        <v>5</v>
      </c>
      <c r="J51" s="27" t="s">
        <v>25</v>
      </c>
      <c r="K51" s="27">
        <v>5</v>
      </c>
      <c r="L51" s="71">
        <v>3</v>
      </c>
      <c r="M51" s="28">
        <f t="shared" si="6"/>
        <v>3.6</v>
      </c>
      <c r="N51" s="29" t="str">
        <f t="shared" si="7"/>
        <v>F</v>
      </c>
      <c r="O51" s="30" t="str">
        <f t="shared" si="8"/>
        <v>Kém</v>
      </c>
      <c r="P51" s="31" t="str">
        <f t="shared" si="10"/>
        <v/>
      </c>
      <c r="Q51" s="32" t="s">
        <v>175</v>
      </c>
      <c r="R51" s="3"/>
      <c r="S51" s="21"/>
      <c r="T51" s="73" t="str">
        <f t="shared" si="9"/>
        <v>Học lại</v>
      </c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2:35" ht="18.75" customHeight="1" x14ac:dyDescent="0.25">
      <c r="B52" s="22">
        <v>44</v>
      </c>
      <c r="C52" s="23" t="s">
        <v>978</v>
      </c>
      <c r="D52" s="24" t="s">
        <v>155</v>
      </c>
      <c r="E52" s="25" t="s">
        <v>979</v>
      </c>
      <c r="F52" s="26" t="s">
        <v>980</v>
      </c>
      <c r="G52" s="23" t="s">
        <v>58</v>
      </c>
      <c r="H52" s="78">
        <v>10</v>
      </c>
      <c r="I52" s="27">
        <v>7</v>
      </c>
      <c r="J52" s="27" t="s">
        <v>25</v>
      </c>
      <c r="K52" s="27">
        <v>7</v>
      </c>
      <c r="L52" s="71">
        <v>6</v>
      </c>
      <c r="M52" s="28">
        <f t="shared" si="6"/>
        <v>6.6</v>
      </c>
      <c r="N52" s="29" t="str">
        <f t="shared" si="7"/>
        <v>C+</v>
      </c>
      <c r="O52" s="30" t="str">
        <f t="shared" si="8"/>
        <v>Trung bình</v>
      </c>
      <c r="P52" s="31" t="str">
        <f t="shared" si="10"/>
        <v/>
      </c>
      <c r="Q52" s="32" t="s">
        <v>175</v>
      </c>
      <c r="R52" s="3"/>
      <c r="S52" s="21"/>
      <c r="T52" s="73" t="str">
        <f t="shared" si="9"/>
        <v>Đạt</v>
      </c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2:35" ht="18.75" customHeight="1" x14ac:dyDescent="0.25">
      <c r="B53" s="22">
        <v>45</v>
      </c>
      <c r="C53" s="23" t="s">
        <v>981</v>
      </c>
      <c r="D53" s="24" t="s">
        <v>982</v>
      </c>
      <c r="E53" s="25" t="s">
        <v>99</v>
      </c>
      <c r="F53" s="26" t="s">
        <v>855</v>
      </c>
      <c r="G53" s="23" t="s">
        <v>49</v>
      </c>
      <c r="H53" s="78">
        <v>10</v>
      </c>
      <c r="I53" s="27">
        <v>5</v>
      </c>
      <c r="J53" s="27" t="s">
        <v>25</v>
      </c>
      <c r="K53" s="27">
        <v>5</v>
      </c>
      <c r="L53" s="71">
        <v>5</v>
      </c>
      <c r="M53" s="28">
        <f t="shared" si="6"/>
        <v>5.5</v>
      </c>
      <c r="N53" s="29" t="str">
        <f t="shared" si="7"/>
        <v>C</v>
      </c>
      <c r="O53" s="30" t="str">
        <f t="shared" si="8"/>
        <v>Trung bình</v>
      </c>
      <c r="P53" s="31" t="str">
        <f t="shared" si="10"/>
        <v/>
      </c>
      <c r="Q53" s="32" t="s">
        <v>175</v>
      </c>
      <c r="R53" s="3"/>
      <c r="S53" s="21"/>
      <c r="T53" s="73" t="str">
        <f t="shared" si="9"/>
        <v>Đạt</v>
      </c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2:35" ht="18.75" customHeight="1" x14ac:dyDescent="0.25">
      <c r="B54" s="22">
        <v>46</v>
      </c>
      <c r="C54" s="23" t="s">
        <v>983</v>
      </c>
      <c r="D54" s="24" t="s">
        <v>984</v>
      </c>
      <c r="E54" s="25" t="s">
        <v>156</v>
      </c>
      <c r="F54" s="26" t="s">
        <v>157</v>
      </c>
      <c r="G54" s="23" t="s">
        <v>58</v>
      </c>
      <c r="H54" s="78">
        <v>5</v>
      </c>
      <c r="I54" s="27">
        <v>8</v>
      </c>
      <c r="J54" s="27" t="s">
        <v>25</v>
      </c>
      <c r="K54" s="27">
        <v>8</v>
      </c>
      <c r="L54" s="71">
        <v>3</v>
      </c>
      <c r="M54" s="28">
        <f t="shared" si="6"/>
        <v>4.2</v>
      </c>
      <c r="N54" s="29" t="str">
        <f t="shared" si="7"/>
        <v>D</v>
      </c>
      <c r="O54" s="30" t="str">
        <f t="shared" si="8"/>
        <v>Trung bình yếu</v>
      </c>
      <c r="P54" s="31" t="str">
        <f t="shared" si="10"/>
        <v/>
      </c>
      <c r="Q54" s="32" t="s">
        <v>175</v>
      </c>
      <c r="R54" s="3"/>
      <c r="S54" s="21"/>
      <c r="T54" s="73" t="str">
        <f t="shared" si="9"/>
        <v>Đạt</v>
      </c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2:35" ht="18.75" customHeight="1" x14ac:dyDescent="0.25">
      <c r="B55" s="22">
        <v>47</v>
      </c>
      <c r="C55" s="23" t="s">
        <v>985</v>
      </c>
      <c r="D55" s="24" t="s">
        <v>111</v>
      </c>
      <c r="E55" s="25" t="s">
        <v>102</v>
      </c>
      <c r="F55" s="26" t="s">
        <v>158</v>
      </c>
      <c r="G55" s="23" t="s">
        <v>78</v>
      </c>
      <c r="H55" s="78">
        <v>10</v>
      </c>
      <c r="I55" s="27">
        <v>3</v>
      </c>
      <c r="J55" s="27" t="s">
        <v>25</v>
      </c>
      <c r="K55" s="27">
        <v>5</v>
      </c>
      <c r="L55" s="71">
        <v>8</v>
      </c>
      <c r="M55" s="28">
        <f t="shared" si="6"/>
        <v>7.4</v>
      </c>
      <c r="N55" s="29" t="str">
        <f t="shared" si="7"/>
        <v>B</v>
      </c>
      <c r="O55" s="30" t="str">
        <f t="shared" si="8"/>
        <v>Khá</v>
      </c>
      <c r="P55" s="31" t="str">
        <f t="shared" si="10"/>
        <v/>
      </c>
      <c r="Q55" s="32" t="s">
        <v>175</v>
      </c>
      <c r="R55" s="3"/>
      <c r="S55" s="21"/>
      <c r="T55" s="73" t="str">
        <f t="shared" si="9"/>
        <v>Đạt</v>
      </c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2:35" ht="18.75" customHeight="1" x14ac:dyDescent="0.25">
      <c r="B56" s="22">
        <v>48</v>
      </c>
      <c r="C56" s="23" t="s">
        <v>986</v>
      </c>
      <c r="D56" s="24" t="s">
        <v>987</v>
      </c>
      <c r="E56" s="25" t="s">
        <v>102</v>
      </c>
      <c r="F56" s="26" t="s">
        <v>877</v>
      </c>
      <c r="G56" s="23" t="s">
        <v>55</v>
      </c>
      <c r="H56" s="78">
        <v>7</v>
      </c>
      <c r="I56" s="27">
        <v>3</v>
      </c>
      <c r="J56" s="27" t="s">
        <v>25</v>
      </c>
      <c r="K56" s="27">
        <v>1</v>
      </c>
      <c r="L56" s="71">
        <v>6</v>
      </c>
      <c r="M56" s="28">
        <f t="shared" si="6"/>
        <v>5.3</v>
      </c>
      <c r="N56" s="29" t="str">
        <f t="shared" si="7"/>
        <v>D+</v>
      </c>
      <c r="O56" s="30" t="str">
        <f t="shared" si="8"/>
        <v>Trung bình yếu</v>
      </c>
      <c r="P56" s="31" t="str">
        <f t="shared" si="10"/>
        <v/>
      </c>
      <c r="Q56" s="32" t="s">
        <v>175</v>
      </c>
      <c r="R56" s="3"/>
      <c r="S56" s="21"/>
      <c r="T56" s="73" t="str">
        <f t="shared" si="9"/>
        <v>Đạt</v>
      </c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2:35" ht="18.75" customHeight="1" x14ac:dyDescent="0.25">
      <c r="B57" s="22">
        <v>49</v>
      </c>
      <c r="C57" s="23" t="s">
        <v>988</v>
      </c>
      <c r="D57" s="24" t="s">
        <v>159</v>
      </c>
      <c r="E57" s="25" t="s">
        <v>160</v>
      </c>
      <c r="F57" s="26" t="s">
        <v>989</v>
      </c>
      <c r="G57" s="23" t="s">
        <v>990</v>
      </c>
      <c r="H57" s="78">
        <v>0</v>
      </c>
      <c r="I57" s="27">
        <v>0</v>
      </c>
      <c r="J57" s="27" t="s">
        <v>25</v>
      </c>
      <c r="K57" s="27">
        <v>0</v>
      </c>
      <c r="L57" s="71" t="s">
        <v>25</v>
      </c>
      <c r="M57" s="28">
        <f t="shared" si="6"/>
        <v>0</v>
      </c>
      <c r="N57" s="29" t="str">
        <f t="shared" si="7"/>
        <v>F</v>
      </c>
      <c r="O57" s="30" t="str">
        <f t="shared" si="8"/>
        <v>Kém</v>
      </c>
      <c r="P57" s="31" t="str">
        <f t="shared" si="10"/>
        <v>Không đủ ĐKDT</v>
      </c>
      <c r="Q57" s="32" t="s">
        <v>176</v>
      </c>
      <c r="R57" s="3"/>
      <c r="S57" s="21"/>
      <c r="T57" s="73" t="str">
        <f t="shared" si="9"/>
        <v>Học lại</v>
      </c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2:35" ht="18.75" customHeight="1" x14ac:dyDescent="0.25">
      <c r="B58" s="22">
        <v>50</v>
      </c>
      <c r="C58" s="23" t="s">
        <v>991</v>
      </c>
      <c r="D58" s="24" t="s">
        <v>992</v>
      </c>
      <c r="E58" s="25" t="s">
        <v>993</v>
      </c>
      <c r="F58" s="26" t="s">
        <v>994</v>
      </c>
      <c r="G58" s="23" t="s">
        <v>84</v>
      </c>
      <c r="H58" s="78">
        <v>7</v>
      </c>
      <c r="I58" s="27">
        <v>3</v>
      </c>
      <c r="J58" s="27" t="s">
        <v>25</v>
      </c>
      <c r="K58" s="27">
        <v>3</v>
      </c>
      <c r="L58" s="71">
        <v>5.5</v>
      </c>
      <c r="M58" s="28">
        <f t="shared" si="6"/>
        <v>5.2</v>
      </c>
      <c r="N58" s="29" t="str">
        <f t="shared" si="7"/>
        <v>D+</v>
      </c>
      <c r="O58" s="30" t="str">
        <f t="shared" si="8"/>
        <v>Trung bình yếu</v>
      </c>
      <c r="P58" s="31" t="str">
        <f t="shared" si="10"/>
        <v/>
      </c>
      <c r="Q58" s="32" t="s">
        <v>176</v>
      </c>
      <c r="R58" s="3"/>
      <c r="S58" s="21"/>
      <c r="T58" s="73" t="str">
        <f t="shared" si="9"/>
        <v>Đạt</v>
      </c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2:35" ht="18.75" customHeight="1" x14ac:dyDescent="0.25">
      <c r="B59" s="22">
        <v>51</v>
      </c>
      <c r="C59" s="23" t="s">
        <v>995</v>
      </c>
      <c r="D59" s="24" t="s">
        <v>97</v>
      </c>
      <c r="E59" s="25" t="s">
        <v>996</v>
      </c>
      <c r="F59" s="26" t="s">
        <v>997</v>
      </c>
      <c r="G59" s="23" t="s">
        <v>53</v>
      </c>
      <c r="H59" s="78">
        <v>10</v>
      </c>
      <c r="I59" s="27">
        <v>6</v>
      </c>
      <c r="J59" s="27" t="s">
        <v>25</v>
      </c>
      <c r="K59" s="27">
        <v>5</v>
      </c>
      <c r="L59" s="71">
        <v>7.5</v>
      </c>
      <c r="M59" s="28">
        <f t="shared" si="6"/>
        <v>7.4</v>
      </c>
      <c r="N59" s="29" t="str">
        <f t="shared" si="7"/>
        <v>B</v>
      </c>
      <c r="O59" s="30" t="str">
        <f t="shared" si="8"/>
        <v>Khá</v>
      </c>
      <c r="P59" s="31" t="str">
        <f t="shared" si="10"/>
        <v/>
      </c>
      <c r="Q59" s="32" t="s">
        <v>176</v>
      </c>
      <c r="R59" s="3"/>
      <c r="S59" s="21"/>
      <c r="T59" s="73" t="str">
        <f t="shared" si="9"/>
        <v>Đạt</v>
      </c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2:35" ht="18.75" customHeight="1" x14ac:dyDescent="0.25">
      <c r="B60" s="22">
        <v>52</v>
      </c>
      <c r="C60" s="23" t="s">
        <v>998</v>
      </c>
      <c r="D60" s="24" t="s">
        <v>70</v>
      </c>
      <c r="E60" s="25" t="s">
        <v>999</v>
      </c>
      <c r="F60" s="26" t="s">
        <v>48</v>
      </c>
      <c r="G60" s="23" t="s">
        <v>60</v>
      </c>
      <c r="H60" s="78">
        <v>10</v>
      </c>
      <c r="I60" s="27">
        <v>4</v>
      </c>
      <c r="J60" s="27" t="s">
        <v>25</v>
      </c>
      <c r="K60" s="27">
        <v>5</v>
      </c>
      <c r="L60" s="71">
        <v>8.5</v>
      </c>
      <c r="M60" s="28">
        <f t="shared" si="6"/>
        <v>7.9</v>
      </c>
      <c r="N60" s="29" t="str">
        <f t="shared" si="7"/>
        <v>B</v>
      </c>
      <c r="O60" s="30" t="str">
        <f t="shared" si="8"/>
        <v>Khá</v>
      </c>
      <c r="P60" s="31" t="str">
        <f t="shared" si="10"/>
        <v/>
      </c>
      <c r="Q60" s="32" t="s">
        <v>176</v>
      </c>
      <c r="R60" s="3"/>
      <c r="S60" s="21"/>
      <c r="T60" s="73" t="str">
        <f t="shared" si="9"/>
        <v>Đạt</v>
      </c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2:35" ht="18.75" customHeight="1" x14ac:dyDescent="0.25">
      <c r="B61" s="22">
        <v>53</v>
      </c>
      <c r="C61" s="23" t="s">
        <v>1000</v>
      </c>
      <c r="D61" s="24" t="s">
        <v>1001</v>
      </c>
      <c r="E61" s="25" t="s">
        <v>161</v>
      </c>
      <c r="F61" s="26" t="s">
        <v>818</v>
      </c>
      <c r="G61" s="23" t="s">
        <v>68</v>
      </c>
      <c r="H61" s="78">
        <v>5</v>
      </c>
      <c r="I61" s="27">
        <v>6</v>
      </c>
      <c r="J61" s="27" t="s">
        <v>25</v>
      </c>
      <c r="K61" s="27">
        <v>1</v>
      </c>
      <c r="L61" s="71">
        <v>5.5</v>
      </c>
      <c r="M61" s="28">
        <f t="shared" si="6"/>
        <v>5.0999999999999996</v>
      </c>
      <c r="N61" s="29" t="str">
        <f t="shared" si="7"/>
        <v>D+</v>
      </c>
      <c r="O61" s="30" t="str">
        <f t="shared" si="8"/>
        <v>Trung bình yếu</v>
      </c>
      <c r="P61" s="31" t="str">
        <f t="shared" si="10"/>
        <v/>
      </c>
      <c r="Q61" s="32" t="s">
        <v>176</v>
      </c>
      <c r="R61" s="3"/>
      <c r="S61" s="21"/>
      <c r="T61" s="73" t="str">
        <f t="shared" si="9"/>
        <v>Đạt</v>
      </c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2:35" ht="18.75" customHeight="1" x14ac:dyDescent="0.25">
      <c r="B62" s="22">
        <v>54</v>
      </c>
      <c r="C62" s="23" t="s">
        <v>1002</v>
      </c>
      <c r="D62" s="24" t="s">
        <v>1003</v>
      </c>
      <c r="E62" s="25" t="s">
        <v>161</v>
      </c>
      <c r="F62" s="26" t="s">
        <v>162</v>
      </c>
      <c r="G62" s="23" t="s">
        <v>55</v>
      </c>
      <c r="H62" s="78">
        <v>10</v>
      </c>
      <c r="I62" s="27">
        <v>7</v>
      </c>
      <c r="J62" s="27" t="s">
        <v>25</v>
      </c>
      <c r="K62" s="27">
        <v>7</v>
      </c>
      <c r="L62" s="71">
        <v>3.5</v>
      </c>
      <c r="M62" s="28">
        <f t="shared" si="6"/>
        <v>4.9000000000000004</v>
      </c>
      <c r="N62" s="29" t="str">
        <f t="shared" si="7"/>
        <v>D</v>
      </c>
      <c r="O62" s="30" t="str">
        <f t="shared" si="8"/>
        <v>Trung bình yếu</v>
      </c>
      <c r="P62" s="31" t="str">
        <f t="shared" si="10"/>
        <v/>
      </c>
      <c r="Q62" s="32" t="s">
        <v>176</v>
      </c>
      <c r="R62" s="3"/>
      <c r="S62" s="21"/>
      <c r="T62" s="73" t="str">
        <f t="shared" si="9"/>
        <v>Đạt</v>
      </c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</row>
    <row r="63" spans="2:35" ht="18.75" customHeight="1" x14ac:dyDescent="0.25">
      <c r="B63" s="22">
        <v>55</v>
      </c>
      <c r="C63" s="23" t="s">
        <v>1004</v>
      </c>
      <c r="D63" s="24" t="s">
        <v>1005</v>
      </c>
      <c r="E63" s="25" t="s">
        <v>163</v>
      </c>
      <c r="F63" s="26" t="s">
        <v>164</v>
      </c>
      <c r="G63" s="23" t="s">
        <v>47</v>
      </c>
      <c r="H63" s="78">
        <v>9</v>
      </c>
      <c r="I63" s="27">
        <v>7</v>
      </c>
      <c r="J63" s="27" t="s">
        <v>25</v>
      </c>
      <c r="K63" s="27">
        <v>9</v>
      </c>
      <c r="L63" s="71">
        <v>9</v>
      </c>
      <c r="M63" s="28">
        <f t="shared" si="6"/>
        <v>8.8000000000000007</v>
      </c>
      <c r="N63" s="29" t="str">
        <f t="shared" si="7"/>
        <v>A</v>
      </c>
      <c r="O63" s="30" t="str">
        <f t="shared" si="8"/>
        <v>Giỏi</v>
      </c>
      <c r="P63" s="31" t="str">
        <f t="shared" si="10"/>
        <v/>
      </c>
      <c r="Q63" s="32" t="s">
        <v>176</v>
      </c>
      <c r="R63" s="3"/>
      <c r="S63" s="21"/>
      <c r="T63" s="73" t="str">
        <f t="shared" si="9"/>
        <v>Đạt</v>
      </c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</row>
    <row r="64" spans="2:35" ht="18.75" customHeight="1" x14ac:dyDescent="0.25">
      <c r="B64" s="22">
        <v>56</v>
      </c>
      <c r="C64" s="23" t="s">
        <v>1006</v>
      </c>
      <c r="D64" s="24" t="s">
        <v>51</v>
      </c>
      <c r="E64" s="25" t="s">
        <v>165</v>
      </c>
      <c r="F64" s="26" t="s">
        <v>1007</v>
      </c>
      <c r="G64" s="23" t="s">
        <v>55</v>
      </c>
      <c r="H64" s="78">
        <v>9</v>
      </c>
      <c r="I64" s="27">
        <v>8</v>
      </c>
      <c r="J64" s="27" t="s">
        <v>25</v>
      </c>
      <c r="K64" s="27">
        <v>8</v>
      </c>
      <c r="L64" s="71">
        <v>7</v>
      </c>
      <c r="M64" s="28">
        <f t="shared" si="6"/>
        <v>7.4</v>
      </c>
      <c r="N64" s="29" t="str">
        <f t="shared" si="7"/>
        <v>B</v>
      </c>
      <c r="O64" s="30" t="str">
        <f t="shared" si="8"/>
        <v>Khá</v>
      </c>
      <c r="P64" s="31" t="str">
        <f t="shared" si="10"/>
        <v/>
      </c>
      <c r="Q64" s="32" t="s">
        <v>176</v>
      </c>
      <c r="R64" s="3"/>
      <c r="S64" s="21"/>
      <c r="T64" s="73" t="str">
        <f t="shared" si="9"/>
        <v>Đạt</v>
      </c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1:35" ht="18.75" customHeight="1" x14ac:dyDescent="0.25">
      <c r="B65" s="22">
        <v>57</v>
      </c>
      <c r="C65" s="23" t="s">
        <v>1008</v>
      </c>
      <c r="D65" s="24" t="s">
        <v>724</v>
      </c>
      <c r="E65" s="25" t="s">
        <v>165</v>
      </c>
      <c r="F65" s="26" t="s">
        <v>1009</v>
      </c>
      <c r="G65" s="23" t="s">
        <v>84</v>
      </c>
      <c r="H65" s="78">
        <v>10</v>
      </c>
      <c r="I65" s="27">
        <v>3</v>
      </c>
      <c r="J65" s="27" t="s">
        <v>25</v>
      </c>
      <c r="K65" s="27">
        <v>8</v>
      </c>
      <c r="L65" s="71">
        <v>6.5</v>
      </c>
      <c r="M65" s="28">
        <f t="shared" si="6"/>
        <v>6.7</v>
      </c>
      <c r="N65" s="29" t="str">
        <f t="shared" si="7"/>
        <v>C+</v>
      </c>
      <c r="O65" s="30" t="str">
        <f t="shared" si="8"/>
        <v>Trung bình</v>
      </c>
      <c r="P65" s="31" t="str">
        <f t="shared" si="10"/>
        <v/>
      </c>
      <c r="Q65" s="32" t="s">
        <v>176</v>
      </c>
      <c r="R65" s="3"/>
      <c r="S65" s="21"/>
      <c r="T65" s="73" t="str">
        <f t="shared" si="9"/>
        <v>Đạt</v>
      </c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1:35" ht="18.75" customHeight="1" x14ac:dyDescent="0.25">
      <c r="B66" s="22">
        <v>58</v>
      </c>
      <c r="C66" s="23" t="s">
        <v>1010</v>
      </c>
      <c r="D66" s="24" t="s">
        <v>1011</v>
      </c>
      <c r="E66" s="25" t="s">
        <v>165</v>
      </c>
      <c r="F66" s="26" t="s">
        <v>103</v>
      </c>
      <c r="G66" s="23" t="s">
        <v>47</v>
      </c>
      <c r="H66" s="78">
        <v>10</v>
      </c>
      <c r="I66" s="27">
        <v>5</v>
      </c>
      <c r="J66" s="27" t="s">
        <v>25</v>
      </c>
      <c r="K66" s="27">
        <v>5</v>
      </c>
      <c r="L66" s="71">
        <v>7.5</v>
      </c>
      <c r="M66" s="28">
        <f t="shared" si="6"/>
        <v>7.3</v>
      </c>
      <c r="N66" s="29" t="str">
        <f t="shared" si="7"/>
        <v>B</v>
      </c>
      <c r="O66" s="30" t="str">
        <f t="shared" si="8"/>
        <v>Khá</v>
      </c>
      <c r="P66" s="31" t="str">
        <f t="shared" si="10"/>
        <v/>
      </c>
      <c r="Q66" s="32" t="s">
        <v>176</v>
      </c>
      <c r="R66" s="3"/>
      <c r="S66" s="21"/>
      <c r="T66" s="73" t="str">
        <f t="shared" si="9"/>
        <v>Đạt</v>
      </c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1:35" ht="18.75" customHeight="1" x14ac:dyDescent="0.25">
      <c r="B67" s="22">
        <v>59</v>
      </c>
      <c r="C67" s="23" t="s">
        <v>1012</v>
      </c>
      <c r="D67" s="24" t="s">
        <v>124</v>
      </c>
      <c r="E67" s="25" t="s">
        <v>1013</v>
      </c>
      <c r="F67" s="26" t="s">
        <v>166</v>
      </c>
      <c r="G67" s="23" t="s">
        <v>53</v>
      </c>
      <c r="H67" s="78">
        <v>3</v>
      </c>
      <c r="I67" s="27">
        <v>6</v>
      </c>
      <c r="J67" s="27" t="s">
        <v>25</v>
      </c>
      <c r="K67" s="27">
        <v>1</v>
      </c>
      <c r="L67" s="71">
        <v>4</v>
      </c>
      <c r="M67" s="28">
        <f t="shared" si="6"/>
        <v>3.8</v>
      </c>
      <c r="N67" s="29" t="str">
        <f t="shared" si="7"/>
        <v>F</v>
      </c>
      <c r="O67" s="30" t="str">
        <f t="shared" si="8"/>
        <v>Kém</v>
      </c>
      <c r="P67" s="31" t="str">
        <f t="shared" si="10"/>
        <v/>
      </c>
      <c r="Q67" s="32" t="s">
        <v>176</v>
      </c>
      <c r="R67" s="3"/>
      <c r="S67" s="21"/>
      <c r="T67" s="73" t="str">
        <f t="shared" si="9"/>
        <v>Học lại</v>
      </c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1:35" ht="18.75" customHeight="1" x14ac:dyDescent="0.25">
      <c r="B68" s="22">
        <v>60</v>
      </c>
      <c r="C68" s="23" t="s">
        <v>1014</v>
      </c>
      <c r="D68" s="24" t="s">
        <v>1015</v>
      </c>
      <c r="E68" s="25" t="s">
        <v>1016</v>
      </c>
      <c r="F68" s="26" t="s">
        <v>101</v>
      </c>
      <c r="G68" s="23" t="s">
        <v>53</v>
      </c>
      <c r="H68" s="78">
        <v>10</v>
      </c>
      <c r="I68" s="27">
        <v>5</v>
      </c>
      <c r="J68" s="27" t="s">
        <v>25</v>
      </c>
      <c r="K68" s="27">
        <v>5</v>
      </c>
      <c r="L68" s="71">
        <v>8</v>
      </c>
      <c r="M68" s="28">
        <f t="shared" si="6"/>
        <v>7.6</v>
      </c>
      <c r="N68" s="29" t="str">
        <f t="shared" si="7"/>
        <v>B</v>
      </c>
      <c r="O68" s="30" t="str">
        <f t="shared" si="8"/>
        <v>Khá</v>
      </c>
      <c r="P68" s="31" t="str">
        <f t="shared" si="10"/>
        <v/>
      </c>
      <c r="Q68" s="32" t="s">
        <v>176</v>
      </c>
      <c r="R68" s="3"/>
      <c r="S68" s="21"/>
      <c r="T68" s="73" t="str">
        <f t="shared" si="9"/>
        <v>Đạt</v>
      </c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1:35" ht="18.75" customHeight="1" x14ac:dyDescent="0.25">
      <c r="B69" s="22">
        <v>61</v>
      </c>
      <c r="C69" s="23" t="s">
        <v>1017</v>
      </c>
      <c r="D69" s="24" t="s">
        <v>167</v>
      </c>
      <c r="E69" s="25" t="s">
        <v>168</v>
      </c>
      <c r="F69" s="26" t="s">
        <v>1018</v>
      </c>
      <c r="G69" s="23" t="s">
        <v>47</v>
      </c>
      <c r="H69" s="78">
        <v>10</v>
      </c>
      <c r="I69" s="27">
        <v>6</v>
      </c>
      <c r="J69" s="27" t="s">
        <v>25</v>
      </c>
      <c r="K69" s="27">
        <v>8</v>
      </c>
      <c r="L69" s="71">
        <v>8</v>
      </c>
      <c r="M69" s="28">
        <f t="shared" si="6"/>
        <v>8</v>
      </c>
      <c r="N69" s="29" t="str">
        <f t="shared" si="7"/>
        <v>B+</v>
      </c>
      <c r="O69" s="30" t="str">
        <f t="shared" si="8"/>
        <v>Khá</v>
      </c>
      <c r="P69" s="31" t="str">
        <f t="shared" si="10"/>
        <v/>
      </c>
      <c r="Q69" s="32" t="s">
        <v>176</v>
      </c>
      <c r="R69" s="3"/>
      <c r="S69" s="21"/>
      <c r="T69" s="73" t="str">
        <f t="shared" si="9"/>
        <v>Đạt</v>
      </c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1:35" ht="18.75" customHeight="1" x14ac:dyDescent="0.25">
      <c r="B70" s="22">
        <v>62</v>
      </c>
      <c r="C70" s="23" t="s">
        <v>1019</v>
      </c>
      <c r="D70" s="24" t="s">
        <v>780</v>
      </c>
      <c r="E70" s="25" t="s">
        <v>108</v>
      </c>
      <c r="F70" s="26" t="s">
        <v>169</v>
      </c>
      <c r="G70" s="23" t="s">
        <v>68</v>
      </c>
      <c r="H70" s="78">
        <v>9</v>
      </c>
      <c r="I70" s="27">
        <v>5</v>
      </c>
      <c r="J70" s="27" t="s">
        <v>25</v>
      </c>
      <c r="K70" s="27">
        <v>1</v>
      </c>
      <c r="L70" s="71">
        <v>9</v>
      </c>
      <c r="M70" s="28">
        <f t="shared" si="6"/>
        <v>7.8</v>
      </c>
      <c r="N70" s="29" t="str">
        <f t="shared" si="7"/>
        <v>B</v>
      </c>
      <c r="O70" s="30" t="str">
        <f t="shared" si="8"/>
        <v>Khá</v>
      </c>
      <c r="P70" s="31" t="str">
        <f t="shared" si="10"/>
        <v/>
      </c>
      <c r="Q70" s="32" t="s">
        <v>176</v>
      </c>
      <c r="R70" s="3"/>
      <c r="S70" s="21"/>
      <c r="T70" s="73" t="str">
        <f t="shared" si="9"/>
        <v>Đạt</v>
      </c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1:35" ht="18.75" customHeight="1" x14ac:dyDescent="0.25">
      <c r="B71" s="22">
        <v>63</v>
      </c>
      <c r="C71" s="23" t="s">
        <v>1020</v>
      </c>
      <c r="D71" s="24" t="s">
        <v>984</v>
      </c>
      <c r="E71" s="25" t="s">
        <v>108</v>
      </c>
      <c r="F71" s="26" t="s">
        <v>1021</v>
      </c>
      <c r="G71" s="23" t="s">
        <v>68</v>
      </c>
      <c r="H71" s="78">
        <v>3</v>
      </c>
      <c r="I71" s="27">
        <v>5</v>
      </c>
      <c r="J71" s="27" t="s">
        <v>25</v>
      </c>
      <c r="K71" s="27">
        <v>1</v>
      </c>
      <c r="L71" s="71">
        <v>5</v>
      </c>
      <c r="M71" s="28">
        <f t="shared" si="6"/>
        <v>4.4000000000000004</v>
      </c>
      <c r="N71" s="29" t="str">
        <f t="shared" si="7"/>
        <v>D</v>
      </c>
      <c r="O71" s="30" t="str">
        <f t="shared" si="8"/>
        <v>Trung bình yếu</v>
      </c>
      <c r="P71" s="31" t="str">
        <f t="shared" si="10"/>
        <v/>
      </c>
      <c r="Q71" s="32" t="s">
        <v>176</v>
      </c>
      <c r="R71" s="3"/>
      <c r="S71" s="21"/>
      <c r="T71" s="73" t="str">
        <f t="shared" si="9"/>
        <v>Đạt</v>
      </c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1:35" ht="18.75" customHeight="1" x14ac:dyDescent="0.25">
      <c r="B72" s="22">
        <v>64</v>
      </c>
      <c r="C72" s="23" t="s">
        <v>1022</v>
      </c>
      <c r="D72" s="24" t="s">
        <v>1023</v>
      </c>
      <c r="E72" s="25" t="s">
        <v>79</v>
      </c>
      <c r="F72" s="26" t="s">
        <v>170</v>
      </c>
      <c r="G72" s="23" t="s">
        <v>53</v>
      </c>
      <c r="H72" s="78">
        <v>10</v>
      </c>
      <c r="I72" s="27">
        <v>2</v>
      </c>
      <c r="J72" s="27" t="s">
        <v>25</v>
      </c>
      <c r="K72" s="27">
        <v>2</v>
      </c>
      <c r="L72" s="71">
        <v>2</v>
      </c>
      <c r="M72" s="28">
        <f t="shared" si="6"/>
        <v>2.8</v>
      </c>
      <c r="N72" s="29" t="str">
        <f t="shared" si="7"/>
        <v>F</v>
      </c>
      <c r="O72" s="30" t="str">
        <f t="shared" si="8"/>
        <v>Kém</v>
      </c>
      <c r="P72" s="31" t="str">
        <f t="shared" si="10"/>
        <v/>
      </c>
      <c r="Q72" s="32" t="s">
        <v>176</v>
      </c>
      <c r="R72" s="3"/>
      <c r="S72" s="21"/>
      <c r="T72" s="73" t="str">
        <f t="shared" si="9"/>
        <v>Học lại</v>
      </c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1:35" ht="18.75" customHeight="1" x14ac:dyDescent="0.25">
      <c r="B73" s="22">
        <v>65</v>
      </c>
      <c r="C73" s="23" t="s">
        <v>1024</v>
      </c>
      <c r="D73" s="24" t="s">
        <v>1025</v>
      </c>
      <c r="E73" s="25" t="s">
        <v>112</v>
      </c>
      <c r="F73" s="26" t="s">
        <v>1026</v>
      </c>
      <c r="G73" s="23" t="s">
        <v>55</v>
      </c>
      <c r="H73" s="78">
        <v>9</v>
      </c>
      <c r="I73" s="27">
        <v>4</v>
      </c>
      <c r="J73" s="27" t="s">
        <v>25</v>
      </c>
      <c r="K73" s="27">
        <v>5</v>
      </c>
      <c r="L73" s="71">
        <v>6</v>
      </c>
      <c r="M73" s="28">
        <f t="shared" ref="M73:M104" si="11">ROUND(SUMPRODUCT(H73:L73,$H$8:$L$8)/100,1)</f>
        <v>6</v>
      </c>
      <c r="N73" s="29" t="str">
        <f t="shared" ref="N73:N78" si="12">IF(AND($M73&gt;=9,$M73&lt;=10),"A+","")&amp;IF(AND($M73&gt;=8.5,$M73&lt;=8.9),"A","")&amp;IF(AND($M73&gt;=8,$M73&lt;=8.4),"B+","")&amp;IF(AND($M73&gt;=7,$M73&lt;=7.9),"B","")&amp;IF(AND($M73&gt;=6.5,$M73&lt;=6.9),"C+","")&amp;IF(AND($M73&gt;=5.5,$M73&lt;=6.4),"C","")&amp;IF(AND($M73&gt;=5,$M73&lt;=5.4),"D+","")&amp;IF(AND($M73&gt;=4,$M73&lt;=4.9),"D","")&amp;IF(AND($M73&lt;4),"F","")</f>
        <v>C</v>
      </c>
      <c r="O73" s="30" t="str">
        <f t="shared" ref="O73:O78" si="13">IF($M73&lt;4,"Kém",IF(AND($M73&gt;=4,$M73&lt;=5.4),"Trung bình yếu",IF(AND($M73&gt;=5.5,$M73&lt;=6.9),"Trung bình",IF(AND($M73&gt;=7,$M73&lt;=8.4),"Khá",IF(AND($M73&gt;=8.5,$M73&lt;=10),"Giỏi","")))))</f>
        <v>Trung bình</v>
      </c>
      <c r="P73" s="31" t="str">
        <f t="shared" si="10"/>
        <v/>
      </c>
      <c r="Q73" s="32" t="s">
        <v>176</v>
      </c>
      <c r="R73" s="3"/>
      <c r="S73" s="21"/>
      <c r="T73" s="73" t="str">
        <f t="shared" ref="T73:T78" si="14">IF(P73="Không đủ ĐKDT","Học lại",IF(P73="Đình chỉ thi","Học lại",IF(AND(MID(G73,2,2)&lt;"12",P73="Vắng"),"Thi lại",IF(P73="Vắng có phép", "Thi lại",IF(AND((MID(G73,2,2)&lt;"12"),M73&lt;4.5),"Thi lại",IF(AND((MID(G73,2,2)&lt;"18"),M73&lt;4),"Học lại",IF(AND((MID(G73,2,2)&gt;"17"),M73&lt;4),"Thi lại",IF(AND(MID(G73,2,2)&gt;"17",L73=0),"Thi lại",IF(AND((MID(G73,2,2)&lt;"12"),L73=0),"Thi lại",IF(AND((MID(G73,2,2)&lt;"18"),(MID(G73,2,2)&gt;"11"),L73=0),"Học lại","Đạt"))))))))))</f>
        <v>Đạt</v>
      </c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1:35" ht="18.75" customHeight="1" x14ac:dyDescent="0.25">
      <c r="B74" s="22">
        <v>66</v>
      </c>
      <c r="C74" s="23" t="s">
        <v>1027</v>
      </c>
      <c r="D74" s="24" t="s">
        <v>1028</v>
      </c>
      <c r="E74" s="25" t="s">
        <v>112</v>
      </c>
      <c r="F74" s="26" t="s">
        <v>1029</v>
      </c>
      <c r="G74" s="23" t="s">
        <v>47</v>
      </c>
      <c r="H74" s="78">
        <v>7</v>
      </c>
      <c r="I74" s="27">
        <v>3</v>
      </c>
      <c r="J74" s="27" t="s">
        <v>25</v>
      </c>
      <c r="K74" s="27">
        <v>1</v>
      </c>
      <c r="L74" s="71">
        <v>6.5</v>
      </c>
      <c r="M74" s="28">
        <f t="shared" si="11"/>
        <v>5.7</v>
      </c>
      <c r="N74" s="29" t="str">
        <f t="shared" si="12"/>
        <v>C</v>
      </c>
      <c r="O74" s="30" t="str">
        <f t="shared" si="13"/>
        <v>Trung bình</v>
      </c>
      <c r="P74" s="31" t="str">
        <f t="shared" si="10"/>
        <v/>
      </c>
      <c r="Q74" s="32" t="s">
        <v>176</v>
      </c>
      <c r="R74" s="3"/>
      <c r="S74" s="21"/>
      <c r="T74" s="73" t="str">
        <f t="shared" si="14"/>
        <v>Đạt</v>
      </c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1:35" ht="18.75" customHeight="1" x14ac:dyDescent="0.25">
      <c r="B75" s="22">
        <v>67</v>
      </c>
      <c r="C75" s="23" t="s">
        <v>1030</v>
      </c>
      <c r="D75" s="24" t="s">
        <v>73</v>
      </c>
      <c r="E75" s="25" t="s">
        <v>171</v>
      </c>
      <c r="F75" s="26" t="s">
        <v>1031</v>
      </c>
      <c r="G75" s="23" t="s">
        <v>53</v>
      </c>
      <c r="H75" s="78">
        <v>0</v>
      </c>
      <c r="I75" s="27">
        <v>0</v>
      </c>
      <c r="J75" s="27" t="s">
        <v>25</v>
      </c>
      <c r="K75" s="27">
        <v>0</v>
      </c>
      <c r="L75" s="71" t="s">
        <v>25</v>
      </c>
      <c r="M75" s="28">
        <f t="shared" si="11"/>
        <v>0</v>
      </c>
      <c r="N75" s="29" t="str">
        <f t="shared" si="12"/>
        <v>F</v>
      </c>
      <c r="O75" s="30" t="str">
        <f t="shared" si="13"/>
        <v>Kém</v>
      </c>
      <c r="P75" s="31" t="str">
        <f t="shared" si="10"/>
        <v>Không đủ ĐKDT</v>
      </c>
      <c r="Q75" s="32" t="s">
        <v>176</v>
      </c>
      <c r="R75" s="3"/>
      <c r="S75" s="21"/>
      <c r="T75" s="73" t="str">
        <f t="shared" si="14"/>
        <v>Học lại</v>
      </c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1:35" ht="18.75" customHeight="1" x14ac:dyDescent="0.25">
      <c r="B76" s="22">
        <v>68</v>
      </c>
      <c r="C76" s="23" t="s">
        <v>1032</v>
      </c>
      <c r="D76" s="24" t="s">
        <v>1033</v>
      </c>
      <c r="E76" s="25" t="s">
        <v>172</v>
      </c>
      <c r="F76" s="26" t="s">
        <v>1034</v>
      </c>
      <c r="G76" s="23" t="s">
        <v>50</v>
      </c>
      <c r="H76" s="78">
        <v>4</v>
      </c>
      <c r="I76" s="27">
        <v>3</v>
      </c>
      <c r="J76" s="27" t="s">
        <v>25</v>
      </c>
      <c r="K76" s="27">
        <v>1</v>
      </c>
      <c r="L76" s="71">
        <v>6.5</v>
      </c>
      <c r="M76" s="28">
        <f t="shared" si="11"/>
        <v>5.4</v>
      </c>
      <c r="N76" s="29" t="str">
        <f t="shared" si="12"/>
        <v>D+</v>
      </c>
      <c r="O76" s="30" t="str">
        <f t="shared" si="13"/>
        <v>Trung bình yếu</v>
      </c>
      <c r="P76" s="31" t="str">
        <f t="shared" si="10"/>
        <v/>
      </c>
      <c r="Q76" s="32" t="s">
        <v>176</v>
      </c>
      <c r="R76" s="3"/>
      <c r="S76" s="21"/>
      <c r="T76" s="73" t="str">
        <f t="shared" si="14"/>
        <v>Đạt</v>
      </c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</row>
    <row r="77" spans="1:35" ht="18.75" customHeight="1" x14ac:dyDescent="0.25">
      <c r="B77" s="22">
        <v>69</v>
      </c>
      <c r="C77" s="23" t="s">
        <v>1035</v>
      </c>
      <c r="D77" s="24" t="s">
        <v>1036</v>
      </c>
      <c r="E77" s="25" t="s">
        <v>172</v>
      </c>
      <c r="F77" s="26" t="s">
        <v>173</v>
      </c>
      <c r="G77" s="23" t="s">
        <v>47</v>
      </c>
      <c r="H77" s="78">
        <v>10</v>
      </c>
      <c r="I77" s="27">
        <v>3</v>
      </c>
      <c r="J77" s="27" t="s">
        <v>25</v>
      </c>
      <c r="K77" s="27">
        <v>5</v>
      </c>
      <c r="L77" s="71">
        <v>8.5</v>
      </c>
      <c r="M77" s="28">
        <f t="shared" si="11"/>
        <v>7.8</v>
      </c>
      <c r="N77" s="29" t="str">
        <f t="shared" si="12"/>
        <v>B</v>
      </c>
      <c r="O77" s="30" t="str">
        <f t="shared" si="13"/>
        <v>Khá</v>
      </c>
      <c r="P77" s="31" t="str">
        <f t="shared" si="10"/>
        <v/>
      </c>
      <c r="Q77" s="32" t="s">
        <v>176</v>
      </c>
      <c r="R77" s="3"/>
      <c r="S77" s="21"/>
      <c r="T77" s="73" t="str">
        <f t="shared" si="14"/>
        <v>Đạt</v>
      </c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</row>
    <row r="78" spans="1:35" ht="18.75" customHeight="1" x14ac:dyDescent="0.25">
      <c r="B78" s="22">
        <v>70</v>
      </c>
      <c r="C78" s="23" t="s">
        <v>1037</v>
      </c>
      <c r="D78" s="24" t="s">
        <v>1038</v>
      </c>
      <c r="E78" s="25" t="s">
        <v>113</v>
      </c>
      <c r="F78" s="26" t="s">
        <v>1039</v>
      </c>
      <c r="G78" s="23" t="s">
        <v>68</v>
      </c>
      <c r="H78" s="78">
        <v>10</v>
      </c>
      <c r="I78" s="27">
        <v>6</v>
      </c>
      <c r="J78" s="27" t="s">
        <v>25</v>
      </c>
      <c r="K78" s="27">
        <v>5</v>
      </c>
      <c r="L78" s="71">
        <v>7</v>
      </c>
      <c r="M78" s="28">
        <f t="shared" si="11"/>
        <v>7</v>
      </c>
      <c r="N78" s="29" t="str">
        <f t="shared" si="12"/>
        <v>B</v>
      </c>
      <c r="O78" s="30" t="str">
        <f t="shared" si="13"/>
        <v>Khá</v>
      </c>
      <c r="P78" s="31" t="str">
        <f t="shared" si="10"/>
        <v/>
      </c>
      <c r="Q78" s="32" t="s">
        <v>176</v>
      </c>
      <c r="R78" s="3"/>
      <c r="S78" s="21"/>
      <c r="T78" s="73" t="str">
        <f t="shared" si="14"/>
        <v>Đạt</v>
      </c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</row>
    <row r="79" spans="1:35" ht="9" customHeight="1" x14ac:dyDescent="0.25">
      <c r="A79" s="2"/>
      <c r="B79" s="33"/>
      <c r="C79" s="34"/>
      <c r="D79" s="34"/>
      <c r="E79" s="35"/>
      <c r="F79" s="35"/>
      <c r="G79" s="35"/>
      <c r="H79" s="36"/>
      <c r="I79" s="37"/>
      <c r="J79" s="37"/>
      <c r="K79" s="38"/>
      <c r="L79" s="38"/>
      <c r="M79" s="38"/>
      <c r="N79" s="38"/>
      <c r="O79" s="38"/>
      <c r="P79" s="38"/>
      <c r="Q79" s="38"/>
      <c r="R79" s="3"/>
    </row>
    <row r="80" spans="1:35" ht="16.5" x14ac:dyDescent="0.25">
      <c r="A80" s="2"/>
      <c r="B80" s="87" t="s">
        <v>26</v>
      </c>
      <c r="C80" s="87"/>
      <c r="D80" s="34"/>
      <c r="E80" s="35"/>
      <c r="F80" s="35"/>
      <c r="G80" s="35"/>
      <c r="H80" s="36"/>
      <c r="I80" s="37"/>
      <c r="J80" s="37"/>
      <c r="K80" s="38"/>
      <c r="L80" s="38"/>
      <c r="M80" s="38"/>
      <c r="N80" s="38"/>
      <c r="O80" s="38"/>
      <c r="P80" s="38"/>
      <c r="Q80" s="38"/>
      <c r="R80" s="3"/>
    </row>
    <row r="81" spans="1:18" ht="16.5" customHeight="1" x14ac:dyDescent="0.25">
      <c r="A81" s="2"/>
      <c r="B81" s="39" t="s">
        <v>27</v>
      </c>
      <c r="C81" s="39"/>
      <c r="D81" s="40">
        <f>+$W$7</f>
        <v>70</v>
      </c>
      <c r="E81" s="41" t="s">
        <v>28</v>
      </c>
      <c r="F81" s="79" t="s">
        <v>29</v>
      </c>
      <c r="G81" s="79"/>
      <c r="H81" s="79"/>
      <c r="I81" s="79"/>
      <c r="J81" s="79"/>
      <c r="K81" s="79"/>
      <c r="L81" s="42">
        <f>$W$7 -COUNTIF($P$8:$P$235,"Vắng") -COUNTIF($P$8:$P$235,"Vắng có phép") - COUNTIF($P$8:$P$235,"Đình chỉ thi") - COUNTIF($P$8:$P$235,"Không đủ ĐKDT")</f>
        <v>63</v>
      </c>
      <c r="M81" s="42"/>
      <c r="N81" s="42"/>
      <c r="O81" s="43"/>
      <c r="P81" s="44" t="s">
        <v>28</v>
      </c>
      <c r="Q81" s="43"/>
      <c r="R81" s="3"/>
    </row>
    <row r="82" spans="1:18" ht="16.5" customHeight="1" x14ac:dyDescent="0.25">
      <c r="A82" s="2"/>
      <c r="B82" s="39" t="s">
        <v>30</v>
      </c>
      <c r="C82" s="39"/>
      <c r="D82" s="40">
        <f>+$AH$7</f>
        <v>59</v>
      </c>
      <c r="E82" s="41" t="s">
        <v>28</v>
      </c>
      <c r="F82" s="79" t="s">
        <v>31</v>
      </c>
      <c r="G82" s="79"/>
      <c r="H82" s="79"/>
      <c r="I82" s="79"/>
      <c r="J82" s="79"/>
      <c r="K82" s="79"/>
      <c r="L82" s="45">
        <f>COUNTIF($P$8:$P$111,"Vắng")</f>
        <v>1</v>
      </c>
      <c r="M82" s="45"/>
      <c r="N82" s="45"/>
      <c r="O82" s="46"/>
      <c r="P82" s="44" t="s">
        <v>28</v>
      </c>
      <c r="Q82" s="46"/>
      <c r="R82" s="3"/>
    </row>
    <row r="83" spans="1:18" ht="16.5" customHeight="1" x14ac:dyDescent="0.25">
      <c r="A83" s="2"/>
      <c r="B83" s="39" t="s">
        <v>39</v>
      </c>
      <c r="C83" s="39"/>
      <c r="D83" s="49">
        <f>COUNTIF(T9:T78,"Học lại")</f>
        <v>11</v>
      </c>
      <c r="E83" s="41" t="s">
        <v>28</v>
      </c>
      <c r="F83" s="79" t="s">
        <v>40</v>
      </c>
      <c r="G83" s="79"/>
      <c r="H83" s="79"/>
      <c r="I83" s="79"/>
      <c r="J83" s="79"/>
      <c r="K83" s="79"/>
      <c r="L83" s="42">
        <f>COUNTIF($P$8:$P$111,"Vắng có phép")</f>
        <v>0</v>
      </c>
      <c r="M83" s="42"/>
      <c r="N83" s="42"/>
      <c r="O83" s="43"/>
      <c r="P83" s="44" t="s">
        <v>28</v>
      </c>
      <c r="Q83" s="43"/>
      <c r="R83" s="3"/>
    </row>
    <row r="84" spans="1:18" ht="3" customHeight="1" x14ac:dyDescent="0.25">
      <c r="A84" s="2"/>
      <c r="B84" s="33"/>
      <c r="C84" s="34"/>
      <c r="D84" s="34"/>
      <c r="E84" s="35"/>
      <c r="F84" s="35"/>
      <c r="G84" s="35"/>
      <c r="H84" s="36"/>
      <c r="I84" s="37"/>
      <c r="J84" s="37"/>
      <c r="K84" s="38"/>
      <c r="L84" s="38"/>
      <c r="M84" s="38"/>
      <c r="N84" s="38"/>
      <c r="O84" s="38"/>
      <c r="P84" s="38"/>
      <c r="Q84" s="38"/>
      <c r="R84" s="3"/>
    </row>
    <row r="85" spans="1:18" x14ac:dyDescent="0.25">
      <c r="B85" s="68" t="s">
        <v>41</v>
      </c>
      <c r="C85" s="68"/>
      <c r="D85" s="69">
        <f>COUNTIF(T9:T78,"Thi lại")</f>
        <v>0</v>
      </c>
      <c r="E85" s="70" t="s">
        <v>28</v>
      </c>
      <c r="F85" s="3"/>
      <c r="G85" s="3"/>
      <c r="H85" s="3"/>
      <c r="I85" s="3"/>
      <c r="J85" s="80"/>
      <c r="K85" s="80"/>
      <c r="L85" s="80"/>
      <c r="M85" s="80"/>
      <c r="N85" s="80"/>
      <c r="O85" s="80"/>
      <c r="P85" s="80"/>
      <c r="Q85" s="80"/>
      <c r="R85" s="3"/>
    </row>
    <row r="86" spans="1:18" ht="24.75" customHeight="1" x14ac:dyDescent="0.25">
      <c r="B86" s="68"/>
      <c r="C86" s="68"/>
      <c r="D86" s="69"/>
      <c r="E86" s="70"/>
      <c r="F86" s="3"/>
      <c r="G86" s="3"/>
      <c r="H86" s="3"/>
      <c r="I86" s="3"/>
      <c r="J86" s="80" t="s">
        <v>882</v>
      </c>
      <c r="K86" s="80"/>
      <c r="L86" s="80"/>
      <c r="M86" s="80"/>
      <c r="N86" s="80"/>
      <c r="O86" s="80"/>
      <c r="P86" s="80"/>
      <c r="Q86" s="80"/>
      <c r="R86" s="3"/>
    </row>
  </sheetData>
  <sheetProtection formatCells="0" formatColumns="0" formatRows="0" insertColumns="0" insertRows="0" insertHyperlinks="0" deleteColumns="0" deleteRows="0" sort="0" autoFilter="0" pivotTables="0"/>
  <autoFilter ref="A7:AI78">
    <filterColumn colId="3" showButton="0"/>
  </autoFilter>
  <mergeCells count="40">
    <mergeCell ref="AD3:AE5"/>
    <mergeCell ref="B1:G1"/>
    <mergeCell ref="H1:Q1"/>
    <mergeCell ref="B2:G2"/>
    <mergeCell ref="H2:Q2"/>
    <mergeCell ref="B3:C3"/>
    <mergeCell ref="D3:K3"/>
    <mergeCell ref="L3:Q3"/>
    <mergeCell ref="K6:K7"/>
    <mergeCell ref="AF3:AG5"/>
    <mergeCell ref="AH3:AI5"/>
    <mergeCell ref="B4:C4"/>
    <mergeCell ref="G4:K4"/>
    <mergeCell ref="L4:Q4"/>
    <mergeCell ref="B6:B7"/>
    <mergeCell ref="C6:C7"/>
    <mergeCell ref="D6:E7"/>
    <mergeCell ref="F6:F7"/>
    <mergeCell ref="G6:G7"/>
    <mergeCell ref="U3:U6"/>
    <mergeCell ref="V3:V6"/>
    <mergeCell ref="W3:W6"/>
    <mergeCell ref="X3:AA5"/>
    <mergeCell ref="AB3:AC5"/>
    <mergeCell ref="F83:K83"/>
    <mergeCell ref="J85:Q85"/>
    <mergeCell ref="J86:Q86"/>
    <mergeCell ref="P6:P8"/>
    <mergeCell ref="Q6:Q8"/>
    <mergeCell ref="B8:G8"/>
    <mergeCell ref="B80:C80"/>
    <mergeCell ref="F81:K81"/>
    <mergeCell ref="F82:K82"/>
    <mergeCell ref="L6:L7"/>
    <mergeCell ref="M6:M8"/>
    <mergeCell ref="N6:N7"/>
    <mergeCell ref="O6:O7"/>
    <mergeCell ref="H6:H7"/>
    <mergeCell ref="I6:I7"/>
    <mergeCell ref="J6:J7"/>
  </mergeCells>
  <conditionalFormatting sqref="H9:L78">
    <cfRule type="cellIs" dxfId="55" priority="13" operator="greaterThan">
      <formula>10</formula>
    </cfRule>
  </conditionalFormatting>
  <conditionalFormatting sqref="L9:L78">
    <cfRule type="cellIs" dxfId="54" priority="6" operator="greaterThan">
      <formula>10</formula>
    </cfRule>
    <cfRule type="cellIs" dxfId="53" priority="8" operator="greaterThan">
      <formula>10</formula>
    </cfRule>
    <cfRule type="cellIs" dxfId="52" priority="9" operator="greaterThan">
      <formula>10</formula>
    </cfRule>
    <cfRule type="cellIs" dxfId="51" priority="10" operator="greaterThan">
      <formula>10</formula>
    </cfRule>
    <cfRule type="cellIs" dxfId="50" priority="11" operator="greaterThan">
      <formula>10</formula>
    </cfRule>
    <cfRule type="cellIs" dxfId="49" priority="12" operator="greaterThan">
      <formula>10</formula>
    </cfRule>
  </conditionalFormatting>
  <conditionalFormatting sqref="H9:K78">
    <cfRule type="cellIs" dxfId="48" priority="5" operator="greaterThan">
      <formula>10</formula>
    </cfRule>
  </conditionalFormatting>
  <conditionalFormatting sqref="C1:C1048576">
    <cfRule type="duplicateValues" dxfId="47" priority="15"/>
  </conditionalFormatting>
  <conditionalFormatting sqref="P16">
    <cfRule type="duplicateValues" dxfId="46" priority="3"/>
  </conditionalFormatting>
  <conditionalFormatting sqref="P16">
    <cfRule type="duplicateValues" dxfId="45" priority="2"/>
  </conditionalFormatting>
  <dataValidations count="1">
    <dataValidation allowBlank="1" showInputMessage="1" showErrorMessage="1" errorTitle="Không xóa dữ liệu" error="Không xóa dữ liệu" prompt="Không xóa dữ liệu" sqref="D83 T9:T78 U2:AI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6"/>
  <sheetViews>
    <sheetView zoomScale="115" zoomScaleNormal="115" workbookViewId="0">
      <pane ySplit="2" topLeftCell="A80" activePane="bottomLeft" state="frozen"/>
      <selection activeCell="T1" sqref="T1:T1048576"/>
      <selection pane="bottomLeft" activeCell="A87" sqref="A87:XFD123"/>
    </sheetView>
  </sheetViews>
  <sheetFormatPr defaultColWidth="9" defaultRowHeight="15.75" x14ac:dyDescent="0.25"/>
  <cols>
    <col min="1" max="1" width="1.5" style="1" customWidth="1"/>
    <col min="2" max="2" width="4" style="1" customWidth="1"/>
    <col min="3" max="3" width="11.375" style="1" customWidth="1"/>
    <col min="4" max="4" width="14.25" style="1" customWidth="1"/>
    <col min="5" max="5" width="10.25" style="1" customWidth="1"/>
    <col min="6" max="6" width="9.375" style="1" hidden="1" customWidth="1"/>
    <col min="7" max="7" width="11.625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4.875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 x14ac:dyDescent="0.3">
      <c r="B1" s="99" t="s">
        <v>0</v>
      </c>
      <c r="C1" s="99"/>
      <c r="D1" s="99"/>
      <c r="E1" s="99"/>
      <c r="F1" s="99"/>
      <c r="G1" s="99"/>
      <c r="H1" s="100" t="s">
        <v>699</v>
      </c>
      <c r="I1" s="100"/>
      <c r="J1" s="100"/>
      <c r="K1" s="100"/>
      <c r="L1" s="100"/>
      <c r="M1" s="100"/>
      <c r="N1" s="100"/>
      <c r="O1" s="100"/>
      <c r="P1" s="100"/>
      <c r="Q1" s="100"/>
      <c r="R1" s="3"/>
    </row>
    <row r="2" spans="2:35" ht="25.5" customHeight="1" x14ac:dyDescent="0.25">
      <c r="B2" s="101" t="s">
        <v>1</v>
      </c>
      <c r="C2" s="101"/>
      <c r="D2" s="101"/>
      <c r="E2" s="101"/>
      <c r="F2" s="101"/>
      <c r="G2" s="101"/>
      <c r="H2" s="102" t="s">
        <v>42</v>
      </c>
      <c r="I2" s="102"/>
      <c r="J2" s="102"/>
      <c r="K2" s="102"/>
      <c r="L2" s="102"/>
      <c r="M2" s="102"/>
      <c r="N2" s="102"/>
      <c r="O2" s="102"/>
      <c r="P2" s="102"/>
      <c r="Q2" s="102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 x14ac:dyDescent="0.25">
      <c r="B3" s="103" t="s">
        <v>2</v>
      </c>
      <c r="C3" s="103"/>
      <c r="D3" s="104" t="s">
        <v>43</v>
      </c>
      <c r="E3" s="104"/>
      <c r="F3" s="104"/>
      <c r="G3" s="104"/>
      <c r="H3" s="104"/>
      <c r="I3" s="104"/>
      <c r="J3" s="104"/>
      <c r="K3" s="104"/>
      <c r="L3" s="105" t="s">
        <v>1040</v>
      </c>
      <c r="M3" s="105"/>
      <c r="N3" s="105"/>
      <c r="O3" s="105"/>
      <c r="P3" s="105"/>
      <c r="Q3" s="105"/>
      <c r="T3" s="51"/>
      <c r="U3" s="90" t="s">
        <v>38</v>
      </c>
      <c r="V3" s="90" t="s">
        <v>8</v>
      </c>
      <c r="W3" s="90" t="s">
        <v>37</v>
      </c>
      <c r="X3" s="90" t="s">
        <v>36</v>
      </c>
      <c r="Y3" s="90"/>
      <c r="Z3" s="90"/>
      <c r="AA3" s="90"/>
      <c r="AB3" s="90" t="s">
        <v>35</v>
      </c>
      <c r="AC3" s="90"/>
      <c r="AD3" s="90" t="s">
        <v>33</v>
      </c>
      <c r="AE3" s="90"/>
      <c r="AF3" s="90" t="s">
        <v>34</v>
      </c>
      <c r="AG3" s="90"/>
      <c r="AH3" s="90" t="s">
        <v>32</v>
      </c>
      <c r="AI3" s="90"/>
    </row>
    <row r="4" spans="2:35" ht="17.25" customHeight="1" x14ac:dyDescent="0.25">
      <c r="B4" s="91" t="s">
        <v>3</v>
      </c>
      <c r="C4" s="91"/>
      <c r="D4" s="6">
        <v>3</v>
      </c>
      <c r="G4" s="92" t="s">
        <v>115</v>
      </c>
      <c r="H4" s="92"/>
      <c r="I4" s="92"/>
      <c r="J4" s="92"/>
      <c r="K4" s="92"/>
      <c r="L4" s="92" t="s">
        <v>703</v>
      </c>
      <c r="M4" s="92"/>
      <c r="N4" s="92"/>
      <c r="O4" s="92"/>
      <c r="P4" s="92"/>
      <c r="Q4" s="92"/>
      <c r="T4" s="51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</row>
    <row r="5" spans="2:35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</row>
    <row r="6" spans="2:35" ht="44.25" customHeight="1" x14ac:dyDescent="0.25">
      <c r="B6" s="81" t="s">
        <v>4</v>
      </c>
      <c r="C6" s="93" t="s">
        <v>5</v>
      </c>
      <c r="D6" s="95" t="s">
        <v>6</v>
      </c>
      <c r="E6" s="96"/>
      <c r="F6" s="81" t="s">
        <v>7</v>
      </c>
      <c r="G6" s="81" t="s">
        <v>8</v>
      </c>
      <c r="H6" s="89" t="s">
        <v>9</v>
      </c>
      <c r="I6" s="89" t="s">
        <v>10</v>
      </c>
      <c r="J6" s="89" t="s">
        <v>11</v>
      </c>
      <c r="K6" s="89" t="s">
        <v>12</v>
      </c>
      <c r="L6" s="88" t="s">
        <v>13</v>
      </c>
      <c r="M6" s="81" t="s">
        <v>14</v>
      </c>
      <c r="N6" s="88" t="s">
        <v>15</v>
      </c>
      <c r="O6" s="81" t="s">
        <v>16</v>
      </c>
      <c r="P6" s="81" t="s">
        <v>17</v>
      </c>
      <c r="Q6" s="81" t="s">
        <v>18</v>
      </c>
      <c r="T6" s="51"/>
      <c r="U6" s="90"/>
      <c r="V6" s="90"/>
      <c r="W6" s="90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 x14ac:dyDescent="0.25">
      <c r="B7" s="83"/>
      <c r="C7" s="94"/>
      <c r="D7" s="97"/>
      <c r="E7" s="98"/>
      <c r="F7" s="83"/>
      <c r="G7" s="83"/>
      <c r="H7" s="89"/>
      <c r="I7" s="89"/>
      <c r="J7" s="89"/>
      <c r="K7" s="89"/>
      <c r="L7" s="88"/>
      <c r="M7" s="82"/>
      <c r="N7" s="88"/>
      <c r="O7" s="83"/>
      <c r="P7" s="82"/>
      <c r="Q7" s="82"/>
      <c r="S7" s="8"/>
      <c r="T7" s="51"/>
      <c r="U7" s="56" t="str">
        <f>+D3</f>
        <v>Nhập môn trí tuệ nhân tạo</v>
      </c>
      <c r="V7" s="57" t="str">
        <f>+L3</f>
        <v>Nhóm: D15-176_01</v>
      </c>
      <c r="W7" s="58">
        <f>+$AF$7+$AH$7+$AD$7</f>
        <v>70</v>
      </c>
      <c r="X7" s="52">
        <f>COUNTIF($P$8:$P$101,"Khiển trách")</f>
        <v>0</v>
      </c>
      <c r="Y7" s="52">
        <f>COUNTIF($P$8:$P$101,"Cảnh cáo")</f>
        <v>0</v>
      </c>
      <c r="Z7" s="52">
        <f>COUNTIF($P$8:$P$101,"Đình chỉ thi")</f>
        <v>0</v>
      </c>
      <c r="AA7" s="59">
        <f>+($X$7+$Y$7+$Z$7)/$W$7*100%</f>
        <v>0</v>
      </c>
      <c r="AB7" s="52">
        <f>SUM(COUNTIF($P$8:$P$99,"Vắng"),COUNTIF($P$8:$P$99,"Vắng có phép"))</f>
        <v>4</v>
      </c>
      <c r="AC7" s="60">
        <f>+$AB$7/$W$7</f>
        <v>5.7142857142857141E-2</v>
      </c>
      <c r="AD7" s="61">
        <f>COUNTIF($T$8:$T$99,"Thi lại")</f>
        <v>0</v>
      </c>
      <c r="AE7" s="60">
        <f>+$AD$7/$W$7</f>
        <v>0</v>
      </c>
      <c r="AF7" s="61">
        <f>COUNTIF($T$8:$T$100,"Học lại")</f>
        <v>14</v>
      </c>
      <c r="AG7" s="60">
        <f>+$AF$7/$W$7</f>
        <v>0.2</v>
      </c>
      <c r="AH7" s="52">
        <f>COUNTIF($T$9:$T$100,"Đạt")</f>
        <v>56</v>
      </c>
      <c r="AI7" s="59">
        <f>+$AH$7/$W$7</f>
        <v>0.8</v>
      </c>
    </row>
    <row r="8" spans="2:35" ht="14.25" customHeight="1" x14ac:dyDescent="0.25">
      <c r="B8" s="84" t="s">
        <v>24</v>
      </c>
      <c r="C8" s="85"/>
      <c r="D8" s="85"/>
      <c r="E8" s="85"/>
      <c r="F8" s="85"/>
      <c r="G8" s="86"/>
      <c r="H8" s="9">
        <v>10</v>
      </c>
      <c r="I8" s="9">
        <v>10</v>
      </c>
      <c r="J8" s="72"/>
      <c r="K8" s="9">
        <v>10</v>
      </c>
      <c r="L8" s="48">
        <f>100-(H8+I8+J8+K8)</f>
        <v>70</v>
      </c>
      <c r="M8" s="83"/>
      <c r="N8" s="10"/>
      <c r="O8" s="10"/>
      <c r="P8" s="83"/>
      <c r="Q8" s="83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18.75" customHeight="1" x14ac:dyDescent="0.25">
      <c r="B9" s="11">
        <v>1</v>
      </c>
      <c r="C9" s="12" t="s">
        <v>1041</v>
      </c>
      <c r="D9" s="13" t="s">
        <v>1042</v>
      </c>
      <c r="E9" s="14" t="s">
        <v>1043</v>
      </c>
      <c r="F9" s="15" t="s">
        <v>1044</v>
      </c>
      <c r="G9" s="12" t="s">
        <v>1045</v>
      </c>
      <c r="H9" s="77">
        <v>4</v>
      </c>
      <c r="I9" s="16">
        <v>5</v>
      </c>
      <c r="J9" s="16" t="s">
        <v>25</v>
      </c>
      <c r="K9" s="16">
        <v>3</v>
      </c>
      <c r="L9" s="17">
        <v>4</v>
      </c>
      <c r="M9" s="18">
        <f t="shared" ref="M9:M40" si="0">ROUND(SUMPRODUCT(H9:L9,$H$8:$L$8)/100,1)</f>
        <v>4</v>
      </c>
      <c r="N9" s="19" t="str">
        <f t="shared" ref="N9:N40" si="1"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D</v>
      </c>
      <c r="O9" s="19" t="str">
        <f t="shared" ref="O9:O40" si="2">IF($M9&lt;4,"Kém",IF(AND($M9&gt;=4,$M9&lt;=5.4),"Trung bình yếu",IF(AND($M9&gt;=5.5,$M9&lt;=6.9),"Trung bình",IF(AND($M9&gt;=7,$M9&lt;=8.4),"Khá",IF(AND($M9&gt;=8.5,$M9&lt;=10),"Giỏi","")))))</f>
        <v>Trung bình yếu</v>
      </c>
      <c r="P9" s="31" t="str">
        <f t="shared" ref="P9:P17" si="3">+IF(OR($H9=0,$I9=0,$J9=0,$K9=0),"Không đủ ĐKDT",IF(AND(L9=0,M9&gt;=4),"Không đạt",""))</f>
        <v/>
      </c>
      <c r="Q9" s="20" t="s">
        <v>1046</v>
      </c>
      <c r="R9" s="3"/>
      <c r="S9" s="21"/>
      <c r="T9" s="73" t="str">
        <f t="shared" ref="T9:T40" si="4">IF(P9="Không đủ ĐKDT","Học lại",IF(P9="Đình chỉ thi","Học lại",IF(AND(MID(G9,2,2)&lt;"12",P9="Vắng"),"Thi lại",IF(P9="Vắng có phép", "Thi lại",IF(AND((MID(G9,2,2)&lt;"12"),M9&lt;4.5),"Thi lại",IF(AND((MID(G9,2,2)&lt;"18"),M9&lt;4),"Học lại",IF(AND((MID(G9,2,2)&gt;"17"),M9&lt;4),"Thi lại",IF(AND(MID(G9,2,2)&gt;"17",L9=0),"Thi lại",IF(AND((MID(G9,2,2)&lt;"12"),L9=0),"Thi lại",IF(AND((MID(G9,2,2)&lt;"18"),(MID(G9,2,2)&gt;"11"),L9=0),"Học lại","Đạt"))))))))))</f>
        <v>Đạt</v>
      </c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</row>
    <row r="10" spans="2:35" ht="18.75" customHeight="1" x14ac:dyDescent="0.25">
      <c r="B10" s="22">
        <v>2</v>
      </c>
      <c r="C10" s="23" t="s">
        <v>1047</v>
      </c>
      <c r="D10" s="24" t="s">
        <v>44</v>
      </c>
      <c r="E10" s="25" t="s">
        <v>45</v>
      </c>
      <c r="F10" s="26" t="s">
        <v>46</v>
      </c>
      <c r="G10" s="23" t="s">
        <v>47</v>
      </c>
      <c r="H10" s="78">
        <v>9</v>
      </c>
      <c r="I10" s="27">
        <v>7</v>
      </c>
      <c r="J10" s="27" t="s">
        <v>25</v>
      </c>
      <c r="K10" s="27">
        <v>5</v>
      </c>
      <c r="L10" s="71">
        <v>9</v>
      </c>
      <c r="M10" s="28">
        <f t="shared" si="0"/>
        <v>8.4</v>
      </c>
      <c r="N10" s="29" t="str">
        <f t="shared" si="1"/>
        <v>B+</v>
      </c>
      <c r="O10" s="30" t="str">
        <f t="shared" si="2"/>
        <v>Khá</v>
      </c>
      <c r="P10" s="31" t="str">
        <f t="shared" si="3"/>
        <v/>
      </c>
      <c r="Q10" s="32" t="s">
        <v>1046</v>
      </c>
      <c r="R10" s="3"/>
      <c r="S10" s="21"/>
      <c r="T10" s="73" t="str">
        <f t="shared" si="4"/>
        <v>Đạt</v>
      </c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</row>
    <row r="11" spans="2:35" ht="18.75" customHeight="1" x14ac:dyDescent="0.25">
      <c r="B11" s="22">
        <v>3</v>
      </c>
      <c r="C11" s="23" t="s">
        <v>1048</v>
      </c>
      <c r="D11" s="24" t="s">
        <v>1049</v>
      </c>
      <c r="E11" s="25" t="s">
        <v>45</v>
      </c>
      <c r="F11" s="26" t="s">
        <v>48</v>
      </c>
      <c r="G11" s="23" t="s">
        <v>49</v>
      </c>
      <c r="H11" s="78">
        <v>10</v>
      </c>
      <c r="I11" s="27">
        <v>8</v>
      </c>
      <c r="J11" s="27" t="s">
        <v>25</v>
      </c>
      <c r="K11" s="27">
        <v>5</v>
      </c>
      <c r="L11" s="71">
        <v>10</v>
      </c>
      <c r="M11" s="28">
        <f t="shared" si="0"/>
        <v>9.3000000000000007</v>
      </c>
      <c r="N11" s="29" t="str">
        <f t="shared" si="1"/>
        <v>A+</v>
      </c>
      <c r="O11" s="30" t="str">
        <f t="shared" si="2"/>
        <v>Giỏi</v>
      </c>
      <c r="P11" s="31" t="str">
        <f t="shared" si="3"/>
        <v/>
      </c>
      <c r="Q11" s="32" t="s">
        <v>1046</v>
      </c>
      <c r="R11" s="3"/>
      <c r="S11" s="21"/>
      <c r="T11" s="73" t="str">
        <f t="shared" si="4"/>
        <v>Đạt</v>
      </c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</row>
    <row r="12" spans="2:35" ht="18.75" customHeight="1" x14ac:dyDescent="0.25">
      <c r="B12" s="22">
        <v>4</v>
      </c>
      <c r="C12" s="23" t="s">
        <v>1050</v>
      </c>
      <c r="D12" s="24" t="s">
        <v>1051</v>
      </c>
      <c r="E12" s="25" t="s">
        <v>45</v>
      </c>
      <c r="F12" s="26" t="s">
        <v>1052</v>
      </c>
      <c r="G12" s="23" t="s">
        <v>50</v>
      </c>
      <c r="H12" s="78">
        <v>9</v>
      </c>
      <c r="I12" s="27">
        <v>4</v>
      </c>
      <c r="J12" s="27" t="s">
        <v>25</v>
      </c>
      <c r="K12" s="27">
        <v>7</v>
      </c>
      <c r="L12" s="71">
        <v>8</v>
      </c>
      <c r="M12" s="28">
        <f t="shared" si="0"/>
        <v>7.6</v>
      </c>
      <c r="N12" s="29" t="str">
        <f t="shared" si="1"/>
        <v>B</v>
      </c>
      <c r="O12" s="30" t="str">
        <f t="shared" si="2"/>
        <v>Khá</v>
      </c>
      <c r="P12" s="31" t="str">
        <f t="shared" si="3"/>
        <v/>
      </c>
      <c r="Q12" s="32" t="s">
        <v>1046</v>
      </c>
      <c r="R12" s="3"/>
      <c r="S12" s="21"/>
      <c r="T12" s="73" t="str">
        <f t="shared" si="4"/>
        <v>Đạt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18.75" customHeight="1" x14ac:dyDescent="0.25">
      <c r="B13" s="22">
        <v>5</v>
      </c>
      <c r="C13" s="23" t="s">
        <v>1053</v>
      </c>
      <c r="D13" s="24" t="s">
        <v>51</v>
      </c>
      <c r="E13" s="25" t="s">
        <v>45</v>
      </c>
      <c r="F13" s="26" t="s">
        <v>52</v>
      </c>
      <c r="G13" s="23" t="s">
        <v>53</v>
      </c>
      <c r="H13" s="78">
        <v>10</v>
      </c>
      <c r="I13" s="27">
        <v>6</v>
      </c>
      <c r="J13" s="27" t="s">
        <v>25</v>
      </c>
      <c r="K13" s="27">
        <v>3</v>
      </c>
      <c r="L13" s="71">
        <v>6</v>
      </c>
      <c r="M13" s="28">
        <f t="shared" si="0"/>
        <v>6.1</v>
      </c>
      <c r="N13" s="29" t="str">
        <f t="shared" si="1"/>
        <v>C</v>
      </c>
      <c r="O13" s="30" t="str">
        <f t="shared" si="2"/>
        <v>Trung bình</v>
      </c>
      <c r="P13" s="31" t="str">
        <f t="shared" si="3"/>
        <v/>
      </c>
      <c r="Q13" s="32" t="s">
        <v>1046</v>
      </c>
      <c r="R13" s="3"/>
      <c r="S13" s="21"/>
      <c r="T13" s="73" t="str">
        <f t="shared" si="4"/>
        <v>Đạt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18.75" customHeight="1" x14ac:dyDescent="0.25">
      <c r="B14" s="22">
        <v>6</v>
      </c>
      <c r="C14" s="23" t="s">
        <v>1054</v>
      </c>
      <c r="D14" s="24" t="s">
        <v>54</v>
      </c>
      <c r="E14" s="25" t="s">
        <v>45</v>
      </c>
      <c r="F14" s="26" t="s">
        <v>1055</v>
      </c>
      <c r="G14" s="23" t="s">
        <v>55</v>
      </c>
      <c r="H14" s="78">
        <v>10</v>
      </c>
      <c r="I14" s="27">
        <v>7</v>
      </c>
      <c r="J14" s="27" t="s">
        <v>25</v>
      </c>
      <c r="K14" s="27">
        <v>9</v>
      </c>
      <c r="L14" s="71">
        <v>8</v>
      </c>
      <c r="M14" s="28">
        <f t="shared" si="0"/>
        <v>8.1999999999999993</v>
      </c>
      <c r="N14" s="29" t="str">
        <f t="shared" si="1"/>
        <v>B+</v>
      </c>
      <c r="O14" s="30" t="str">
        <f t="shared" si="2"/>
        <v>Khá</v>
      </c>
      <c r="P14" s="31" t="str">
        <f t="shared" si="3"/>
        <v/>
      </c>
      <c r="Q14" s="32" t="s">
        <v>1046</v>
      </c>
      <c r="R14" s="3"/>
      <c r="S14" s="21"/>
      <c r="T14" s="73" t="str">
        <f t="shared" si="4"/>
        <v>Đạt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18.75" customHeight="1" x14ac:dyDescent="0.25">
      <c r="B15" s="22">
        <v>7</v>
      </c>
      <c r="C15" s="23" t="s">
        <v>1056</v>
      </c>
      <c r="D15" s="24" t="s">
        <v>56</v>
      </c>
      <c r="E15" s="25" t="s">
        <v>45</v>
      </c>
      <c r="F15" s="26" t="s">
        <v>57</v>
      </c>
      <c r="G15" s="23" t="s">
        <v>58</v>
      </c>
      <c r="H15" s="78">
        <v>7</v>
      </c>
      <c r="I15" s="27">
        <v>5</v>
      </c>
      <c r="J15" s="27" t="s">
        <v>25</v>
      </c>
      <c r="K15" s="27">
        <v>1</v>
      </c>
      <c r="L15" s="71">
        <v>1.5</v>
      </c>
      <c r="M15" s="28">
        <f t="shared" si="0"/>
        <v>2.4</v>
      </c>
      <c r="N15" s="29" t="str">
        <f t="shared" si="1"/>
        <v>F</v>
      </c>
      <c r="O15" s="30" t="str">
        <f t="shared" si="2"/>
        <v>Kém</v>
      </c>
      <c r="P15" s="31" t="str">
        <f t="shared" si="3"/>
        <v/>
      </c>
      <c r="Q15" s="32" t="s">
        <v>1046</v>
      </c>
      <c r="R15" s="3"/>
      <c r="S15" s="21"/>
      <c r="T15" s="73" t="str">
        <f t="shared" si="4"/>
        <v>Học lại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18.75" customHeight="1" x14ac:dyDescent="0.25">
      <c r="B16" s="22">
        <v>8</v>
      </c>
      <c r="C16" s="23" t="s">
        <v>1057</v>
      </c>
      <c r="D16" s="24" t="s">
        <v>1058</v>
      </c>
      <c r="E16" s="25" t="s">
        <v>45</v>
      </c>
      <c r="F16" s="26" t="s">
        <v>59</v>
      </c>
      <c r="G16" s="23" t="s">
        <v>60</v>
      </c>
      <c r="H16" s="78">
        <v>7</v>
      </c>
      <c r="I16" s="27">
        <v>6</v>
      </c>
      <c r="J16" s="27" t="s">
        <v>25</v>
      </c>
      <c r="K16" s="27">
        <v>5</v>
      </c>
      <c r="L16" s="71">
        <v>7.5</v>
      </c>
      <c r="M16" s="28">
        <f t="shared" si="0"/>
        <v>7.1</v>
      </c>
      <c r="N16" s="29" t="str">
        <f t="shared" si="1"/>
        <v>B</v>
      </c>
      <c r="O16" s="30" t="str">
        <f t="shared" si="2"/>
        <v>Khá</v>
      </c>
      <c r="P16" s="31" t="str">
        <f t="shared" si="3"/>
        <v/>
      </c>
      <c r="Q16" s="32" t="s">
        <v>1046</v>
      </c>
      <c r="R16" s="3"/>
      <c r="S16" s="21"/>
      <c r="T16" s="73" t="str">
        <f t="shared" si="4"/>
        <v>Đạt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18.75" customHeight="1" x14ac:dyDescent="0.25">
      <c r="B17" s="22">
        <v>9</v>
      </c>
      <c r="C17" s="23" t="s">
        <v>1059</v>
      </c>
      <c r="D17" s="24" t="s">
        <v>1060</v>
      </c>
      <c r="E17" s="25" t="s">
        <v>45</v>
      </c>
      <c r="F17" s="26" t="s">
        <v>1061</v>
      </c>
      <c r="G17" s="23" t="s">
        <v>60</v>
      </c>
      <c r="H17" s="78">
        <v>10</v>
      </c>
      <c r="I17" s="27">
        <v>8</v>
      </c>
      <c r="J17" s="27" t="s">
        <v>25</v>
      </c>
      <c r="K17" s="27">
        <v>3</v>
      </c>
      <c r="L17" s="71">
        <v>7.5</v>
      </c>
      <c r="M17" s="28">
        <f t="shared" si="0"/>
        <v>7.4</v>
      </c>
      <c r="N17" s="29" t="str">
        <f t="shared" si="1"/>
        <v>B</v>
      </c>
      <c r="O17" s="30" t="str">
        <f t="shared" si="2"/>
        <v>Khá</v>
      </c>
      <c r="P17" s="31" t="str">
        <f t="shared" si="3"/>
        <v/>
      </c>
      <c r="Q17" s="32" t="s">
        <v>1046</v>
      </c>
      <c r="R17" s="3"/>
      <c r="S17" s="21"/>
      <c r="T17" s="73" t="str">
        <f t="shared" si="4"/>
        <v>Đạt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18.75" customHeight="1" x14ac:dyDescent="0.25">
      <c r="B18" s="22">
        <v>10</v>
      </c>
      <c r="C18" s="23" t="s">
        <v>1062</v>
      </c>
      <c r="D18" s="24" t="s">
        <v>61</v>
      </c>
      <c r="E18" s="25" t="s">
        <v>45</v>
      </c>
      <c r="F18" s="26" t="s">
        <v>62</v>
      </c>
      <c r="G18" s="23" t="s">
        <v>53</v>
      </c>
      <c r="H18" s="78">
        <v>6</v>
      </c>
      <c r="I18" s="27">
        <v>3</v>
      </c>
      <c r="J18" s="27" t="s">
        <v>25</v>
      </c>
      <c r="K18" s="27">
        <v>1</v>
      </c>
      <c r="L18" s="71">
        <v>0</v>
      </c>
      <c r="M18" s="28">
        <f t="shared" si="0"/>
        <v>1</v>
      </c>
      <c r="N18" s="29" t="str">
        <f t="shared" si="1"/>
        <v>F</v>
      </c>
      <c r="O18" s="30" t="str">
        <f t="shared" si="2"/>
        <v>Kém</v>
      </c>
      <c r="P18" s="67" t="s">
        <v>700</v>
      </c>
      <c r="Q18" s="32" t="s">
        <v>1046</v>
      </c>
      <c r="R18" s="3"/>
      <c r="S18" s="21"/>
      <c r="T18" s="73" t="str">
        <f t="shared" si="4"/>
        <v>Học lại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18.75" customHeight="1" x14ac:dyDescent="0.25">
      <c r="B19" s="22">
        <v>11</v>
      </c>
      <c r="C19" s="23" t="s">
        <v>1063</v>
      </c>
      <c r="D19" s="24" t="s">
        <v>63</v>
      </c>
      <c r="E19" s="25" t="s">
        <v>45</v>
      </c>
      <c r="F19" s="26" t="s">
        <v>896</v>
      </c>
      <c r="G19" s="23" t="s">
        <v>58</v>
      </c>
      <c r="H19" s="78">
        <v>0</v>
      </c>
      <c r="I19" s="27">
        <v>0</v>
      </c>
      <c r="J19" s="27" t="s">
        <v>25</v>
      </c>
      <c r="K19" s="27">
        <v>0</v>
      </c>
      <c r="L19" s="71" t="s">
        <v>25</v>
      </c>
      <c r="M19" s="28">
        <f t="shared" si="0"/>
        <v>0</v>
      </c>
      <c r="N19" s="29" t="str">
        <f t="shared" si="1"/>
        <v>F</v>
      </c>
      <c r="O19" s="30" t="str">
        <f t="shared" si="2"/>
        <v>Kém</v>
      </c>
      <c r="P19" s="31" t="str">
        <f t="shared" ref="P19:P31" si="5">+IF(OR($H19=0,$I19=0,$J19=0,$K19=0),"Không đủ ĐKDT",IF(AND(L19=0,M19&gt;=4),"Không đạt",""))</f>
        <v>Không đủ ĐKDT</v>
      </c>
      <c r="Q19" s="32" t="s">
        <v>1046</v>
      </c>
      <c r="R19" s="3"/>
      <c r="S19" s="21"/>
      <c r="T19" s="73" t="str">
        <f t="shared" si="4"/>
        <v>Học lại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18.75" customHeight="1" x14ac:dyDescent="0.25">
      <c r="B20" s="22">
        <v>12</v>
      </c>
      <c r="C20" s="23" t="s">
        <v>1064</v>
      </c>
      <c r="D20" s="24" t="s">
        <v>1065</v>
      </c>
      <c r="E20" s="25" t="s">
        <v>1066</v>
      </c>
      <c r="F20" s="26" t="s">
        <v>64</v>
      </c>
      <c r="G20" s="23" t="s">
        <v>47</v>
      </c>
      <c r="H20" s="78">
        <v>9</v>
      </c>
      <c r="I20" s="27">
        <v>8</v>
      </c>
      <c r="J20" s="27" t="s">
        <v>25</v>
      </c>
      <c r="K20" s="27">
        <v>5</v>
      </c>
      <c r="L20" s="71">
        <v>7.5</v>
      </c>
      <c r="M20" s="28">
        <f t="shared" si="0"/>
        <v>7.5</v>
      </c>
      <c r="N20" s="29" t="str">
        <f t="shared" si="1"/>
        <v>B</v>
      </c>
      <c r="O20" s="30" t="str">
        <f t="shared" si="2"/>
        <v>Khá</v>
      </c>
      <c r="P20" s="31" t="str">
        <f t="shared" si="5"/>
        <v/>
      </c>
      <c r="Q20" s="32" t="s">
        <v>1046</v>
      </c>
      <c r="R20" s="3"/>
      <c r="S20" s="21"/>
      <c r="T20" s="73" t="str">
        <f t="shared" si="4"/>
        <v>Đạt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18.75" customHeight="1" x14ac:dyDescent="0.25">
      <c r="B21" s="22">
        <v>13</v>
      </c>
      <c r="C21" s="23" t="s">
        <v>1067</v>
      </c>
      <c r="D21" s="24" t="s">
        <v>1068</v>
      </c>
      <c r="E21" s="25" t="s">
        <v>898</v>
      </c>
      <c r="F21" s="26" t="s">
        <v>65</v>
      </c>
      <c r="G21" s="23" t="s">
        <v>60</v>
      </c>
      <c r="H21" s="78">
        <v>7</v>
      </c>
      <c r="I21" s="27">
        <v>8</v>
      </c>
      <c r="J21" s="27" t="s">
        <v>25</v>
      </c>
      <c r="K21" s="27">
        <v>5</v>
      </c>
      <c r="L21" s="71">
        <v>8.5</v>
      </c>
      <c r="M21" s="28">
        <f t="shared" si="0"/>
        <v>8</v>
      </c>
      <c r="N21" s="29" t="str">
        <f t="shared" si="1"/>
        <v>B+</v>
      </c>
      <c r="O21" s="30" t="str">
        <f t="shared" si="2"/>
        <v>Khá</v>
      </c>
      <c r="P21" s="31" t="str">
        <f t="shared" si="5"/>
        <v/>
      </c>
      <c r="Q21" s="32" t="s">
        <v>1046</v>
      </c>
      <c r="R21" s="3"/>
      <c r="S21" s="21"/>
      <c r="T21" s="73" t="str">
        <f t="shared" si="4"/>
        <v>Đạt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18.75" customHeight="1" x14ac:dyDescent="0.25">
      <c r="B22" s="22">
        <v>14</v>
      </c>
      <c r="C22" s="23" t="s">
        <v>1069</v>
      </c>
      <c r="D22" s="24" t="s">
        <v>66</v>
      </c>
      <c r="E22" s="25" t="s">
        <v>67</v>
      </c>
      <c r="F22" s="26" t="s">
        <v>904</v>
      </c>
      <c r="G22" s="23" t="s">
        <v>68</v>
      </c>
      <c r="H22" s="78">
        <v>10</v>
      </c>
      <c r="I22" s="27">
        <v>5</v>
      </c>
      <c r="J22" s="27" t="s">
        <v>25</v>
      </c>
      <c r="K22" s="27">
        <v>7</v>
      </c>
      <c r="L22" s="71">
        <v>9</v>
      </c>
      <c r="M22" s="28">
        <f t="shared" si="0"/>
        <v>8.5</v>
      </c>
      <c r="N22" s="29" t="str">
        <f t="shared" si="1"/>
        <v>A</v>
      </c>
      <c r="O22" s="30" t="str">
        <f t="shared" si="2"/>
        <v>Giỏi</v>
      </c>
      <c r="P22" s="31" t="str">
        <f t="shared" si="5"/>
        <v/>
      </c>
      <c r="Q22" s="32" t="s">
        <v>1046</v>
      </c>
      <c r="R22" s="3"/>
      <c r="S22" s="21"/>
      <c r="T22" s="73" t="str">
        <f t="shared" si="4"/>
        <v>Đạt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18.75" customHeight="1" x14ac:dyDescent="0.25">
      <c r="B23" s="22">
        <v>15</v>
      </c>
      <c r="C23" s="23" t="s">
        <v>1070</v>
      </c>
      <c r="D23" s="24" t="s">
        <v>69</v>
      </c>
      <c r="E23" s="25" t="s">
        <v>1071</v>
      </c>
      <c r="F23" s="26" t="s">
        <v>1072</v>
      </c>
      <c r="G23" s="23" t="s">
        <v>53</v>
      </c>
      <c r="H23" s="78">
        <v>10</v>
      </c>
      <c r="I23" s="27">
        <v>4</v>
      </c>
      <c r="J23" s="27" t="s">
        <v>25</v>
      </c>
      <c r="K23" s="27">
        <v>4</v>
      </c>
      <c r="L23" s="71">
        <v>9</v>
      </c>
      <c r="M23" s="28">
        <f t="shared" si="0"/>
        <v>8.1</v>
      </c>
      <c r="N23" s="29" t="str">
        <f t="shared" si="1"/>
        <v>B+</v>
      </c>
      <c r="O23" s="30" t="str">
        <f t="shared" si="2"/>
        <v>Khá</v>
      </c>
      <c r="P23" s="31" t="str">
        <f t="shared" si="5"/>
        <v/>
      </c>
      <c r="Q23" s="32" t="s">
        <v>1046</v>
      </c>
      <c r="R23" s="3"/>
      <c r="S23" s="21"/>
      <c r="T23" s="73" t="str">
        <f t="shared" si="4"/>
        <v>Đạt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18.75" customHeight="1" x14ac:dyDescent="0.25">
      <c r="B24" s="22">
        <v>16</v>
      </c>
      <c r="C24" s="23" t="s">
        <v>1073</v>
      </c>
      <c r="D24" s="24" t="s">
        <v>923</v>
      </c>
      <c r="E24" s="25" t="s">
        <v>1074</v>
      </c>
      <c r="F24" s="26" t="s">
        <v>1075</v>
      </c>
      <c r="G24" s="23" t="s">
        <v>55</v>
      </c>
      <c r="H24" s="78">
        <v>7</v>
      </c>
      <c r="I24" s="27">
        <v>7</v>
      </c>
      <c r="J24" s="27" t="s">
        <v>25</v>
      </c>
      <c r="K24" s="27">
        <v>5</v>
      </c>
      <c r="L24" s="71">
        <v>9.5</v>
      </c>
      <c r="M24" s="28">
        <f t="shared" si="0"/>
        <v>8.6</v>
      </c>
      <c r="N24" s="29" t="str">
        <f t="shared" si="1"/>
        <v>A</v>
      </c>
      <c r="O24" s="30" t="str">
        <f t="shared" si="2"/>
        <v>Giỏi</v>
      </c>
      <c r="P24" s="31" t="str">
        <f t="shared" si="5"/>
        <v/>
      </c>
      <c r="Q24" s="32" t="s">
        <v>1046</v>
      </c>
      <c r="R24" s="3"/>
      <c r="S24" s="21"/>
      <c r="T24" s="73" t="str">
        <f t="shared" si="4"/>
        <v>Đạt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18.75" customHeight="1" x14ac:dyDescent="0.25">
      <c r="B25" s="22">
        <v>17</v>
      </c>
      <c r="C25" s="23" t="s">
        <v>1076</v>
      </c>
      <c r="D25" s="24" t="s">
        <v>70</v>
      </c>
      <c r="E25" s="25" t="s">
        <v>71</v>
      </c>
      <c r="F25" s="26" t="s">
        <v>1077</v>
      </c>
      <c r="G25" s="23" t="s">
        <v>72</v>
      </c>
      <c r="H25" s="78">
        <v>0</v>
      </c>
      <c r="I25" s="27">
        <v>6</v>
      </c>
      <c r="J25" s="27" t="s">
        <v>25</v>
      </c>
      <c r="K25" s="27">
        <v>0</v>
      </c>
      <c r="L25" s="71" t="s">
        <v>25</v>
      </c>
      <c r="M25" s="28">
        <f t="shared" si="0"/>
        <v>0.6</v>
      </c>
      <c r="N25" s="29" t="str">
        <f t="shared" si="1"/>
        <v>F</v>
      </c>
      <c r="O25" s="30" t="str">
        <f t="shared" si="2"/>
        <v>Kém</v>
      </c>
      <c r="P25" s="31" t="str">
        <f t="shared" si="5"/>
        <v>Không đủ ĐKDT</v>
      </c>
      <c r="Q25" s="32" t="s">
        <v>1046</v>
      </c>
      <c r="R25" s="3"/>
      <c r="S25" s="21"/>
      <c r="T25" s="73" t="str">
        <f t="shared" si="4"/>
        <v>Học lại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18.75" customHeight="1" x14ac:dyDescent="0.25">
      <c r="B26" s="22">
        <v>18</v>
      </c>
      <c r="C26" s="23" t="s">
        <v>1078</v>
      </c>
      <c r="D26" s="24" t="s">
        <v>1079</v>
      </c>
      <c r="E26" s="25" t="s">
        <v>71</v>
      </c>
      <c r="F26" s="26" t="s">
        <v>1080</v>
      </c>
      <c r="G26" s="23" t="s">
        <v>49</v>
      </c>
      <c r="H26" s="78">
        <v>9</v>
      </c>
      <c r="I26" s="27">
        <v>4</v>
      </c>
      <c r="J26" s="27" t="s">
        <v>25</v>
      </c>
      <c r="K26" s="27">
        <v>2</v>
      </c>
      <c r="L26" s="71">
        <v>6.5</v>
      </c>
      <c r="M26" s="28">
        <f t="shared" si="0"/>
        <v>6.1</v>
      </c>
      <c r="N26" s="29" t="str">
        <f t="shared" si="1"/>
        <v>C</v>
      </c>
      <c r="O26" s="30" t="str">
        <f t="shared" si="2"/>
        <v>Trung bình</v>
      </c>
      <c r="P26" s="31" t="str">
        <f t="shared" si="5"/>
        <v/>
      </c>
      <c r="Q26" s="32" t="s">
        <v>1046</v>
      </c>
      <c r="R26" s="3"/>
      <c r="S26" s="21"/>
      <c r="T26" s="73" t="str">
        <f t="shared" si="4"/>
        <v>Đạt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18.75" customHeight="1" x14ac:dyDescent="0.25">
      <c r="B27" s="22">
        <v>19</v>
      </c>
      <c r="C27" s="23" t="s">
        <v>1081</v>
      </c>
      <c r="D27" s="24" t="s">
        <v>73</v>
      </c>
      <c r="E27" s="25" t="s">
        <v>1082</v>
      </c>
      <c r="F27" s="26" t="s">
        <v>1083</v>
      </c>
      <c r="G27" s="23" t="s">
        <v>53</v>
      </c>
      <c r="H27" s="78">
        <v>1</v>
      </c>
      <c r="I27" s="27">
        <v>5</v>
      </c>
      <c r="J27" s="27" t="s">
        <v>25</v>
      </c>
      <c r="K27" s="27">
        <v>1</v>
      </c>
      <c r="L27" s="71">
        <v>8.5</v>
      </c>
      <c r="M27" s="28">
        <f t="shared" si="0"/>
        <v>6.7</v>
      </c>
      <c r="N27" s="29" t="str">
        <f t="shared" si="1"/>
        <v>C+</v>
      </c>
      <c r="O27" s="30" t="str">
        <f t="shared" si="2"/>
        <v>Trung bình</v>
      </c>
      <c r="P27" s="31" t="str">
        <f t="shared" si="5"/>
        <v/>
      </c>
      <c r="Q27" s="32" t="s">
        <v>1046</v>
      </c>
      <c r="R27" s="3"/>
      <c r="S27" s="21"/>
      <c r="T27" s="73" t="str">
        <f t="shared" si="4"/>
        <v>Đạt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18.75" customHeight="1" x14ac:dyDescent="0.25">
      <c r="B28" s="22">
        <v>20</v>
      </c>
      <c r="C28" s="23" t="s">
        <v>1084</v>
      </c>
      <c r="D28" s="24" t="s">
        <v>74</v>
      </c>
      <c r="E28" s="25" t="s">
        <v>75</v>
      </c>
      <c r="F28" s="26" t="s">
        <v>1085</v>
      </c>
      <c r="G28" s="23" t="s">
        <v>58</v>
      </c>
      <c r="H28" s="78">
        <v>9</v>
      </c>
      <c r="I28" s="27">
        <v>6</v>
      </c>
      <c r="J28" s="27" t="s">
        <v>25</v>
      </c>
      <c r="K28" s="27">
        <v>5</v>
      </c>
      <c r="L28" s="71">
        <v>8.5</v>
      </c>
      <c r="M28" s="28">
        <f t="shared" si="0"/>
        <v>8</v>
      </c>
      <c r="N28" s="29" t="str">
        <f t="shared" si="1"/>
        <v>B+</v>
      </c>
      <c r="O28" s="30" t="str">
        <f t="shared" si="2"/>
        <v>Khá</v>
      </c>
      <c r="P28" s="31" t="str">
        <f t="shared" si="5"/>
        <v/>
      </c>
      <c r="Q28" s="32" t="s">
        <v>1046</v>
      </c>
      <c r="R28" s="3"/>
      <c r="S28" s="21"/>
      <c r="T28" s="73" t="str">
        <f t="shared" si="4"/>
        <v>Đạt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18.75" customHeight="1" x14ac:dyDescent="0.25">
      <c r="B29" s="22">
        <v>21</v>
      </c>
      <c r="C29" s="23" t="s">
        <v>1086</v>
      </c>
      <c r="D29" s="24" t="s">
        <v>76</v>
      </c>
      <c r="E29" s="25" t="s">
        <v>75</v>
      </c>
      <c r="F29" s="26" t="s">
        <v>1087</v>
      </c>
      <c r="G29" s="23" t="s">
        <v>47</v>
      </c>
      <c r="H29" s="78">
        <v>10</v>
      </c>
      <c r="I29" s="27">
        <v>9</v>
      </c>
      <c r="J29" s="27" t="s">
        <v>25</v>
      </c>
      <c r="K29" s="27">
        <v>10</v>
      </c>
      <c r="L29" s="71">
        <v>9.5</v>
      </c>
      <c r="M29" s="28">
        <f t="shared" si="0"/>
        <v>9.6</v>
      </c>
      <c r="N29" s="29" t="str">
        <f t="shared" si="1"/>
        <v>A+</v>
      </c>
      <c r="O29" s="30" t="str">
        <f t="shared" si="2"/>
        <v>Giỏi</v>
      </c>
      <c r="P29" s="31" t="str">
        <f t="shared" si="5"/>
        <v/>
      </c>
      <c r="Q29" s="32" t="s">
        <v>1046</v>
      </c>
      <c r="R29" s="3"/>
      <c r="S29" s="21"/>
      <c r="T29" s="73" t="str">
        <f t="shared" si="4"/>
        <v>Đạt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18.75" customHeight="1" x14ac:dyDescent="0.25">
      <c r="B30" s="22">
        <v>22</v>
      </c>
      <c r="C30" s="23" t="s">
        <v>1088</v>
      </c>
      <c r="D30" s="24" t="s">
        <v>737</v>
      </c>
      <c r="E30" s="25" t="s">
        <v>77</v>
      </c>
      <c r="F30" s="26" t="s">
        <v>1089</v>
      </c>
      <c r="G30" s="23" t="s">
        <v>53</v>
      </c>
      <c r="H30" s="78">
        <v>7</v>
      </c>
      <c r="I30" s="27">
        <v>8</v>
      </c>
      <c r="J30" s="27" t="s">
        <v>25</v>
      </c>
      <c r="K30" s="27">
        <v>3</v>
      </c>
      <c r="L30" s="71">
        <v>8</v>
      </c>
      <c r="M30" s="28">
        <f t="shared" si="0"/>
        <v>7.4</v>
      </c>
      <c r="N30" s="29" t="str">
        <f t="shared" si="1"/>
        <v>B</v>
      </c>
      <c r="O30" s="30" t="str">
        <f t="shared" si="2"/>
        <v>Khá</v>
      </c>
      <c r="P30" s="31" t="str">
        <f t="shared" si="5"/>
        <v/>
      </c>
      <c r="Q30" s="32" t="s">
        <v>1046</v>
      </c>
      <c r="R30" s="3"/>
      <c r="S30" s="21"/>
      <c r="T30" s="73" t="str">
        <f t="shared" si="4"/>
        <v>Đạt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18.75" customHeight="1" x14ac:dyDescent="0.25">
      <c r="B31" s="22">
        <v>23</v>
      </c>
      <c r="C31" s="23" t="s">
        <v>1090</v>
      </c>
      <c r="D31" s="24" t="s">
        <v>711</v>
      </c>
      <c r="E31" s="25" t="s">
        <v>77</v>
      </c>
      <c r="F31" s="26" t="s">
        <v>1091</v>
      </c>
      <c r="G31" s="23" t="s">
        <v>78</v>
      </c>
      <c r="H31" s="78">
        <v>0</v>
      </c>
      <c r="I31" s="27">
        <v>0</v>
      </c>
      <c r="J31" s="27" t="s">
        <v>25</v>
      </c>
      <c r="K31" s="27">
        <v>0</v>
      </c>
      <c r="L31" s="71" t="s">
        <v>25</v>
      </c>
      <c r="M31" s="28">
        <f t="shared" si="0"/>
        <v>0</v>
      </c>
      <c r="N31" s="29" t="str">
        <f t="shared" si="1"/>
        <v>F</v>
      </c>
      <c r="O31" s="30" t="str">
        <f t="shared" si="2"/>
        <v>Kém</v>
      </c>
      <c r="P31" s="31" t="str">
        <f t="shared" si="5"/>
        <v>Không đủ ĐKDT</v>
      </c>
      <c r="Q31" s="32" t="s">
        <v>1046</v>
      </c>
      <c r="R31" s="3"/>
      <c r="S31" s="21"/>
      <c r="T31" s="73" t="str">
        <f t="shared" si="4"/>
        <v>Học lại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18.75" customHeight="1" x14ac:dyDescent="0.25">
      <c r="B32" s="22">
        <v>24</v>
      </c>
      <c r="C32" s="23" t="s">
        <v>1092</v>
      </c>
      <c r="D32" s="24" t="s">
        <v>731</v>
      </c>
      <c r="E32" s="25" t="s">
        <v>79</v>
      </c>
      <c r="F32" s="26" t="s">
        <v>1093</v>
      </c>
      <c r="G32" s="23" t="s">
        <v>933</v>
      </c>
      <c r="H32" s="78">
        <v>4</v>
      </c>
      <c r="I32" s="27">
        <v>7</v>
      </c>
      <c r="J32" s="27" t="s">
        <v>25</v>
      </c>
      <c r="K32" s="27">
        <v>2</v>
      </c>
      <c r="L32" s="71">
        <v>0</v>
      </c>
      <c r="M32" s="28">
        <f t="shared" si="0"/>
        <v>1.3</v>
      </c>
      <c r="N32" s="29" t="str">
        <f t="shared" si="1"/>
        <v>F</v>
      </c>
      <c r="O32" s="30" t="str">
        <f t="shared" si="2"/>
        <v>Kém</v>
      </c>
      <c r="P32" s="67" t="s">
        <v>700</v>
      </c>
      <c r="Q32" s="32" t="s">
        <v>1046</v>
      </c>
      <c r="R32" s="3"/>
      <c r="S32" s="21"/>
      <c r="T32" s="73" t="str">
        <f t="shared" si="4"/>
        <v>Học lại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2:35" ht="18.75" customHeight="1" x14ac:dyDescent="0.25">
      <c r="B33" s="22">
        <v>25</v>
      </c>
      <c r="C33" s="23" t="s">
        <v>1094</v>
      </c>
      <c r="D33" s="24" t="s">
        <v>80</v>
      </c>
      <c r="E33" s="25" t="s">
        <v>1095</v>
      </c>
      <c r="F33" s="26" t="s">
        <v>1096</v>
      </c>
      <c r="G33" s="23" t="s">
        <v>60</v>
      </c>
      <c r="H33" s="78">
        <v>9</v>
      </c>
      <c r="I33" s="27">
        <v>7</v>
      </c>
      <c r="J33" s="27" t="s">
        <v>25</v>
      </c>
      <c r="K33" s="27">
        <v>9</v>
      </c>
      <c r="L33" s="71">
        <v>8.5</v>
      </c>
      <c r="M33" s="28">
        <f t="shared" si="0"/>
        <v>8.5</v>
      </c>
      <c r="N33" s="29" t="str">
        <f t="shared" si="1"/>
        <v>A</v>
      </c>
      <c r="O33" s="30" t="str">
        <f t="shared" si="2"/>
        <v>Giỏi</v>
      </c>
      <c r="P33" s="31" t="str">
        <f t="shared" ref="P33:P50" si="6">+IF(OR($H33=0,$I33=0,$J33=0,$K33=0),"Không đủ ĐKDT",IF(AND(L33=0,M33&gt;=4),"Không đạt",""))</f>
        <v/>
      </c>
      <c r="Q33" s="32" t="s">
        <v>1097</v>
      </c>
      <c r="R33" s="3"/>
      <c r="S33" s="21"/>
      <c r="T33" s="73" t="str">
        <f t="shared" si="4"/>
        <v>Đạt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2:35" ht="18.75" customHeight="1" x14ac:dyDescent="0.25">
      <c r="B34" s="22">
        <v>26</v>
      </c>
      <c r="C34" s="23" t="s">
        <v>1098</v>
      </c>
      <c r="D34" s="24" t="s">
        <v>54</v>
      </c>
      <c r="E34" s="25" t="s">
        <v>81</v>
      </c>
      <c r="F34" s="26" t="s">
        <v>82</v>
      </c>
      <c r="G34" s="23" t="s">
        <v>58</v>
      </c>
      <c r="H34" s="78">
        <v>9</v>
      </c>
      <c r="I34" s="27">
        <v>4</v>
      </c>
      <c r="J34" s="27" t="s">
        <v>25</v>
      </c>
      <c r="K34" s="27">
        <v>4</v>
      </c>
      <c r="L34" s="71">
        <v>8.5</v>
      </c>
      <c r="M34" s="28">
        <f t="shared" si="0"/>
        <v>7.7</v>
      </c>
      <c r="N34" s="29" t="str">
        <f t="shared" si="1"/>
        <v>B</v>
      </c>
      <c r="O34" s="30" t="str">
        <f t="shared" si="2"/>
        <v>Khá</v>
      </c>
      <c r="P34" s="31" t="str">
        <f t="shared" si="6"/>
        <v/>
      </c>
      <c r="Q34" s="32" t="s">
        <v>1097</v>
      </c>
      <c r="R34" s="3"/>
      <c r="S34" s="21"/>
      <c r="T34" s="73" t="str">
        <f t="shared" si="4"/>
        <v>Đạt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2:35" ht="18.75" customHeight="1" x14ac:dyDescent="0.25">
      <c r="B35" s="22">
        <v>27</v>
      </c>
      <c r="C35" s="23" t="s">
        <v>1099</v>
      </c>
      <c r="D35" s="24" t="s">
        <v>54</v>
      </c>
      <c r="E35" s="25" t="s">
        <v>81</v>
      </c>
      <c r="F35" s="26" t="s">
        <v>83</v>
      </c>
      <c r="G35" s="23" t="s">
        <v>84</v>
      </c>
      <c r="H35" s="78">
        <v>10</v>
      </c>
      <c r="I35" s="27">
        <v>7</v>
      </c>
      <c r="J35" s="27" t="s">
        <v>25</v>
      </c>
      <c r="K35" s="27">
        <v>2</v>
      </c>
      <c r="L35" s="71">
        <v>6</v>
      </c>
      <c r="M35" s="28">
        <f t="shared" si="0"/>
        <v>6.1</v>
      </c>
      <c r="N35" s="29" t="str">
        <f t="shared" si="1"/>
        <v>C</v>
      </c>
      <c r="O35" s="30" t="str">
        <f t="shared" si="2"/>
        <v>Trung bình</v>
      </c>
      <c r="P35" s="31" t="str">
        <f t="shared" si="6"/>
        <v/>
      </c>
      <c r="Q35" s="32" t="s">
        <v>1097</v>
      </c>
      <c r="R35" s="3"/>
      <c r="S35" s="21"/>
      <c r="T35" s="73" t="str">
        <f t="shared" si="4"/>
        <v>Đạt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2:35" ht="18.75" customHeight="1" x14ac:dyDescent="0.25">
      <c r="B36" s="22">
        <v>28</v>
      </c>
      <c r="C36" s="23" t="s">
        <v>1100</v>
      </c>
      <c r="D36" s="24" t="s">
        <v>977</v>
      </c>
      <c r="E36" s="25" t="s">
        <v>81</v>
      </c>
      <c r="F36" s="26" t="s">
        <v>1101</v>
      </c>
      <c r="G36" s="23" t="s">
        <v>78</v>
      </c>
      <c r="H36" s="78">
        <v>7</v>
      </c>
      <c r="I36" s="27">
        <v>7</v>
      </c>
      <c r="J36" s="27" t="s">
        <v>25</v>
      </c>
      <c r="K36" s="27">
        <v>1</v>
      </c>
      <c r="L36" s="71">
        <v>4</v>
      </c>
      <c r="M36" s="28">
        <f t="shared" si="0"/>
        <v>4.3</v>
      </c>
      <c r="N36" s="29" t="str">
        <f t="shared" si="1"/>
        <v>D</v>
      </c>
      <c r="O36" s="30" t="str">
        <f t="shared" si="2"/>
        <v>Trung bình yếu</v>
      </c>
      <c r="P36" s="31" t="str">
        <f t="shared" si="6"/>
        <v/>
      </c>
      <c r="Q36" s="32" t="s">
        <v>1097</v>
      </c>
      <c r="R36" s="3"/>
      <c r="S36" s="21"/>
      <c r="T36" s="73" t="str">
        <f t="shared" si="4"/>
        <v>Đạt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2:35" ht="18.75" customHeight="1" x14ac:dyDescent="0.25">
      <c r="B37" s="22">
        <v>29</v>
      </c>
      <c r="C37" s="23" t="s">
        <v>1102</v>
      </c>
      <c r="D37" s="24" t="s">
        <v>1103</v>
      </c>
      <c r="E37" s="25" t="s">
        <v>85</v>
      </c>
      <c r="F37" s="26" t="s">
        <v>86</v>
      </c>
      <c r="G37" s="23" t="s">
        <v>53</v>
      </c>
      <c r="H37" s="78">
        <v>10</v>
      </c>
      <c r="I37" s="27">
        <v>8</v>
      </c>
      <c r="J37" s="27" t="s">
        <v>25</v>
      </c>
      <c r="K37" s="27">
        <v>9</v>
      </c>
      <c r="L37" s="71">
        <v>9</v>
      </c>
      <c r="M37" s="28">
        <f t="shared" si="0"/>
        <v>9</v>
      </c>
      <c r="N37" s="29" t="str">
        <f t="shared" si="1"/>
        <v>A+</v>
      </c>
      <c r="O37" s="30" t="str">
        <f t="shared" si="2"/>
        <v>Giỏi</v>
      </c>
      <c r="P37" s="31" t="str">
        <f t="shared" si="6"/>
        <v/>
      </c>
      <c r="Q37" s="32" t="s">
        <v>1097</v>
      </c>
      <c r="R37" s="3"/>
      <c r="S37" s="21"/>
      <c r="T37" s="73" t="str">
        <f t="shared" si="4"/>
        <v>Đạt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2:35" ht="18.75" customHeight="1" x14ac:dyDescent="0.25">
      <c r="B38" s="22">
        <v>30</v>
      </c>
      <c r="C38" s="23" t="s">
        <v>1104</v>
      </c>
      <c r="D38" s="24" t="s">
        <v>802</v>
      </c>
      <c r="E38" s="25" t="s">
        <v>85</v>
      </c>
      <c r="F38" s="26" t="s">
        <v>1105</v>
      </c>
      <c r="G38" s="23" t="s">
        <v>55</v>
      </c>
      <c r="H38" s="78">
        <v>9</v>
      </c>
      <c r="I38" s="27">
        <v>6</v>
      </c>
      <c r="J38" s="27" t="s">
        <v>25</v>
      </c>
      <c r="K38" s="27">
        <v>9</v>
      </c>
      <c r="L38" s="71">
        <v>5.5</v>
      </c>
      <c r="M38" s="28">
        <f t="shared" si="0"/>
        <v>6.3</v>
      </c>
      <c r="N38" s="29" t="str">
        <f t="shared" si="1"/>
        <v>C</v>
      </c>
      <c r="O38" s="30" t="str">
        <f t="shared" si="2"/>
        <v>Trung bình</v>
      </c>
      <c r="P38" s="31" t="str">
        <f t="shared" si="6"/>
        <v/>
      </c>
      <c r="Q38" s="32" t="s">
        <v>1097</v>
      </c>
      <c r="R38" s="3"/>
      <c r="S38" s="21"/>
      <c r="T38" s="73" t="str">
        <f t="shared" si="4"/>
        <v>Đạt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2:35" ht="18.75" customHeight="1" x14ac:dyDescent="0.25">
      <c r="B39" s="22">
        <v>31</v>
      </c>
      <c r="C39" s="23" t="s">
        <v>1106</v>
      </c>
      <c r="D39" s="24" t="s">
        <v>739</v>
      </c>
      <c r="E39" s="25" t="s">
        <v>85</v>
      </c>
      <c r="F39" s="26" t="s">
        <v>712</v>
      </c>
      <c r="G39" s="23" t="s">
        <v>87</v>
      </c>
      <c r="H39" s="78">
        <v>9</v>
      </c>
      <c r="I39" s="27">
        <v>6</v>
      </c>
      <c r="J39" s="27" t="s">
        <v>25</v>
      </c>
      <c r="K39" s="27">
        <v>5</v>
      </c>
      <c r="L39" s="71">
        <v>8.5</v>
      </c>
      <c r="M39" s="28">
        <f t="shared" si="0"/>
        <v>8</v>
      </c>
      <c r="N39" s="29" t="str">
        <f t="shared" si="1"/>
        <v>B+</v>
      </c>
      <c r="O39" s="30" t="str">
        <f t="shared" si="2"/>
        <v>Khá</v>
      </c>
      <c r="P39" s="31" t="str">
        <f t="shared" si="6"/>
        <v/>
      </c>
      <c r="Q39" s="32" t="s">
        <v>1097</v>
      </c>
      <c r="R39" s="3"/>
      <c r="S39" s="21"/>
      <c r="T39" s="73" t="str">
        <f t="shared" si="4"/>
        <v>Đạt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2:35" ht="18.75" customHeight="1" x14ac:dyDescent="0.25">
      <c r="B40" s="22">
        <v>32</v>
      </c>
      <c r="C40" s="23" t="s">
        <v>1107</v>
      </c>
      <c r="D40" s="24" t="s">
        <v>73</v>
      </c>
      <c r="E40" s="25" t="s">
        <v>88</v>
      </c>
      <c r="F40" s="26" t="s">
        <v>89</v>
      </c>
      <c r="G40" s="23" t="s">
        <v>84</v>
      </c>
      <c r="H40" s="78">
        <v>10</v>
      </c>
      <c r="I40" s="27">
        <v>8</v>
      </c>
      <c r="J40" s="27" t="s">
        <v>25</v>
      </c>
      <c r="K40" s="27">
        <v>2</v>
      </c>
      <c r="L40" s="71">
        <v>7</v>
      </c>
      <c r="M40" s="28">
        <f t="shared" si="0"/>
        <v>6.9</v>
      </c>
      <c r="N40" s="29" t="str">
        <f t="shared" si="1"/>
        <v>C+</v>
      </c>
      <c r="O40" s="30" t="str">
        <f t="shared" si="2"/>
        <v>Trung bình</v>
      </c>
      <c r="P40" s="31" t="str">
        <f t="shared" si="6"/>
        <v/>
      </c>
      <c r="Q40" s="32" t="s">
        <v>1097</v>
      </c>
      <c r="R40" s="3"/>
      <c r="S40" s="21"/>
      <c r="T40" s="73" t="str">
        <f t="shared" si="4"/>
        <v>Đạt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2:35" ht="18.75" customHeight="1" x14ac:dyDescent="0.25">
      <c r="B41" s="22">
        <v>33</v>
      </c>
      <c r="C41" s="23" t="s">
        <v>1108</v>
      </c>
      <c r="D41" s="24" t="s">
        <v>1109</v>
      </c>
      <c r="E41" s="25" t="s">
        <v>1110</v>
      </c>
      <c r="F41" s="26" t="s">
        <v>1111</v>
      </c>
      <c r="G41" s="23" t="s">
        <v>78</v>
      </c>
      <c r="H41" s="78">
        <v>10</v>
      </c>
      <c r="I41" s="27">
        <v>8</v>
      </c>
      <c r="J41" s="27" t="s">
        <v>25</v>
      </c>
      <c r="K41" s="27">
        <v>3</v>
      </c>
      <c r="L41" s="71">
        <v>10</v>
      </c>
      <c r="M41" s="28">
        <f t="shared" ref="M41:M72" si="7">ROUND(SUMPRODUCT(H41:L41,$H$8:$L$8)/100,1)</f>
        <v>9.1</v>
      </c>
      <c r="N41" s="29" t="str">
        <f t="shared" ref="N41:N72" si="8">IF(AND($M41&gt;=9,$M41&lt;=10),"A+","")&amp;IF(AND($M41&gt;=8.5,$M41&lt;=8.9),"A","")&amp;IF(AND($M41&gt;=8,$M41&lt;=8.4),"B+","")&amp;IF(AND($M41&gt;=7,$M41&lt;=7.9),"B","")&amp;IF(AND($M41&gt;=6.5,$M41&lt;=6.9),"C+","")&amp;IF(AND($M41&gt;=5.5,$M41&lt;=6.4),"C","")&amp;IF(AND($M41&gt;=5,$M41&lt;=5.4),"D+","")&amp;IF(AND($M41&gt;=4,$M41&lt;=4.9),"D","")&amp;IF(AND($M41&lt;4),"F","")</f>
        <v>A+</v>
      </c>
      <c r="O41" s="30" t="str">
        <f t="shared" ref="O41:O72" si="9">IF($M41&lt;4,"Kém",IF(AND($M41&gt;=4,$M41&lt;=5.4),"Trung bình yếu",IF(AND($M41&gt;=5.5,$M41&lt;=6.9),"Trung bình",IF(AND($M41&gt;=7,$M41&lt;=8.4),"Khá",IF(AND($M41&gt;=8.5,$M41&lt;=10),"Giỏi","")))))</f>
        <v>Giỏi</v>
      </c>
      <c r="P41" s="31" t="str">
        <f t="shared" si="6"/>
        <v/>
      </c>
      <c r="Q41" s="32" t="s">
        <v>1097</v>
      </c>
      <c r="R41" s="3"/>
      <c r="S41" s="21"/>
      <c r="T41" s="73" t="str">
        <f t="shared" ref="T41:T72" si="10">IF(P41="Không đủ ĐKDT","Học lại",IF(P41="Đình chỉ thi","Học lại",IF(AND(MID(G41,2,2)&lt;"12",P41="Vắng"),"Thi lại",IF(P41="Vắng có phép", "Thi lại",IF(AND((MID(G41,2,2)&lt;"12"),M41&lt;4.5),"Thi lại",IF(AND((MID(G41,2,2)&lt;"18"),M41&lt;4),"Học lại",IF(AND((MID(G41,2,2)&gt;"17"),M41&lt;4),"Thi lại",IF(AND(MID(G41,2,2)&gt;"17",L41=0),"Thi lại",IF(AND((MID(G41,2,2)&lt;"12"),L41=0),"Thi lại",IF(AND((MID(G41,2,2)&lt;"18"),(MID(G41,2,2)&gt;"11"),L41=0),"Học lại","Đạt"))))))))))</f>
        <v>Đạt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2:35" ht="18.75" customHeight="1" x14ac:dyDescent="0.25">
      <c r="B42" s="22">
        <v>34</v>
      </c>
      <c r="C42" s="23" t="s">
        <v>1112</v>
      </c>
      <c r="D42" s="24" t="s">
        <v>1113</v>
      </c>
      <c r="E42" s="25" t="s">
        <v>1110</v>
      </c>
      <c r="F42" s="26" t="s">
        <v>1114</v>
      </c>
      <c r="G42" s="23" t="s">
        <v>55</v>
      </c>
      <c r="H42" s="78">
        <v>7</v>
      </c>
      <c r="I42" s="27">
        <v>5</v>
      </c>
      <c r="J42" s="27" t="s">
        <v>25</v>
      </c>
      <c r="K42" s="27">
        <v>5</v>
      </c>
      <c r="L42" s="71">
        <v>9.5</v>
      </c>
      <c r="M42" s="28">
        <f t="shared" si="7"/>
        <v>8.4</v>
      </c>
      <c r="N42" s="29" t="str">
        <f t="shared" si="8"/>
        <v>B+</v>
      </c>
      <c r="O42" s="30" t="str">
        <f t="shared" si="9"/>
        <v>Khá</v>
      </c>
      <c r="P42" s="31" t="str">
        <f t="shared" si="6"/>
        <v/>
      </c>
      <c r="Q42" s="32" t="s">
        <v>1097</v>
      </c>
      <c r="R42" s="3"/>
      <c r="S42" s="21"/>
      <c r="T42" s="73" t="str">
        <f t="shared" si="10"/>
        <v>Đạt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2:35" ht="18.75" customHeight="1" x14ac:dyDescent="0.25">
      <c r="B43" s="22">
        <v>35</v>
      </c>
      <c r="C43" s="23" t="s">
        <v>1115</v>
      </c>
      <c r="D43" s="24" t="s">
        <v>1116</v>
      </c>
      <c r="E43" s="25" t="s">
        <v>90</v>
      </c>
      <c r="F43" s="26" t="s">
        <v>865</v>
      </c>
      <c r="G43" s="23" t="s">
        <v>60</v>
      </c>
      <c r="H43" s="78">
        <v>10</v>
      </c>
      <c r="I43" s="27">
        <v>8</v>
      </c>
      <c r="J43" s="27" t="s">
        <v>25</v>
      </c>
      <c r="K43" s="27">
        <v>5</v>
      </c>
      <c r="L43" s="71">
        <v>6</v>
      </c>
      <c r="M43" s="28">
        <f t="shared" si="7"/>
        <v>6.5</v>
      </c>
      <c r="N43" s="29" t="str">
        <f t="shared" si="8"/>
        <v>C+</v>
      </c>
      <c r="O43" s="30" t="str">
        <f t="shared" si="9"/>
        <v>Trung bình</v>
      </c>
      <c r="P43" s="31" t="str">
        <f t="shared" si="6"/>
        <v/>
      </c>
      <c r="Q43" s="32" t="s">
        <v>1097</v>
      </c>
      <c r="R43" s="3"/>
      <c r="S43" s="21"/>
      <c r="T43" s="73" t="str">
        <f t="shared" si="10"/>
        <v>Đạt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2:35" ht="18.75" customHeight="1" x14ac:dyDescent="0.25">
      <c r="B44" s="22">
        <v>36</v>
      </c>
      <c r="C44" s="23" t="s">
        <v>1117</v>
      </c>
      <c r="D44" s="24" t="s">
        <v>91</v>
      </c>
      <c r="E44" s="25" t="s">
        <v>1118</v>
      </c>
      <c r="F44" s="26" t="s">
        <v>1119</v>
      </c>
      <c r="G44" s="23" t="s">
        <v>50</v>
      </c>
      <c r="H44" s="78">
        <v>10</v>
      </c>
      <c r="I44" s="27">
        <v>2</v>
      </c>
      <c r="J44" s="27" t="s">
        <v>25</v>
      </c>
      <c r="K44" s="27">
        <v>9</v>
      </c>
      <c r="L44" s="71">
        <v>3.5</v>
      </c>
      <c r="M44" s="28">
        <f t="shared" si="7"/>
        <v>4.5999999999999996</v>
      </c>
      <c r="N44" s="29" t="str">
        <f t="shared" si="8"/>
        <v>D</v>
      </c>
      <c r="O44" s="30" t="str">
        <f t="shared" si="9"/>
        <v>Trung bình yếu</v>
      </c>
      <c r="P44" s="31" t="str">
        <f t="shared" si="6"/>
        <v/>
      </c>
      <c r="Q44" s="32" t="s">
        <v>1097</v>
      </c>
      <c r="R44" s="3"/>
      <c r="S44" s="21"/>
      <c r="T44" s="73" t="str">
        <f t="shared" si="10"/>
        <v>Đạt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2:35" ht="18.75" customHeight="1" x14ac:dyDescent="0.25">
      <c r="B45" s="22">
        <v>37</v>
      </c>
      <c r="C45" s="23" t="s">
        <v>1120</v>
      </c>
      <c r="D45" s="24" t="s">
        <v>1121</v>
      </c>
      <c r="E45" s="25" t="s">
        <v>799</v>
      </c>
      <c r="F45" s="26" t="s">
        <v>844</v>
      </c>
      <c r="G45" s="23" t="s">
        <v>53</v>
      </c>
      <c r="H45" s="78">
        <v>10</v>
      </c>
      <c r="I45" s="27">
        <v>6</v>
      </c>
      <c r="J45" s="27" t="s">
        <v>25</v>
      </c>
      <c r="K45" s="27">
        <v>10</v>
      </c>
      <c r="L45" s="71">
        <v>4.5</v>
      </c>
      <c r="M45" s="28">
        <f t="shared" si="7"/>
        <v>5.8</v>
      </c>
      <c r="N45" s="29" t="str">
        <f t="shared" si="8"/>
        <v>C</v>
      </c>
      <c r="O45" s="30" t="str">
        <f t="shared" si="9"/>
        <v>Trung bình</v>
      </c>
      <c r="P45" s="31" t="str">
        <f t="shared" si="6"/>
        <v/>
      </c>
      <c r="Q45" s="32" t="s">
        <v>1097</v>
      </c>
      <c r="R45" s="3"/>
      <c r="S45" s="21"/>
      <c r="T45" s="73" t="str">
        <f t="shared" si="10"/>
        <v>Đạt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2:35" ht="18.75" customHeight="1" x14ac:dyDescent="0.25">
      <c r="B46" s="22">
        <v>38</v>
      </c>
      <c r="C46" s="23" t="s">
        <v>1122</v>
      </c>
      <c r="D46" s="24" t="s">
        <v>1123</v>
      </c>
      <c r="E46" s="25" t="s">
        <v>1124</v>
      </c>
      <c r="F46" s="26" t="s">
        <v>1125</v>
      </c>
      <c r="G46" s="23" t="s">
        <v>87</v>
      </c>
      <c r="H46" s="78">
        <v>5</v>
      </c>
      <c r="I46" s="27">
        <v>3</v>
      </c>
      <c r="J46" s="27" t="s">
        <v>25</v>
      </c>
      <c r="K46" s="27">
        <v>1</v>
      </c>
      <c r="L46" s="71">
        <v>9.5</v>
      </c>
      <c r="M46" s="28">
        <f t="shared" si="7"/>
        <v>7.6</v>
      </c>
      <c r="N46" s="29" t="str">
        <f t="shared" si="8"/>
        <v>B</v>
      </c>
      <c r="O46" s="30" t="str">
        <f t="shared" si="9"/>
        <v>Khá</v>
      </c>
      <c r="P46" s="31" t="str">
        <f t="shared" si="6"/>
        <v/>
      </c>
      <c r="Q46" s="32" t="s">
        <v>1097</v>
      </c>
      <c r="R46" s="3"/>
      <c r="S46" s="21"/>
      <c r="T46" s="73" t="str">
        <f t="shared" si="10"/>
        <v>Đạt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2:35" ht="18.75" customHeight="1" x14ac:dyDescent="0.25">
      <c r="B47" s="22">
        <v>39</v>
      </c>
      <c r="C47" s="23" t="s">
        <v>1126</v>
      </c>
      <c r="D47" s="24" t="s">
        <v>54</v>
      </c>
      <c r="E47" s="25" t="s">
        <v>92</v>
      </c>
      <c r="F47" s="26" t="s">
        <v>93</v>
      </c>
      <c r="G47" s="23" t="s">
        <v>55</v>
      </c>
      <c r="H47" s="78">
        <v>5</v>
      </c>
      <c r="I47" s="27">
        <v>4</v>
      </c>
      <c r="J47" s="27" t="s">
        <v>25</v>
      </c>
      <c r="K47" s="27">
        <v>1</v>
      </c>
      <c r="L47" s="71">
        <v>10</v>
      </c>
      <c r="M47" s="28">
        <f t="shared" si="7"/>
        <v>8</v>
      </c>
      <c r="N47" s="29" t="str">
        <f t="shared" si="8"/>
        <v>B+</v>
      </c>
      <c r="O47" s="30" t="str">
        <f t="shared" si="9"/>
        <v>Khá</v>
      </c>
      <c r="P47" s="31" t="str">
        <f t="shared" si="6"/>
        <v/>
      </c>
      <c r="Q47" s="32" t="s">
        <v>1097</v>
      </c>
      <c r="R47" s="3"/>
      <c r="S47" s="21"/>
      <c r="T47" s="73" t="str">
        <f t="shared" si="10"/>
        <v>Đạt</v>
      </c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</row>
    <row r="48" spans="2:35" ht="18.75" customHeight="1" x14ac:dyDescent="0.25">
      <c r="B48" s="22">
        <v>40</v>
      </c>
      <c r="C48" s="23" t="s">
        <v>1127</v>
      </c>
      <c r="D48" s="24" t="s">
        <v>1128</v>
      </c>
      <c r="E48" s="25" t="s">
        <v>94</v>
      </c>
      <c r="F48" s="26" t="s">
        <v>751</v>
      </c>
      <c r="G48" s="23" t="s">
        <v>60</v>
      </c>
      <c r="H48" s="78">
        <v>1</v>
      </c>
      <c r="I48" s="27">
        <v>5</v>
      </c>
      <c r="J48" s="27" t="s">
        <v>25</v>
      </c>
      <c r="K48" s="27">
        <v>2</v>
      </c>
      <c r="L48" s="71">
        <v>1</v>
      </c>
      <c r="M48" s="28">
        <f t="shared" si="7"/>
        <v>1.5</v>
      </c>
      <c r="N48" s="29" t="str">
        <f t="shared" si="8"/>
        <v>F</v>
      </c>
      <c r="O48" s="30" t="str">
        <f t="shared" si="9"/>
        <v>Kém</v>
      </c>
      <c r="P48" s="31" t="str">
        <f t="shared" si="6"/>
        <v/>
      </c>
      <c r="Q48" s="32" t="s">
        <v>1097</v>
      </c>
      <c r="R48" s="3"/>
      <c r="S48" s="21"/>
      <c r="T48" s="73" t="str">
        <f t="shared" si="10"/>
        <v>Học lại</v>
      </c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2:35" ht="18.75" customHeight="1" x14ac:dyDescent="0.25">
      <c r="B49" s="22">
        <v>41</v>
      </c>
      <c r="C49" s="23" t="s">
        <v>1129</v>
      </c>
      <c r="D49" s="24" t="s">
        <v>1130</v>
      </c>
      <c r="E49" s="25" t="s">
        <v>94</v>
      </c>
      <c r="F49" s="26" t="s">
        <v>1131</v>
      </c>
      <c r="G49" s="23" t="s">
        <v>53</v>
      </c>
      <c r="H49" s="78">
        <v>7</v>
      </c>
      <c r="I49" s="27">
        <v>6</v>
      </c>
      <c r="J49" s="27" t="s">
        <v>25</v>
      </c>
      <c r="K49" s="27">
        <v>2</v>
      </c>
      <c r="L49" s="71">
        <v>4.5</v>
      </c>
      <c r="M49" s="28">
        <f t="shared" si="7"/>
        <v>4.7</v>
      </c>
      <c r="N49" s="29" t="str">
        <f t="shared" si="8"/>
        <v>D</v>
      </c>
      <c r="O49" s="30" t="str">
        <f t="shared" si="9"/>
        <v>Trung bình yếu</v>
      </c>
      <c r="P49" s="31" t="str">
        <f t="shared" si="6"/>
        <v/>
      </c>
      <c r="Q49" s="32" t="s">
        <v>1097</v>
      </c>
      <c r="R49" s="3"/>
      <c r="S49" s="21"/>
      <c r="T49" s="73" t="str">
        <f t="shared" si="10"/>
        <v>Đạt</v>
      </c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2:35" ht="18.75" customHeight="1" x14ac:dyDescent="0.25">
      <c r="B50" s="22">
        <v>42</v>
      </c>
      <c r="C50" s="23" t="s">
        <v>1132</v>
      </c>
      <c r="D50" s="24" t="s">
        <v>1133</v>
      </c>
      <c r="E50" s="25" t="s">
        <v>94</v>
      </c>
      <c r="F50" s="26" t="s">
        <v>899</v>
      </c>
      <c r="G50" s="23" t="s">
        <v>55</v>
      </c>
      <c r="H50" s="78">
        <v>5</v>
      </c>
      <c r="I50" s="27">
        <v>5</v>
      </c>
      <c r="J50" s="27" t="s">
        <v>25</v>
      </c>
      <c r="K50" s="27">
        <v>3</v>
      </c>
      <c r="L50" s="71">
        <v>6.5</v>
      </c>
      <c r="M50" s="28">
        <f t="shared" si="7"/>
        <v>5.9</v>
      </c>
      <c r="N50" s="29" t="str">
        <f t="shared" si="8"/>
        <v>C</v>
      </c>
      <c r="O50" s="30" t="str">
        <f t="shared" si="9"/>
        <v>Trung bình</v>
      </c>
      <c r="P50" s="31" t="str">
        <f t="shared" si="6"/>
        <v/>
      </c>
      <c r="Q50" s="32" t="s">
        <v>1097</v>
      </c>
      <c r="R50" s="3"/>
      <c r="S50" s="21"/>
      <c r="T50" s="73" t="str">
        <f t="shared" si="10"/>
        <v>Đạt</v>
      </c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2:35" ht="18.75" customHeight="1" x14ac:dyDescent="0.25">
      <c r="B51" s="22">
        <v>43</v>
      </c>
      <c r="C51" s="23" t="s">
        <v>1134</v>
      </c>
      <c r="D51" s="24" t="s">
        <v>1135</v>
      </c>
      <c r="E51" s="25" t="s">
        <v>1136</v>
      </c>
      <c r="F51" s="26" t="s">
        <v>52</v>
      </c>
      <c r="G51" s="23" t="s">
        <v>49</v>
      </c>
      <c r="H51" s="78">
        <v>1</v>
      </c>
      <c r="I51" s="27">
        <v>1</v>
      </c>
      <c r="J51" s="27" t="s">
        <v>25</v>
      </c>
      <c r="K51" s="27">
        <v>1</v>
      </c>
      <c r="L51" s="71">
        <v>0</v>
      </c>
      <c r="M51" s="28">
        <f t="shared" si="7"/>
        <v>0.3</v>
      </c>
      <c r="N51" s="29" t="str">
        <f t="shared" si="8"/>
        <v>F</v>
      </c>
      <c r="O51" s="30" t="str">
        <f t="shared" si="9"/>
        <v>Kém</v>
      </c>
      <c r="P51" s="31" t="s">
        <v>700</v>
      </c>
      <c r="Q51" s="32" t="s">
        <v>1097</v>
      </c>
      <c r="R51" s="3"/>
      <c r="S51" s="21"/>
      <c r="T51" s="73" t="str">
        <f t="shared" si="10"/>
        <v>Học lại</v>
      </c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2:35" ht="18.75" customHeight="1" x14ac:dyDescent="0.25">
      <c r="B52" s="22">
        <v>44</v>
      </c>
      <c r="C52" s="23" t="s">
        <v>1137</v>
      </c>
      <c r="D52" s="24" t="s">
        <v>1138</v>
      </c>
      <c r="E52" s="25" t="s">
        <v>1136</v>
      </c>
      <c r="F52" s="26" t="s">
        <v>1139</v>
      </c>
      <c r="G52" s="23" t="s">
        <v>60</v>
      </c>
      <c r="H52" s="78">
        <v>3</v>
      </c>
      <c r="I52" s="27">
        <v>4</v>
      </c>
      <c r="J52" s="27" t="s">
        <v>25</v>
      </c>
      <c r="K52" s="27">
        <v>4</v>
      </c>
      <c r="L52" s="71">
        <v>1</v>
      </c>
      <c r="M52" s="28">
        <f t="shared" si="7"/>
        <v>1.8</v>
      </c>
      <c r="N52" s="29" t="str">
        <f t="shared" si="8"/>
        <v>F</v>
      </c>
      <c r="O52" s="30" t="str">
        <f t="shared" si="9"/>
        <v>Kém</v>
      </c>
      <c r="P52" s="31" t="str">
        <f t="shared" ref="P52:P75" si="11">+IF(OR($H52=0,$I52=0,$J52=0,$K52=0),"Không đủ ĐKDT",IF(AND(L52=0,M52&gt;=4),"Không đạt",""))</f>
        <v/>
      </c>
      <c r="Q52" s="32" t="s">
        <v>1097</v>
      </c>
      <c r="R52" s="3"/>
      <c r="S52" s="21"/>
      <c r="T52" s="73" t="str">
        <f t="shared" si="10"/>
        <v>Học lại</v>
      </c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2:35" ht="18.75" customHeight="1" x14ac:dyDescent="0.25">
      <c r="B53" s="22">
        <v>45</v>
      </c>
      <c r="C53" s="23" t="s">
        <v>1140</v>
      </c>
      <c r="D53" s="24" t="s">
        <v>95</v>
      </c>
      <c r="E53" s="25" t="s">
        <v>1141</v>
      </c>
      <c r="F53" s="26" t="s">
        <v>96</v>
      </c>
      <c r="G53" s="23" t="s">
        <v>49</v>
      </c>
      <c r="H53" s="78">
        <v>9</v>
      </c>
      <c r="I53" s="27">
        <v>6</v>
      </c>
      <c r="J53" s="27" t="s">
        <v>25</v>
      </c>
      <c r="K53" s="27">
        <v>7</v>
      </c>
      <c r="L53" s="71">
        <v>9</v>
      </c>
      <c r="M53" s="28">
        <f t="shared" si="7"/>
        <v>8.5</v>
      </c>
      <c r="N53" s="29" t="str">
        <f t="shared" si="8"/>
        <v>A</v>
      </c>
      <c r="O53" s="30" t="str">
        <f t="shared" si="9"/>
        <v>Giỏi</v>
      </c>
      <c r="P53" s="31" t="str">
        <f t="shared" si="11"/>
        <v/>
      </c>
      <c r="Q53" s="32" t="s">
        <v>1097</v>
      </c>
      <c r="R53" s="3"/>
      <c r="S53" s="21"/>
      <c r="T53" s="73" t="str">
        <f t="shared" si="10"/>
        <v>Đạt</v>
      </c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2:35" ht="18.75" customHeight="1" x14ac:dyDescent="0.25">
      <c r="B54" s="22">
        <v>46</v>
      </c>
      <c r="C54" s="23" t="s">
        <v>1142</v>
      </c>
      <c r="D54" s="24" t="s">
        <v>97</v>
      </c>
      <c r="E54" s="25" t="s">
        <v>1143</v>
      </c>
      <c r="F54" s="26" t="s">
        <v>1144</v>
      </c>
      <c r="G54" s="23" t="s">
        <v>47</v>
      </c>
      <c r="H54" s="78">
        <v>10</v>
      </c>
      <c r="I54" s="27">
        <v>7</v>
      </c>
      <c r="J54" s="27" t="s">
        <v>25</v>
      </c>
      <c r="K54" s="27">
        <v>5</v>
      </c>
      <c r="L54" s="71">
        <v>7</v>
      </c>
      <c r="M54" s="28">
        <f t="shared" si="7"/>
        <v>7.1</v>
      </c>
      <c r="N54" s="29" t="str">
        <f t="shared" si="8"/>
        <v>B</v>
      </c>
      <c r="O54" s="30" t="str">
        <f t="shared" si="9"/>
        <v>Khá</v>
      </c>
      <c r="P54" s="31" t="str">
        <f t="shared" si="11"/>
        <v/>
      </c>
      <c r="Q54" s="32" t="s">
        <v>1097</v>
      </c>
      <c r="R54" s="3"/>
      <c r="S54" s="21"/>
      <c r="T54" s="73" t="str">
        <f t="shared" si="10"/>
        <v>Đạt</v>
      </c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2:35" ht="18.75" customHeight="1" x14ac:dyDescent="0.25">
      <c r="B55" s="22">
        <v>47</v>
      </c>
      <c r="C55" s="23" t="s">
        <v>1145</v>
      </c>
      <c r="D55" s="24" t="s">
        <v>1028</v>
      </c>
      <c r="E55" s="25" t="s">
        <v>98</v>
      </c>
      <c r="F55" s="26" t="s">
        <v>818</v>
      </c>
      <c r="G55" s="23" t="s">
        <v>78</v>
      </c>
      <c r="H55" s="78">
        <v>3</v>
      </c>
      <c r="I55" s="27">
        <v>7</v>
      </c>
      <c r="J55" s="27" t="s">
        <v>25</v>
      </c>
      <c r="K55" s="27">
        <v>5</v>
      </c>
      <c r="L55" s="71">
        <v>6</v>
      </c>
      <c r="M55" s="28">
        <f t="shared" si="7"/>
        <v>5.7</v>
      </c>
      <c r="N55" s="29" t="str">
        <f t="shared" si="8"/>
        <v>C</v>
      </c>
      <c r="O55" s="30" t="str">
        <f t="shared" si="9"/>
        <v>Trung bình</v>
      </c>
      <c r="P55" s="31" t="str">
        <f t="shared" si="11"/>
        <v/>
      </c>
      <c r="Q55" s="32" t="s">
        <v>1097</v>
      </c>
      <c r="R55" s="3"/>
      <c r="S55" s="21"/>
      <c r="T55" s="73" t="str">
        <f t="shared" si="10"/>
        <v>Đạt</v>
      </c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2:35" ht="18.75" customHeight="1" x14ac:dyDescent="0.25">
      <c r="B56" s="22">
        <v>48</v>
      </c>
      <c r="C56" s="23" t="s">
        <v>1146</v>
      </c>
      <c r="D56" s="24" t="s">
        <v>73</v>
      </c>
      <c r="E56" s="25" t="s">
        <v>98</v>
      </c>
      <c r="F56" s="26" t="s">
        <v>1147</v>
      </c>
      <c r="G56" s="23" t="s">
        <v>58</v>
      </c>
      <c r="H56" s="78">
        <v>7</v>
      </c>
      <c r="I56" s="27">
        <v>4</v>
      </c>
      <c r="J56" s="27" t="s">
        <v>25</v>
      </c>
      <c r="K56" s="27">
        <v>5</v>
      </c>
      <c r="L56" s="71">
        <v>6.5</v>
      </c>
      <c r="M56" s="28">
        <f t="shared" si="7"/>
        <v>6.2</v>
      </c>
      <c r="N56" s="29" t="str">
        <f t="shared" si="8"/>
        <v>C</v>
      </c>
      <c r="O56" s="30" t="str">
        <f t="shared" si="9"/>
        <v>Trung bình</v>
      </c>
      <c r="P56" s="31" t="str">
        <f t="shared" si="11"/>
        <v/>
      </c>
      <c r="Q56" s="32" t="s">
        <v>1097</v>
      </c>
      <c r="R56" s="3"/>
      <c r="S56" s="21"/>
      <c r="T56" s="73" t="str">
        <f t="shared" si="10"/>
        <v>Đạt</v>
      </c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2:35" ht="18.75" customHeight="1" x14ac:dyDescent="0.25">
      <c r="B57" s="22">
        <v>49</v>
      </c>
      <c r="C57" s="23" t="s">
        <v>1148</v>
      </c>
      <c r="D57" s="24" t="s">
        <v>70</v>
      </c>
      <c r="E57" s="25" t="s">
        <v>99</v>
      </c>
      <c r="F57" s="26" t="s">
        <v>1149</v>
      </c>
      <c r="G57" s="23" t="s">
        <v>60</v>
      </c>
      <c r="H57" s="78">
        <v>7</v>
      </c>
      <c r="I57" s="27">
        <v>3</v>
      </c>
      <c r="J57" s="27" t="s">
        <v>25</v>
      </c>
      <c r="K57" s="27">
        <v>7</v>
      </c>
      <c r="L57" s="71">
        <v>2</v>
      </c>
      <c r="M57" s="28">
        <f t="shared" si="7"/>
        <v>3.1</v>
      </c>
      <c r="N57" s="29" t="str">
        <f t="shared" si="8"/>
        <v>F</v>
      </c>
      <c r="O57" s="30" t="str">
        <f t="shared" si="9"/>
        <v>Kém</v>
      </c>
      <c r="P57" s="31" t="str">
        <f t="shared" si="11"/>
        <v/>
      </c>
      <c r="Q57" s="32" t="s">
        <v>1150</v>
      </c>
      <c r="R57" s="3"/>
      <c r="S57" s="21"/>
      <c r="T57" s="73" t="str">
        <f t="shared" si="10"/>
        <v>Học lại</v>
      </c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2:35" ht="18.75" customHeight="1" x14ac:dyDescent="0.25">
      <c r="B58" s="22">
        <v>50</v>
      </c>
      <c r="C58" s="23" t="s">
        <v>1151</v>
      </c>
      <c r="D58" s="24" t="s">
        <v>1152</v>
      </c>
      <c r="E58" s="25" t="s">
        <v>1153</v>
      </c>
      <c r="F58" s="26" t="s">
        <v>881</v>
      </c>
      <c r="G58" s="23" t="s">
        <v>68</v>
      </c>
      <c r="H58" s="78">
        <v>10</v>
      </c>
      <c r="I58" s="27">
        <v>7</v>
      </c>
      <c r="J58" s="27" t="s">
        <v>25</v>
      </c>
      <c r="K58" s="27">
        <v>5</v>
      </c>
      <c r="L58" s="71">
        <v>6</v>
      </c>
      <c r="M58" s="28">
        <f t="shared" si="7"/>
        <v>6.4</v>
      </c>
      <c r="N58" s="29" t="str">
        <f t="shared" si="8"/>
        <v>C</v>
      </c>
      <c r="O58" s="30" t="str">
        <f t="shared" si="9"/>
        <v>Trung bình</v>
      </c>
      <c r="P58" s="31" t="str">
        <f t="shared" si="11"/>
        <v/>
      </c>
      <c r="Q58" s="32" t="s">
        <v>1150</v>
      </c>
      <c r="R58" s="3"/>
      <c r="S58" s="21"/>
      <c r="T58" s="73" t="str">
        <f t="shared" si="10"/>
        <v>Đạt</v>
      </c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2:35" ht="18.75" customHeight="1" x14ac:dyDescent="0.25">
      <c r="B59" s="22">
        <v>51</v>
      </c>
      <c r="C59" s="23" t="s">
        <v>1154</v>
      </c>
      <c r="D59" s="24" t="s">
        <v>1155</v>
      </c>
      <c r="E59" s="25" t="s">
        <v>1156</v>
      </c>
      <c r="F59" s="26" t="s">
        <v>100</v>
      </c>
      <c r="G59" s="23" t="s">
        <v>53</v>
      </c>
      <c r="H59" s="78">
        <v>10</v>
      </c>
      <c r="I59" s="27">
        <v>7</v>
      </c>
      <c r="J59" s="27" t="s">
        <v>25</v>
      </c>
      <c r="K59" s="27">
        <v>3</v>
      </c>
      <c r="L59" s="71">
        <v>7.5</v>
      </c>
      <c r="M59" s="28">
        <f t="shared" si="7"/>
        <v>7.3</v>
      </c>
      <c r="N59" s="29" t="str">
        <f t="shared" si="8"/>
        <v>B</v>
      </c>
      <c r="O59" s="30" t="str">
        <f t="shared" si="9"/>
        <v>Khá</v>
      </c>
      <c r="P59" s="31" t="str">
        <f t="shared" si="11"/>
        <v/>
      </c>
      <c r="Q59" s="32" t="s">
        <v>1150</v>
      </c>
      <c r="R59" s="3"/>
      <c r="S59" s="21"/>
      <c r="T59" s="73" t="str">
        <f t="shared" si="10"/>
        <v>Đạt</v>
      </c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2:35" ht="18.75" customHeight="1" x14ac:dyDescent="0.25">
      <c r="B60" s="22">
        <v>52</v>
      </c>
      <c r="C60" s="23" t="s">
        <v>1157</v>
      </c>
      <c r="D60" s="24" t="s">
        <v>724</v>
      </c>
      <c r="E60" s="25" t="s">
        <v>1156</v>
      </c>
      <c r="F60" s="26" t="s">
        <v>101</v>
      </c>
      <c r="G60" s="23" t="s">
        <v>47</v>
      </c>
      <c r="H60" s="78">
        <v>10</v>
      </c>
      <c r="I60" s="27">
        <v>6</v>
      </c>
      <c r="J60" s="27" t="s">
        <v>25</v>
      </c>
      <c r="K60" s="27">
        <v>3</v>
      </c>
      <c r="L60" s="71">
        <v>9.5</v>
      </c>
      <c r="M60" s="28">
        <f t="shared" si="7"/>
        <v>8.6</v>
      </c>
      <c r="N60" s="29" t="str">
        <f t="shared" si="8"/>
        <v>A</v>
      </c>
      <c r="O60" s="30" t="str">
        <f t="shared" si="9"/>
        <v>Giỏi</v>
      </c>
      <c r="P60" s="31" t="str">
        <f t="shared" si="11"/>
        <v/>
      </c>
      <c r="Q60" s="32" t="s">
        <v>1150</v>
      </c>
      <c r="R60" s="3"/>
      <c r="S60" s="21"/>
      <c r="T60" s="73" t="str">
        <f t="shared" si="10"/>
        <v>Đạt</v>
      </c>
      <c r="U60" s="63"/>
      <c r="V60" s="63"/>
      <c r="W60" s="75"/>
      <c r="X60" s="53"/>
      <c r="Y60" s="53"/>
      <c r="Z60" s="53"/>
      <c r="AA60" s="64"/>
      <c r="AB60" s="53"/>
      <c r="AC60" s="65"/>
      <c r="AD60" s="66"/>
      <c r="AE60" s="65"/>
      <c r="AF60" s="66"/>
      <c r="AG60" s="65"/>
      <c r="AH60" s="53"/>
      <c r="AI60" s="64"/>
    </row>
    <row r="61" spans="2:35" ht="18.75" customHeight="1" x14ac:dyDescent="0.25">
      <c r="B61" s="22">
        <v>53</v>
      </c>
      <c r="C61" s="23" t="s">
        <v>1158</v>
      </c>
      <c r="D61" s="24" t="s">
        <v>1159</v>
      </c>
      <c r="E61" s="25" t="s">
        <v>102</v>
      </c>
      <c r="F61" s="26" t="s">
        <v>103</v>
      </c>
      <c r="G61" s="23" t="s">
        <v>53</v>
      </c>
      <c r="H61" s="78">
        <v>8</v>
      </c>
      <c r="I61" s="27">
        <v>6</v>
      </c>
      <c r="J61" s="27" t="s">
        <v>25</v>
      </c>
      <c r="K61" s="27">
        <v>1</v>
      </c>
      <c r="L61" s="71">
        <v>5</v>
      </c>
      <c r="M61" s="28">
        <f t="shared" si="7"/>
        <v>5</v>
      </c>
      <c r="N61" s="29" t="str">
        <f t="shared" si="8"/>
        <v>D+</v>
      </c>
      <c r="O61" s="30" t="str">
        <f t="shared" si="9"/>
        <v>Trung bình yếu</v>
      </c>
      <c r="P61" s="31" t="str">
        <f t="shared" si="11"/>
        <v/>
      </c>
      <c r="Q61" s="32" t="s">
        <v>1150</v>
      </c>
      <c r="R61" s="3"/>
      <c r="S61" s="21"/>
      <c r="T61" s="73" t="str">
        <f t="shared" si="10"/>
        <v>Đạt</v>
      </c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2:35" ht="18.75" customHeight="1" x14ac:dyDescent="0.25">
      <c r="B62" s="22">
        <v>54</v>
      </c>
      <c r="C62" s="23" t="s">
        <v>1160</v>
      </c>
      <c r="D62" s="24" t="s">
        <v>1161</v>
      </c>
      <c r="E62" s="25" t="s">
        <v>102</v>
      </c>
      <c r="F62" s="26" t="s">
        <v>104</v>
      </c>
      <c r="G62" s="23" t="s">
        <v>53</v>
      </c>
      <c r="H62" s="78">
        <v>4</v>
      </c>
      <c r="I62" s="27">
        <v>4</v>
      </c>
      <c r="J62" s="27" t="s">
        <v>25</v>
      </c>
      <c r="K62" s="27">
        <v>1</v>
      </c>
      <c r="L62" s="71">
        <v>5</v>
      </c>
      <c r="M62" s="28">
        <f t="shared" si="7"/>
        <v>4.4000000000000004</v>
      </c>
      <c r="N62" s="29" t="str">
        <f t="shared" si="8"/>
        <v>D</v>
      </c>
      <c r="O62" s="30" t="str">
        <f t="shared" si="9"/>
        <v>Trung bình yếu</v>
      </c>
      <c r="P62" s="31" t="str">
        <f t="shared" si="11"/>
        <v/>
      </c>
      <c r="Q62" s="32" t="s">
        <v>1150</v>
      </c>
      <c r="R62" s="3"/>
      <c r="S62" s="21"/>
      <c r="T62" s="73" t="str">
        <f t="shared" si="10"/>
        <v>Đạt</v>
      </c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</row>
    <row r="63" spans="2:35" ht="18.75" customHeight="1" x14ac:dyDescent="0.25">
      <c r="B63" s="22">
        <v>55</v>
      </c>
      <c r="C63" s="23" t="s">
        <v>1162</v>
      </c>
      <c r="D63" s="24" t="s">
        <v>76</v>
      </c>
      <c r="E63" s="25" t="s">
        <v>1163</v>
      </c>
      <c r="F63" s="26" t="s">
        <v>105</v>
      </c>
      <c r="G63" s="23" t="s">
        <v>49</v>
      </c>
      <c r="H63" s="78">
        <v>10</v>
      </c>
      <c r="I63" s="27">
        <v>9</v>
      </c>
      <c r="J63" s="27" t="s">
        <v>25</v>
      </c>
      <c r="K63" s="27">
        <v>8</v>
      </c>
      <c r="L63" s="71">
        <v>8.5</v>
      </c>
      <c r="M63" s="28">
        <f t="shared" si="7"/>
        <v>8.6999999999999993</v>
      </c>
      <c r="N63" s="29" t="str">
        <f t="shared" si="8"/>
        <v>A</v>
      </c>
      <c r="O63" s="30" t="str">
        <f t="shared" si="9"/>
        <v>Giỏi</v>
      </c>
      <c r="P63" s="31" t="str">
        <f t="shared" si="11"/>
        <v/>
      </c>
      <c r="Q63" s="32" t="s">
        <v>1150</v>
      </c>
      <c r="R63" s="3"/>
      <c r="S63" s="21"/>
      <c r="T63" s="73" t="str">
        <f t="shared" si="10"/>
        <v>Đạt</v>
      </c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</row>
    <row r="64" spans="2:35" ht="18.75" customHeight="1" x14ac:dyDescent="0.25">
      <c r="B64" s="22">
        <v>56</v>
      </c>
      <c r="C64" s="23" t="s">
        <v>1164</v>
      </c>
      <c r="D64" s="24" t="s">
        <v>1165</v>
      </c>
      <c r="E64" s="25" t="s">
        <v>999</v>
      </c>
      <c r="F64" s="26" t="s">
        <v>1166</v>
      </c>
      <c r="G64" s="23" t="s">
        <v>47</v>
      </c>
      <c r="H64" s="78">
        <v>5</v>
      </c>
      <c r="I64" s="27">
        <v>6</v>
      </c>
      <c r="J64" s="27" t="s">
        <v>25</v>
      </c>
      <c r="K64" s="27">
        <v>1</v>
      </c>
      <c r="L64" s="71">
        <v>1</v>
      </c>
      <c r="M64" s="28">
        <f t="shared" si="7"/>
        <v>1.9</v>
      </c>
      <c r="N64" s="29" t="str">
        <f t="shared" si="8"/>
        <v>F</v>
      </c>
      <c r="O64" s="30" t="str">
        <f t="shared" si="9"/>
        <v>Kém</v>
      </c>
      <c r="P64" s="31" t="str">
        <f t="shared" si="11"/>
        <v/>
      </c>
      <c r="Q64" s="32" t="s">
        <v>1150</v>
      </c>
      <c r="R64" s="3"/>
      <c r="S64" s="21"/>
      <c r="T64" s="73" t="str">
        <f t="shared" si="10"/>
        <v>Học lại</v>
      </c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1:35" ht="18.75" customHeight="1" x14ac:dyDescent="0.25">
      <c r="B65" s="22">
        <v>57</v>
      </c>
      <c r="C65" s="23" t="s">
        <v>1167</v>
      </c>
      <c r="D65" s="24" t="s">
        <v>73</v>
      </c>
      <c r="E65" s="25" t="s">
        <v>106</v>
      </c>
      <c r="F65" s="26" t="s">
        <v>806</v>
      </c>
      <c r="G65" s="23" t="s">
        <v>49</v>
      </c>
      <c r="H65" s="78">
        <v>9</v>
      </c>
      <c r="I65" s="27">
        <v>7</v>
      </c>
      <c r="J65" s="27" t="s">
        <v>25</v>
      </c>
      <c r="K65" s="27">
        <v>4</v>
      </c>
      <c r="L65" s="71">
        <v>9</v>
      </c>
      <c r="M65" s="28">
        <f t="shared" si="7"/>
        <v>8.3000000000000007</v>
      </c>
      <c r="N65" s="29" t="str">
        <f t="shared" si="8"/>
        <v>B+</v>
      </c>
      <c r="O65" s="30" t="str">
        <f t="shared" si="9"/>
        <v>Khá</v>
      </c>
      <c r="P65" s="31" t="str">
        <f t="shared" si="11"/>
        <v/>
      </c>
      <c r="Q65" s="32" t="s">
        <v>1150</v>
      </c>
      <c r="R65" s="3"/>
      <c r="S65" s="21"/>
      <c r="T65" s="73" t="str">
        <f t="shared" si="10"/>
        <v>Đạt</v>
      </c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1:35" ht="18.75" customHeight="1" x14ac:dyDescent="0.25">
      <c r="B66" s="22">
        <v>58</v>
      </c>
      <c r="C66" s="23" t="s">
        <v>1168</v>
      </c>
      <c r="D66" s="24" t="s">
        <v>1169</v>
      </c>
      <c r="E66" s="25" t="s">
        <v>106</v>
      </c>
      <c r="F66" s="26" t="s">
        <v>1170</v>
      </c>
      <c r="G66" s="23" t="s">
        <v>84</v>
      </c>
      <c r="H66" s="78">
        <v>10</v>
      </c>
      <c r="I66" s="27">
        <v>10</v>
      </c>
      <c r="J66" s="27" t="s">
        <v>25</v>
      </c>
      <c r="K66" s="27">
        <v>10</v>
      </c>
      <c r="L66" s="71">
        <v>10</v>
      </c>
      <c r="M66" s="28">
        <f t="shared" si="7"/>
        <v>10</v>
      </c>
      <c r="N66" s="29" t="str">
        <f t="shared" si="8"/>
        <v>A+</v>
      </c>
      <c r="O66" s="30" t="str">
        <f t="shared" si="9"/>
        <v>Giỏi</v>
      </c>
      <c r="P66" s="31" t="str">
        <f t="shared" si="11"/>
        <v/>
      </c>
      <c r="Q66" s="32" t="s">
        <v>1150</v>
      </c>
      <c r="R66" s="3"/>
      <c r="S66" s="21"/>
      <c r="T66" s="73" t="str">
        <f t="shared" si="10"/>
        <v>Đạt</v>
      </c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1:35" ht="18.75" customHeight="1" x14ac:dyDescent="0.25">
      <c r="B67" s="22">
        <v>59</v>
      </c>
      <c r="C67" s="23" t="s">
        <v>1171</v>
      </c>
      <c r="D67" s="24" t="s">
        <v>724</v>
      </c>
      <c r="E67" s="25" t="s">
        <v>1172</v>
      </c>
      <c r="F67" s="26" t="s">
        <v>1087</v>
      </c>
      <c r="G67" s="23" t="s">
        <v>55</v>
      </c>
      <c r="H67" s="78">
        <v>7</v>
      </c>
      <c r="I67" s="27">
        <v>8</v>
      </c>
      <c r="J67" s="27" t="s">
        <v>25</v>
      </c>
      <c r="K67" s="27">
        <v>5</v>
      </c>
      <c r="L67" s="71">
        <v>7.5</v>
      </c>
      <c r="M67" s="28">
        <f t="shared" si="7"/>
        <v>7.3</v>
      </c>
      <c r="N67" s="29" t="str">
        <f t="shared" si="8"/>
        <v>B</v>
      </c>
      <c r="O67" s="30" t="str">
        <f t="shared" si="9"/>
        <v>Khá</v>
      </c>
      <c r="P67" s="31" t="str">
        <f t="shared" si="11"/>
        <v/>
      </c>
      <c r="Q67" s="32" t="s">
        <v>1150</v>
      </c>
      <c r="R67" s="3"/>
      <c r="S67" s="21"/>
      <c r="T67" s="73" t="str">
        <f t="shared" si="10"/>
        <v>Đạt</v>
      </c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1:35" ht="18.75" customHeight="1" x14ac:dyDescent="0.25">
      <c r="B68" s="22">
        <v>60</v>
      </c>
      <c r="C68" s="23" t="s">
        <v>1173</v>
      </c>
      <c r="D68" s="24" t="s">
        <v>54</v>
      </c>
      <c r="E68" s="25" t="s">
        <v>1016</v>
      </c>
      <c r="F68" s="26" t="s">
        <v>1174</v>
      </c>
      <c r="G68" s="23" t="s">
        <v>68</v>
      </c>
      <c r="H68" s="78">
        <v>9</v>
      </c>
      <c r="I68" s="27">
        <v>5</v>
      </c>
      <c r="J68" s="27" t="s">
        <v>25</v>
      </c>
      <c r="K68" s="27">
        <v>5</v>
      </c>
      <c r="L68" s="71">
        <v>9.5</v>
      </c>
      <c r="M68" s="28">
        <f t="shared" si="7"/>
        <v>8.6</v>
      </c>
      <c r="N68" s="29" t="str">
        <f t="shared" si="8"/>
        <v>A</v>
      </c>
      <c r="O68" s="30" t="str">
        <f t="shared" si="9"/>
        <v>Giỏi</v>
      </c>
      <c r="P68" s="31" t="str">
        <f t="shared" si="11"/>
        <v/>
      </c>
      <c r="Q68" s="32" t="s">
        <v>1150</v>
      </c>
      <c r="R68" s="3"/>
      <c r="S68" s="21"/>
      <c r="T68" s="73" t="str">
        <f t="shared" si="10"/>
        <v>Đạt</v>
      </c>
      <c r="U68" s="62"/>
      <c r="V68" s="62"/>
      <c r="W68" s="62"/>
      <c r="X68" s="54"/>
      <c r="Y68" s="54"/>
      <c r="Z68" s="54"/>
      <c r="AA68" s="54"/>
      <c r="AB68" s="53"/>
      <c r="AC68" s="54"/>
      <c r="AD68" s="54"/>
      <c r="AE68" s="54"/>
      <c r="AF68" s="54"/>
      <c r="AG68" s="54"/>
      <c r="AH68" s="54"/>
      <c r="AI68" s="55"/>
    </row>
    <row r="69" spans="1:35" ht="18.75" customHeight="1" x14ac:dyDescent="0.25">
      <c r="B69" s="22">
        <v>61</v>
      </c>
      <c r="C69" s="23" t="s">
        <v>1175</v>
      </c>
      <c r="D69" s="24" t="s">
        <v>1176</v>
      </c>
      <c r="E69" s="25" t="s">
        <v>1177</v>
      </c>
      <c r="F69" s="26" t="s">
        <v>1178</v>
      </c>
      <c r="G69" s="23" t="s">
        <v>78</v>
      </c>
      <c r="H69" s="78">
        <v>10</v>
      </c>
      <c r="I69" s="27">
        <v>8</v>
      </c>
      <c r="J69" s="27" t="s">
        <v>25</v>
      </c>
      <c r="K69" s="27">
        <v>3</v>
      </c>
      <c r="L69" s="71">
        <v>8</v>
      </c>
      <c r="M69" s="28">
        <f t="shared" si="7"/>
        <v>7.7</v>
      </c>
      <c r="N69" s="29" t="str">
        <f t="shared" si="8"/>
        <v>B</v>
      </c>
      <c r="O69" s="30" t="str">
        <f t="shared" si="9"/>
        <v>Khá</v>
      </c>
      <c r="P69" s="31" t="str">
        <f t="shared" si="11"/>
        <v/>
      </c>
      <c r="Q69" s="32" t="s">
        <v>1150</v>
      </c>
      <c r="R69" s="3"/>
      <c r="S69" s="21"/>
      <c r="T69" s="73" t="str">
        <f t="shared" si="10"/>
        <v>Đạt</v>
      </c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1:35" ht="18.75" customHeight="1" x14ac:dyDescent="0.25">
      <c r="B70" s="22">
        <v>62</v>
      </c>
      <c r="C70" s="23" t="s">
        <v>1179</v>
      </c>
      <c r="D70" s="24" t="s">
        <v>107</v>
      </c>
      <c r="E70" s="25" t="s">
        <v>108</v>
      </c>
      <c r="F70" s="26" t="s">
        <v>1180</v>
      </c>
      <c r="G70" s="23" t="s">
        <v>53</v>
      </c>
      <c r="H70" s="78">
        <v>3</v>
      </c>
      <c r="I70" s="27">
        <v>5</v>
      </c>
      <c r="J70" s="27" t="s">
        <v>25</v>
      </c>
      <c r="K70" s="27">
        <v>1</v>
      </c>
      <c r="L70" s="71">
        <v>3.5</v>
      </c>
      <c r="M70" s="28">
        <f t="shared" si="7"/>
        <v>3.4</v>
      </c>
      <c r="N70" s="29" t="str">
        <f t="shared" si="8"/>
        <v>F</v>
      </c>
      <c r="O70" s="30" t="str">
        <f t="shared" si="9"/>
        <v>Kém</v>
      </c>
      <c r="P70" s="31" t="str">
        <f t="shared" si="11"/>
        <v/>
      </c>
      <c r="Q70" s="32" t="s">
        <v>1150</v>
      </c>
      <c r="R70" s="3"/>
      <c r="S70" s="21"/>
      <c r="T70" s="73" t="str">
        <f t="shared" si="10"/>
        <v>Học lại</v>
      </c>
      <c r="U70" s="62"/>
      <c r="V70" s="62"/>
      <c r="W70" s="62"/>
      <c r="X70" s="62"/>
      <c r="Y70" s="62"/>
      <c r="Z70" s="62"/>
      <c r="AA70" s="62"/>
      <c r="AB70" s="62"/>
      <c r="AC70" s="62"/>
      <c r="AD70" s="62"/>
      <c r="AE70" s="62"/>
      <c r="AF70" s="62"/>
      <c r="AG70" s="62"/>
      <c r="AH70" s="62"/>
      <c r="AI70" s="62"/>
    </row>
    <row r="71" spans="1:35" ht="18.75" customHeight="1" x14ac:dyDescent="0.25">
      <c r="B71" s="22">
        <v>63</v>
      </c>
      <c r="C71" s="23" t="s">
        <v>1181</v>
      </c>
      <c r="D71" s="24" t="s">
        <v>109</v>
      </c>
      <c r="E71" s="25" t="s">
        <v>110</v>
      </c>
      <c r="F71" s="26" t="s">
        <v>82</v>
      </c>
      <c r="G71" s="23" t="s">
        <v>53</v>
      </c>
      <c r="H71" s="78">
        <v>7</v>
      </c>
      <c r="I71" s="27">
        <v>6</v>
      </c>
      <c r="J71" s="27" t="s">
        <v>25</v>
      </c>
      <c r="K71" s="27">
        <v>2</v>
      </c>
      <c r="L71" s="71">
        <v>6.5</v>
      </c>
      <c r="M71" s="28">
        <f t="shared" si="7"/>
        <v>6.1</v>
      </c>
      <c r="N71" s="29" t="str">
        <f t="shared" si="8"/>
        <v>C</v>
      </c>
      <c r="O71" s="30" t="str">
        <f t="shared" si="9"/>
        <v>Trung bình</v>
      </c>
      <c r="P71" s="31" t="str">
        <f t="shared" si="11"/>
        <v/>
      </c>
      <c r="Q71" s="32" t="s">
        <v>1150</v>
      </c>
      <c r="R71" s="3"/>
      <c r="S71" s="21"/>
      <c r="T71" s="73" t="str">
        <f t="shared" si="10"/>
        <v>Đạt</v>
      </c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1:35" ht="18.75" customHeight="1" x14ac:dyDescent="0.25">
      <c r="B72" s="22">
        <v>64</v>
      </c>
      <c r="C72" s="23" t="s">
        <v>1182</v>
      </c>
      <c r="D72" s="24" t="s">
        <v>111</v>
      </c>
      <c r="E72" s="25" t="s">
        <v>1183</v>
      </c>
      <c r="F72" s="26" t="s">
        <v>1184</v>
      </c>
      <c r="G72" s="23" t="s">
        <v>68</v>
      </c>
      <c r="H72" s="78">
        <v>10</v>
      </c>
      <c r="I72" s="27">
        <v>5</v>
      </c>
      <c r="J72" s="27" t="s">
        <v>25</v>
      </c>
      <c r="K72" s="27">
        <v>1</v>
      </c>
      <c r="L72" s="71">
        <v>4.5</v>
      </c>
      <c r="M72" s="28">
        <f t="shared" si="7"/>
        <v>4.8</v>
      </c>
      <c r="N72" s="29" t="str">
        <f t="shared" si="8"/>
        <v>D</v>
      </c>
      <c r="O72" s="30" t="str">
        <f t="shared" si="9"/>
        <v>Trung bình yếu</v>
      </c>
      <c r="P72" s="31" t="str">
        <f t="shared" si="11"/>
        <v/>
      </c>
      <c r="Q72" s="32" t="s">
        <v>1150</v>
      </c>
      <c r="R72" s="3"/>
      <c r="S72" s="21"/>
      <c r="T72" s="73" t="str">
        <f t="shared" si="10"/>
        <v>Đạt</v>
      </c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1:35" ht="18.75" customHeight="1" x14ac:dyDescent="0.25">
      <c r="B73" s="22">
        <v>65</v>
      </c>
      <c r="C73" s="23" t="s">
        <v>1185</v>
      </c>
      <c r="D73" s="24" t="s">
        <v>97</v>
      </c>
      <c r="E73" s="25" t="s">
        <v>79</v>
      </c>
      <c r="F73" s="26" t="s">
        <v>1186</v>
      </c>
      <c r="G73" s="23" t="s">
        <v>68</v>
      </c>
      <c r="H73" s="78">
        <v>9</v>
      </c>
      <c r="I73" s="27">
        <v>6</v>
      </c>
      <c r="J73" s="27" t="s">
        <v>25</v>
      </c>
      <c r="K73" s="27">
        <v>4</v>
      </c>
      <c r="L73" s="71">
        <v>8</v>
      </c>
      <c r="M73" s="28">
        <f t="shared" ref="M73:M104" si="12">ROUND(SUMPRODUCT(H73:L73,$H$8:$L$8)/100,1)</f>
        <v>7.5</v>
      </c>
      <c r="N73" s="29" t="str">
        <f t="shared" ref="N73:N78" si="13">IF(AND($M73&gt;=9,$M73&lt;=10),"A+","")&amp;IF(AND($M73&gt;=8.5,$M73&lt;=8.9),"A","")&amp;IF(AND($M73&gt;=8,$M73&lt;=8.4),"B+","")&amp;IF(AND($M73&gt;=7,$M73&lt;=7.9),"B","")&amp;IF(AND($M73&gt;=6.5,$M73&lt;=6.9),"C+","")&amp;IF(AND($M73&gt;=5.5,$M73&lt;=6.4),"C","")&amp;IF(AND($M73&gt;=5,$M73&lt;=5.4),"D+","")&amp;IF(AND($M73&gt;=4,$M73&lt;=4.9),"D","")&amp;IF(AND($M73&lt;4),"F","")</f>
        <v>B</v>
      </c>
      <c r="O73" s="30" t="str">
        <f t="shared" ref="O73:O78" si="14">IF($M73&lt;4,"Kém",IF(AND($M73&gt;=4,$M73&lt;=5.4),"Trung bình yếu",IF(AND($M73&gt;=5.5,$M73&lt;=6.9),"Trung bình",IF(AND($M73&gt;=7,$M73&lt;=8.4),"Khá",IF(AND($M73&gt;=8.5,$M73&lt;=10),"Giỏi","")))))</f>
        <v>Khá</v>
      </c>
      <c r="P73" s="31" t="str">
        <f t="shared" si="11"/>
        <v/>
      </c>
      <c r="Q73" s="32" t="s">
        <v>1150</v>
      </c>
      <c r="R73" s="3"/>
      <c r="S73" s="21"/>
      <c r="T73" s="73" t="str">
        <f t="shared" ref="T73:T78" si="15">IF(P73="Không đủ ĐKDT","Học lại",IF(P73="Đình chỉ thi","Học lại",IF(AND(MID(G73,2,2)&lt;"12",P73="Vắng"),"Thi lại",IF(P73="Vắng có phép", "Thi lại",IF(AND((MID(G73,2,2)&lt;"12"),M73&lt;4.5),"Thi lại",IF(AND((MID(G73,2,2)&lt;"18"),M73&lt;4),"Học lại",IF(AND((MID(G73,2,2)&gt;"17"),M73&lt;4),"Thi lại",IF(AND(MID(G73,2,2)&gt;"17",L73=0),"Thi lại",IF(AND((MID(G73,2,2)&lt;"12"),L73=0),"Thi lại",IF(AND((MID(G73,2,2)&lt;"18"),(MID(G73,2,2)&gt;"11"),L73=0),"Học lại","Đạt"))))))))))</f>
        <v>Đạt</v>
      </c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1:35" ht="18.75" customHeight="1" x14ac:dyDescent="0.25">
      <c r="B74" s="22">
        <v>66</v>
      </c>
      <c r="C74" s="23" t="s">
        <v>1187</v>
      </c>
      <c r="D74" s="24" t="s">
        <v>1028</v>
      </c>
      <c r="E74" s="25" t="s">
        <v>112</v>
      </c>
      <c r="F74" s="26" t="s">
        <v>1188</v>
      </c>
      <c r="G74" s="23" t="s">
        <v>53</v>
      </c>
      <c r="H74" s="78">
        <v>5</v>
      </c>
      <c r="I74" s="27">
        <v>5</v>
      </c>
      <c r="J74" s="27" t="s">
        <v>25</v>
      </c>
      <c r="K74" s="27">
        <v>1</v>
      </c>
      <c r="L74" s="71">
        <v>3.5</v>
      </c>
      <c r="M74" s="28">
        <f t="shared" si="12"/>
        <v>3.6</v>
      </c>
      <c r="N74" s="29" t="str">
        <f t="shared" si="13"/>
        <v>F</v>
      </c>
      <c r="O74" s="30" t="str">
        <f t="shared" si="14"/>
        <v>Kém</v>
      </c>
      <c r="P74" s="31" t="str">
        <f t="shared" si="11"/>
        <v/>
      </c>
      <c r="Q74" s="32" t="s">
        <v>1150</v>
      </c>
      <c r="R74" s="3"/>
      <c r="S74" s="21"/>
      <c r="T74" s="73" t="str">
        <f t="shared" si="15"/>
        <v>Học lại</v>
      </c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1:35" ht="18.75" customHeight="1" x14ac:dyDescent="0.25">
      <c r="B75" s="22">
        <v>67</v>
      </c>
      <c r="C75" s="23" t="s">
        <v>1189</v>
      </c>
      <c r="D75" s="24" t="s">
        <v>724</v>
      </c>
      <c r="E75" s="25" t="s">
        <v>1190</v>
      </c>
      <c r="F75" s="26" t="s">
        <v>1191</v>
      </c>
      <c r="G75" s="23" t="s">
        <v>84</v>
      </c>
      <c r="H75" s="78">
        <v>9</v>
      </c>
      <c r="I75" s="27">
        <v>8</v>
      </c>
      <c r="J75" s="27" t="s">
        <v>25</v>
      </c>
      <c r="K75" s="27">
        <v>10</v>
      </c>
      <c r="L75" s="71">
        <v>4</v>
      </c>
      <c r="M75" s="28">
        <f t="shared" si="12"/>
        <v>5.5</v>
      </c>
      <c r="N75" s="29" t="str">
        <f t="shared" si="13"/>
        <v>C</v>
      </c>
      <c r="O75" s="30" t="str">
        <f t="shared" si="14"/>
        <v>Trung bình</v>
      </c>
      <c r="P75" s="31" t="str">
        <f t="shared" si="11"/>
        <v/>
      </c>
      <c r="Q75" s="32" t="s">
        <v>1150</v>
      </c>
      <c r="R75" s="3"/>
      <c r="S75" s="21"/>
      <c r="T75" s="73" t="str">
        <f t="shared" si="15"/>
        <v>Đạt</v>
      </c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1:35" ht="18.75" customHeight="1" x14ac:dyDescent="0.25">
      <c r="B76" s="22">
        <v>68</v>
      </c>
      <c r="C76" s="23" t="s">
        <v>1192</v>
      </c>
      <c r="D76" s="24" t="s">
        <v>70</v>
      </c>
      <c r="E76" s="25" t="s">
        <v>113</v>
      </c>
      <c r="F76" s="26" t="s">
        <v>114</v>
      </c>
      <c r="G76" s="23" t="s">
        <v>53</v>
      </c>
      <c r="H76" s="78">
        <v>1</v>
      </c>
      <c r="I76" s="27">
        <v>2</v>
      </c>
      <c r="J76" s="27" t="s">
        <v>25</v>
      </c>
      <c r="K76" s="27">
        <v>1</v>
      </c>
      <c r="L76" s="71">
        <v>0</v>
      </c>
      <c r="M76" s="28">
        <f t="shared" si="12"/>
        <v>0.4</v>
      </c>
      <c r="N76" s="29" t="str">
        <f t="shared" si="13"/>
        <v>F</v>
      </c>
      <c r="O76" s="30" t="str">
        <f t="shared" si="14"/>
        <v>Kém</v>
      </c>
      <c r="P76" s="31" t="s">
        <v>700</v>
      </c>
      <c r="Q76" s="32" t="s">
        <v>1150</v>
      </c>
      <c r="R76" s="3"/>
      <c r="S76" s="21"/>
      <c r="T76" s="73" t="str">
        <f t="shared" si="15"/>
        <v>Học lại</v>
      </c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</row>
    <row r="77" spans="1:35" ht="18.75" customHeight="1" x14ac:dyDescent="0.25">
      <c r="B77" s="22">
        <v>69</v>
      </c>
      <c r="C77" s="23" t="s">
        <v>1193</v>
      </c>
      <c r="D77" s="24" t="s">
        <v>816</v>
      </c>
      <c r="E77" s="25" t="s">
        <v>1194</v>
      </c>
      <c r="F77" s="26" t="s">
        <v>844</v>
      </c>
      <c r="G77" s="23" t="s">
        <v>60</v>
      </c>
      <c r="H77" s="78">
        <v>10</v>
      </c>
      <c r="I77" s="27">
        <v>3</v>
      </c>
      <c r="J77" s="27" t="s">
        <v>25</v>
      </c>
      <c r="K77" s="27">
        <v>2</v>
      </c>
      <c r="L77" s="71">
        <v>9</v>
      </c>
      <c r="M77" s="28">
        <f t="shared" si="12"/>
        <v>7.8</v>
      </c>
      <c r="N77" s="29" t="str">
        <f t="shared" si="13"/>
        <v>B</v>
      </c>
      <c r="O77" s="30" t="str">
        <f t="shared" si="14"/>
        <v>Khá</v>
      </c>
      <c r="P77" s="31" t="str">
        <f>+IF(OR($H77=0,$I77=0,$J77=0,$K77=0),"Không đủ ĐKDT",IF(AND(L77=0,M77&gt;=4),"Không đạt",""))</f>
        <v/>
      </c>
      <c r="Q77" s="32" t="s">
        <v>1150</v>
      </c>
      <c r="R77" s="3"/>
      <c r="S77" s="21"/>
      <c r="T77" s="73" t="str">
        <f t="shared" si="15"/>
        <v>Đạt</v>
      </c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</row>
    <row r="78" spans="1:35" ht="18.75" customHeight="1" x14ac:dyDescent="0.25">
      <c r="B78" s="22">
        <v>70</v>
      </c>
      <c r="C78" s="23" t="s">
        <v>1195</v>
      </c>
      <c r="D78" s="24" t="s">
        <v>1196</v>
      </c>
      <c r="E78" s="25" t="s">
        <v>1197</v>
      </c>
      <c r="F78" s="26" t="s">
        <v>1198</v>
      </c>
      <c r="G78" s="23" t="s">
        <v>84</v>
      </c>
      <c r="H78" s="78">
        <v>9</v>
      </c>
      <c r="I78" s="27">
        <v>5</v>
      </c>
      <c r="J78" s="27" t="s">
        <v>25</v>
      </c>
      <c r="K78" s="27">
        <v>3</v>
      </c>
      <c r="L78" s="71">
        <v>7</v>
      </c>
      <c r="M78" s="28">
        <f t="shared" si="12"/>
        <v>6.6</v>
      </c>
      <c r="N78" s="29" t="str">
        <f t="shared" si="13"/>
        <v>C+</v>
      </c>
      <c r="O78" s="30" t="str">
        <f t="shared" si="14"/>
        <v>Trung bình</v>
      </c>
      <c r="P78" s="31" t="str">
        <f>+IF(OR($H78=0,$I78=0,$J78=0,$K78=0),"Không đủ ĐKDT",IF(AND(L78=0,M78&gt;=4),"Không đạt",""))</f>
        <v/>
      </c>
      <c r="Q78" s="32" t="s">
        <v>1150</v>
      </c>
      <c r="R78" s="3"/>
      <c r="S78" s="21"/>
      <c r="T78" s="73" t="str">
        <f t="shared" si="15"/>
        <v>Đạt</v>
      </c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</row>
    <row r="79" spans="1:35" ht="9" customHeight="1" x14ac:dyDescent="0.25">
      <c r="A79" s="2"/>
      <c r="B79" s="33"/>
      <c r="C79" s="34"/>
      <c r="D79" s="34"/>
      <c r="E79" s="35"/>
      <c r="F79" s="35"/>
      <c r="G79" s="35"/>
      <c r="H79" s="36"/>
      <c r="I79" s="37"/>
      <c r="J79" s="37"/>
      <c r="K79" s="38"/>
      <c r="L79" s="38"/>
      <c r="M79" s="38"/>
      <c r="N79" s="38"/>
      <c r="O79" s="38"/>
      <c r="P79" s="38"/>
      <c r="Q79" s="38"/>
      <c r="R79" s="3"/>
    </row>
    <row r="80" spans="1:35" ht="16.5" x14ac:dyDescent="0.25">
      <c r="A80" s="2"/>
      <c r="B80" s="87" t="s">
        <v>26</v>
      </c>
      <c r="C80" s="87"/>
      <c r="D80" s="34"/>
      <c r="E80" s="35"/>
      <c r="F80" s="35"/>
      <c r="G80" s="35"/>
      <c r="H80" s="36"/>
      <c r="I80" s="37"/>
      <c r="J80" s="37"/>
      <c r="K80" s="38"/>
      <c r="L80" s="38"/>
      <c r="M80" s="38"/>
      <c r="N80" s="38"/>
      <c r="O80" s="38"/>
      <c r="P80" s="38"/>
      <c r="Q80" s="38"/>
      <c r="R80" s="3"/>
    </row>
    <row r="81" spans="1:18" ht="16.5" customHeight="1" x14ac:dyDescent="0.25">
      <c r="A81" s="2"/>
      <c r="B81" s="39" t="s">
        <v>27</v>
      </c>
      <c r="C81" s="39"/>
      <c r="D81" s="40">
        <f>+$W$7</f>
        <v>70</v>
      </c>
      <c r="E81" s="41" t="s">
        <v>28</v>
      </c>
      <c r="F81" s="79" t="s">
        <v>29</v>
      </c>
      <c r="G81" s="79"/>
      <c r="H81" s="79"/>
      <c r="I81" s="79"/>
      <c r="J81" s="79"/>
      <c r="K81" s="79"/>
      <c r="L81" s="42">
        <f>$W$7 -COUNTIF($P$8:$P$231,"Vắng") -COUNTIF($P$8:$P$231,"Vắng có phép") - COUNTIF($P$8:$P$231,"Đình chỉ thi") - COUNTIF($P$8:$P$231,"Không đủ ĐKDT")</f>
        <v>63</v>
      </c>
      <c r="M81" s="42"/>
      <c r="N81" s="42"/>
      <c r="O81" s="43"/>
      <c r="P81" s="44" t="s">
        <v>28</v>
      </c>
      <c r="Q81" s="43"/>
      <c r="R81" s="3"/>
    </row>
    <row r="82" spans="1:18" ht="16.5" customHeight="1" x14ac:dyDescent="0.25">
      <c r="A82" s="2"/>
      <c r="B82" s="39" t="s">
        <v>30</v>
      </c>
      <c r="C82" s="39"/>
      <c r="D82" s="40">
        <f>+$AH$7</f>
        <v>56</v>
      </c>
      <c r="E82" s="41" t="s">
        <v>28</v>
      </c>
      <c r="F82" s="79" t="s">
        <v>31</v>
      </c>
      <c r="G82" s="79"/>
      <c r="H82" s="79"/>
      <c r="I82" s="79"/>
      <c r="J82" s="79"/>
      <c r="K82" s="79"/>
      <c r="L82" s="45">
        <f>COUNTIF($P$8:$P$107,"Vắng")</f>
        <v>4</v>
      </c>
      <c r="M82" s="45"/>
      <c r="N82" s="45"/>
      <c r="O82" s="46"/>
      <c r="P82" s="44" t="s">
        <v>28</v>
      </c>
      <c r="Q82" s="46"/>
      <c r="R82" s="3"/>
    </row>
    <row r="83" spans="1:18" ht="16.5" customHeight="1" x14ac:dyDescent="0.25">
      <c r="A83" s="2"/>
      <c r="B83" s="39" t="s">
        <v>39</v>
      </c>
      <c r="C83" s="39"/>
      <c r="D83" s="49">
        <f>COUNTIF(T9:T78,"Học lại")</f>
        <v>14</v>
      </c>
      <c r="E83" s="41" t="s">
        <v>28</v>
      </c>
      <c r="F83" s="79" t="s">
        <v>40</v>
      </c>
      <c r="G83" s="79"/>
      <c r="H83" s="79"/>
      <c r="I83" s="79"/>
      <c r="J83" s="79"/>
      <c r="K83" s="79"/>
      <c r="L83" s="42">
        <f>COUNTIF($P$8:$P$107,"Vắng có phép")</f>
        <v>0</v>
      </c>
      <c r="M83" s="42"/>
      <c r="N83" s="42"/>
      <c r="O83" s="43"/>
      <c r="P83" s="44" t="s">
        <v>28</v>
      </c>
      <c r="Q83" s="43"/>
      <c r="R83" s="3"/>
    </row>
    <row r="84" spans="1:18" ht="3" customHeight="1" x14ac:dyDescent="0.25">
      <c r="A84" s="2"/>
      <c r="B84" s="33"/>
      <c r="C84" s="34"/>
      <c r="D84" s="34"/>
      <c r="E84" s="35"/>
      <c r="F84" s="35"/>
      <c r="G84" s="35"/>
      <c r="H84" s="36"/>
      <c r="I84" s="37"/>
      <c r="J84" s="37"/>
      <c r="K84" s="38"/>
      <c r="L84" s="38"/>
      <c r="M84" s="38"/>
      <c r="N84" s="38"/>
      <c r="O84" s="38"/>
      <c r="P84" s="38"/>
      <c r="Q84" s="38"/>
      <c r="R84" s="3"/>
    </row>
    <row r="85" spans="1:18" x14ac:dyDescent="0.25">
      <c r="B85" s="68" t="s">
        <v>41</v>
      </c>
      <c r="C85" s="68"/>
      <c r="D85" s="69">
        <f>COUNTIF(T9:T78,"Thi lại")</f>
        <v>0</v>
      </c>
      <c r="E85" s="70" t="s">
        <v>28</v>
      </c>
      <c r="F85" s="3"/>
      <c r="G85" s="3"/>
      <c r="H85" s="3"/>
      <c r="I85" s="3"/>
      <c r="J85" s="80"/>
      <c r="K85" s="80"/>
      <c r="L85" s="80"/>
      <c r="M85" s="80"/>
      <c r="N85" s="80"/>
      <c r="O85" s="80"/>
      <c r="P85" s="80"/>
      <c r="Q85" s="80"/>
      <c r="R85" s="3"/>
    </row>
    <row r="86" spans="1:18" ht="24.75" customHeight="1" x14ac:dyDescent="0.25">
      <c r="B86" s="68"/>
      <c r="C86" s="68"/>
      <c r="D86" s="69"/>
      <c r="E86" s="70"/>
      <c r="F86" s="3"/>
      <c r="G86" s="3"/>
      <c r="H86" s="3"/>
      <c r="I86" s="3"/>
      <c r="J86" s="80" t="s">
        <v>882</v>
      </c>
      <c r="K86" s="80"/>
      <c r="L86" s="80"/>
      <c r="M86" s="80"/>
      <c r="N86" s="80"/>
      <c r="O86" s="80"/>
      <c r="P86" s="80"/>
      <c r="Q86" s="80"/>
      <c r="R86" s="3"/>
    </row>
  </sheetData>
  <sheetProtection formatCells="0" formatColumns="0" formatRows="0" insertColumns="0" insertRows="0" insertHyperlinks="0" deleteColumns="0" deleteRows="0" sort="0" autoFilter="0" pivotTables="0"/>
  <autoFilter ref="A7:AI78">
    <filterColumn colId="3" showButton="0"/>
  </autoFilter>
  <mergeCells count="40">
    <mergeCell ref="AD3:AE5"/>
    <mergeCell ref="B1:G1"/>
    <mergeCell ref="H1:Q1"/>
    <mergeCell ref="B2:G2"/>
    <mergeCell ref="H2:Q2"/>
    <mergeCell ref="B3:C3"/>
    <mergeCell ref="D3:K3"/>
    <mergeCell ref="L3:Q3"/>
    <mergeCell ref="K6:K7"/>
    <mergeCell ref="AF3:AG5"/>
    <mergeCell ref="AH3:AI5"/>
    <mergeCell ref="B4:C4"/>
    <mergeCell ref="G4:K4"/>
    <mergeCell ref="L4:Q4"/>
    <mergeCell ref="B6:B7"/>
    <mergeCell ref="C6:C7"/>
    <mergeCell ref="D6:E7"/>
    <mergeCell ref="F6:F7"/>
    <mergeCell ref="G6:G7"/>
    <mergeCell ref="U3:U6"/>
    <mergeCell ref="V3:V6"/>
    <mergeCell ref="W3:W6"/>
    <mergeCell ref="X3:AA5"/>
    <mergeCell ref="AB3:AC5"/>
    <mergeCell ref="F83:K83"/>
    <mergeCell ref="J85:Q85"/>
    <mergeCell ref="J86:Q86"/>
    <mergeCell ref="P6:P8"/>
    <mergeCell ref="Q6:Q8"/>
    <mergeCell ref="B8:G8"/>
    <mergeCell ref="B80:C80"/>
    <mergeCell ref="F81:K81"/>
    <mergeCell ref="F82:K82"/>
    <mergeCell ref="L6:L7"/>
    <mergeCell ref="M6:M8"/>
    <mergeCell ref="N6:N7"/>
    <mergeCell ref="O6:O7"/>
    <mergeCell ref="H6:H7"/>
    <mergeCell ref="I6:I7"/>
    <mergeCell ref="J6:J7"/>
  </mergeCells>
  <conditionalFormatting sqref="H9:L78">
    <cfRule type="cellIs" dxfId="44" priority="13" operator="greaterThan">
      <formula>10</formula>
    </cfRule>
  </conditionalFormatting>
  <conditionalFormatting sqref="L9:L78">
    <cfRule type="cellIs" dxfId="43" priority="6" operator="greaterThan">
      <formula>10</formula>
    </cfRule>
    <cfRule type="cellIs" dxfId="42" priority="8" operator="greaterThan">
      <formula>10</formula>
    </cfRule>
    <cfRule type="cellIs" dxfId="41" priority="9" operator="greaterThan">
      <formula>10</formula>
    </cfRule>
    <cfRule type="cellIs" dxfId="40" priority="10" operator="greaterThan">
      <formula>10</formula>
    </cfRule>
    <cfRule type="cellIs" dxfId="39" priority="11" operator="greaterThan">
      <formula>10</formula>
    </cfRule>
    <cfRule type="cellIs" dxfId="38" priority="12" operator="greaterThan">
      <formula>10</formula>
    </cfRule>
  </conditionalFormatting>
  <conditionalFormatting sqref="H9:K78">
    <cfRule type="cellIs" dxfId="37" priority="5" operator="greaterThan">
      <formula>10</formula>
    </cfRule>
  </conditionalFormatting>
  <conditionalFormatting sqref="C1:C1048576">
    <cfRule type="duplicateValues" dxfId="36" priority="15"/>
  </conditionalFormatting>
  <conditionalFormatting sqref="P18">
    <cfRule type="duplicateValues" dxfId="35" priority="3"/>
  </conditionalFormatting>
  <conditionalFormatting sqref="P32">
    <cfRule type="duplicateValues" dxfId="34" priority="2"/>
  </conditionalFormatting>
  <conditionalFormatting sqref="G29">
    <cfRule type="duplicateValues" dxfId="33" priority="1"/>
  </conditionalFormatting>
  <dataValidations count="1">
    <dataValidation allowBlank="1" showInputMessage="1" showErrorMessage="1" errorTitle="Không xóa dữ liệu" error="Không xóa dữ liệu" prompt="Không xóa dữ liệu" sqref="D83 T9:T78 U2:AI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6"/>
  <sheetViews>
    <sheetView zoomScale="115" zoomScaleNormal="115" workbookViewId="0">
      <pane ySplit="2" topLeftCell="A3" activePane="bottomLeft" state="frozen"/>
      <selection activeCell="L5" sqref="L1:O1048576"/>
      <selection pane="bottomLeft" activeCell="D3" sqref="D3:K3"/>
    </sheetView>
  </sheetViews>
  <sheetFormatPr defaultColWidth="9" defaultRowHeight="15.75" x14ac:dyDescent="0.25"/>
  <cols>
    <col min="1" max="1" width="1.5" style="1" customWidth="1"/>
    <col min="2" max="2" width="4" style="1" customWidth="1"/>
    <col min="3" max="3" width="11.375" style="1" customWidth="1"/>
    <col min="4" max="4" width="14.25" style="1" customWidth="1"/>
    <col min="5" max="5" width="10.25" style="1" customWidth="1"/>
    <col min="6" max="6" width="9.375" style="1" hidden="1" customWidth="1"/>
    <col min="7" max="7" width="11.625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5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 x14ac:dyDescent="0.3">
      <c r="B1" s="99" t="s">
        <v>0</v>
      </c>
      <c r="C1" s="99"/>
      <c r="D1" s="99"/>
      <c r="E1" s="99"/>
      <c r="F1" s="99"/>
      <c r="G1" s="99"/>
      <c r="H1" s="100" t="s">
        <v>699</v>
      </c>
      <c r="I1" s="100"/>
      <c r="J1" s="100"/>
      <c r="K1" s="100"/>
      <c r="L1" s="100"/>
      <c r="M1" s="100"/>
      <c r="N1" s="100"/>
      <c r="O1" s="100"/>
      <c r="P1" s="100"/>
      <c r="Q1" s="100"/>
      <c r="R1" s="3"/>
    </row>
    <row r="2" spans="2:35" ht="25.5" customHeight="1" x14ac:dyDescent="0.25">
      <c r="B2" s="101" t="s">
        <v>1</v>
      </c>
      <c r="C2" s="101"/>
      <c r="D2" s="101"/>
      <c r="E2" s="101"/>
      <c r="F2" s="101"/>
      <c r="G2" s="101"/>
      <c r="H2" s="102" t="s">
        <v>42</v>
      </c>
      <c r="I2" s="102"/>
      <c r="J2" s="102"/>
      <c r="K2" s="102"/>
      <c r="L2" s="102"/>
      <c r="M2" s="102"/>
      <c r="N2" s="102"/>
      <c r="O2" s="102"/>
      <c r="P2" s="102"/>
      <c r="Q2" s="102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 x14ac:dyDescent="0.25">
      <c r="B3" s="103" t="s">
        <v>2</v>
      </c>
      <c r="C3" s="103"/>
      <c r="D3" s="104" t="s">
        <v>43</v>
      </c>
      <c r="E3" s="104"/>
      <c r="F3" s="104"/>
      <c r="G3" s="104"/>
      <c r="H3" s="104"/>
      <c r="I3" s="104"/>
      <c r="J3" s="104"/>
      <c r="K3" s="104"/>
      <c r="L3" s="105" t="s">
        <v>695</v>
      </c>
      <c r="M3" s="105"/>
      <c r="N3" s="105"/>
      <c r="O3" s="105"/>
      <c r="P3" s="105"/>
      <c r="Q3" s="105"/>
      <c r="T3" s="51"/>
      <c r="U3" s="90" t="s">
        <v>38</v>
      </c>
      <c r="V3" s="90" t="s">
        <v>8</v>
      </c>
      <c r="W3" s="90" t="s">
        <v>37</v>
      </c>
      <c r="X3" s="90" t="s">
        <v>36</v>
      </c>
      <c r="Y3" s="90"/>
      <c r="Z3" s="90"/>
      <c r="AA3" s="90"/>
      <c r="AB3" s="90" t="s">
        <v>35</v>
      </c>
      <c r="AC3" s="90"/>
      <c r="AD3" s="90" t="s">
        <v>33</v>
      </c>
      <c r="AE3" s="90"/>
      <c r="AF3" s="90" t="s">
        <v>34</v>
      </c>
      <c r="AG3" s="90"/>
      <c r="AH3" s="90" t="s">
        <v>32</v>
      </c>
      <c r="AI3" s="90"/>
    </row>
    <row r="4" spans="2:35" ht="17.25" customHeight="1" x14ac:dyDescent="0.25">
      <c r="B4" s="91" t="s">
        <v>3</v>
      </c>
      <c r="C4" s="91"/>
      <c r="D4" s="6">
        <v>3</v>
      </c>
      <c r="G4" s="92" t="s">
        <v>115</v>
      </c>
      <c r="H4" s="92"/>
      <c r="I4" s="92"/>
      <c r="J4" s="92"/>
      <c r="K4" s="92"/>
      <c r="L4" s="92" t="s">
        <v>367</v>
      </c>
      <c r="M4" s="92"/>
      <c r="N4" s="92"/>
      <c r="O4" s="92"/>
      <c r="P4" s="92"/>
      <c r="Q4" s="92"/>
      <c r="T4" s="51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</row>
    <row r="5" spans="2:35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</row>
    <row r="6" spans="2:35" ht="44.25" customHeight="1" x14ac:dyDescent="0.25">
      <c r="B6" s="81" t="s">
        <v>4</v>
      </c>
      <c r="C6" s="93" t="s">
        <v>5</v>
      </c>
      <c r="D6" s="95" t="s">
        <v>6</v>
      </c>
      <c r="E6" s="96"/>
      <c r="F6" s="81" t="s">
        <v>7</v>
      </c>
      <c r="G6" s="81" t="s">
        <v>8</v>
      </c>
      <c r="H6" s="89" t="s">
        <v>9</v>
      </c>
      <c r="I6" s="89" t="s">
        <v>10</v>
      </c>
      <c r="J6" s="89" t="s">
        <v>11</v>
      </c>
      <c r="K6" s="89" t="s">
        <v>12</v>
      </c>
      <c r="L6" s="88" t="s">
        <v>13</v>
      </c>
      <c r="M6" s="81" t="s">
        <v>14</v>
      </c>
      <c r="N6" s="88" t="s">
        <v>15</v>
      </c>
      <c r="O6" s="81" t="s">
        <v>16</v>
      </c>
      <c r="P6" s="81" t="s">
        <v>17</v>
      </c>
      <c r="Q6" s="81" t="s">
        <v>18</v>
      </c>
      <c r="T6" s="51"/>
      <c r="U6" s="90"/>
      <c r="V6" s="90"/>
      <c r="W6" s="90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 x14ac:dyDescent="0.25">
      <c r="B7" s="83"/>
      <c r="C7" s="94"/>
      <c r="D7" s="97"/>
      <c r="E7" s="98"/>
      <c r="F7" s="83"/>
      <c r="G7" s="83"/>
      <c r="H7" s="89"/>
      <c r="I7" s="89"/>
      <c r="J7" s="89"/>
      <c r="K7" s="89"/>
      <c r="L7" s="88"/>
      <c r="M7" s="82"/>
      <c r="N7" s="88"/>
      <c r="O7" s="83"/>
      <c r="P7" s="82"/>
      <c r="Q7" s="82"/>
      <c r="S7" s="8"/>
      <c r="T7" s="51"/>
      <c r="U7" s="56" t="str">
        <f>+D3</f>
        <v>Nhập môn trí tuệ nhân tạo</v>
      </c>
      <c r="V7" s="57" t="str">
        <f>+L3</f>
        <v>Nhóm: D15-180_05</v>
      </c>
      <c r="W7" s="58">
        <f>+$AF$7+$AH$7+$AD$7</f>
        <v>70</v>
      </c>
      <c r="X7" s="52">
        <f>COUNTIF($P$8:$P$107,"Khiển trách")</f>
        <v>0</v>
      </c>
      <c r="Y7" s="52">
        <f>COUNTIF($P$8:$P$107,"Cảnh cáo")</f>
        <v>0</v>
      </c>
      <c r="Z7" s="52">
        <f>COUNTIF($P$8:$P$107,"Đình chỉ thi")</f>
        <v>0</v>
      </c>
      <c r="AA7" s="59">
        <f>+($X$7+$Y$7+$Z$7)/$W$7*100%</f>
        <v>0</v>
      </c>
      <c r="AB7" s="52">
        <f>SUM(COUNTIF($P$8:$P$105,"Vắng"),COUNTIF($P$8:$P$105,"Vắng có phép"))</f>
        <v>4</v>
      </c>
      <c r="AC7" s="60">
        <f>+$AB$7/$W$7</f>
        <v>5.7142857142857141E-2</v>
      </c>
      <c r="AD7" s="61">
        <f>COUNTIF($T$8:$T$105,"Thi lại")</f>
        <v>0</v>
      </c>
      <c r="AE7" s="60">
        <f>+$AD$7/$W$7</f>
        <v>0</v>
      </c>
      <c r="AF7" s="61">
        <f>COUNTIF($T$8:$T$106,"Học lại")</f>
        <v>14</v>
      </c>
      <c r="AG7" s="60">
        <f>+$AF$7/$W$7</f>
        <v>0.2</v>
      </c>
      <c r="AH7" s="52">
        <f>COUNTIF($T$9:$T$106,"Đạt")</f>
        <v>56</v>
      </c>
      <c r="AI7" s="59">
        <f>+$AH$7/$W$7</f>
        <v>0.8</v>
      </c>
    </row>
    <row r="8" spans="2:35" ht="14.25" customHeight="1" x14ac:dyDescent="0.25">
      <c r="B8" s="84" t="s">
        <v>24</v>
      </c>
      <c r="C8" s="85"/>
      <c r="D8" s="85"/>
      <c r="E8" s="85"/>
      <c r="F8" s="85"/>
      <c r="G8" s="86"/>
      <c r="H8" s="9">
        <v>10</v>
      </c>
      <c r="I8" s="9">
        <v>10</v>
      </c>
      <c r="J8" s="72"/>
      <c r="K8" s="9">
        <v>10</v>
      </c>
      <c r="L8" s="48">
        <f>100-(H8+I8+J8+K8)</f>
        <v>70</v>
      </c>
      <c r="M8" s="83"/>
      <c r="N8" s="10"/>
      <c r="O8" s="10"/>
      <c r="P8" s="83"/>
      <c r="Q8" s="83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18.75" customHeight="1" x14ac:dyDescent="0.25">
      <c r="B9" s="11">
        <v>1</v>
      </c>
      <c r="C9" s="12" t="s">
        <v>531</v>
      </c>
      <c r="D9" s="13" t="s">
        <v>133</v>
      </c>
      <c r="E9" s="14" t="s">
        <v>373</v>
      </c>
      <c r="F9" s="15" t="s">
        <v>532</v>
      </c>
      <c r="G9" s="12" t="s">
        <v>87</v>
      </c>
      <c r="H9" s="16">
        <v>10</v>
      </c>
      <c r="I9" s="16">
        <v>6</v>
      </c>
      <c r="J9" s="16" t="s">
        <v>25</v>
      </c>
      <c r="K9" s="16">
        <v>9</v>
      </c>
      <c r="L9" s="17">
        <v>1</v>
      </c>
      <c r="M9" s="18">
        <f t="shared" ref="M9:M40" si="0">ROUND(SUMPRODUCT(H9:L9,$H$8:$L$8)/100,1)</f>
        <v>3.2</v>
      </c>
      <c r="N9" s="19" t="str">
        <f t="shared" ref="N9:N40" si="1"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F</v>
      </c>
      <c r="O9" s="19" t="str">
        <f t="shared" ref="O9:O40" si="2">IF($M9&lt;4,"Kém",IF(AND($M9&gt;=4,$M9&lt;=5.4),"Trung bình yếu",IF(AND($M9&gt;=5.5,$M9&lt;=6.9),"Trung bình",IF(AND($M9&gt;=7,$M9&lt;=8.4),"Khá",IF(AND($M9&gt;=8.5,$M9&lt;=10),"Giỏi","")))))</f>
        <v>Kém</v>
      </c>
      <c r="P9" s="31" t="str">
        <f>+IF(OR($H9=0,$I9=0,$J9=0,$K9=0),"Không đủ ĐKDT",IF(AND(L9=0,M9&gt;=4),"Không đạt",""))</f>
        <v/>
      </c>
      <c r="Q9" s="20" t="s">
        <v>696</v>
      </c>
      <c r="R9" s="3"/>
      <c r="S9" s="21"/>
      <c r="T9" s="73" t="str">
        <f t="shared" ref="T9:T40" si="3">IF(P9="Không đủ ĐKDT","Học lại",IF(P9="Đình chỉ thi","Học lại",IF(AND(MID(G9,2,2)&lt;"12",P9="Vắng"),"Thi lại",IF(P9="Vắng có phép", "Thi lại",IF(AND((MID(G9,2,2)&lt;"12"),M9&lt;4.5),"Thi lại",IF(AND((MID(G9,2,2)&lt;"18"),M9&lt;4),"Học lại",IF(AND((MID(G9,2,2)&gt;"17"),M9&lt;4),"Thi lại",IF(AND(MID(G9,2,2)&gt;"17",L9=0),"Thi lại",IF(AND((MID(G9,2,2)&lt;"12"),L9=0),"Thi lại",IF(AND((MID(G9,2,2)&lt;"18"),(MID(G9,2,2)&gt;"11"),L9=0),"Học lại","Đạt"))))))))))</f>
        <v>Học lại</v>
      </c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</row>
    <row r="10" spans="2:35" ht="18.75" customHeight="1" x14ac:dyDescent="0.25">
      <c r="B10" s="22">
        <v>2</v>
      </c>
      <c r="C10" s="23" t="s">
        <v>533</v>
      </c>
      <c r="D10" s="24" t="s">
        <v>534</v>
      </c>
      <c r="E10" s="25" t="s">
        <v>45</v>
      </c>
      <c r="F10" s="26" t="s">
        <v>535</v>
      </c>
      <c r="G10" s="23" t="s">
        <v>58</v>
      </c>
      <c r="H10" s="27">
        <v>10</v>
      </c>
      <c r="I10" s="27">
        <v>7</v>
      </c>
      <c r="J10" s="27" t="s">
        <v>25</v>
      </c>
      <c r="K10" s="27">
        <v>8</v>
      </c>
      <c r="L10" s="71">
        <v>5</v>
      </c>
      <c r="M10" s="28">
        <f t="shared" si="0"/>
        <v>6</v>
      </c>
      <c r="N10" s="29" t="str">
        <f t="shared" si="1"/>
        <v>C</v>
      </c>
      <c r="O10" s="30" t="str">
        <f t="shared" si="2"/>
        <v>Trung bình</v>
      </c>
      <c r="P10" s="31" t="str">
        <f>+IF(OR($H10=0,$I10=0,$J10=0,$K10=0),"Không đủ ĐKDT",IF(AND(L10=0,M10&gt;=4),"Không đạt",""))</f>
        <v/>
      </c>
      <c r="Q10" s="32" t="s">
        <v>696</v>
      </c>
      <c r="R10" s="3"/>
      <c r="S10" s="21"/>
      <c r="T10" s="73" t="str">
        <f t="shared" si="3"/>
        <v>Đạt</v>
      </c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</row>
    <row r="11" spans="2:35" ht="18.75" customHeight="1" x14ac:dyDescent="0.25">
      <c r="B11" s="22">
        <v>3</v>
      </c>
      <c r="C11" s="23" t="s">
        <v>536</v>
      </c>
      <c r="D11" s="24" t="s">
        <v>537</v>
      </c>
      <c r="E11" s="25" t="s">
        <v>45</v>
      </c>
      <c r="F11" s="26" t="s">
        <v>538</v>
      </c>
      <c r="G11" s="23" t="s">
        <v>50</v>
      </c>
      <c r="H11" s="27">
        <v>10</v>
      </c>
      <c r="I11" s="27">
        <v>6</v>
      </c>
      <c r="J11" s="27" t="s">
        <v>25</v>
      </c>
      <c r="K11" s="27">
        <v>6</v>
      </c>
      <c r="L11" s="71">
        <v>4</v>
      </c>
      <c r="M11" s="28">
        <f t="shared" si="0"/>
        <v>5</v>
      </c>
      <c r="N11" s="29" t="str">
        <f t="shared" si="1"/>
        <v>D+</v>
      </c>
      <c r="O11" s="30" t="str">
        <f t="shared" si="2"/>
        <v>Trung bình yếu</v>
      </c>
      <c r="P11" s="31" t="str">
        <f>+IF(OR($H11=0,$I11=0,$J11=0,$K11=0),"Không đủ ĐKDT",IF(AND(L11=0,M11&gt;=4),"Không đạt",""))</f>
        <v/>
      </c>
      <c r="Q11" s="32" t="s">
        <v>696</v>
      </c>
      <c r="R11" s="3"/>
      <c r="S11" s="21"/>
      <c r="T11" s="73" t="str">
        <f t="shared" si="3"/>
        <v>Đạt</v>
      </c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</row>
    <row r="12" spans="2:35" ht="18.75" customHeight="1" x14ac:dyDescent="0.25">
      <c r="B12" s="22">
        <v>4</v>
      </c>
      <c r="C12" s="23" t="s">
        <v>539</v>
      </c>
      <c r="D12" s="24" t="s">
        <v>54</v>
      </c>
      <c r="E12" s="25" t="s">
        <v>45</v>
      </c>
      <c r="F12" s="26" t="s">
        <v>540</v>
      </c>
      <c r="G12" s="23" t="s">
        <v>53</v>
      </c>
      <c r="H12" s="27">
        <v>8</v>
      </c>
      <c r="I12" s="27">
        <v>6</v>
      </c>
      <c r="J12" s="27" t="s">
        <v>25</v>
      </c>
      <c r="K12" s="27">
        <v>5</v>
      </c>
      <c r="L12" s="71">
        <v>4</v>
      </c>
      <c r="M12" s="28">
        <f t="shared" si="0"/>
        <v>4.7</v>
      </c>
      <c r="N12" s="29" t="str">
        <f t="shared" si="1"/>
        <v>D</v>
      </c>
      <c r="O12" s="30" t="str">
        <f t="shared" si="2"/>
        <v>Trung bình yếu</v>
      </c>
      <c r="P12" s="31" t="str">
        <f>+IF(OR($H12=0,$I12=0,$J12=0,$K12=0),"Không đủ ĐKDT",IF(AND(L12=0,M12&gt;=4),"Không đạt",""))</f>
        <v/>
      </c>
      <c r="Q12" s="32" t="s">
        <v>696</v>
      </c>
      <c r="R12" s="3"/>
      <c r="S12" s="21"/>
      <c r="T12" s="73" t="str">
        <f t="shared" si="3"/>
        <v>Đạt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18.75" customHeight="1" x14ac:dyDescent="0.25">
      <c r="B13" s="22">
        <v>5</v>
      </c>
      <c r="C13" s="23" t="s">
        <v>541</v>
      </c>
      <c r="D13" s="24" t="s">
        <v>63</v>
      </c>
      <c r="E13" s="25" t="s">
        <v>45</v>
      </c>
      <c r="F13" s="26" t="s">
        <v>542</v>
      </c>
      <c r="G13" s="23" t="s">
        <v>543</v>
      </c>
      <c r="H13" s="27">
        <v>10</v>
      </c>
      <c r="I13" s="27"/>
      <c r="J13" s="27" t="s">
        <v>25</v>
      </c>
      <c r="K13" s="27">
        <v>6</v>
      </c>
      <c r="L13" s="71" t="s">
        <v>25</v>
      </c>
      <c r="M13" s="28">
        <f t="shared" si="0"/>
        <v>1.6</v>
      </c>
      <c r="N13" s="29" t="str">
        <f t="shared" si="1"/>
        <v>F</v>
      </c>
      <c r="O13" s="30" t="str">
        <f t="shared" si="2"/>
        <v>Kém</v>
      </c>
      <c r="P13" s="31" t="str">
        <f>+IF(OR($H13=0,$I13=0,$J13=0,$K13=0),"Không đủ ĐKDT",IF(AND(L13=0,M13&gt;=4),"Không đạt",""))</f>
        <v>Không đủ ĐKDT</v>
      </c>
      <c r="Q13" s="32" t="s">
        <v>696</v>
      </c>
      <c r="R13" s="3"/>
      <c r="S13" s="21"/>
      <c r="T13" s="73" t="str">
        <f t="shared" si="3"/>
        <v>Học lại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18.75" customHeight="1" x14ac:dyDescent="0.25">
      <c r="B14" s="22">
        <v>6</v>
      </c>
      <c r="C14" s="23" t="s">
        <v>544</v>
      </c>
      <c r="D14" s="24" t="s">
        <v>372</v>
      </c>
      <c r="E14" s="25" t="s">
        <v>117</v>
      </c>
      <c r="F14" s="26" t="s">
        <v>377</v>
      </c>
      <c r="G14" s="23" t="s">
        <v>84</v>
      </c>
      <c r="H14" s="27">
        <v>6</v>
      </c>
      <c r="I14" s="27">
        <v>6</v>
      </c>
      <c r="J14" s="27" t="s">
        <v>25</v>
      </c>
      <c r="K14" s="27">
        <v>5</v>
      </c>
      <c r="L14" s="71">
        <v>0</v>
      </c>
      <c r="M14" s="28">
        <f t="shared" si="0"/>
        <v>1.7</v>
      </c>
      <c r="N14" s="29" t="str">
        <f t="shared" si="1"/>
        <v>F</v>
      </c>
      <c r="O14" s="30" t="str">
        <f t="shared" si="2"/>
        <v>Kém</v>
      </c>
      <c r="P14" s="67" t="s">
        <v>700</v>
      </c>
      <c r="Q14" s="32" t="s">
        <v>696</v>
      </c>
      <c r="R14" s="3"/>
      <c r="S14" s="21"/>
      <c r="T14" s="73" t="str">
        <f t="shared" si="3"/>
        <v>Học lại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18.75" customHeight="1" x14ac:dyDescent="0.25">
      <c r="B15" s="22">
        <v>7</v>
      </c>
      <c r="C15" s="23" t="s">
        <v>545</v>
      </c>
      <c r="D15" s="24" t="s">
        <v>124</v>
      </c>
      <c r="E15" s="25" t="s">
        <v>67</v>
      </c>
      <c r="F15" s="26" t="s">
        <v>480</v>
      </c>
      <c r="G15" s="23" t="s">
        <v>58</v>
      </c>
      <c r="H15" s="27">
        <v>10</v>
      </c>
      <c r="I15" s="27">
        <v>7</v>
      </c>
      <c r="J15" s="27" t="s">
        <v>25</v>
      </c>
      <c r="K15" s="27">
        <v>10</v>
      </c>
      <c r="L15" s="71">
        <v>8</v>
      </c>
      <c r="M15" s="28">
        <f t="shared" si="0"/>
        <v>8.3000000000000007</v>
      </c>
      <c r="N15" s="29" t="str">
        <f t="shared" si="1"/>
        <v>B+</v>
      </c>
      <c r="O15" s="30" t="str">
        <f t="shared" si="2"/>
        <v>Khá</v>
      </c>
      <c r="P15" s="31" t="str">
        <f t="shared" ref="P15:P32" si="4">+IF(OR($H15=0,$I15=0,$J15=0,$K15=0),"Không đủ ĐKDT",IF(AND(L15=0,M15&gt;=4),"Không đạt",""))</f>
        <v/>
      </c>
      <c r="Q15" s="32" t="s">
        <v>696</v>
      </c>
      <c r="R15" s="3"/>
      <c r="S15" s="21"/>
      <c r="T15" s="73" t="str">
        <f t="shared" si="3"/>
        <v>Đạt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18.75" customHeight="1" x14ac:dyDescent="0.25">
      <c r="B16" s="22">
        <v>8</v>
      </c>
      <c r="C16" s="23" t="s">
        <v>546</v>
      </c>
      <c r="D16" s="24" t="s">
        <v>209</v>
      </c>
      <c r="E16" s="25" t="s">
        <v>125</v>
      </c>
      <c r="F16" s="26" t="s">
        <v>114</v>
      </c>
      <c r="G16" s="23" t="s">
        <v>58</v>
      </c>
      <c r="H16" s="27">
        <v>10</v>
      </c>
      <c r="I16" s="27">
        <v>7</v>
      </c>
      <c r="J16" s="27" t="s">
        <v>25</v>
      </c>
      <c r="K16" s="27">
        <v>7</v>
      </c>
      <c r="L16" s="71">
        <v>7</v>
      </c>
      <c r="M16" s="28">
        <f t="shared" si="0"/>
        <v>7.3</v>
      </c>
      <c r="N16" s="29" t="str">
        <f t="shared" si="1"/>
        <v>B</v>
      </c>
      <c r="O16" s="30" t="str">
        <f t="shared" si="2"/>
        <v>Khá</v>
      </c>
      <c r="P16" s="31" t="str">
        <f t="shared" si="4"/>
        <v/>
      </c>
      <c r="Q16" s="32" t="s">
        <v>696</v>
      </c>
      <c r="R16" s="3"/>
      <c r="S16" s="21"/>
      <c r="T16" s="73" t="str">
        <f t="shared" si="3"/>
        <v>Đạt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18.75" customHeight="1" x14ac:dyDescent="0.25">
      <c r="B17" s="22">
        <v>9</v>
      </c>
      <c r="C17" s="23" t="s">
        <v>547</v>
      </c>
      <c r="D17" s="24" t="s">
        <v>69</v>
      </c>
      <c r="E17" s="25" t="s">
        <v>127</v>
      </c>
      <c r="F17" s="26" t="s">
        <v>548</v>
      </c>
      <c r="G17" s="23" t="s">
        <v>68</v>
      </c>
      <c r="H17" s="27">
        <v>10</v>
      </c>
      <c r="I17" s="27">
        <v>7</v>
      </c>
      <c r="J17" s="27" t="s">
        <v>25</v>
      </c>
      <c r="K17" s="27">
        <v>10</v>
      </c>
      <c r="L17" s="71">
        <v>10</v>
      </c>
      <c r="M17" s="28">
        <f t="shared" si="0"/>
        <v>9.6999999999999993</v>
      </c>
      <c r="N17" s="29" t="str">
        <f t="shared" si="1"/>
        <v>A+</v>
      </c>
      <c r="O17" s="30" t="str">
        <f t="shared" si="2"/>
        <v>Giỏi</v>
      </c>
      <c r="P17" s="31" t="str">
        <f t="shared" si="4"/>
        <v/>
      </c>
      <c r="Q17" s="32" t="s">
        <v>696</v>
      </c>
      <c r="R17" s="3"/>
      <c r="S17" s="21"/>
      <c r="T17" s="73" t="str">
        <f t="shared" si="3"/>
        <v>Đạt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18.75" customHeight="1" x14ac:dyDescent="0.25">
      <c r="B18" s="22">
        <v>10</v>
      </c>
      <c r="C18" s="23" t="s">
        <v>549</v>
      </c>
      <c r="D18" s="24" t="s">
        <v>550</v>
      </c>
      <c r="E18" s="25" t="s">
        <v>127</v>
      </c>
      <c r="F18" s="26" t="s">
        <v>203</v>
      </c>
      <c r="G18" s="23" t="s">
        <v>55</v>
      </c>
      <c r="H18" s="27">
        <v>9</v>
      </c>
      <c r="I18" s="27">
        <v>6</v>
      </c>
      <c r="J18" s="27" t="s">
        <v>25</v>
      </c>
      <c r="K18" s="27">
        <v>6</v>
      </c>
      <c r="L18" s="71">
        <v>3</v>
      </c>
      <c r="M18" s="28">
        <f t="shared" si="0"/>
        <v>4.2</v>
      </c>
      <c r="N18" s="29" t="str">
        <f t="shared" si="1"/>
        <v>D</v>
      </c>
      <c r="O18" s="30" t="str">
        <f t="shared" si="2"/>
        <v>Trung bình yếu</v>
      </c>
      <c r="P18" s="31" t="str">
        <f t="shared" si="4"/>
        <v/>
      </c>
      <c r="Q18" s="32" t="s">
        <v>696</v>
      </c>
      <c r="R18" s="3"/>
      <c r="S18" s="21"/>
      <c r="T18" s="73" t="str">
        <f t="shared" si="3"/>
        <v>Đạt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18.75" customHeight="1" x14ac:dyDescent="0.25">
      <c r="B19" s="22">
        <v>11</v>
      </c>
      <c r="C19" s="23" t="s">
        <v>551</v>
      </c>
      <c r="D19" s="24" t="s">
        <v>73</v>
      </c>
      <c r="E19" s="25" t="s">
        <v>127</v>
      </c>
      <c r="F19" s="26" t="s">
        <v>452</v>
      </c>
      <c r="G19" s="23" t="s">
        <v>47</v>
      </c>
      <c r="H19" s="27">
        <v>7</v>
      </c>
      <c r="I19" s="27">
        <v>6</v>
      </c>
      <c r="J19" s="27" t="s">
        <v>25</v>
      </c>
      <c r="K19" s="27">
        <v>5</v>
      </c>
      <c r="L19" s="71">
        <v>3</v>
      </c>
      <c r="M19" s="28">
        <f t="shared" si="0"/>
        <v>3.9</v>
      </c>
      <c r="N19" s="29" t="str">
        <f t="shared" si="1"/>
        <v>F</v>
      </c>
      <c r="O19" s="30" t="str">
        <f t="shared" si="2"/>
        <v>Kém</v>
      </c>
      <c r="P19" s="31" t="str">
        <f t="shared" si="4"/>
        <v/>
      </c>
      <c r="Q19" s="32" t="s">
        <v>696</v>
      </c>
      <c r="R19" s="3"/>
      <c r="S19" s="21"/>
      <c r="T19" s="73" t="str">
        <f t="shared" si="3"/>
        <v>Học lại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18.75" customHeight="1" x14ac:dyDescent="0.25">
      <c r="B20" s="22">
        <v>12</v>
      </c>
      <c r="C20" s="23" t="s">
        <v>552</v>
      </c>
      <c r="D20" s="24" t="s">
        <v>109</v>
      </c>
      <c r="E20" s="25" t="s">
        <v>75</v>
      </c>
      <c r="F20" s="26" t="s">
        <v>141</v>
      </c>
      <c r="G20" s="23" t="s">
        <v>49</v>
      </c>
      <c r="H20" s="27">
        <v>8</v>
      </c>
      <c r="I20" s="27">
        <v>6</v>
      </c>
      <c r="J20" s="27" t="s">
        <v>25</v>
      </c>
      <c r="K20" s="27">
        <v>5</v>
      </c>
      <c r="L20" s="71">
        <v>7</v>
      </c>
      <c r="M20" s="28">
        <f t="shared" si="0"/>
        <v>6.8</v>
      </c>
      <c r="N20" s="29" t="str">
        <f t="shared" si="1"/>
        <v>C+</v>
      </c>
      <c r="O20" s="30" t="str">
        <f t="shared" si="2"/>
        <v>Trung bình</v>
      </c>
      <c r="P20" s="31" t="str">
        <f t="shared" si="4"/>
        <v/>
      </c>
      <c r="Q20" s="32" t="s">
        <v>696</v>
      </c>
      <c r="R20" s="3"/>
      <c r="S20" s="21"/>
      <c r="T20" s="73" t="str">
        <f t="shared" si="3"/>
        <v>Đạt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18.75" customHeight="1" x14ac:dyDescent="0.25">
      <c r="B21" s="22">
        <v>13</v>
      </c>
      <c r="C21" s="23" t="s">
        <v>553</v>
      </c>
      <c r="D21" s="24" t="s">
        <v>554</v>
      </c>
      <c r="E21" s="25" t="s">
        <v>555</v>
      </c>
      <c r="F21" s="26" t="s">
        <v>556</v>
      </c>
      <c r="G21" s="23" t="s">
        <v>58</v>
      </c>
      <c r="H21" s="27">
        <v>10</v>
      </c>
      <c r="I21" s="27">
        <v>7</v>
      </c>
      <c r="J21" s="27" t="s">
        <v>25</v>
      </c>
      <c r="K21" s="27">
        <v>10</v>
      </c>
      <c r="L21" s="71">
        <v>10</v>
      </c>
      <c r="M21" s="28">
        <f t="shared" si="0"/>
        <v>9.6999999999999993</v>
      </c>
      <c r="N21" s="29" t="str">
        <f t="shared" si="1"/>
        <v>A+</v>
      </c>
      <c r="O21" s="30" t="str">
        <f t="shared" si="2"/>
        <v>Giỏi</v>
      </c>
      <c r="P21" s="31" t="str">
        <f t="shared" si="4"/>
        <v/>
      </c>
      <c r="Q21" s="32" t="s">
        <v>696</v>
      </c>
      <c r="R21" s="3"/>
      <c r="S21" s="21"/>
      <c r="T21" s="73" t="str">
        <f t="shared" si="3"/>
        <v>Đạt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18.75" customHeight="1" x14ac:dyDescent="0.25">
      <c r="B22" s="22">
        <v>14</v>
      </c>
      <c r="C22" s="23" t="s">
        <v>557</v>
      </c>
      <c r="D22" s="24" t="s">
        <v>558</v>
      </c>
      <c r="E22" s="25" t="s">
        <v>128</v>
      </c>
      <c r="F22" s="26" t="s">
        <v>559</v>
      </c>
      <c r="G22" s="23" t="s">
        <v>47</v>
      </c>
      <c r="H22" s="27">
        <v>7</v>
      </c>
      <c r="I22" s="27">
        <v>6</v>
      </c>
      <c r="J22" s="27" t="s">
        <v>25</v>
      </c>
      <c r="K22" s="27">
        <v>5</v>
      </c>
      <c r="L22" s="71">
        <v>4</v>
      </c>
      <c r="M22" s="28">
        <f t="shared" si="0"/>
        <v>4.5999999999999996</v>
      </c>
      <c r="N22" s="29" t="str">
        <f t="shared" si="1"/>
        <v>D</v>
      </c>
      <c r="O22" s="30" t="str">
        <f t="shared" si="2"/>
        <v>Trung bình yếu</v>
      </c>
      <c r="P22" s="31" t="str">
        <f t="shared" si="4"/>
        <v/>
      </c>
      <c r="Q22" s="32" t="s">
        <v>696</v>
      </c>
      <c r="R22" s="3"/>
      <c r="S22" s="21"/>
      <c r="T22" s="73" t="str">
        <f t="shared" si="3"/>
        <v>Đạt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18.75" customHeight="1" x14ac:dyDescent="0.25">
      <c r="B23" s="22">
        <v>15</v>
      </c>
      <c r="C23" s="23" t="s">
        <v>560</v>
      </c>
      <c r="D23" s="24" t="s">
        <v>308</v>
      </c>
      <c r="E23" s="25" t="s">
        <v>128</v>
      </c>
      <c r="F23" s="26" t="s">
        <v>561</v>
      </c>
      <c r="G23" s="23" t="s">
        <v>562</v>
      </c>
      <c r="H23" s="27">
        <v>4</v>
      </c>
      <c r="I23" s="27">
        <v>6</v>
      </c>
      <c r="J23" s="27" t="s">
        <v>25</v>
      </c>
      <c r="K23" s="27">
        <v>4</v>
      </c>
      <c r="L23" s="71">
        <v>2</v>
      </c>
      <c r="M23" s="28">
        <f t="shared" si="0"/>
        <v>2.8</v>
      </c>
      <c r="N23" s="29" t="str">
        <f t="shared" si="1"/>
        <v>F</v>
      </c>
      <c r="O23" s="30" t="str">
        <f t="shared" si="2"/>
        <v>Kém</v>
      </c>
      <c r="P23" s="31" t="str">
        <f t="shared" si="4"/>
        <v/>
      </c>
      <c r="Q23" s="32" t="s">
        <v>696</v>
      </c>
      <c r="R23" s="3"/>
      <c r="S23" s="21"/>
      <c r="T23" s="73" t="str">
        <f t="shared" si="3"/>
        <v>Học lại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18.75" customHeight="1" x14ac:dyDescent="0.25">
      <c r="B24" s="22">
        <v>16</v>
      </c>
      <c r="C24" s="23" t="s">
        <v>563</v>
      </c>
      <c r="D24" s="24" t="s">
        <v>564</v>
      </c>
      <c r="E24" s="25" t="s">
        <v>128</v>
      </c>
      <c r="F24" s="26" t="s">
        <v>565</v>
      </c>
      <c r="G24" s="23" t="s">
        <v>55</v>
      </c>
      <c r="H24" s="27">
        <v>10</v>
      </c>
      <c r="I24" s="27">
        <v>6</v>
      </c>
      <c r="J24" s="27" t="s">
        <v>25</v>
      </c>
      <c r="K24" s="27">
        <v>10</v>
      </c>
      <c r="L24" s="71">
        <v>7</v>
      </c>
      <c r="M24" s="28">
        <f t="shared" si="0"/>
        <v>7.5</v>
      </c>
      <c r="N24" s="29" t="str">
        <f t="shared" si="1"/>
        <v>B</v>
      </c>
      <c r="O24" s="30" t="str">
        <f t="shared" si="2"/>
        <v>Khá</v>
      </c>
      <c r="P24" s="31" t="str">
        <f t="shared" si="4"/>
        <v/>
      </c>
      <c r="Q24" s="32" t="s">
        <v>696</v>
      </c>
      <c r="R24" s="3"/>
      <c r="S24" s="21"/>
      <c r="T24" s="73" t="str">
        <f t="shared" si="3"/>
        <v>Đạt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18.75" customHeight="1" x14ac:dyDescent="0.25">
      <c r="B25" s="22">
        <v>17</v>
      </c>
      <c r="C25" s="23" t="s">
        <v>566</v>
      </c>
      <c r="D25" s="24" t="s">
        <v>567</v>
      </c>
      <c r="E25" s="25" t="s">
        <v>568</v>
      </c>
      <c r="F25" s="26" t="s">
        <v>569</v>
      </c>
      <c r="G25" s="23" t="s">
        <v>60</v>
      </c>
      <c r="H25" s="27" t="s">
        <v>25</v>
      </c>
      <c r="I25" s="27"/>
      <c r="J25" s="27" t="s">
        <v>25</v>
      </c>
      <c r="K25" s="27" t="s">
        <v>25</v>
      </c>
      <c r="L25" s="71" t="s">
        <v>25</v>
      </c>
      <c r="M25" s="28">
        <f t="shared" si="0"/>
        <v>0</v>
      </c>
      <c r="N25" s="29" t="str">
        <f t="shared" si="1"/>
        <v>F</v>
      </c>
      <c r="O25" s="30" t="str">
        <f t="shared" si="2"/>
        <v>Kém</v>
      </c>
      <c r="P25" s="31" t="str">
        <f t="shared" si="4"/>
        <v>Không đủ ĐKDT</v>
      </c>
      <c r="Q25" s="32" t="s">
        <v>696</v>
      </c>
      <c r="R25" s="3"/>
      <c r="S25" s="21"/>
      <c r="T25" s="73" t="str">
        <f t="shared" si="3"/>
        <v>Học lại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18.75" customHeight="1" x14ac:dyDescent="0.25">
      <c r="B26" s="22">
        <v>18</v>
      </c>
      <c r="C26" s="23" t="s">
        <v>570</v>
      </c>
      <c r="D26" s="24" t="s">
        <v>571</v>
      </c>
      <c r="E26" s="25" t="s">
        <v>572</v>
      </c>
      <c r="F26" s="26" t="s">
        <v>573</v>
      </c>
      <c r="G26" s="23" t="s">
        <v>53</v>
      </c>
      <c r="H26" s="27">
        <v>9</v>
      </c>
      <c r="I26" s="27">
        <v>6</v>
      </c>
      <c r="J26" s="27" t="s">
        <v>25</v>
      </c>
      <c r="K26" s="27">
        <v>10</v>
      </c>
      <c r="L26" s="71">
        <v>6</v>
      </c>
      <c r="M26" s="28">
        <f t="shared" si="0"/>
        <v>6.7</v>
      </c>
      <c r="N26" s="29" t="str">
        <f t="shared" si="1"/>
        <v>C+</v>
      </c>
      <c r="O26" s="30" t="str">
        <f t="shared" si="2"/>
        <v>Trung bình</v>
      </c>
      <c r="P26" s="31" t="str">
        <f t="shared" si="4"/>
        <v/>
      </c>
      <c r="Q26" s="32" t="s">
        <v>696</v>
      </c>
      <c r="R26" s="3"/>
      <c r="S26" s="21"/>
      <c r="T26" s="73" t="str">
        <f t="shared" si="3"/>
        <v>Đạt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18.75" customHeight="1" x14ac:dyDescent="0.25">
      <c r="B27" s="22">
        <v>19</v>
      </c>
      <c r="C27" s="23" t="s">
        <v>574</v>
      </c>
      <c r="D27" s="24" t="s">
        <v>575</v>
      </c>
      <c r="E27" s="25" t="s">
        <v>576</v>
      </c>
      <c r="F27" s="26" t="s">
        <v>577</v>
      </c>
      <c r="G27" s="23" t="s">
        <v>58</v>
      </c>
      <c r="H27" s="27">
        <v>9</v>
      </c>
      <c r="I27" s="27">
        <v>6</v>
      </c>
      <c r="J27" s="27" t="s">
        <v>25</v>
      </c>
      <c r="K27" s="27">
        <v>5</v>
      </c>
      <c r="L27" s="71">
        <v>9</v>
      </c>
      <c r="M27" s="28">
        <f t="shared" si="0"/>
        <v>8.3000000000000007</v>
      </c>
      <c r="N27" s="29" t="str">
        <f t="shared" si="1"/>
        <v>B+</v>
      </c>
      <c r="O27" s="30" t="str">
        <f t="shared" si="2"/>
        <v>Khá</v>
      </c>
      <c r="P27" s="31" t="str">
        <f t="shared" si="4"/>
        <v/>
      </c>
      <c r="Q27" s="32" t="s">
        <v>696</v>
      </c>
      <c r="R27" s="3"/>
      <c r="S27" s="21"/>
      <c r="T27" s="73" t="str">
        <f t="shared" si="3"/>
        <v>Đạt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18.75" customHeight="1" x14ac:dyDescent="0.25">
      <c r="B28" s="22">
        <v>20</v>
      </c>
      <c r="C28" s="23" t="s">
        <v>578</v>
      </c>
      <c r="D28" s="24" t="s">
        <v>95</v>
      </c>
      <c r="E28" s="25" t="s">
        <v>579</v>
      </c>
      <c r="F28" s="26" t="s">
        <v>540</v>
      </c>
      <c r="G28" s="23" t="s">
        <v>55</v>
      </c>
      <c r="H28" s="27">
        <v>8</v>
      </c>
      <c r="I28" s="27">
        <v>6</v>
      </c>
      <c r="J28" s="27" t="s">
        <v>25</v>
      </c>
      <c r="K28" s="27">
        <v>5</v>
      </c>
      <c r="L28" s="71">
        <v>5</v>
      </c>
      <c r="M28" s="28">
        <f t="shared" si="0"/>
        <v>5.4</v>
      </c>
      <c r="N28" s="29" t="str">
        <f t="shared" si="1"/>
        <v>D+</v>
      </c>
      <c r="O28" s="30" t="str">
        <f t="shared" si="2"/>
        <v>Trung bình yếu</v>
      </c>
      <c r="P28" s="31" t="str">
        <f t="shared" si="4"/>
        <v/>
      </c>
      <c r="Q28" s="32" t="s">
        <v>696</v>
      </c>
      <c r="R28" s="3"/>
      <c r="S28" s="21"/>
      <c r="T28" s="73" t="str">
        <f t="shared" si="3"/>
        <v>Đạt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18.75" customHeight="1" x14ac:dyDescent="0.25">
      <c r="B29" s="22">
        <v>21</v>
      </c>
      <c r="C29" s="23" t="s">
        <v>580</v>
      </c>
      <c r="D29" s="24" t="s">
        <v>376</v>
      </c>
      <c r="E29" s="25" t="s">
        <v>134</v>
      </c>
      <c r="F29" s="26" t="s">
        <v>529</v>
      </c>
      <c r="G29" s="23" t="s">
        <v>84</v>
      </c>
      <c r="H29" s="27">
        <v>10</v>
      </c>
      <c r="I29" s="27">
        <v>8</v>
      </c>
      <c r="J29" s="27" t="s">
        <v>25</v>
      </c>
      <c r="K29" s="27">
        <v>9</v>
      </c>
      <c r="L29" s="71">
        <v>8</v>
      </c>
      <c r="M29" s="28">
        <f t="shared" si="0"/>
        <v>8.3000000000000007</v>
      </c>
      <c r="N29" s="29" t="str">
        <f t="shared" si="1"/>
        <v>B+</v>
      </c>
      <c r="O29" s="30" t="str">
        <f t="shared" si="2"/>
        <v>Khá</v>
      </c>
      <c r="P29" s="31" t="str">
        <f t="shared" si="4"/>
        <v/>
      </c>
      <c r="Q29" s="32" t="s">
        <v>696</v>
      </c>
      <c r="R29" s="3"/>
      <c r="S29" s="21"/>
      <c r="T29" s="73" t="str">
        <f t="shared" si="3"/>
        <v>Đạt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18.75" customHeight="1" x14ac:dyDescent="0.25">
      <c r="B30" s="22">
        <v>22</v>
      </c>
      <c r="C30" s="23" t="s">
        <v>581</v>
      </c>
      <c r="D30" s="24" t="s">
        <v>308</v>
      </c>
      <c r="E30" s="25" t="s">
        <v>88</v>
      </c>
      <c r="F30" s="26" t="s">
        <v>103</v>
      </c>
      <c r="G30" s="23" t="s">
        <v>58</v>
      </c>
      <c r="H30" s="27">
        <v>10</v>
      </c>
      <c r="I30" s="27">
        <v>7</v>
      </c>
      <c r="J30" s="27" t="s">
        <v>25</v>
      </c>
      <c r="K30" s="27">
        <v>6</v>
      </c>
      <c r="L30" s="71">
        <v>3</v>
      </c>
      <c r="M30" s="28">
        <f t="shared" si="0"/>
        <v>4.4000000000000004</v>
      </c>
      <c r="N30" s="29" t="str">
        <f t="shared" si="1"/>
        <v>D</v>
      </c>
      <c r="O30" s="30" t="str">
        <f t="shared" si="2"/>
        <v>Trung bình yếu</v>
      </c>
      <c r="P30" s="31" t="str">
        <f t="shared" si="4"/>
        <v/>
      </c>
      <c r="Q30" s="32" t="s">
        <v>696</v>
      </c>
      <c r="R30" s="3"/>
      <c r="S30" s="21"/>
      <c r="T30" s="73" t="str">
        <f t="shared" si="3"/>
        <v>Đạt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18.75" customHeight="1" x14ac:dyDescent="0.25">
      <c r="B31" s="22">
        <v>23</v>
      </c>
      <c r="C31" s="23" t="s">
        <v>582</v>
      </c>
      <c r="D31" s="24" t="s">
        <v>583</v>
      </c>
      <c r="E31" s="25" t="s">
        <v>263</v>
      </c>
      <c r="F31" s="26" t="s">
        <v>584</v>
      </c>
      <c r="G31" s="23" t="s">
        <v>543</v>
      </c>
      <c r="H31" s="27">
        <v>6</v>
      </c>
      <c r="I31" s="27">
        <v>6</v>
      </c>
      <c r="J31" s="27" t="s">
        <v>25</v>
      </c>
      <c r="K31" s="27">
        <v>5</v>
      </c>
      <c r="L31" s="71">
        <v>0</v>
      </c>
      <c r="M31" s="28">
        <f t="shared" si="0"/>
        <v>1.7</v>
      </c>
      <c r="N31" s="29" t="str">
        <f t="shared" si="1"/>
        <v>F</v>
      </c>
      <c r="O31" s="30" t="str">
        <f t="shared" si="2"/>
        <v>Kém</v>
      </c>
      <c r="P31" s="31" t="str">
        <f t="shared" si="4"/>
        <v/>
      </c>
      <c r="Q31" s="32" t="s">
        <v>696</v>
      </c>
      <c r="R31" s="3"/>
      <c r="S31" s="21"/>
      <c r="T31" s="73" t="str">
        <f t="shared" si="3"/>
        <v>Học lại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18.75" customHeight="1" x14ac:dyDescent="0.25">
      <c r="B32" s="22">
        <v>24</v>
      </c>
      <c r="C32" s="23" t="s">
        <v>585</v>
      </c>
      <c r="D32" s="24" t="s">
        <v>586</v>
      </c>
      <c r="E32" s="25" t="s">
        <v>587</v>
      </c>
      <c r="F32" s="26" t="s">
        <v>588</v>
      </c>
      <c r="G32" s="23" t="s">
        <v>589</v>
      </c>
      <c r="H32" s="27">
        <v>9</v>
      </c>
      <c r="I32" s="27">
        <v>6</v>
      </c>
      <c r="J32" s="27" t="s">
        <v>25</v>
      </c>
      <c r="K32" s="27">
        <v>9</v>
      </c>
      <c r="L32" s="71">
        <v>6</v>
      </c>
      <c r="M32" s="28">
        <f t="shared" si="0"/>
        <v>6.6</v>
      </c>
      <c r="N32" s="29" t="str">
        <f t="shared" si="1"/>
        <v>C+</v>
      </c>
      <c r="O32" s="30" t="str">
        <f t="shared" si="2"/>
        <v>Trung bình</v>
      </c>
      <c r="P32" s="31" t="str">
        <f t="shared" si="4"/>
        <v/>
      </c>
      <c r="Q32" s="32" t="s">
        <v>696</v>
      </c>
      <c r="R32" s="3"/>
      <c r="S32" s="21"/>
      <c r="T32" s="73" t="str">
        <f t="shared" si="3"/>
        <v>Đạt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2:35" ht="18.75" customHeight="1" x14ac:dyDescent="0.25">
      <c r="B33" s="22">
        <v>25</v>
      </c>
      <c r="C33" s="23" t="s">
        <v>590</v>
      </c>
      <c r="D33" s="24" t="s">
        <v>591</v>
      </c>
      <c r="E33" s="25" t="s">
        <v>88</v>
      </c>
      <c r="F33" s="26" t="s">
        <v>227</v>
      </c>
      <c r="G33" s="23" t="s">
        <v>87</v>
      </c>
      <c r="H33" s="27">
        <v>6</v>
      </c>
      <c r="I33" s="27">
        <v>7</v>
      </c>
      <c r="J33" s="27" t="s">
        <v>25</v>
      </c>
      <c r="K33" s="27">
        <v>5</v>
      </c>
      <c r="L33" s="71">
        <v>0</v>
      </c>
      <c r="M33" s="28">
        <f t="shared" si="0"/>
        <v>1.8</v>
      </c>
      <c r="N33" s="29" t="str">
        <f t="shared" si="1"/>
        <v>F</v>
      </c>
      <c r="O33" s="30" t="str">
        <f t="shared" si="2"/>
        <v>Kém</v>
      </c>
      <c r="P33" s="67" t="s">
        <v>700</v>
      </c>
      <c r="Q33" s="32" t="s">
        <v>697</v>
      </c>
      <c r="R33" s="3"/>
      <c r="S33" s="21"/>
      <c r="T33" s="73" t="str">
        <f t="shared" si="3"/>
        <v>Học lại</v>
      </c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</row>
    <row r="34" spans="2:35" ht="18.75" customHeight="1" x14ac:dyDescent="0.25">
      <c r="B34" s="22">
        <v>26</v>
      </c>
      <c r="C34" s="23" t="s">
        <v>592</v>
      </c>
      <c r="D34" s="24" t="s">
        <v>73</v>
      </c>
      <c r="E34" s="25" t="s">
        <v>88</v>
      </c>
      <c r="F34" s="26" t="s">
        <v>151</v>
      </c>
      <c r="G34" s="23" t="s">
        <v>50</v>
      </c>
      <c r="H34" s="27">
        <v>9</v>
      </c>
      <c r="I34" s="27">
        <v>7</v>
      </c>
      <c r="J34" s="27" t="s">
        <v>25</v>
      </c>
      <c r="K34" s="27">
        <v>9</v>
      </c>
      <c r="L34" s="71">
        <v>5</v>
      </c>
      <c r="M34" s="28">
        <f t="shared" si="0"/>
        <v>6</v>
      </c>
      <c r="N34" s="29" t="str">
        <f t="shared" si="1"/>
        <v>C</v>
      </c>
      <c r="O34" s="30" t="str">
        <f t="shared" si="2"/>
        <v>Trung bình</v>
      </c>
      <c r="P34" s="31" t="str">
        <f>+IF(OR($H34=0,$I34=0,$J34=0,$K34=0),"Không đủ ĐKDT",IF(AND(L34=0,M34&gt;=4),"Không đạt",""))</f>
        <v/>
      </c>
      <c r="Q34" s="32" t="s">
        <v>697</v>
      </c>
      <c r="R34" s="3"/>
      <c r="S34" s="21"/>
      <c r="T34" s="73" t="str">
        <f t="shared" si="3"/>
        <v>Đạt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2:35" ht="18.75" customHeight="1" x14ac:dyDescent="0.25">
      <c r="B35" s="22">
        <v>27</v>
      </c>
      <c r="C35" s="23" t="s">
        <v>593</v>
      </c>
      <c r="D35" s="24" t="s">
        <v>282</v>
      </c>
      <c r="E35" s="25" t="s">
        <v>256</v>
      </c>
      <c r="F35" s="26" t="s">
        <v>169</v>
      </c>
      <c r="G35" s="23" t="s">
        <v>58</v>
      </c>
      <c r="H35" s="27">
        <v>10</v>
      </c>
      <c r="I35" s="27">
        <v>7</v>
      </c>
      <c r="J35" s="27" t="s">
        <v>25</v>
      </c>
      <c r="K35" s="27">
        <v>10</v>
      </c>
      <c r="L35" s="71">
        <v>7</v>
      </c>
      <c r="M35" s="28">
        <f t="shared" si="0"/>
        <v>7.6</v>
      </c>
      <c r="N35" s="29" t="str">
        <f t="shared" si="1"/>
        <v>B</v>
      </c>
      <c r="O35" s="30" t="str">
        <f t="shared" si="2"/>
        <v>Khá</v>
      </c>
      <c r="P35" s="31" t="str">
        <f>+IF(OR($H35=0,$I35=0,$J35=0,$K35=0),"Không đủ ĐKDT",IF(AND(L35=0,M35&gt;=4),"Không đạt",""))</f>
        <v/>
      </c>
      <c r="Q35" s="32" t="s">
        <v>697</v>
      </c>
      <c r="R35" s="3"/>
      <c r="S35" s="21"/>
      <c r="T35" s="73" t="str">
        <f t="shared" si="3"/>
        <v>Đạt</v>
      </c>
      <c r="U35" s="63"/>
      <c r="V35" s="63"/>
      <c r="W35" s="74"/>
      <c r="X35" s="53"/>
      <c r="Y35" s="53"/>
      <c r="Z35" s="53"/>
      <c r="AA35" s="64"/>
      <c r="AB35" s="53"/>
      <c r="AC35" s="65"/>
      <c r="AD35" s="66"/>
      <c r="AE35" s="65"/>
      <c r="AF35" s="66"/>
      <c r="AG35" s="65"/>
      <c r="AH35" s="53"/>
      <c r="AI35" s="64"/>
    </row>
    <row r="36" spans="2:35" ht="18.75" customHeight="1" x14ac:dyDescent="0.25">
      <c r="B36" s="22">
        <v>28</v>
      </c>
      <c r="C36" s="23" t="s">
        <v>594</v>
      </c>
      <c r="D36" s="24" t="s">
        <v>595</v>
      </c>
      <c r="E36" s="25" t="s">
        <v>263</v>
      </c>
      <c r="F36" s="26" t="s">
        <v>164</v>
      </c>
      <c r="G36" s="23" t="s">
        <v>58</v>
      </c>
      <c r="H36" s="27">
        <v>6</v>
      </c>
      <c r="I36" s="27">
        <v>7</v>
      </c>
      <c r="J36" s="27" t="s">
        <v>25</v>
      </c>
      <c r="K36" s="27">
        <v>5</v>
      </c>
      <c r="L36" s="71">
        <v>0</v>
      </c>
      <c r="M36" s="28">
        <f t="shared" si="0"/>
        <v>1.8</v>
      </c>
      <c r="N36" s="29" t="str">
        <f t="shared" si="1"/>
        <v>F</v>
      </c>
      <c r="O36" s="30" t="str">
        <f t="shared" si="2"/>
        <v>Kém</v>
      </c>
      <c r="P36" s="67" t="s">
        <v>700</v>
      </c>
      <c r="Q36" s="32" t="s">
        <v>697</v>
      </c>
      <c r="R36" s="3"/>
      <c r="S36" s="21"/>
      <c r="T36" s="73" t="str">
        <f t="shared" si="3"/>
        <v>Học lại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2:35" ht="18.75" customHeight="1" x14ac:dyDescent="0.25">
      <c r="B37" s="22">
        <v>29</v>
      </c>
      <c r="C37" s="23" t="s">
        <v>596</v>
      </c>
      <c r="D37" s="24" t="s">
        <v>597</v>
      </c>
      <c r="E37" s="25" t="s">
        <v>138</v>
      </c>
      <c r="F37" s="26" t="s">
        <v>495</v>
      </c>
      <c r="G37" s="23" t="s">
        <v>53</v>
      </c>
      <c r="H37" s="27">
        <v>7</v>
      </c>
      <c r="I37" s="27">
        <v>6</v>
      </c>
      <c r="J37" s="27" t="s">
        <v>25</v>
      </c>
      <c r="K37" s="27">
        <v>5</v>
      </c>
      <c r="L37" s="71">
        <v>3</v>
      </c>
      <c r="M37" s="28">
        <f t="shared" si="0"/>
        <v>3.9</v>
      </c>
      <c r="N37" s="29" t="str">
        <f t="shared" si="1"/>
        <v>F</v>
      </c>
      <c r="O37" s="30" t="str">
        <f t="shared" si="2"/>
        <v>Kém</v>
      </c>
      <c r="P37" s="31" t="str">
        <f t="shared" ref="P37:P61" si="5">+IF(OR($H37=0,$I37=0,$J37=0,$K37=0),"Không đủ ĐKDT",IF(AND(L37=0,M37&gt;=4),"Không đạt",""))</f>
        <v/>
      </c>
      <c r="Q37" s="32" t="s">
        <v>697</v>
      </c>
      <c r="R37" s="3"/>
      <c r="S37" s="21"/>
      <c r="T37" s="73" t="str">
        <f t="shared" si="3"/>
        <v>Học lại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2:35" ht="18.75" customHeight="1" x14ac:dyDescent="0.25">
      <c r="B38" s="22">
        <v>30</v>
      </c>
      <c r="C38" s="23" t="s">
        <v>598</v>
      </c>
      <c r="D38" s="24" t="s">
        <v>599</v>
      </c>
      <c r="E38" s="25" t="s">
        <v>139</v>
      </c>
      <c r="F38" s="26" t="s">
        <v>216</v>
      </c>
      <c r="G38" s="23" t="s">
        <v>49</v>
      </c>
      <c r="H38" s="27">
        <v>8</v>
      </c>
      <c r="I38" s="27">
        <v>6</v>
      </c>
      <c r="J38" s="27" t="s">
        <v>25</v>
      </c>
      <c r="K38" s="27">
        <v>7</v>
      </c>
      <c r="L38" s="71">
        <v>7</v>
      </c>
      <c r="M38" s="28">
        <f t="shared" si="0"/>
        <v>7</v>
      </c>
      <c r="N38" s="29" t="str">
        <f t="shared" si="1"/>
        <v>B</v>
      </c>
      <c r="O38" s="30" t="str">
        <f t="shared" si="2"/>
        <v>Khá</v>
      </c>
      <c r="P38" s="31" t="str">
        <f t="shared" si="5"/>
        <v/>
      </c>
      <c r="Q38" s="32" t="s">
        <v>697</v>
      </c>
      <c r="R38" s="3"/>
      <c r="S38" s="21"/>
      <c r="T38" s="73" t="str">
        <f t="shared" si="3"/>
        <v>Đạt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2:35" ht="18.75" customHeight="1" x14ac:dyDescent="0.25">
      <c r="B39" s="22">
        <v>31</v>
      </c>
      <c r="C39" s="23" t="s">
        <v>600</v>
      </c>
      <c r="D39" s="24" t="s">
        <v>76</v>
      </c>
      <c r="E39" s="25" t="s">
        <v>139</v>
      </c>
      <c r="F39" s="26" t="s">
        <v>203</v>
      </c>
      <c r="G39" s="23" t="s">
        <v>84</v>
      </c>
      <c r="H39" s="27">
        <v>10</v>
      </c>
      <c r="I39" s="27">
        <v>6</v>
      </c>
      <c r="J39" s="27" t="s">
        <v>25</v>
      </c>
      <c r="K39" s="27">
        <v>6</v>
      </c>
      <c r="L39" s="71">
        <v>7</v>
      </c>
      <c r="M39" s="28">
        <f t="shared" si="0"/>
        <v>7.1</v>
      </c>
      <c r="N39" s="29" t="str">
        <f t="shared" si="1"/>
        <v>B</v>
      </c>
      <c r="O39" s="30" t="str">
        <f t="shared" si="2"/>
        <v>Khá</v>
      </c>
      <c r="P39" s="31" t="str">
        <f t="shared" si="5"/>
        <v/>
      </c>
      <c r="Q39" s="32" t="s">
        <v>697</v>
      </c>
      <c r="R39" s="3"/>
      <c r="S39" s="21"/>
      <c r="T39" s="73" t="str">
        <f t="shared" si="3"/>
        <v>Đạt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2:35" ht="18.75" customHeight="1" x14ac:dyDescent="0.25">
      <c r="B40" s="22">
        <v>32</v>
      </c>
      <c r="C40" s="23" t="s">
        <v>601</v>
      </c>
      <c r="D40" s="24" t="s">
        <v>602</v>
      </c>
      <c r="E40" s="25" t="s">
        <v>139</v>
      </c>
      <c r="F40" s="26" t="s">
        <v>603</v>
      </c>
      <c r="G40" s="23" t="s">
        <v>78</v>
      </c>
      <c r="H40" s="27">
        <v>10</v>
      </c>
      <c r="I40" s="27">
        <v>8</v>
      </c>
      <c r="J40" s="27" t="s">
        <v>25</v>
      </c>
      <c r="K40" s="27">
        <v>10</v>
      </c>
      <c r="L40" s="71">
        <v>7</v>
      </c>
      <c r="M40" s="28">
        <f t="shared" si="0"/>
        <v>7.7</v>
      </c>
      <c r="N40" s="29" t="str">
        <f t="shared" si="1"/>
        <v>B</v>
      </c>
      <c r="O40" s="30" t="str">
        <f t="shared" si="2"/>
        <v>Khá</v>
      </c>
      <c r="P40" s="31" t="str">
        <f t="shared" si="5"/>
        <v/>
      </c>
      <c r="Q40" s="32" t="s">
        <v>697</v>
      </c>
      <c r="R40" s="3"/>
      <c r="S40" s="21"/>
      <c r="T40" s="73" t="str">
        <f t="shared" si="3"/>
        <v>Đạt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2:35" ht="18.75" customHeight="1" x14ac:dyDescent="0.25">
      <c r="B41" s="22">
        <v>33</v>
      </c>
      <c r="C41" s="23" t="s">
        <v>604</v>
      </c>
      <c r="D41" s="24" t="s">
        <v>605</v>
      </c>
      <c r="E41" s="25" t="s">
        <v>606</v>
      </c>
      <c r="F41" s="26" t="s">
        <v>183</v>
      </c>
      <c r="G41" s="23" t="s">
        <v>58</v>
      </c>
      <c r="H41" s="27">
        <v>10</v>
      </c>
      <c r="I41" s="27">
        <v>6</v>
      </c>
      <c r="J41" s="27" t="s">
        <v>25</v>
      </c>
      <c r="K41" s="27">
        <v>9</v>
      </c>
      <c r="L41" s="71">
        <v>8</v>
      </c>
      <c r="M41" s="28">
        <f t="shared" ref="M41:M72" si="6">ROUND(SUMPRODUCT(H41:L41,$H$8:$L$8)/100,1)</f>
        <v>8.1</v>
      </c>
      <c r="N41" s="29" t="str">
        <f t="shared" ref="N41:N72" si="7">IF(AND($M41&gt;=9,$M41&lt;=10),"A+","")&amp;IF(AND($M41&gt;=8.5,$M41&lt;=8.9),"A","")&amp;IF(AND($M41&gt;=8,$M41&lt;=8.4),"B+","")&amp;IF(AND($M41&gt;=7,$M41&lt;=7.9),"B","")&amp;IF(AND($M41&gt;=6.5,$M41&lt;=6.9),"C+","")&amp;IF(AND($M41&gt;=5.5,$M41&lt;=6.4),"C","")&amp;IF(AND($M41&gt;=5,$M41&lt;=5.4),"D+","")&amp;IF(AND($M41&gt;=4,$M41&lt;=4.9),"D","")&amp;IF(AND($M41&lt;4),"F","")</f>
        <v>B+</v>
      </c>
      <c r="O41" s="30" t="str">
        <f t="shared" ref="O41:O72" si="8">IF($M41&lt;4,"Kém",IF(AND($M41&gt;=4,$M41&lt;=5.4),"Trung bình yếu",IF(AND($M41&gt;=5.5,$M41&lt;=6.9),"Trung bình",IF(AND($M41&gt;=7,$M41&lt;=8.4),"Khá",IF(AND($M41&gt;=8.5,$M41&lt;=10),"Giỏi","")))))</f>
        <v>Khá</v>
      </c>
      <c r="P41" s="31" t="str">
        <f t="shared" si="5"/>
        <v/>
      </c>
      <c r="Q41" s="32" t="s">
        <v>697</v>
      </c>
      <c r="R41" s="3"/>
      <c r="S41" s="21"/>
      <c r="T41" s="73" t="str">
        <f t="shared" ref="T41:T72" si="9">IF(P41="Không đủ ĐKDT","Học lại",IF(P41="Đình chỉ thi","Học lại",IF(AND(MID(G41,2,2)&lt;"12",P41="Vắng"),"Thi lại",IF(P41="Vắng có phép", "Thi lại",IF(AND((MID(G41,2,2)&lt;"12"),M41&lt;4.5),"Thi lại",IF(AND((MID(G41,2,2)&lt;"18"),M41&lt;4),"Học lại",IF(AND((MID(G41,2,2)&gt;"17"),M41&lt;4),"Thi lại",IF(AND(MID(G41,2,2)&gt;"17",L41=0),"Thi lại",IF(AND((MID(G41,2,2)&lt;"12"),L41=0),"Thi lại",IF(AND((MID(G41,2,2)&lt;"18"),(MID(G41,2,2)&gt;"11"),L41=0),"Học lại","Đạt"))))))))))</f>
        <v>Đạt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2:35" ht="18.75" customHeight="1" x14ac:dyDescent="0.25">
      <c r="B42" s="22">
        <v>34</v>
      </c>
      <c r="C42" s="23" t="s">
        <v>607</v>
      </c>
      <c r="D42" s="24" t="s">
        <v>74</v>
      </c>
      <c r="E42" s="25" t="s">
        <v>140</v>
      </c>
      <c r="F42" s="26" t="s">
        <v>608</v>
      </c>
      <c r="G42" s="23" t="s">
        <v>58</v>
      </c>
      <c r="H42" s="27">
        <v>8</v>
      </c>
      <c r="I42" s="27">
        <v>7</v>
      </c>
      <c r="J42" s="27" t="s">
        <v>25</v>
      </c>
      <c r="K42" s="27">
        <v>10</v>
      </c>
      <c r="L42" s="71">
        <v>4</v>
      </c>
      <c r="M42" s="28">
        <f t="shared" si="6"/>
        <v>5.3</v>
      </c>
      <c r="N42" s="29" t="str">
        <f t="shared" si="7"/>
        <v>D+</v>
      </c>
      <c r="O42" s="30" t="str">
        <f t="shared" si="8"/>
        <v>Trung bình yếu</v>
      </c>
      <c r="P42" s="31" t="str">
        <f t="shared" si="5"/>
        <v/>
      </c>
      <c r="Q42" s="32" t="s">
        <v>697</v>
      </c>
      <c r="R42" s="3"/>
      <c r="S42" s="21"/>
      <c r="T42" s="73" t="str">
        <f t="shared" si="9"/>
        <v>Đạt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2:35" ht="18.75" customHeight="1" x14ac:dyDescent="0.25">
      <c r="B43" s="22">
        <v>35</v>
      </c>
      <c r="C43" s="23" t="s">
        <v>609</v>
      </c>
      <c r="D43" s="24" t="s">
        <v>610</v>
      </c>
      <c r="E43" s="25" t="s">
        <v>611</v>
      </c>
      <c r="F43" s="26" t="s">
        <v>612</v>
      </c>
      <c r="G43" s="23" t="s">
        <v>58</v>
      </c>
      <c r="H43" s="27">
        <v>9</v>
      </c>
      <c r="I43" s="27">
        <v>7</v>
      </c>
      <c r="J43" s="27" t="s">
        <v>25</v>
      </c>
      <c r="K43" s="27">
        <v>5</v>
      </c>
      <c r="L43" s="71">
        <v>7</v>
      </c>
      <c r="M43" s="28">
        <f t="shared" si="6"/>
        <v>7</v>
      </c>
      <c r="N43" s="29" t="str">
        <f t="shared" si="7"/>
        <v>B</v>
      </c>
      <c r="O43" s="30" t="str">
        <f t="shared" si="8"/>
        <v>Khá</v>
      </c>
      <c r="P43" s="31" t="str">
        <f t="shared" si="5"/>
        <v/>
      </c>
      <c r="Q43" s="32" t="s">
        <v>697</v>
      </c>
      <c r="R43" s="3"/>
      <c r="S43" s="21"/>
      <c r="T43" s="73" t="str">
        <f t="shared" si="9"/>
        <v>Đạt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2:35" ht="18.75" customHeight="1" x14ac:dyDescent="0.25">
      <c r="B44" s="22">
        <v>36</v>
      </c>
      <c r="C44" s="23" t="s">
        <v>613</v>
      </c>
      <c r="D44" s="24" t="s">
        <v>614</v>
      </c>
      <c r="E44" s="25" t="s">
        <v>275</v>
      </c>
      <c r="F44" s="26" t="s">
        <v>615</v>
      </c>
      <c r="G44" s="23" t="s">
        <v>84</v>
      </c>
      <c r="H44" s="27">
        <v>10</v>
      </c>
      <c r="I44" s="27">
        <v>6</v>
      </c>
      <c r="J44" s="27" t="s">
        <v>25</v>
      </c>
      <c r="K44" s="27">
        <v>7</v>
      </c>
      <c r="L44" s="71">
        <v>6</v>
      </c>
      <c r="M44" s="28">
        <f t="shared" si="6"/>
        <v>6.5</v>
      </c>
      <c r="N44" s="29" t="str">
        <f t="shared" si="7"/>
        <v>C+</v>
      </c>
      <c r="O44" s="30" t="str">
        <f t="shared" si="8"/>
        <v>Trung bình</v>
      </c>
      <c r="P44" s="31" t="str">
        <f t="shared" si="5"/>
        <v/>
      </c>
      <c r="Q44" s="32" t="s">
        <v>697</v>
      </c>
      <c r="R44" s="3"/>
      <c r="S44" s="21"/>
      <c r="T44" s="73" t="str">
        <f t="shared" si="9"/>
        <v>Đạt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2:35" ht="18.75" customHeight="1" x14ac:dyDescent="0.25">
      <c r="B45" s="22">
        <v>37</v>
      </c>
      <c r="C45" s="23" t="s">
        <v>616</v>
      </c>
      <c r="D45" s="24" t="s">
        <v>73</v>
      </c>
      <c r="E45" s="25" t="s">
        <v>617</v>
      </c>
      <c r="F45" s="26" t="s">
        <v>523</v>
      </c>
      <c r="G45" s="23" t="s">
        <v>47</v>
      </c>
      <c r="H45" s="27">
        <v>9</v>
      </c>
      <c r="I45" s="27">
        <v>7</v>
      </c>
      <c r="J45" s="27" t="s">
        <v>25</v>
      </c>
      <c r="K45" s="27">
        <v>7</v>
      </c>
      <c r="L45" s="71">
        <v>7</v>
      </c>
      <c r="M45" s="28">
        <f t="shared" si="6"/>
        <v>7.2</v>
      </c>
      <c r="N45" s="29" t="str">
        <f t="shared" si="7"/>
        <v>B</v>
      </c>
      <c r="O45" s="30" t="str">
        <f t="shared" si="8"/>
        <v>Khá</v>
      </c>
      <c r="P45" s="31" t="str">
        <f t="shared" si="5"/>
        <v/>
      </c>
      <c r="Q45" s="32" t="s">
        <v>697</v>
      </c>
      <c r="R45" s="3"/>
      <c r="S45" s="21"/>
      <c r="T45" s="73" t="str">
        <f t="shared" si="9"/>
        <v>Đạt</v>
      </c>
      <c r="U45" s="62"/>
      <c r="V45" s="62"/>
      <c r="W45" s="62"/>
      <c r="X45" s="54"/>
      <c r="Y45" s="54"/>
      <c r="Z45" s="54"/>
      <c r="AA45" s="54"/>
      <c r="AB45" s="53"/>
      <c r="AC45" s="54"/>
      <c r="AD45" s="54"/>
      <c r="AE45" s="54"/>
      <c r="AF45" s="54"/>
      <c r="AG45" s="54"/>
      <c r="AH45" s="54"/>
      <c r="AI45" s="55"/>
    </row>
    <row r="46" spans="2:35" ht="18.75" customHeight="1" x14ac:dyDescent="0.25">
      <c r="B46" s="22">
        <v>38</v>
      </c>
      <c r="C46" s="23" t="s">
        <v>618</v>
      </c>
      <c r="D46" s="24" t="s">
        <v>619</v>
      </c>
      <c r="E46" s="25" t="s">
        <v>90</v>
      </c>
      <c r="F46" s="26" t="s">
        <v>104</v>
      </c>
      <c r="G46" s="23" t="s">
        <v>55</v>
      </c>
      <c r="H46" s="27">
        <v>8</v>
      </c>
      <c r="I46" s="27">
        <v>5</v>
      </c>
      <c r="J46" s="27" t="s">
        <v>25</v>
      </c>
      <c r="K46" s="27">
        <v>6</v>
      </c>
      <c r="L46" s="71">
        <v>7</v>
      </c>
      <c r="M46" s="28">
        <f t="shared" si="6"/>
        <v>6.8</v>
      </c>
      <c r="N46" s="29" t="str">
        <f t="shared" si="7"/>
        <v>C+</v>
      </c>
      <c r="O46" s="30" t="str">
        <f t="shared" si="8"/>
        <v>Trung bình</v>
      </c>
      <c r="P46" s="31" t="str">
        <f t="shared" si="5"/>
        <v/>
      </c>
      <c r="Q46" s="32" t="s">
        <v>697</v>
      </c>
      <c r="R46" s="3"/>
      <c r="S46" s="21"/>
      <c r="T46" s="73" t="str">
        <f t="shared" si="9"/>
        <v>Đạt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2:35" ht="18.75" customHeight="1" x14ac:dyDescent="0.25">
      <c r="B47" s="22">
        <v>39</v>
      </c>
      <c r="C47" s="23" t="s">
        <v>620</v>
      </c>
      <c r="D47" s="24" t="s">
        <v>80</v>
      </c>
      <c r="E47" s="25" t="s">
        <v>621</v>
      </c>
      <c r="F47" s="26" t="s">
        <v>622</v>
      </c>
      <c r="G47" s="23" t="s">
        <v>68</v>
      </c>
      <c r="H47" s="27">
        <v>10</v>
      </c>
      <c r="I47" s="27">
        <v>8</v>
      </c>
      <c r="J47" s="27" t="s">
        <v>25</v>
      </c>
      <c r="K47" s="27">
        <v>10</v>
      </c>
      <c r="L47" s="71">
        <v>8</v>
      </c>
      <c r="M47" s="28">
        <f t="shared" si="6"/>
        <v>8.4</v>
      </c>
      <c r="N47" s="29" t="str">
        <f t="shared" si="7"/>
        <v>B+</v>
      </c>
      <c r="O47" s="30" t="str">
        <f t="shared" si="8"/>
        <v>Khá</v>
      </c>
      <c r="P47" s="31" t="str">
        <f t="shared" si="5"/>
        <v/>
      </c>
      <c r="Q47" s="32" t="s">
        <v>697</v>
      </c>
      <c r="R47" s="3"/>
      <c r="S47" s="21"/>
      <c r="T47" s="73" t="str">
        <f t="shared" si="9"/>
        <v>Đạt</v>
      </c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</row>
    <row r="48" spans="2:35" ht="18.75" customHeight="1" x14ac:dyDescent="0.25">
      <c r="B48" s="22">
        <v>40</v>
      </c>
      <c r="C48" s="23" t="s">
        <v>623</v>
      </c>
      <c r="D48" s="24" t="s">
        <v>263</v>
      </c>
      <c r="E48" s="25" t="s">
        <v>144</v>
      </c>
      <c r="F48" s="26" t="s">
        <v>624</v>
      </c>
      <c r="G48" s="23" t="s">
        <v>87</v>
      </c>
      <c r="H48" s="27">
        <v>10</v>
      </c>
      <c r="I48" s="27">
        <v>6</v>
      </c>
      <c r="J48" s="27" t="s">
        <v>25</v>
      </c>
      <c r="K48" s="27">
        <v>10</v>
      </c>
      <c r="L48" s="71">
        <v>8</v>
      </c>
      <c r="M48" s="28">
        <f t="shared" si="6"/>
        <v>8.1999999999999993</v>
      </c>
      <c r="N48" s="29" t="str">
        <f t="shared" si="7"/>
        <v>B+</v>
      </c>
      <c r="O48" s="30" t="str">
        <f t="shared" si="8"/>
        <v>Khá</v>
      </c>
      <c r="P48" s="31" t="str">
        <f t="shared" si="5"/>
        <v/>
      </c>
      <c r="Q48" s="32" t="s">
        <v>697</v>
      </c>
      <c r="R48" s="3"/>
      <c r="S48" s="21"/>
      <c r="T48" s="73" t="str">
        <f t="shared" si="9"/>
        <v>Đạt</v>
      </c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2:35" ht="18.75" customHeight="1" x14ac:dyDescent="0.25">
      <c r="B49" s="22">
        <v>41</v>
      </c>
      <c r="C49" s="23" t="s">
        <v>625</v>
      </c>
      <c r="D49" s="24" t="s">
        <v>626</v>
      </c>
      <c r="E49" s="25" t="s">
        <v>146</v>
      </c>
      <c r="F49" s="26" t="s">
        <v>627</v>
      </c>
      <c r="G49" s="23" t="s">
        <v>49</v>
      </c>
      <c r="H49" s="27">
        <v>10</v>
      </c>
      <c r="I49" s="27">
        <v>6</v>
      </c>
      <c r="J49" s="27" t="s">
        <v>25</v>
      </c>
      <c r="K49" s="27">
        <v>10</v>
      </c>
      <c r="L49" s="71">
        <v>7</v>
      </c>
      <c r="M49" s="28">
        <f t="shared" si="6"/>
        <v>7.5</v>
      </c>
      <c r="N49" s="29" t="str">
        <f t="shared" si="7"/>
        <v>B</v>
      </c>
      <c r="O49" s="30" t="str">
        <f t="shared" si="8"/>
        <v>Khá</v>
      </c>
      <c r="P49" s="31" t="str">
        <f t="shared" si="5"/>
        <v/>
      </c>
      <c r="Q49" s="32" t="s">
        <v>697</v>
      </c>
      <c r="R49" s="3"/>
      <c r="S49" s="21"/>
      <c r="T49" s="73" t="str">
        <f t="shared" si="9"/>
        <v>Đạt</v>
      </c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2:35" ht="18.75" customHeight="1" x14ac:dyDescent="0.25">
      <c r="B50" s="22">
        <v>42</v>
      </c>
      <c r="C50" s="23" t="s">
        <v>628</v>
      </c>
      <c r="D50" s="24" t="s">
        <v>629</v>
      </c>
      <c r="E50" s="25" t="s">
        <v>148</v>
      </c>
      <c r="F50" s="26" t="s">
        <v>630</v>
      </c>
      <c r="G50" s="23" t="s">
        <v>84</v>
      </c>
      <c r="H50" s="27">
        <v>10</v>
      </c>
      <c r="I50" s="27">
        <v>7</v>
      </c>
      <c r="J50" s="27" t="s">
        <v>25</v>
      </c>
      <c r="K50" s="27">
        <v>10</v>
      </c>
      <c r="L50" s="71">
        <v>8</v>
      </c>
      <c r="M50" s="28">
        <f t="shared" si="6"/>
        <v>8.3000000000000007</v>
      </c>
      <c r="N50" s="29" t="str">
        <f t="shared" si="7"/>
        <v>B+</v>
      </c>
      <c r="O50" s="30" t="str">
        <f t="shared" si="8"/>
        <v>Khá</v>
      </c>
      <c r="P50" s="31" t="str">
        <f t="shared" si="5"/>
        <v/>
      </c>
      <c r="Q50" s="32" t="s">
        <v>697</v>
      </c>
      <c r="R50" s="3"/>
      <c r="S50" s="21"/>
      <c r="T50" s="73" t="str">
        <f t="shared" si="9"/>
        <v>Đạt</v>
      </c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2:35" ht="18.75" customHeight="1" x14ac:dyDescent="0.25">
      <c r="B51" s="22">
        <v>43</v>
      </c>
      <c r="C51" s="23" t="s">
        <v>631</v>
      </c>
      <c r="D51" s="24" t="s">
        <v>632</v>
      </c>
      <c r="E51" s="25" t="s">
        <v>291</v>
      </c>
      <c r="F51" s="26" t="s">
        <v>400</v>
      </c>
      <c r="G51" s="23" t="s">
        <v>50</v>
      </c>
      <c r="H51" s="27">
        <v>9</v>
      </c>
      <c r="I51" s="27">
        <v>6</v>
      </c>
      <c r="J51" s="27" t="s">
        <v>25</v>
      </c>
      <c r="K51" s="27">
        <v>7</v>
      </c>
      <c r="L51" s="71">
        <v>6</v>
      </c>
      <c r="M51" s="28">
        <f t="shared" si="6"/>
        <v>6.4</v>
      </c>
      <c r="N51" s="29" t="str">
        <f t="shared" si="7"/>
        <v>C</v>
      </c>
      <c r="O51" s="30" t="str">
        <f t="shared" si="8"/>
        <v>Trung bình</v>
      </c>
      <c r="P51" s="31" t="str">
        <f t="shared" si="5"/>
        <v/>
      </c>
      <c r="Q51" s="32" t="s">
        <v>697</v>
      </c>
      <c r="R51" s="3"/>
      <c r="S51" s="21"/>
      <c r="T51" s="73" t="str">
        <f t="shared" si="9"/>
        <v>Đạt</v>
      </c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2:35" ht="18.75" customHeight="1" x14ac:dyDescent="0.25">
      <c r="B52" s="22">
        <v>44</v>
      </c>
      <c r="C52" s="23" t="s">
        <v>633</v>
      </c>
      <c r="D52" s="24" t="s">
        <v>634</v>
      </c>
      <c r="E52" s="25" t="s">
        <v>291</v>
      </c>
      <c r="F52" s="26" t="s">
        <v>64</v>
      </c>
      <c r="G52" s="23" t="s">
        <v>49</v>
      </c>
      <c r="H52" s="27">
        <v>10</v>
      </c>
      <c r="I52" s="27">
        <v>8</v>
      </c>
      <c r="J52" s="27" t="s">
        <v>25</v>
      </c>
      <c r="K52" s="27">
        <v>10</v>
      </c>
      <c r="L52" s="71">
        <v>9</v>
      </c>
      <c r="M52" s="28">
        <f t="shared" si="6"/>
        <v>9.1</v>
      </c>
      <c r="N52" s="29" t="str">
        <f t="shared" si="7"/>
        <v>A+</v>
      </c>
      <c r="O52" s="30" t="str">
        <f t="shared" si="8"/>
        <v>Giỏi</v>
      </c>
      <c r="P52" s="31" t="str">
        <f t="shared" si="5"/>
        <v/>
      </c>
      <c r="Q52" s="32" t="s">
        <v>697</v>
      </c>
      <c r="R52" s="3"/>
      <c r="S52" s="21"/>
      <c r="T52" s="73" t="str">
        <f t="shared" si="9"/>
        <v>Đạt</v>
      </c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2:35" ht="18.75" customHeight="1" x14ac:dyDescent="0.25">
      <c r="B53" s="22">
        <v>45</v>
      </c>
      <c r="C53" s="23" t="s">
        <v>635</v>
      </c>
      <c r="D53" s="24" t="s">
        <v>636</v>
      </c>
      <c r="E53" s="25" t="s">
        <v>149</v>
      </c>
      <c r="F53" s="26" t="s">
        <v>637</v>
      </c>
      <c r="G53" s="23" t="s">
        <v>58</v>
      </c>
      <c r="H53" s="27">
        <v>10</v>
      </c>
      <c r="I53" s="27">
        <v>6</v>
      </c>
      <c r="J53" s="27" t="s">
        <v>25</v>
      </c>
      <c r="K53" s="27">
        <v>10</v>
      </c>
      <c r="L53" s="71">
        <v>6</v>
      </c>
      <c r="M53" s="28">
        <f t="shared" si="6"/>
        <v>6.8</v>
      </c>
      <c r="N53" s="29" t="str">
        <f t="shared" si="7"/>
        <v>C+</v>
      </c>
      <c r="O53" s="30" t="str">
        <f t="shared" si="8"/>
        <v>Trung bình</v>
      </c>
      <c r="P53" s="31" t="str">
        <f t="shared" si="5"/>
        <v/>
      </c>
      <c r="Q53" s="32" t="s">
        <v>697</v>
      </c>
      <c r="R53" s="3"/>
      <c r="S53" s="21"/>
      <c r="T53" s="73" t="str">
        <f t="shared" si="9"/>
        <v>Đạt</v>
      </c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2:35" ht="18.75" customHeight="1" x14ac:dyDescent="0.25">
      <c r="B54" s="22">
        <v>46</v>
      </c>
      <c r="C54" s="23" t="s">
        <v>638</v>
      </c>
      <c r="D54" s="24" t="s">
        <v>639</v>
      </c>
      <c r="E54" s="25" t="s">
        <v>152</v>
      </c>
      <c r="F54" s="26" t="s">
        <v>640</v>
      </c>
      <c r="G54" s="23" t="s">
        <v>87</v>
      </c>
      <c r="H54" s="27" t="s">
        <v>25</v>
      </c>
      <c r="I54" s="27"/>
      <c r="J54" s="27" t="s">
        <v>25</v>
      </c>
      <c r="K54" s="27"/>
      <c r="L54" s="71" t="s">
        <v>25</v>
      </c>
      <c r="M54" s="28">
        <f t="shared" si="6"/>
        <v>0</v>
      </c>
      <c r="N54" s="29" t="str">
        <f t="shared" si="7"/>
        <v>F</v>
      </c>
      <c r="O54" s="30" t="str">
        <f t="shared" si="8"/>
        <v>Kém</v>
      </c>
      <c r="P54" s="31" t="str">
        <f t="shared" si="5"/>
        <v>Không đủ ĐKDT</v>
      </c>
      <c r="Q54" s="32" t="s">
        <v>697</v>
      </c>
      <c r="R54" s="3"/>
      <c r="S54" s="21"/>
      <c r="T54" s="73" t="str">
        <f t="shared" si="9"/>
        <v>Học lại</v>
      </c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2:35" ht="18.75" customHeight="1" x14ac:dyDescent="0.25">
      <c r="B55" s="22">
        <v>47</v>
      </c>
      <c r="C55" s="23" t="s">
        <v>641</v>
      </c>
      <c r="D55" s="24" t="s">
        <v>73</v>
      </c>
      <c r="E55" s="25" t="s">
        <v>94</v>
      </c>
      <c r="F55" s="26" t="s">
        <v>642</v>
      </c>
      <c r="G55" s="23" t="s">
        <v>50</v>
      </c>
      <c r="H55" s="27">
        <v>9</v>
      </c>
      <c r="I55" s="27">
        <v>7</v>
      </c>
      <c r="J55" s="27" t="s">
        <v>25</v>
      </c>
      <c r="K55" s="27">
        <v>5</v>
      </c>
      <c r="L55" s="71">
        <v>8</v>
      </c>
      <c r="M55" s="28">
        <f t="shared" si="6"/>
        <v>7.7</v>
      </c>
      <c r="N55" s="29" t="str">
        <f t="shared" si="7"/>
        <v>B</v>
      </c>
      <c r="O55" s="30" t="str">
        <f t="shared" si="8"/>
        <v>Khá</v>
      </c>
      <c r="P55" s="31" t="str">
        <f t="shared" si="5"/>
        <v/>
      </c>
      <c r="Q55" s="32" t="s">
        <v>697</v>
      </c>
      <c r="R55" s="3"/>
      <c r="S55" s="21"/>
      <c r="T55" s="73" t="str">
        <f t="shared" si="9"/>
        <v>Đạt</v>
      </c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2:35" ht="18.75" customHeight="1" x14ac:dyDescent="0.25">
      <c r="B56" s="22">
        <v>48</v>
      </c>
      <c r="C56" s="23" t="s">
        <v>643</v>
      </c>
      <c r="D56" s="24" t="s">
        <v>73</v>
      </c>
      <c r="E56" s="25" t="s">
        <v>94</v>
      </c>
      <c r="F56" s="26" t="s">
        <v>644</v>
      </c>
      <c r="G56" s="23" t="s">
        <v>84</v>
      </c>
      <c r="H56" s="27">
        <v>10</v>
      </c>
      <c r="I56" s="27">
        <v>7</v>
      </c>
      <c r="J56" s="27" t="s">
        <v>25</v>
      </c>
      <c r="K56" s="27">
        <v>10</v>
      </c>
      <c r="L56" s="71">
        <v>9</v>
      </c>
      <c r="M56" s="28">
        <f t="shared" si="6"/>
        <v>9</v>
      </c>
      <c r="N56" s="29" t="str">
        <f t="shared" si="7"/>
        <v>A+</v>
      </c>
      <c r="O56" s="30" t="str">
        <f t="shared" si="8"/>
        <v>Giỏi</v>
      </c>
      <c r="P56" s="31" t="str">
        <f t="shared" si="5"/>
        <v/>
      </c>
      <c r="Q56" s="32" t="s">
        <v>697</v>
      </c>
      <c r="R56" s="3"/>
      <c r="S56" s="21"/>
      <c r="T56" s="73" t="str">
        <f t="shared" si="9"/>
        <v>Đạt</v>
      </c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2:35" ht="18.75" customHeight="1" x14ac:dyDescent="0.25">
      <c r="B57" s="22">
        <v>49</v>
      </c>
      <c r="C57" s="23" t="s">
        <v>645</v>
      </c>
      <c r="D57" s="24" t="s">
        <v>646</v>
      </c>
      <c r="E57" s="25" t="s">
        <v>94</v>
      </c>
      <c r="F57" s="26" t="s">
        <v>647</v>
      </c>
      <c r="G57" s="23" t="s">
        <v>87</v>
      </c>
      <c r="H57" s="27">
        <v>10</v>
      </c>
      <c r="I57" s="27">
        <v>8</v>
      </c>
      <c r="J57" s="27" t="s">
        <v>25</v>
      </c>
      <c r="K57" s="27">
        <v>10</v>
      </c>
      <c r="L57" s="71">
        <v>10</v>
      </c>
      <c r="M57" s="28">
        <f t="shared" si="6"/>
        <v>9.8000000000000007</v>
      </c>
      <c r="N57" s="29" t="str">
        <f t="shared" si="7"/>
        <v>A+</v>
      </c>
      <c r="O57" s="30" t="str">
        <f t="shared" si="8"/>
        <v>Giỏi</v>
      </c>
      <c r="P57" s="31" t="str">
        <f t="shared" si="5"/>
        <v/>
      </c>
      <c r="Q57" s="32" t="s">
        <v>698</v>
      </c>
      <c r="R57" s="3"/>
      <c r="S57" s="21"/>
      <c r="T57" s="73" t="str">
        <f t="shared" si="9"/>
        <v>Đạt</v>
      </c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2:35" ht="18.75" customHeight="1" x14ac:dyDescent="0.25">
      <c r="B58" s="22">
        <v>50</v>
      </c>
      <c r="C58" s="23" t="s">
        <v>648</v>
      </c>
      <c r="D58" s="24" t="s">
        <v>159</v>
      </c>
      <c r="E58" s="25" t="s">
        <v>135</v>
      </c>
      <c r="F58" s="26" t="s">
        <v>649</v>
      </c>
      <c r="G58" s="23" t="s">
        <v>50</v>
      </c>
      <c r="H58" s="27">
        <v>9</v>
      </c>
      <c r="I58" s="27">
        <v>7</v>
      </c>
      <c r="J58" s="27" t="s">
        <v>25</v>
      </c>
      <c r="K58" s="27">
        <v>5</v>
      </c>
      <c r="L58" s="71">
        <v>6</v>
      </c>
      <c r="M58" s="28">
        <f t="shared" si="6"/>
        <v>6.3</v>
      </c>
      <c r="N58" s="29" t="str">
        <f t="shared" si="7"/>
        <v>C</v>
      </c>
      <c r="O58" s="30" t="str">
        <f t="shared" si="8"/>
        <v>Trung bình</v>
      </c>
      <c r="P58" s="31" t="str">
        <f t="shared" si="5"/>
        <v/>
      </c>
      <c r="Q58" s="32" t="s">
        <v>698</v>
      </c>
      <c r="R58" s="3"/>
      <c r="S58" s="21"/>
      <c r="T58" s="73" t="str">
        <f t="shared" si="9"/>
        <v>Đạt</v>
      </c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2:35" ht="18.75" customHeight="1" x14ac:dyDescent="0.25">
      <c r="B59" s="22">
        <v>51</v>
      </c>
      <c r="C59" s="23" t="s">
        <v>650</v>
      </c>
      <c r="D59" s="24" t="s">
        <v>639</v>
      </c>
      <c r="E59" s="25" t="s">
        <v>99</v>
      </c>
      <c r="F59" s="26" t="s">
        <v>136</v>
      </c>
      <c r="G59" s="23" t="s">
        <v>53</v>
      </c>
      <c r="H59" s="27">
        <v>9</v>
      </c>
      <c r="I59" s="27">
        <v>8</v>
      </c>
      <c r="J59" s="27" t="s">
        <v>25</v>
      </c>
      <c r="K59" s="27">
        <v>7</v>
      </c>
      <c r="L59" s="71">
        <v>10</v>
      </c>
      <c r="M59" s="28">
        <f t="shared" si="6"/>
        <v>9.4</v>
      </c>
      <c r="N59" s="29" t="str">
        <f t="shared" si="7"/>
        <v>A+</v>
      </c>
      <c r="O59" s="30" t="str">
        <f t="shared" si="8"/>
        <v>Giỏi</v>
      </c>
      <c r="P59" s="31" t="str">
        <f t="shared" si="5"/>
        <v/>
      </c>
      <c r="Q59" s="32" t="s">
        <v>698</v>
      </c>
      <c r="R59" s="3"/>
      <c r="S59" s="21"/>
      <c r="T59" s="73" t="str">
        <f t="shared" si="9"/>
        <v>Đạt</v>
      </c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2:35" ht="18.75" customHeight="1" x14ac:dyDescent="0.25">
      <c r="B60" s="22">
        <v>52</v>
      </c>
      <c r="C60" s="23" t="s">
        <v>651</v>
      </c>
      <c r="D60" s="24" t="s">
        <v>652</v>
      </c>
      <c r="E60" s="25" t="s">
        <v>653</v>
      </c>
      <c r="F60" s="26" t="s">
        <v>89</v>
      </c>
      <c r="G60" s="23" t="s">
        <v>49</v>
      </c>
      <c r="H60" s="27">
        <v>9</v>
      </c>
      <c r="I60" s="27">
        <v>6</v>
      </c>
      <c r="J60" s="27" t="s">
        <v>25</v>
      </c>
      <c r="K60" s="27">
        <v>5</v>
      </c>
      <c r="L60" s="71">
        <v>4</v>
      </c>
      <c r="M60" s="28">
        <f t="shared" si="6"/>
        <v>4.8</v>
      </c>
      <c r="N60" s="29" t="str">
        <f t="shared" si="7"/>
        <v>D</v>
      </c>
      <c r="O60" s="30" t="str">
        <f t="shared" si="8"/>
        <v>Trung bình yếu</v>
      </c>
      <c r="P60" s="31" t="str">
        <f t="shared" si="5"/>
        <v/>
      </c>
      <c r="Q60" s="32" t="s">
        <v>698</v>
      </c>
      <c r="R60" s="3"/>
      <c r="S60" s="21"/>
      <c r="T60" s="73" t="str">
        <f t="shared" si="9"/>
        <v>Đạt</v>
      </c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2:35" ht="18.75" customHeight="1" x14ac:dyDescent="0.25">
      <c r="B61" s="22">
        <v>53</v>
      </c>
      <c r="C61" s="23" t="s">
        <v>654</v>
      </c>
      <c r="D61" s="24" t="s">
        <v>655</v>
      </c>
      <c r="E61" s="25" t="s">
        <v>156</v>
      </c>
      <c r="F61" s="26" t="s">
        <v>656</v>
      </c>
      <c r="G61" s="23" t="s">
        <v>87</v>
      </c>
      <c r="H61" s="27">
        <v>6</v>
      </c>
      <c r="I61" s="27">
        <v>7</v>
      </c>
      <c r="J61" s="27" t="s">
        <v>25</v>
      </c>
      <c r="K61" s="27">
        <v>5</v>
      </c>
      <c r="L61" s="71">
        <v>5</v>
      </c>
      <c r="M61" s="28">
        <f t="shared" si="6"/>
        <v>5.3</v>
      </c>
      <c r="N61" s="29" t="str">
        <f t="shared" si="7"/>
        <v>D+</v>
      </c>
      <c r="O61" s="30" t="str">
        <f t="shared" si="8"/>
        <v>Trung bình yếu</v>
      </c>
      <c r="P61" s="31" t="str">
        <f t="shared" si="5"/>
        <v/>
      </c>
      <c r="Q61" s="32" t="s">
        <v>698</v>
      </c>
      <c r="R61" s="3"/>
      <c r="S61" s="21"/>
      <c r="T61" s="73" t="str">
        <f t="shared" si="9"/>
        <v>Đạt</v>
      </c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2:35" ht="18.75" customHeight="1" x14ac:dyDescent="0.25">
      <c r="B62" s="22">
        <v>54</v>
      </c>
      <c r="C62" s="23" t="s">
        <v>657</v>
      </c>
      <c r="D62" s="24" t="s">
        <v>70</v>
      </c>
      <c r="E62" s="25" t="s">
        <v>427</v>
      </c>
      <c r="F62" s="26" t="s">
        <v>82</v>
      </c>
      <c r="G62" s="23" t="s">
        <v>58</v>
      </c>
      <c r="H62" s="27">
        <v>6</v>
      </c>
      <c r="I62" s="27">
        <v>6</v>
      </c>
      <c r="J62" s="27" t="s">
        <v>25</v>
      </c>
      <c r="K62" s="27">
        <v>6</v>
      </c>
      <c r="L62" s="71">
        <v>0</v>
      </c>
      <c r="M62" s="28">
        <f t="shared" si="6"/>
        <v>1.8</v>
      </c>
      <c r="N62" s="29" t="str">
        <f t="shared" si="7"/>
        <v>F</v>
      </c>
      <c r="O62" s="30" t="str">
        <f t="shared" si="8"/>
        <v>Kém</v>
      </c>
      <c r="P62" s="31" t="s">
        <v>700</v>
      </c>
      <c r="Q62" s="32" t="s">
        <v>698</v>
      </c>
      <c r="R62" s="3"/>
      <c r="S62" s="21"/>
      <c r="T62" s="73" t="str">
        <f t="shared" si="9"/>
        <v>Học lại</v>
      </c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</row>
    <row r="63" spans="2:35" ht="18.75" customHeight="1" x14ac:dyDescent="0.25">
      <c r="B63" s="22">
        <v>55</v>
      </c>
      <c r="C63" s="23" t="s">
        <v>658</v>
      </c>
      <c r="D63" s="24" t="s">
        <v>167</v>
      </c>
      <c r="E63" s="25" t="s">
        <v>106</v>
      </c>
      <c r="F63" s="26" t="s">
        <v>659</v>
      </c>
      <c r="G63" s="23" t="s">
        <v>68</v>
      </c>
      <c r="H63" s="27">
        <v>8</v>
      </c>
      <c r="I63" s="27">
        <v>6</v>
      </c>
      <c r="J63" s="27" t="s">
        <v>25</v>
      </c>
      <c r="K63" s="27">
        <v>5</v>
      </c>
      <c r="L63" s="71">
        <v>6</v>
      </c>
      <c r="M63" s="28">
        <f t="shared" si="6"/>
        <v>6.1</v>
      </c>
      <c r="N63" s="29" t="str">
        <f t="shared" si="7"/>
        <v>C</v>
      </c>
      <c r="O63" s="30" t="str">
        <f t="shared" si="8"/>
        <v>Trung bình</v>
      </c>
      <c r="P63" s="31" t="str">
        <f t="shared" ref="P63:P78" si="10">+IF(OR($H63=0,$I63=0,$J63=0,$K63=0),"Không đủ ĐKDT",IF(AND(L63=0,M63&gt;=4),"Không đạt",""))</f>
        <v/>
      </c>
      <c r="Q63" s="32" t="s">
        <v>698</v>
      </c>
      <c r="R63" s="3"/>
      <c r="S63" s="21"/>
      <c r="T63" s="73" t="str">
        <f t="shared" si="9"/>
        <v>Đạt</v>
      </c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</row>
    <row r="64" spans="2:35" ht="18.75" customHeight="1" x14ac:dyDescent="0.25">
      <c r="B64" s="22">
        <v>56</v>
      </c>
      <c r="C64" s="23" t="s">
        <v>660</v>
      </c>
      <c r="D64" s="24" t="s">
        <v>661</v>
      </c>
      <c r="E64" s="25" t="s">
        <v>106</v>
      </c>
      <c r="F64" s="26" t="s">
        <v>662</v>
      </c>
      <c r="G64" s="23" t="s">
        <v>78</v>
      </c>
      <c r="H64" s="27">
        <v>10</v>
      </c>
      <c r="I64" s="27">
        <v>7</v>
      </c>
      <c r="J64" s="27" t="s">
        <v>25</v>
      </c>
      <c r="K64" s="27">
        <v>10</v>
      </c>
      <c r="L64" s="71">
        <v>8</v>
      </c>
      <c r="M64" s="28">
        <f t="shared" si="6"/>
        <v>8.3000000000000007</v>
      </c>
      <c r="N64" s="29" t="str">
        <f t="shared" si="7"/>
        <v>B+</v>
      </c>
      <c r="O64" s="30" t="str">
        <f t="shared" si="8"/>
        <v>Khá</v>
      </c>
      <c r="P64" s="31" t="str">
        <f t="shared" si="10"/>
        <v/>
      </c>
      <c r="Q64" s="32" t="s">
        <v>698</v>
      </c>
      <c r="R64" s="3"/>
      <c r="S64" s="21"/>
      <c r="T64" s="73" t="str">
        <f t="shared" si="9"/>
        <v>Đạt</v>
      </c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1:35" ht="18.75" customHeight="1" x14ac:dyDescent="0.25">
      <c r="B65" s="22">
        <v>57</v>
      </c>
      <c r="C65" s="23" t="s">
        <v>663</v>
      </c>
      <c r="D65" s="24" t="s">
        <v>120</v>
      </c>
      <c r="E65" s="25" t="s">
        <v>161</v>
      </c>
      <c r="F65" s="26" t="s">
        <v>664</v>
      </c>
      <c r="G65" s="23" t="s">
        <v>78</v>
      </c>
      <c r="H65" s="27" t="s">
        <v>25</v>
      </c>
      <c r="I65" s="27"/>
      <c r="J65" s="27" t="s">
        <v>25</v>
      </c>
      <c r="K65" s="27" t="s">
        <v>25</v>
      </c>
      <c r="L65" s="71" t="s">
        <v>25</v>
      </c>
      <c r="M65" s="28">
        <f t="shared" si="6"/>
        <v>0</v>
      </c>
      <c r="N65" s="29" t="str">
        <f t="shared" si="7"/>
        <v>F</v>
      </c>
      <c r="O65" s="30" t="str">
        <f t="shared" si="8"/>
        <v>Kém</v>
      </c>
      <c r="P65" s="31" t="str">
        <f t="shared" si="10"/>
        <v>Không đủ ĐKDT</v>
      </c>
      <c r="Q65" s="32" t="s">
        <v>698</v>
      </c>
      <c r="R65" s="3"/>
      <c r="S65" s="21"/>
      <c r="T65" s="73" t="str">
        <f t="shared" si="9"/>
        <v>Học lại</v>
      </c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1:35" ht="18.75" customHeight="1" x14ac:dyDescent="0.25">
      <c r="B66" s="22">
        <v>58</v>
      </c>
      <c r="C66" s="23" t="s">
        <v>665</v>
      </c>
      <c r="D66" s="24" t="s">
        <v>73</v>
      </c>
      <c r="E66" s="25" t="s">
        <v>161</v>
      </c>
      <c r="F66" s="26" t="s">
        <v>666</v>
      </c>
      <c r="G66" s="23" t="s">
        <v>55</v>
      </c>
      <c r="H66" s="27">
        <v>10</v>
      </c>
      <c r="I66" s="27">
        <v>10</v>
      </c>
      <c r="J66" s="27" t="s">
        <v>25</v>
      </c>
      <c r="K66" s="27">
        <v>10</v>
      </c>
      <c r="L66" s="71">
        <v>6</v>
      </c>
      <c r="M66" s="28">
        <f t="shared" si="6"/>
        <v>7.2</v>
      </c>
      <c r="N66" s="29" t="str">
        <f t="shared" si="7"/>
        <v>B</v>
      </c>
      <c r="O66" s="30" t="str">
        <f t="shared" si="8"/>
        <v>Khá</v>
      </c>
      <c r="P66" s="31" t="str">
        <f t="shared" si="10"/>
        <v/>
      </c>
      <c r="Q66" s="32" t="s">
        <v>698</v>
      </c>
      <c r="R66" s="3"/>
      <c r="S66" s="21"/>
      <c r="T66" s="73" t="str">
        <f t="shared" si="9"/>
        <v>Đạt</v>
      </c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1:35" ht="18.75" customHeight="1" x14ac:dyDescent="0.25">
      <c r="B67" s="22">
        <v>59</v>
      </c>
      <c r="C67" s="23" t="s">
        <v>667</v>
      </c>
      <c r="D67" s="24" t="s">
        <v>668</v>
      </c>
      <c r="E67" s="25" t="s">
        <v>163</v>
      </c>
      <c r="F67" s="26" t="s">
        <v>669</v>
      </c>
      <c r="G67" s="23" t="s">
        <v>68</v>
      </c>
      <c r="H67" s="27">
        <v>10</v>
      </c>
      <c r="I67" s="27">
        <v>7</v>
      </c>
      <c r="J67" s="27" t="s">
        <v>25</v>
      </c>
      <c r="K67" s="27">
        <v>9</v>
      </c>
      <c r="L67" s="71">
        <v>10</v>
      </c>
      <c r="M67" s="28">
        <f t="shared" si="6"/>
        <v>9.6</v>
      </c>
      <c r="N67" s="29" t="str">
        <f t="shared" si="7"/>
        <v>A+</v>
      </c>
      <c r="O67" s="30" t="str">
        <f t="shared" si="8"/>
        <v>Giỏi</v>
      </c>
      <c r="P67" s="31" t="str">
        <f t="shared" si="10"/>
        <v/>
      </c>
      <c r="Q67" s="32" t="s">
        <v>698</v>
      </c>
      <c r="R67" s="3"/>
      <c r="S67" s="21"/>
      <c r="T67" s="73" t="str">
        <f t="shared" si="9"/>
        <v>Đạt</v>
      </c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1:35" ht="18.75" customHeight="1" x14ac:dyDescent="0.25">
      <c r="B68" s="22">
        <v>60</v>
      </c>
      <c r="C68" s="23" t="s">
        <v>670</v>
      </c>
      <c r="D68" s="24" t="s">
        <v>671</v>
      </c>
      <c r="E68" s="25" t="s">
        <v>165</v>
      </c>
      <c r="F68" s="26" t="s">
        <v>672</v>
      </c>
      <c r="G68" s="23" t="s">
        <v>49</v>
      </c>
      <c r="H68" s="27">
        <v>8</v>
      </c>
      <c r="I68" s="27">
        <v>6</v>
      </c>
      <c r="J68" s="27" t="s">
        <v>25</v>
      </c>
      <c r="K68" s="27">
        <v>5</v>
      </c>
      <c r="L68" s="71">
        <v>7</v>
      </c>
      <c r="M68" s="28">
        <f t="shared" si="6"/>
        <v>6.8</v>
      </c>
      <c r="N68" s="29" t="str">
        <f t="shared" si="7"/>
        <v>C+</v>
      </c>
      <c r="O68" s="30" t="str">
        <f t="shared" si="8"/>
        <v>Trung bình</v>
      </c>
      <c r="P68" s="31" t="str">
        <f t="shared" si="10"/>
        <v/>
      </c>
      <c r="Q68" s="32" t="s">
        <v>698</v>
      </c>
      <c r="R68" s="3"/>
      <c r="S68" s="21"/>
      <c r="T68" s="73" t="str">
        <f t="shared" si="9"/>
        <v>Đạt</v>
      </c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1:35" ht="18.75" customHeight="1" x14ac:dyDescent="0.25">
      <c r="B69" s="22">
        <v>61</v>
      </c>
      <c r="C69" s="23" t="s">
        <v>673</v>
      </c>
      <c r="D69" s="24" t="s">
        <v>126</v>
      </c>
      <c r="E69" s="25" t="s">
        <v>674</v>
      </c>
      <c r="F69" s="26" t="s">
        <v>675</v>
      </c>
      <c r="G69" s="23" t="s">
        <v>58</v>
      </c>
      <c r="H69" s="27">
        <v>5</v>
      </c>
      <c r="I69" s="27">
        <v>7</v>
      </c>
      <c r="J69" s="27" t="s">
        <v>25</v>
      </c>
      <c r="K69" s="27">
        <v>5</v>
      </c>
      <c r="L69" s="71">
        <v>9</v>
      </c>
      <c r="M69" s="28">
        <f t="shared" si="6"/>
        <v>8</v>
      </c>
      <c r="N69" s="29" t="str">
        <f t="shared" si="7"/>
        <v>B+</v>
      </c>
      <c r="O69" s="30" t="str">
        <f t="shared" si="8"/>
        <v>Khá</v>
      </c>
      <c r="P69" s="31" t="str">
        <f t="shared" si="10"/>
        <v/>
      </c>
      <c r="Q69" s="32" t="s">
        <v>698</v>
      </c>
      <c r="R69" s="3"/>
      <c r="S69" s="21"/>
      <c r="T69" s="73" t="str">
        <f t="shared" si="9"/>
        <v>Đạt</v>
      </c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1:35" ht="18.75" customHeight="1" x14ac:dyDescent="0.25">
      <c r="B70" s="22">
        <v>62</v>
      </c>
      <c r="C70" s="23" t="s">
        <v>676</v>
      </c>
      <c r="D70" s="24" t="s">
        <v>126</v>
      </c>
      <c r="E70" s="25" t="s">
        <v>677</v>
      </c>
      <c r="F70" s="26" t="s">
        <v>678</v>
      </c>
      <c r="G70" s="23" t="s">
        <v>49</v>
      </c>
      <c r="H70" s="27">
        <v>8</v>
      </c>
      <c r="I70" s="27">
        <v>3</v>
      </c>
      <c r="J70" s="27" t="s">
        <v>25</v>
      </c>
      <c r="K70" s="27">
        <v>5</v>
      </c>
      <c r="L70" s="71">
        <v>4</v>
      </c>
      <c r="M70" s="28">
        <f t="shared" si="6"/>
        <v>4.4000000000000004</v>
      </c>
      <c r="N70" s="29" t="str">
        <f t="shared" si="7"/>
        <v>D</v>
      </c>
      <c r="O70" s="30" t="str">
        <f t="shared" si="8"/>
        <v>Trung bình yếu</v>
      </c>
      <c r="P70" s="31" t="str">
        <f t="shared" si="10"/>
        <v/>
      </c>
      <c r="Q70" s="32" t="s">
        <v>698</v>
      </c>
      <c r="R70" s="3"/>
      <c r="S70" s="21"/>
      <c r="T70" s="73" t="str">
        <f t="shared" si="9"/>
        <v>Đạt</v>
      </c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1:35" ht="18.75" customHeight="1" x14ac:dyDescent="0.25">
      <c r="B71" s="22">
        <v>63</v>
      </c>
      <c r="C71" s="23" t="s">
        <v>679</v>
      </c>
      <c r="D71" s="24" t="s">
        <v>107</v>
      </c>
      <c r="E71" s="25" t="s">
        <v>680</v>
      </c>
      <c r="F71" s="26" t="s">
        <v>96</v>
      </c>
      <c r="G71" s="23" t="s">
        <v>50</v>
      </c>
      <c r="H71" s="27">
        <v>9</v>
      </c>
      <c r="I71" s="27">
        <v>5</v>
      </c>
      <c r="J71" s="27" t="s">
        <v>25</v>
      </c>
      <c r="K71" s="27">
        <v>5</v>
      </c>
      <c r="L71" s="71">
        <v>9</v>
      </c>
      <c r="M71" s="28">
        <f t="shared" si="6"/>
        <v>8.1999999999999993</v>
      </c>
      <c r="N71" s="29" t="str">
        <f t="shared" si="7"/>
        <v>B+</v>
      </c>
      <c r="O71" s="30" t="str">
        <f t="shared" si="8"/>
        <v>Khá</v>
      </c>
      <c r="P71" s="31" t="str">
        <f t="shared" si="10"/>
        <v/>
      </c>
      <c r="Q71" s="32" t="s">
        <v>698</v>
      </c>
      <c r="R71" s="3"/>
      <c r="S71" s="21"/>
      <c r="T71" s="73" t="str">
        <f t="shared" si="9"/>
        <v>Đạt</v>
      </c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1:35" ht="18.75" customHeight="1" x14ac:dyDescent="0.25">
      <c r="B72" s="22">
        <v>64</v>
      </c>
      <c r="C72" s="23" t="s">
        <v>681</v>
      </c>
      <c r="D72" s="24" t="s">
        <v>682</v>
      </c>
      <c r="E72" s="25" t="s">
        <v>108</v>
      </c>
      <c r="F72" s="26" t="s">
        <v>266</v>
      </c>
      <c r="G72" s="23" t="s">
        <v>49</v>
      </c>
      <c r="H72" s="27">
        <v>6</v>
      </c>
      <c r="I72" s="27">
        <v>7</v>
      </c>
      <c r="J72" s="27" t="s">
        <v>25</v>
      </c>
      <c r="K72" s="27">
        <v>5</v>
      </c>
      <c r="L72" s="71">
        <v>0</v>
      </c>
      <c r="M72" s="28">
        <f t="shared" si="6"/>
        <v>1.8</v>
      </c>
      <c r="N72" s="29" t="str">
        <f t="shared" si="7"/>
        <v>F</v>
      </c>
      <c r="O72" s="30" t="str">
        <f t="shared" si="8"/>
        <v>Kém</v>
      </c>
      <c r="P72" s="31" t="str">
        <f t="shared" si="10"/>
        <v/>
      </c>
      <c r="Q72" s="32" t="s">
        <v>698</v>
      </c>
      <c r="R72" s="3"/>
      <c r="S72" s="21"/>
      <c r="T72" s="73" t="str">
        <f t="shared" si="9"/>
        <v>Học lại</v>
      </c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1:35" ht="18.75" customHeight="1" x14ac:dyDescent="0.25">
      <c r="B73" s="22">
        <v>65</v>
      </c>
      <c r="C73" s="23" t="s">
        <v>683</v>
      </c>
      <c r="D73" s="24" t="s">
        <v>684</v>
      </c>
      <c r="E73" s="25" t="s">
        <v>108</v>
      </c>
      <c r="F73" s="26" t="s">
        <v>86</v>
      </c>
      <c r="G73" s="23" t="s">
        <v>87</v>
      </c>
      <c r="H73" s="27">
        <v>7</v>
      </c>
      <c r="I73" s="27">
        <v>7</v>
      </c>
      <c r="J73" s="27" t="s">
        <v>25</v>
      </c>
      <c r="K73" s="27">
        <v>5</v>
      </c>
      <c r="L73" s="71">
        <v>6</v>
      </c>
      <c r="M73" s="28">
        <f t="shared" ref="M73:M78" si="11">ROUND(SUMPRODUCT(H73:L73,$H$8:$L$8)/100,1)</f>
        <v>6.1</v>
      </c>
      <c r="N73" s="29" t="str">
        <f t="shared" ref="N73:N78" si="12">IF(AND($M73&gt;=9,$M73&lt;=10),"A+","")&amp;IF(AND($M73&gt;=8.5,$M73&lt;=8.9),"A","")&amp;IF(AND($M73&gt;=8,$M73&lt;=8.4),"B+","")&amp;IF(AND($M73&gt;=7,$M73&lt;=7.9),"B","")&amp;IF(AND($M73&gt;=6.5,$M73&lt;=6.9),"C+","")&amp;IF(AND($M73&gt;=5.5,$M73&lt;=6.4),"C","")&amp;IF(AND($M73&gt;=5,$M73&lt;=5.4),"D+","")&amp;IF(AND($M73&gt;=4,$M73&lt;=4.9),"D","")&amp;IF(AND($M73&lt;4),"F","")</f>
        <v>C</v>
      </c>
      <c r="O73" s="30" t="str">
        <f t="shared" ref="O73:O78" si="13">IF($M73&lt;4,"Kém",IF(AND($M73&gt;=4,$M73&lt;=5.4),"Trung bình yếu",IF(AND($M73&gt;=5.5,$M73&lt;=6.9),"Trung bình",IF(AND($M73&gt;=7,$M73&lt;=8.4),"Khá",IF(AND($M73&gt;=8.5,$M73&lt;=10),"Giỏi","")))))</f>
        <v>Trung bình</v>
      </c>
      <c r="P73" s="31" t="str">
        <f t="shared" si="10"/>
        <v/>
      </c>
      <c r="Q73" s="32" t="s">
        <v>698</v>
      </c>
      <c r="R73" s="3"/>
      <c r="S73" s="21"/>
      <c r="T73" s="73" t="str">
        <f t="shared" ref="T73:T78" si="14">IF(P73="Không đủ ĐKDT","Học lại",IF(P73="Đình chỉ thi","Học lại",IF(AND(MID(G73,2,2)&lt;"12",P73="Vắng"),"Thi lại",IF(P73="Vắng có phép", "Thi lại",IF(AND((MID(G73,2,2)&lt;"12"),M73&lt;4.5),"Thi lại",IF(AND((MID(G73,2,2)&lt;"18"),M73&lt;4),"Học lại",IF(AND((MID(G73,2,2)&gt;"17"),M73&lt;4),"Thi lại",IF(AND(MID(G73,2,2)&gt;"17",L73=0),"Thi lại",IF(AND((MID(G73,2,2)&lt;"12"),L73=0),"Thi lại",IF(AND((MID(G73,2,2)&lt;"18"),(MID(G73,2,2)&gt;"11"),L73=0),"Học lại","Đạt"))))))))))</f>
        <v>Đạt</v>
      </c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1:35" ht="18.75" customHeight="1" x14ac:dyDescent="0.25">
      <c r="B74" s="22">
        <v>66</v>
      </c>
      <c r="C74" s="23" t="s">
        <v>685</v>
      </c>
      <c r="D74" s="24" t="s">
        <v>129</v>
      </c>
      <c r="E74" s="25" t="s">
        <v>79</v>
      </c>
      <c r="F74" s="26" t="s">
        <v>523</v>
      </c>
      <c r="G74" s="23" t="s">
        <v>78</v>
      </c>
      <c r="H74" s="27">
        <v>10</v>
      </c>
      <c r="I74" s="27">
        <v>6</v>
      </c>
      <c r="J74" s="27" t="s">
        <v>25</v>
      </c>
      <c r="K74" s="27">
        <v>10</v>
      </c>
      <c r="L74" s="71">
        <v>5</v>
      </c>
      <c r="M74" s="28">
        <f t="shared" si="11"/>
        <v>6.1</v>
      </c>
      <c r="N74" s="29" t="str">
        <f t="shared" si="12"/>
        <v>C</v>
      </c>
      <c r="O74" s="30" t="str">
        <f t="shared" si="13"/>
        <v>Trung bình</v>
      </c>
      <c r="P74" s="31" t="str">
        <f t="shared" si="10"/>
        <v/>
      </c>
      <c r="Q74" s="32" t="s">
        <v>698</v>
      </c>
      <c r="R74" s="3"/>
      <c r="S74" s="21"/>
      <c r="T74" s="73" t="str">
        <f t="shared" si="14"/>
        <v>Đạt</v>
      </c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1:35" ht="18.75" customHeight="1" x14ac:dyDescent="0.25">
      <c r="B75" s="22">
        <v>67</v>
      </c>
      <c r="C75" s="23" t="s">
        <v>686</v>
      </c>
      <c r="D75" s="24" t="s">
        <v>687</v>
      </c>
      <c r="E75" s="25" t="s">
        <v>79</v>
      </c>
      <c r="F75" s="26" t="s">
        <v>569</v>
      </c>
      <c r="G75" s="23" t="s">
        <v>60</v>
      </c>
      <c r="H75" s="27">
        <v>10</v>
      </c>
      <c r="I75" s="27">
        <v>7</v>
      </c>
      <c r="J75" s="27" t="s">
        <v>25</v>
      </c>
      <c r="K75" s="27">
        <v>7</v>
      </c>
      <c r="L75" s="71">
        <v>9</v>
      </c>
      <c r="M75" s="28">
        <f t="shared" si="11"/>
        <v>8.6999999999999993</v>
      </c>
      <c r="N75" s="29" t="str">
        <f t="shared" si="12"/>
        <v>A</v>
      </c>
      <c r="O75" s="30" t="str">
        <f t="shared" si="13"/>
        <v>Giỏi</v>
      </c>
      <c r="P75" s="31" t="str">
        <f t="shared" si="10"/>
        <v/>
      </c>
      <c r="Q75" s="32" t="s">
        <v>698</v>
      </c>
      <c r="R75" s="3"/>
      <c r="S75" s="21"/>
      <c r="T75" s="73" t="str">
        <f t="shared" si="14"/>
        <v>Đạt</v>
      </c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1:35" ht="18.75" customHeight="1" x14ac:dyDescent="0.25">
      <c r="B76" s="22">
        <v>68</v>
      </c>
      <c r="C76" s="23" t="s">
        <v>688</v>
      </c>
      <c r="D76" s="24" t="s">
        <v>689</v>
      </c>
      <c r="E76" s="25" t="s">
        <v>112</v>
      </c>
      <c r="F76" s="26" t="s">
        <v>119</v>
      </c>
      <c r="G76" s="23" t="s">
        <v>84</v>
      </c>
      <c r="H76" s="27">
        <v>7</v>
      </c>
      <c r="I76" s="27">
        <v>7</v>
      </c>
      <c r="J76" s="27" t="s">
        <v>25</v>
      </c>
      <c r="K76" s="27">
        <v>5</v>
      </c>
      <c r="L76" s="71">
        <v>3</v>
      </c>
      <c r="M76" s="28">
        <f t="shared" si="11"/>
        <v>4</v>
      </c>
      <c r="N76" s="29" t="str">
        <f t="shared" si="12"/>
        <v>D</v>
      </c>
      <c r="O76" s="30" t="str">
        <f t="shared" si="13"/>
        <v>Trung bình yếu</v>
      </c>
      <c r="P76" s="31" t="str">
        <f t="shared" si="10"/>
        <v/>
      </c>
      <c r="Q76" s="32" t="s">
        <v>698</v>
      </c>
      <c r="R76" s="3"/>
      <c r="S76" s="21"/>
      <c r="T76" s="73" t="str">
        <f t="shared" si="14"/>
        <v>Đạt</v>
      </c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</row>
    <row r="77" spans="1:35" ht="18.75" customHeight="1" x14ac:dyDescent="0.25">
      <c r="B77" s="22">
        <v>69</v>
      </c>
      <c r="C77" s="23" t="s">
        <v>690</v>
      </c>
      <c r="D77" s="24" t="s">
        <v>120</v>
      </c>
      <c r="E77" s="25" t="s">
        <v>172</v>
      </c>
      <c r="F77" s="26" t="s">
        <v>691</v>
      </c>
      <c r="G77" s="23" t="s">
        <v>68</v>
      </c>
      <c r="H77" s="27">
        <v>8</v>
      </c>
      <c r="I77" s="27">
        <v>7</v>
      </c>
      <c r="J77" s="27" t="s">
        <v>25</v>
      </c>
      <c r="K77" s="27">
        <v>5</v>
      </c>
      <c r="L77" s="71">
        <v>9</v>
      </c>
      <c r="M77" s="28">
        <f t="shared" si="11"/>
        <v>8.3000000000000007</v>
      </c>
      <c r="N77" s="29" t="str">
        <f t="shared" si="12"/>
        <v>B+</v>
      </c>
      <c r="O77" s="30" t="str">
        <f t="shared" si="13"/>
        <v>Khá</v>
      </c>
      <c r="P77" s="31" t="str">
        <f t="shared" si="10"/>
        <v/>
      </c>
      <c r="Q77" s="32" t="s">
        <v>698</v>
      </c>
      <c r="R77" s="3"/>
      <c r="S77" s="21"/>
      <c r="T77" s="73" t="str">
        <f t="shared" si="14"/>
        <v>Đạt</v>
      </c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</row>
    <row r="78" spans="1:35" ht="18.75" customHeight="1" x14ac:dyDescent="0.25">
      <c r="B78" s="22">
        <v>70</v>
      </c>
      <c r="C78" s="23" t="s">
        <v>692</v>
      </c>
      <c r="D78" s="24" t="s">
        <v>693</v>
      </c>
      <c r="E78" s="25" t="s">
        <v>113</v>
      </c>
      <c r="F78" s="26" t="s">
        <v>694</v>
      </c>
      <c r="G78" s="23" t="s">
        <v>49</v>
      </c>
      <c r="H78" s="27">
        <v>8</v>
      </c>
      <c r="I78" s="27">
        <v>6</v>
      </c>
      <c r="J78" s="27" t="s">
        <v>25</v>
      </c>
      <c r="K78" s="27">
        <v>5</v>
      </c>
      <c r="L78" s="71">
        <v>7</v>
      </c>
      <c r="M78" s="28">
        <f t="shared" si="11"/>
        <v>6.8</v>
      </c>
      <c r="N78" s="29" t="str">
        <f t="shared" si="12"/>
        <v>C+</v>
      </c>
      <c r="O78" s="30" t="str">
        <f t="shared" si="13"/>
        <v>Trung bình</v>
      </c>
      <c r="P78" s="31" t="str">
        <f t="shared" si="10"/>
        <v/>
      </c>
      <c r="Q78" s="32" t="s">
        <v>698</v>
      </c>
      <c r="R78" s="3"/>
      <c r="S78" s="21"/>
      <c r="T78" s="73" t="str">
        <f t="shared" si="14"/>
        <v>Đạt</v>
      </c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</row>
    <row r="79" spans="1:35" ht="9" customHeight="1" x14ac:dyDescent="0.25">
      <c r="A79" s="2"/>
      <c r="B79" s="33"/>
      <c r="C79" s="34"/>
      <c r="D79" s="34"/>
      <c r="E79" s="35"/>
      <c r="F79" s="35"/>
      <c r="G79" s="35"/>
      <c r="H79" s="36"/>
      <c r="I79" s="37"/>
      <c r="J79" s="37"/>
      <c r="K79" s="38"/>
      <c r="L79" s="38"/>
      <c r="M79" s="38"/>
      <c r="N79" s="38"/>
      <c r="O79" s="38"/>
      <c r="P79" s="38"/>
      <c r="Q79" s="38"/>
      <c r="R79" s="3"/>
    </row>
    <row r="80" spans="1:35" ht="16.5" x14ac:dyDescent="0.25">
      <c r="A80" s="2"/>
      <c r="B80" s="87" t="s">
        <v>26</v>
      </c>
      <c r="C80" s="87"/>
      <c r="D80" s="34"/>
      <c r="E80" s="35"/>
      <c r="F80" s="35"/>
      <c r="G80" s="35"/>
      <c r="H80" s="36"/>
      <c r="I80" s="37"/>
      <c r="J80" s="37"/>
      <c r="K80" s="38"/>
      <c r="L80" s="38"/>
      <c r="M80" s="38"/>
      <c r="N80" s="38"/>
      <c r="O80" s="38"/>
      <c r="P80" s="38"/>
      <c r="Q80" s="38"/>
      <c r="R80" s="3"/>
    </row>
    <row r="81" spans="1:18" ht="16.5" customHeight="1" x14ac:dyDescent="0.25">
      <c r="A81" s="2"/>
      <c r="B81" s="39" t="s">
        <v>27</v>
      </c>
      <c r="C81" s="39"/>
      <c r="D81" s="40">
        <f>+$W$7</f>
        <v>70</v>
      </c>
      <c r="E81" s="41" t="s">
        <v>28</v>
      </c>
      <c r="F81" s="79" t="s">
        <v>29</v>
      </c>
      <c r="G81" s="79"/>
      <c r="H81" s="79"/>
      <c r="I81" s="79"/>
      <c r="J81" s="79"/>
      <c r="K81" s="79"/>
      <c r="L81" s="42">
        <f>$W$7 -COUNTIF($P$8:$P$237,"Vắng") -COUNTIF($P$8:$P$237,"Vắng có phép") - COUNTIF($P$8:$P$237,"Đình chỉ thi") - COUNTIF($P$8:$P$237,"Không đủ ĐKDT")</f>
        <v>62</v>
      </c>
      <c r="M81" s="42"/>
      <c r="N81" s="42"/>
      <c r="O81" s="43"/>
      <c r="P81" s="44" t="s">
        <v>28</v>
      </c>
      <c r="Q81" s="43"/>
      <c r="R81" s="3"/>
    </row>
    <row r="82" spans="1:18" ht="16.5" customHeight="1" x14ac:dyDescent="0.25">
      <c r="A82" s="2"/>
      <c r="B82" s="39" t="s">
        <v>30</v>
      </c>
      <c r="C82" s="39"/>
      <c r="D82" s="40">
        <f>+$AH$7</f>
        <v>56</v>
      </c>
      <c r="E82" s="41" t="s">
        <v>28</v>
      </c>
      <c r="F82" s="79" t="s">
        <v>31</v>
      </c>
      <c r="G82" s="79"/>
      <c r="H82" s="79"/>
      <c r="I82" s="79"/>
      <c r="J82" s="79"/>
      <c r="K82" s="79"/>
      <c r="L82" s="45">
        <f>COUNTIF($P$8:$P$113,"Vắng")</f>
        <v>4</v>
      </c>
      <c r="M82" s="45"/>
      <c r="N82" s="45"/>
      <c r="O82" s="46"/>
      <c r="P82" s="44" t="s">
        <v>28</v>
      </c>
      <c r="Q82" s="46"/>
      <c r="R82" s="3"/>
    </row>
    <row r="83" spans="1:18" ht="16.5" customHeight="1" x14ac:dyDescent="0.25">
      <c r="A83" s="2"/>
      <c r="B83" s="39" t="s">
        <v>39</v>
      </c>
      <c r="C83" s="39"/>
      <c r="D83" s="49">
        <f>COUNTIF(T9:T78,"Học lại")</f>
        <v>14</v>
      </c>
      <c r="E83" s="41" t="s">
        <v>28</v>
      </c>
      <c r="F83" s="79" t="s">
        <v>40</v>
      </c>
      <c r="G83" s="79"/>
      <c r="H83" s="79"/>
      <c r="I83" s="79"/>
      <c r="J83" s="79"/>
      <c r="K83" s="79"/>
      <c r="L83" s="42">
        <f>COUNTIF($P$8:$P$113,"Vắng có phép")</f>
        <v>0</v>
      </c>
      <c r="M83" s="42"/>
      <c r="N83" s="42"/>
      <c r="O83" s="43"/>
      <c r="P83" s="44" t="s">
        <v>28</v>
      </c>
      <c r="Q83" s="43"/>
      <c r="R83" s="3"/>
    </row>
    <row r="84" spans="1:18" ht="3" customHeight="1" x14ac:dyDescent="0.25">
      <c r="A84" s="2"/>
      <c r="B84" s="33"/>
      <c r="C84" s="34"/>
      <c r="D84" s="34"/>
      <c r="E84" s="35"/>
      <c r="F84" s="35"/>
      <c r="G84" s="35"/>
      <c r="H84" s="36"/>
      <c r="I84" s="37"/>
      <c r="J84" s="37"/>
      <c r="K84" s="38"/>
      <c r="L84" s="38"/>
      <c r="M84" s="38"/>
      <c r="N84" s="38"/>
      <c r="O84" s="38"/>
      <c r="P84" s="38"/>
      <c r="Q84" s="38"/>
      <c r="R84" s="3"/>
    </row>
    <row r="85" spans="1:18" x14ac:dyDescent="0.25">
      <c r="B85" s="68" t="s">
        <v>41</v>
      </c>
      <c r="C85" s="68"/>
      <c r="D85" s="69">
        <f>COUNTIF(T9:T78,"Thi lại")</f>
        <v>0</v>
      </c>
      <c r="E85" s="70" t="s">
        <v>28</v>
      </c>
      <c r="F85" s="3"/>
      <c r="G85" s="3"/>
      <c r="H85" s="3"/>
      <c r="I85" s="3"/>
      <c r="J85" s="80"/>
      <c r="K85" s="80"/>
      <c r="L85" s="80"/>
      <c r="M85" s="80"/>
      <c r="N85" s="80"/>
      <c r="O85" s="80"/>
      <c r="P85" s="80"/>
      <c r="Q85" s="80"/>
      <c r="R85" s="3"/>
    </row>
    <row r="86" spans="1:18" ht="24.75" customHeight="1" x14ac:dyDescent="0.25">
      <c r="B86" s="68"/>
      <c r="C86" s="68"/>
      <c r="D86" s="69"/>
      <c r="E86" s="70"/>
      <c r="F86" s="3"/>
      <c r="G86" s="3"/>
      <c r="H86" s="3"/>
      <c r="I86" s="3"/>
      <c r="J86" s="80" t="s">
        <v>701</v>
      </c>
      <c r="K86" s="80"/>
      <c r="L86" s="80"/>
      <c r="M86" s="80"/>
      <c r="N86" s="80"/>
      <c r="O86" s="80"/>
      <c r="P86" s="80"/>
      <c r="Q86" s="80"/>
      <c r="R86" s="3"/>
    </row>
  </sheetData>
  <sheetProtection formatCells="0" formatColumns="0" formatRows="0" insertColumns="0" insertRows="0" insertHyperlinks="0" deleteColumns="0" deleteRows="0" sort="0" autoFilter="0" pivotTables="0"/>
  <autoFilter ref="A7:AI78">
    <filterColumn colId="3" showButton="0"/>
  </autoFilter>
  <sortState ref="B9:U78">
    <sortCondition ref="B9:B78"/>
  </sortState>
  <mergeCells count="40">
    <mergeCell ref="B1:G1"/>
    <mergeCell ref="H1:Q1"/>
    <mergeCell ref="B2:G2"/>
    <mergeCell ref="H2:Q2"/>
    <mergeCell ref="B3:C3"/>
    <mergeCell ref="D3:K3"/>
    <mergeCell ref="L3:Q3"/>
    <mergeCell ref="O6:O7"/>
    <mergeCell ref="P6:P8"/>
    <mergeCell ref="Q6:Q8"/>
    <mergeCell ref="M6:M8"/>
    <mergeCell ref="U3:U6"/>
    <mergeCell ref="AH3:AI5"/>
    <mergeCell ref="V3:V6"/>
    <mergeCell ref="W3:W6"/>
    <mergeCell ref="X3:AA5"/>
    <mergeCell ref="AB3:AC5"/>
    <mergeCell ref="AD3:AE5"/>
    <mergeCell ref="AF3:AG5"/>
    <mergeCell ref="J86:Q86"/>
    <mergeCell ref="F81:K81"/>
    <mergeCell ref="B4:C4"/>
    <mergeCell ref="G4:K4"/>
    <mergeCell ref="L4:Q4"/>
    <mergeCell ref="B6:B7"/>
    <mergeCell ref="C6:C7"/>
    <mergeCell ref="D6:E7"/>
    <mergeCell ref="F6:F7"/>
    <mergeCell ref="G6:G7"/>
    <mergeCell ref="H6:H7"/>
    <mergeCell ref="N6:N7"/>
    <mergeCell ref="L6:L7"/>
    <mergeCell ref="I6:I7"/>
    <mergeCell ref="J6:J7"/>
    <mergeCell ref="K6:K7"/>
    <mergeCell ref="B8:G8"/>
    <mergeCell ref="B80:C80"/>
    <mergeCell ref="F82:K82"/>
    <mergeCell ref="F83:K83"/>
    <mergeCell ref="J85:Q85"/>
  </mergeCells>
  <conditionalFormatting sqref="H9:L78">
    <cfRule type="cellIs" dxfId="32" priority="16" operator="greaterThan">
      <formula>10</formula>
    </cfRule>
  </conditionalFormatting>
  <conditionalFormatting sqref="L9:L78">
    <cfRule type="cellIs" dxfId="31" priority="7" operator="greaterThan">
      <formula>10</formula>
    </cfRule>
    <cfRule type="cellIs" dxfId="30" priority="9" operator="greaterThan">
      <formula>10</formula>
    </cfRule>
    <cfRule type="cellIs" dxfId="29" priority="10" operator="greaterThan">
      <formula>10</formula>
    </cfRule>
    <cfRule type="cellIs" dxfId="28" priority="11" operator="greaterThan">
      <formula>10</formula>
    </cfRule>
    <cfRule type="cellIs" dxfId="27" priority="12" operator="greaterThan">
      <formula>10</formula>
    </cfRule>
    <cfRule type="cellIs" dxfId="26" priority="13" operator="greaterThan">
      <formula>10</formula>
    </cfRule>
  </conditionalFormatting>
  <conditionalFormatting sqref="H9:K78">
    <cfRule type="cellIs" dxfId="25" priority="6" operator="greaterThan">
      <formula>10</formula>
    </cfRule>
  </conditionalFormatting>
  <conditionalFormatting sqref="C1:C1048576">
    <cfRule type="duplicateValues" dxfId="24" priority="39"/>
  </conditionalFormatting>
  <conditionalFormatting sqref="P14">
    <cfRule type="duplicateValues" dxfId="23" priority="4"/>
  </conditionalFormatting>
  <conditionalFormatting sqref="P33">
    <cfRule type="duplicateValues" dxfId="22" priority="3"/>
  </conditionalFormatting>
  <conditionalFormatting sqref="P36">
    <cfRule type="duplicateValues" dxfId="21" priority="2"/>
  </conditionalFormatting>
  <dataValidations count="1">
    <dataValidation allowBlank="1" showInputMessage="1" showErrorMessage="1" errorTitle="Không xóa dữ liệu" error="Không xóa dữ liệu" prompt="Không xóa dữ liệu" sqref="D83 T9:T78 U2:AI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6"/>
  <sheetViews>
    <sheetView zoomScale="115" zoomScaleNormal="115" workbookViewId="0">
      <pane ySplit="2" topLeftCell="A59" activePane="bottomLeft" state="frozen"/>
      <selection activeCell="L5" sqref="L1:O1048576"/>
      <selection pane="bottomLeft" activeCell="L62" sqref="L62"/>
    </sheetView>
  </sheetViews>
  <sheetFormatPr defaultColWidth="9" defaultRowHeight="15.75" x14ac:dyDescent="0.25"/>
  <cols>
    <col min="1" max="1" width="1.5" style="1" customWidth="1"/>
    <col min="2" max="2" width="4" style="1" customWidth="1"/>
    <col min="3" max="3" width="11.375" style="1" customWidth="1"/>
    <col min="4" max="4" width="14.25" style="1" customWidth="1"/>
    <col min="5" max="5" width="10.25" style="1" customWidth="1"/>
    <col min="6" max="6" width="9.375" style="1" hidden="1" customWidth="1"/>
    <col min="7" max="7" width="11.625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5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 x14ac:dyDescent="0.3">
      <c r="B1" s="99" t="s">
        <v>0</v>
      </c>
      <c r="C1" s="99"/>
      <c r="D1" s="99"/>
      <c r="E1" s="99"/>
      <c r="F1" s="99"/>
      <c r="G1" s="99"/>
      <c r="H1" s="100" t="s">
        <v>699</v>
      </c>
      <c r="I1" s="100"/>
      <c r="J1" s="100"/>
      <c r="K1" s="100"/>
      <c r="L1" s="100"/>
      <c r="M1" s="100"/>
      <c r="N1" s="100"/>
      <c r="O1" s="100"/>
      <c r="P1" s="100"/>
      <c r="Q1" s="100"/>
      <c r="R1" s="3"/>
    </row>
    <row r="2" spans="2:35" ht="25.5" customHeight="1" x14ac:dyDescent="0.25">
      <c r="B2" s="101" t="s">
        <v>1</v>
      </c>
      <c r="C2" s="101"/>
      <c r="D2" s="101"/>
      <c r="E2" s="101"/>
      <c r="F2" s="101"/>
      <c r="G2" s="101"/>
      <c r="H2" s="102" t="s">
        <v>42</v>
      </c>
      <c r="I2" s="102"/>
      <c r="J2" s="102"/>
      <c r="K2" s="102"/>
      <c r="L2" s="102"/>
      <c r="M2" s="102"/>
      <c r="N2" s="102"/>
      <c r="O2" s="102"/>
      <c r="P2" s="102"/>
      <c r="Q2" s="102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 x14ac:dyDescent="0.25">
      <c r="B3" s="103" t="s">
        <v>2</v>
      </c>
      <c r="C3" s="103"/>
      <c r="D3" s="104" t="s">
        <v>43</v>
      </c>
      <c r="E3" s="104"/>
      <c r="F3" s="104"/>
      <c r="G3" s="104"/>
      <c r="H3" s="104"/>
      <c r="I3" s="104"/>
      <c r="J3" s="104"/>
      <c r="K3" s="104"/>
      <c r="L3" s="105" t="s">
        <v>530</v>
      </c>
      <c r="M3" s="105"/>
      <c r="N3" s="105"/>
      <c r="O3" s="105"/>
      <c r="P3" s="105"/>
      <c r="Q3" s="105"/>
      <c r="T3" s="51"/>
      <c r="U3" s="90" t="s">
        <v>38</v>
      </c>
      <c r="V3" s="90" t="s">
        <v>8</v>
      </c>
      <c r="W3" s="90" t="s">
        <v>37</v>
      </c>
      <c r="X3" s="90" t="s">
        <v>36</v>
      </c>
      <c r="Y3" s="90"/>
      <c r="Z3" s="90"/>
      <c r="AA3" s="90"/>
      <c r="AB3" s="90" t="s">
        <v>35</v>
      </c>
      <c r="AC3" s="90"/>
      <c r="AD3" s="90" t="s">
        <v>33</v>
      </c>
      <c r="AE3" s="90"/>
      <c r="AF3" s="90" t="s">
        <v>34</v>
      </c>
      <c r="AG3" s="90"/>
      <c r="AH3" s="90" t="s">
        <v>32</v>
      </c>
      <c r="AI3" s="90"/>
    </row>
    <row r="4" spans="2:35" ht="17.25" customHeight="1" x14ac:dyDescent="0.25">
      <c r="B4" s="91" t="s">
        <v>3</v>
      </c>
      <c r="C4" s="91"/>
      <c r="D4" s="6">
        <v>3</v>
      </c>
      <c r="G4" s="92" t="s">
        <v>115</v>
      </c>
      <c r="H4" s="92"/>
      <c r="I4" s="92"/>
      <c r="J4" s="92"/>
      <c r="K4" s="92"/>
      <c r="L4" s="92" t="s">
        <v>367</v>
      </c>
      <c r="M4" s="92"/>
      <c r="N4" s="92"/>
      <c r="O4" s="92"/>
      <c r="P4" s="92"/>
      <c r="Q4" s="92"/>
      <c r="T4" s="51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</row>
    <row r="5" spans="2:35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</row>
    <row r="6" spans="2:35" ht="44.25" customHeight="1" x14ac:dyDescent="0.25">
      <c r="B6" s="81" t="s">
        <v>4</v>
      </c>
      <c r="C6" s="93" t="s">
        <v>5</v>
      </c>
      <c r="D6" s="95" t="s">
        <v>6</v>
      </c>
      <c r="E6" s="96"/>
      <c r="F6" s="81" t="s">
        <v>7</v>
      </c>
      <c r="G6" s="81" t="s">
        <v>8</v>
      </c>
      <c r="H6" s="89" t="s">
        <v>9</v>
      </c>
      <c r="I6" s="89" t="s">
        <v>10</v>
      </c>
      <c r="J6" s="89" t="s">
        <v>11</v>
      </c>
      <c r="K6" s="89" t="s">
        <v>12</v>
      </c>
      <c r="L6" s="88" t="s">
        <v>13</v>
      </c>
      <c r="M6" s="81" t="s">
        <v>14</v>
      </c>
      <c r="N6" s="88" t="s">
        <v>15</v>
      </c>
      <c r="O6" s="81" t="s">
        <v>16</v>
      </c>
      <c r="P6" s="81" t="s">
        <v>17</v>
      </c>
      <c r="Q6" s="81" t="s">
        <v>18</v>
      </c>
      <c r="T6" s="51"/>
      <c r="U6" s="90"/>
      <c r="V6" s="90"/>
      <c r="W6" s="90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 x14ac:dyDescent="0.25">
      <c r="B7" s="83"/>
      <c r="C7" s="94"/>
      <c r="D7" s="97"/>
      <c r="E7" s="98"/>
      <c r="F7" s="83"/>
      <c r="G7" s="83"/>
      <c r="H7" s="89"/>
      <c r="I7" s="89"/>
      <c r="J7" s="89"/>
      <c r="K7" s="89"/>
      <c r="L7" s="88"/>
      <c r="M7" s="82"/>
      <c r="N7" s="88"/>
      <c r="O7" s="83"/>
      <c r="P7" s="82"/>
      <c r="Q7" s="82"/>
      <c r="S7" s="8"/>
      <c r="T7" s="51"/>
      <c r="U7" s="56" t="str">
        <f>+D3</f>
        <v>Nhập môn trí tuệ nhân tạo</v>
      </c>
      <c r="V7" s="57" t="str">
        <f>+L3</f>
        <v>Nhóm: D15-179_04</v>
      </c>
      <c r="W7" s="58">
        <f>+$AF$7+$AH$7+$AD$7</f>
        <v>70</v>
      </c>
      <c r="X7" s="52">
        <f>COUNTIF($P$8:$P$109,"Khiển trách")</f>
        <v>0</v>
      </c>
      <c r="Y7" s="52">
        <f>COUNTIF($P$8:$P$109,"Cảnh cáo")</f>
        <v>0</v>
      </c>
      <c r="Z7" s="52">
        <f>COUNTIF($P$8:$P$109,"Đình chỉ thi")</f>
        <v>0</v>
      </c>
      <c r="AA7" s="59">
        <f>+($X$7+$Y$7+$Z$7)/$W$7*100%</f>
        <v>0</v>
      </c>
      <c r="AB7" s="52">
        <f>SUM(COUNTIF($P$8:$P$107,"Vắng"),COUNTIF($P$8:$P$107,"Vắng có phép"))</f>
        <v>3</v>
      </c>
      <c r="AC7" s="60">
        <f>+$AB$7/$W$7</f>
        <v>4.2857142857142858E-2</v>
      </c>
      <c r="AD7" s="61">
        <f>COUNTIF($T$8:$T$107,"Thi lại")</f>
        <v>1</v>
      </c>
      <c r="AE7" s="60">
        <f>+$AD$7/$W$7</f>
        <v>1.4285714285714285E-2</v>
      </c>
      <c r="AF7" s="61">
        <f>COUNTIF($T$8:$T$108,"Học lại")</f>
        <v>8</v>
      </c>
      <c r="AG7" s="60">
        <f>+$AF$7/$W$7</f>
        <v>0.11428571428571428</v>
      </c>
      <c r="AH7" s="52">
        <f>COUNTIF($T$9:$T$108,"Đạt")</f>
        <v>61</v>
      </c>
      <c r="AI7" s="59">
        <f>+$AH$7/$W$7</f>
        <v>0.87142857142857144</v>
      </c>
    </row>
    <row r="8" spans="2:35" ht="14.25" customHeight="1" x14ac:dyDescent="0.25">
      <c r="B8" s="84" t="s">
        <v>24</v>
      </c>
      <c r="C8" s="85"/>
      <c r="D8" s="85"/>
      <c r="E8" s="85"/>
      <c r="F8" s="85"/>
      <c r="G8" s="86"/>
      <c r="H8" s="9">
        <v>10</v>
      </c>
      <c r="I8" s="9">
        <v>10</v>
      </c>
      <c r="J8" s="72"/>
      <c r="K8" s="9">
        <v>10</v>
      </c>
      <c r="L8" s="48">
        <f>100-(H8+I8+J8+K8)</f>
        <v>70</v>
      </c>
      <c r="M8" s="83"/>
      <c r="N8" s="10"/>
      <c r="O8" s="10"/>
      <c r="P8" s="83"/>
      <c r="Q8" s="83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18.75" customHeight="1" x14ac:dyDescent="0.25">
      <c r="B9" s="11">
        <v>1</v>
      </c>
      <c r="C9" s="12" t="s">
        <v>371</v>
      </c>
      <c r="D9" s="13" t="s">
        <v>372</v>
      </c>
      <c r="E9" s="14" t="s">
        <v>373</v>
      </c>
      <c r="F9" s="15" t="s">
        <v>374</v>
      </c>
      <c r="G9" s="12" t="s">
        <v>55</v>
      </c>
      <c r="H9" s="16">
        <v>9</v>
      </c>
      <c r="I9" s="16">
        <v>6</v>
      </c>
      <c r="J9" s="16" t="s">
        <v>25</v>
      </c>
      <c r="K9" s="16">
        <v>5</v>
      </c>
      <c r="L9" s="17">
        <v>9</v>
      </c>
      <c r="M9" s="18">
        <f t="shared" ref="M9:M40" si="0">ROUND(SUMPRODUCT(H9:L9,$H$8:$L$8)/100,1)</f>
        <v>8.3000000000000007</v>
      </c>
      <c r="N9" s="19" t="str">
        <f t="shared" ref="N9:N40" si="1"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B+</v>
      </c>
      <c r="O9" s="19" t="str">
        <f t="shared" ref="O9:O40" si="2">IF($M9&lt;4,"Kém",IF(AND($M9&gt;=4,$M9&lt;=5.4),"Trung bình yếu",IF(AND($M9&gt;=5.5,$M9&lt;=6.9),"Trung bình",IF(AND($M9&gt;=7,$M9&lt;=8.4),"Khá",IF(AND($M9&gt;=8.5,$M9&lt;=10),"Giỏi","")))))</f>
        <v>Khá</v>
      </c>
      <c r="P9" s="31" t="str">
        <f t="shared" ref="P9:P30" si="3">+IF(OR($H9=0,$I9=0,$J9=0,$K9=0),"Không đủ ĐKDT",IF(AND(L9=0,M9&gt;=4),"Không đạt",""))</f>
        <v/>
      </c>
      <c r="Q9" s="20" t="s">
        <v>174</v>
      </c>
      <c r="R9" s="3"/>
      <c r="S9" s="21"/>
      <c r="T9" s="73" t="str">
        <f t="shared" ref="T9:T40" si="4">IF(P9="Không đủ ĐKDT","Học lại",IF(P9="Đình chỉ thi","Học lại",IF(AND(MID(G9,2,2)&lt;"12",P9="Vắng"),"Thi lại",IF(P9="Vắng có phép", "Thi lại",IF(AND((MID(G9,2,2)&lt;"12"),M9&lt;4.5),"Thi lại",IF(AND((MID(G9,2,2)&lt;"18"),M9&lt;4),"Học lại",IF(AND((MID(G9,2,2)&gt;"17"),M9&lt;4),"Thi lại",IF(AND(MID(G9,2,2)&gt;"17",L9=0),"Thi lại",IF(AND((MID(G9,2,2)&lt;"12"),L9=0),"Thi lại",IF(AND((MID(G9,2,2)&lt;"18"),(MID(G9,2,2)&gt;"11"),L9=0),"Học lại","Đạt"))))))))))</f>
        <v>Đạt</v>
      </c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</row>
    <row r="10" spans="2:35" ht="18.75" customHeight="1" x14ac:dyDescent="0.25">
      <c r="B10" s="22">
        <v>2</v>
      </c>
      <c r="C10" s="23" t="s">
        <v>375</v>
      </c>
      <c r="D10" s="24" t="s">
        <v>376</v>
      </c>
      <c r="E10" s="25" t="s">
        <v>45</v>
      </c>
      <c r="F10" s="26" t="s">
        <v>377</v>
      </c>
      <c r="G10" s="23" t="s">
        <v>68</v>
      </c>
      <c r="H10" s="27">
        <v>9</v>
      </c>
      <c r="I10" s="27">
        <v>7</v>
      </c>
      <c r="J10" s="27" t="s">
        <v>25</v>
      </c>
      <c r="K10" s="27">
        <v>5</v>
      </c>
      <c r="L10" s="71">
        <v>5</v>
      </c>
      <c r="M10" s="28">
        <f t="shared" si="0"/>
        <v>5.6</v>
      </c>
      <c r="N10" s="29" t="str">
        <f t="shared" si="1"/>
        <v>C</v>
      </c>
      <c r="O10" s="30" t="str">
        <f t="shared" si="2"/>
        <v>Trung bình</v>
      </c>
      <c r="P10" s="31" t="str">
        <f t="shared" si="3"/>
        <v/>
      </c>
      <c r="Q10" s="32" t="s">
        <v>174</v>
      </c>
      <c r="R10" s="3"/>
      <c r="S10" s="21"/>
      <c r="T10" s="73" t="str">
        <f t="shared" si="4"/>
        <v>Đạt</v>
      </c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</row>
    <row r="11" spans="2:35" ht="18.75" customHeight="1" x14ac:dyDescent="0.25">
      <c r="B11" s="22">
        <v>3</v>
      </c>
      <c r="C11" s="23" t="s">
        <v>378</v>
      </c>
      <c r="D11" s="24" t="s">
        <v>379</v>
      </c>
      <c r="E11" s="25" t="s">
        <v>45</v>
      </c>
      <c r="F11" s="26" t="s">
        <v>380</v>
      </c>
      <c r="G11" s="23" t="s">
        <v>84</v>
      </c>
      <c r="H11" s="27">
        <v>9</v>
      </c>
      <c r="I11" s="27">
        <v>6</v>
      </c>
      <c r="J11" s="27" t="s">
        <v>25</v>
      </c>
      <c r="K11" s="27">
        <v>7</v>
      </c>
      <c r="L11" s="71">
        <v>6</v>
      </c>
      <c r="M11" s="28">
        <f t="shared" si="0"/>
        <v>6.4</v>
      </c>
      <c r="N11" s="29" t="str">
        <f t="shared" si="1"/>
        <v>C</v>
      </c>
      <c r="O11" s="30" t="str">
        <f t="shared" si="2"/>
        <v>Trung bình</v>
      </c>
      <c r="P11" s="31" t="str">
        <f t="shared" si="3"/>
        <v/>
      </c>
      <c r="Q11" s="32" t="s">
        <v>174</v>
      </c>
      <c r="R11" s="3"/>
      <c r="S11" s="21"/>
      <c r="T11" s="73" t="str">
        <f t="shared" si="4"/>
        <v>Đạt</v>
      </c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</row>
    <row r="12" spans="2:35" ht="18.75" customHeight="1" x14ac:dyDescent="0.25">
      <c r="B12" s="22">
        <v>4</v>
      </c>
      <c r="C12" s="23" t="s">
        <v>381</v>
      </c>
      <c r="D12" s="24" t="s">
        <v>147</v>
      </c>
      <c r="E12" s="25" t="s">
        <v>45</v>
      </c>
      <c r="F12" s="26" t="s">
        <v>382</v>
      </c>
      <c r="G12" s="23" t="s">
        <v>68</v>
      </c>
      <c r="H12" s="27">
        <v>10</v>
      </c>
      <c r="I12" s="27">
        <v>5</v>
      </c>
      <c r="J12" s="27" t="s">
        <v>25</v>
      </c>
      <c r="K12" s="27">
        <v>10</v>
      </c>
      <c r="L12" s="71">
        <v>7</v>
      </c>
      <c r="M12" s="28">
        <f t="shared" si="0"/>
        <v>7.4</v>
      </c>
      <c r="N12" s="29" t="str">
        <f t="shared" si="1"/>
        <v>B</v>
      </c>
      <c r="O12" s="30" t="str">
        <f t="shared" si="2"/>
        <v>Khá</v>
      </c>
      <c r="P12" s="31" t="str">
        <f t="shared" si="3"/>
        <v/>
      </c>
      <c r="Q12" s="32" t="s">
        <v>174</v>
      </c>
      <c r="R12" s="3"/>
      <c r="S12" s="21"/>
      <c r="T12" s="73" t="str">
        <f t="shared" si="4"/>
        <v>Đạt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18.75" customHeight="1" x14ac:dyDescent="0.25">
      <c r="B13" s="22">
        <v>5</v>
      </c>
      <c r="C13" s="23" t="s">
        <v>383</v>
      </c>
      <c r="D13" s="24" t="s">
        <v>308</v>
      </c>
      <c r="E13" s="25" t="s">
        <v>45</v>
      </c>
      <c r="F13" s="26" t="s">
        <v>384</v>
      </c>
      <c r="G13" s="23" t="s">
        <v>78</v>
      </c>
      <c r="H13" s="27">
        <v>8</v>
      </c>
      <c r="I13" s="27">
        <v>6</v>
      </c>
      <c r="J13" s="27" t="s">
        <v>25</v>
      </c>
      <c r="K13" s="27">
        <v>5</v>
      </c>
      <c r="L13" s="71">
        <v>6</v>
      </c>
      <c r="M13" s="28">
        <f t="shared" si="0"/>
        <v>6.1</v>
      </c>
      <c r="N13" s="29" t="str">
        <f t="shared" si="1"/>
        <v>C</v>
      </c>
      <c r="O13" s="30" t="str">
        <f t="shared" si="2"/>
        <v>Trung bình</v>
      </c>
      <c r="P13" s="31" t="str">
        <f t="shared" si="3"/>
        <v/>
      </c>
      <c r="Q13" s="32" t="s">
        <v>174</v>
      </c>
      <c r="R13" s="3"/>
      <c r="S13" s="21"/>
      <c r="T13" s="73" t="str">
        <f t="shared" si="4"/>
        <v>Đạt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18.75" customHeight="1" x14ac:dyDescent="0.25">
      <c r="B14" s="22">
        <v>6</v>
      </c>
      <c r="C14" s="23" t="s">
        <v>385</v>
      </c>
      <c r="D14" s="24" t="s">
        <v>386</v>
      </c>
      <c r="E14" s="25" t="s">
        <v>45</v>
      </c>
      <c r="F14" s="26" t="s">
        <v>387</v>
      </c>
      <c r="G14" s="23" t="s">
        <v>55</v>
      </c>
      <c r="H14" s="27">
        <v>10</v>
      </c>
      <c r="I14" s="27">
        <v>6</v>
      </c>
      <c r="J14" s="27" t="s">
        <v>25</v>
      </c>
      <c r="K14" s="27">
        <v>9</v>
      </c>
      <c r="L14" s="71">
        <v>10</v>
      </c>
      <c r="M14" s="28">
        <f t="shared" si="0"/>
        <v>9.5</v>
      </c>
      <c r="N14" s="29" t="str">
        <f t="shared" si="1"/>
        <v>A+</v>
      </c>
      <c r="O14" s="30" t="str">
        <f t="shared" si="2"/>
        <v>Giỏi</v>
      </c>
      <c r="P14" s="31" t="str">
        <f t="shared" si="3"/>
        <v/>
      </c>
      <c r="Q14" s="32" t="s">
        <v>174</v>
      </c>
      <c r="R14" s="3"/>
      <c r="S14" s="21"/>
      <c r="T14" s="73" t="str">
        <f t="shared" si="4"/>
        <v>Đạt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18.75" customHeight="1" x14ac:dyDescent="0.25">
      <c r="B15" s="22">
        <v>7</v>
      </c>
      <c r="C15" s="23" t="s">
        <v>388</v>
      </c>
      <c r="D15" s="24" t="s">
        <v>386</v>
      </c>
      <c r="E15" s="25" t="s">
        <v>45</v>
      </c>
      <c r="F15" s="26" t="s">
        <v>334</v>
      </c>
      <c r="G15" s="23" t="s">
        <v>49</v>
      </c>
      <c r="H15" s="27">
        <v>10</v>
      </c>
      <c r="I15" s="27">
        <v>6</v>
      </c>
      <c r="J15" s="27" t="s">
        <v>25</v>
      </c>
      <c r="K15" s="27">
        <v>10</v>
      </c>
      <c r="L15" s="71">
        <v>9</v>
      </c>
      <c r="M15" s="28">
        <f t="shared" si="0"/>
        <v>8.9</v>
      </c>
      <c r="N15" s="29" t="str">
        <f t="shared" si="1"/>
        <v>A</v>
      </c>
      <c r="O15" s="30" t="str">
        <f t="shared" si="2"/>
        <v>Giỏi</v>
      </c>
      <c r="P15" s="31" t="str">
        <f t="shared" si="3"/>
        <v/>
      </c>
      <c r="Q15" s="32" t="s">
        <v>174</v>
      </c>
      <c r="R15" s="3"/>
      <c r="S15" s="21"/>
      <c r="T15" s="73" t="str">
        <f t="shared" si="4"/>
        <v>Đạt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18.75" customHeight="1" x14ac:dyDescent="0.25">
      <c r="B16" s="22">
        <v>8</v>
      </c>
      <c r="C16" s="23" t="s">
        <v>389</v>
      </c>
      <c r="D16" s="24" t="s">
        <v>390</v>
      </c>
      <c r="E16" s="25" t="s">
        <v>391</v>
      </c>
      <c r="F16" s="26" t="s">
        <v>116</v>
      </c>
      <c r="G16" s="23" t="s">
        <v>87</v>
      </c>
      <c r="H16" s="27">
        <v>9</v>
      </c>
      <c r="I16" s="27">
        <v>5</v>
      </c>
      <c r="J16" s="27" t="s">
        <v>25</v>
      </c>
      <c r="K16" s="27">
        <v>8</v>
      </c>
      <c r="L16" s="71">
        <v>5</v>
      </c>
      <c r="M16" s="28">
        <f t="shared" si="0"/>
        <v>5.7</v>
      </c>
      <c r="N16" s="29" t="str">
        <f t="shared" si="1"/>
        <v>C</v>
      </c>
      <c r="O16" s="30" t="str">
        <f t="shared" si="2"/>
        <v>Trung bình</v>
      </c>
      <c r="P16" s="31" t="str">
        <f t="shared" si="3"/>
        <v/>
      </c>
      <c r="Q16" s="32" t="s">
        <v>174</v>
      </c>
      <c r="R16" s="3"/>
      <c r="S16" s="21"/>
      <c r="T16" s="73" t="str">
        <f t="shared" si="4"/>
        <v>Đạt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18.75" customHeight="1" x14ac:dyDescent="0.25">
      <c r="B17" s="22">
        <v>9</v>
      </c>
      <c r="C17" s="23" t="s">
        <v>392</v>
      </c>
      <c r="D17" s="24" t="s">
        <v>73</v>
      </c>
      <c r="E17" s="25" t="s">
        <v>67</v>
      </c>
      <c r="F17" s="26" t="s">
        <v>52</v>
      </c>
      <c r="G17" s="23" t="s">
        <v>55</v>
      </c>
      <c r="H17" s="27">
        <v>9</v>
      </c>
      <c r="I17" s="27">
        <v>6</v>
      </c>
      <c r="J17" s="27" t="s">
        <v>25</v>
      </c>
      <c r="K17" s="27">
        <v>5</v>
      </c>
      <c r="L17" s="71">
        <v>8</v>
      </c>
      <c r="M17" s="28">
        <f t="shared" si="0"/>
        <v>7.6</v>
      </c>
      <c r="N17" s="29" t="str">
        <f t="shared" si="1"/>
        <v>B</v>
      </c>
      <c r="O17" s="30" t="str">
        <f t="shared" si="2"/>
        <v>Khá</v>
      </c>
      <c r="P17" s="31" t="str">
        <f t="shared" si="3"/>
        <v/>
      </c>
      <c r="Q17" s="32" t="s">
        <v>174</v>
      </c>
      <c r="R17" s="3"/>
      <c r="S17" s="21"/>
      <c r="T17" s="73" t="str">
        <f t="shared" si="4"/>
        <v>Đạt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18.75" customHeight="1" x14ac:dyDescent="0.25">
      <c r="B18" s="22">
        <v>10</v>
      </c>
      <c r="C18" s="23" t="s">
        <v>393</v>
      </c>
      <c r="D18" s="24" t="s">
        <v>394</v>
      </c>
      <c r="E18" s="25" t="s">
        <v>121</v>
      </c>
      <c r="F18" s="26" t="s">
        <v>166</v>
      </c>
      <c r="G18" s="23" t="s">
        <v>60</v>
      </c>
      <c r="H18" s="27">
        <v>5</v>
      </c>
      <c r="I18" s="27">
        <v>6</v>
      </c>
      <c r="J18" s="27" t="s">
        <v>25</v>
      </c>
      <c r="K18" s="27">
        <v>5</v>
      </c>
      <c r="L18" s="71">
        <v>3</v>
      </c>
      <c r="M18" s="28">
        <f t="shared" si="0"/>
        <v>3.7</v>
      </c>
      <c r="N18" s="29" t="str">
        <f t="shared" si="1"/>
        <v>F</v>
      </c>
      <c r="O18" s="30" t="str">
        <f t="shared" si="2"/>
        <v>Kém</v>
      </c>
      <c r="P18" s="31" t="str">
        <f t="shared" si="3"/>
        <v/>
      </c>
      <c r="Q18" s="32" t="s">
        <v>174</v>
      </c>
      <c r="R18" s="3"/>
      <c r="S18" s="21"/>
      <c r="T18" s="73" t="str">
        <f t="shared" si="4"/>
        <v>Học lại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18.75" customHeight="1" x14ac:dyDescent="0.25">
      <c r="B19" s="22">
        <v>11</v>
      </c>
      <c r="C19" s="23" t="s">
        <v>395</v>
      </c>
      <c r="D19" s="24" t="s">
        <v>396</v>
      </c>
      <c r="E19" s="25" t="s">
        <v>397</v>
      </c>
      <c r="F19" s="26" t="s">
        <v>105</v>
      </c>
      <c r="G19" s="23" t="s">
        <v>47</v>
      </c>
      <c r="H19" s="27">
        <v>9</v>
      </c>
      <c r="I19" s="27">
        <v>3</v>
      </c>
      <c r="J19" s="27" t="s">
        <v>25</v>
      </c>
      <c r="K19" s="27">
        <v>5</v>
      </c>
      <c r="L19" s="71">
        <v>6</v>
      </c>
      <c r="M19" s="28">
        <f t="shared" si="0"/>
        <v>5.9</v>
      </c>
      <c r="N19" s="29" t="str">
        <f t="shared" si="1"/>
        <v>C</v>
      </c>
      <c r="O19" s="30" t="str">
        <f t="shared" si="2"/>
        <v>Trung bình</v>
      </c>
      <c r="P19" s="31" t="str">
        <f t="shared" si="3"/>
        <v/>
      </c>
      <c r="Q19" s="32" t="s">
        <v>174</v>
      </c>
      <c r="R19" s="3"/>
      <c r="S19" s="21"/>
      <c r="T19" s="73" t="str">
        <f t="shared" si="4"/>
        <v>Đạt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18.75" customHeight="1" x14ac:dyDescent="0.25">
      <c r="B20" s="22">
        <v>12</v>
      </c>
      <c r="C20" s="23" t="s">
        <v>398</v>
      </c>
      <c r="D20" s="24" t="s">
        <v>159</v>
      </c>
      <c r="E20" s="25" t="s">
        <v>81</v>
      </c>
      <c r="F20" s="26" t="s">
        <v>257</v>
      </c>
      <c r="G20" s="23" t="s">
        <v>68</v>
      </c>
      <c r="H20" s="27">
        <v>10</v>
      </c>
      <c r="I20" s="27">
        <v>8</v>
      </c>
      <c r="J20" s="27" t="s">
        <v>25</v>
      </c>
      <c r="K20" s="27">
        <v>10</v>
      </c>
      <c r="L20" s="71">
        <v>6</v>
      </c>
      <c r="M20" s="28">
        <f t="shared" si="0"/>
        <v>7</v>
      </c>
      <c r="N20" s="29" t="str">
        <f t="shared" si="1"/>
        <v>B</v>
      </c>
      <c r="O20" s="30" t="str">
        <f t="shared" si="2"/>
        <v>Khá</v>
      </c>
      <c r="P20" s="31" t="str">
        <f t="shared" si="3"/>
        <v/>
      </c>
      <c r="Q20" s="32" t="s">
        <v>174</v>
      </c>
      <c r="R20" s="3"/>
      <c r="S20" s="21"/>
      <c r="T20" s="73" t="str">
        <f t="shared" si="4"/>
        <v>Đạt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18.75" customHeight="1" x14ac:dyDescent="0.25">
      <c r="B21" s="22">
        <v>13</v>
      </c>
      <c r="C21" s="23" t="s">
        <v>399</v>
      </c>
      <c r="D21" s="24" t="s">
        <v>372</v>
      </c>
      <c r="E21" s="25" t="s">
        <v>128</v>
      </c>
      <c r="F21" s="26" t="s">
        <v>400</v>
      </c>
      <c r="G21" s="23" t="s">
        <v>87</v>
      </c>
      <c r="H21" s="27">
        <v>9</v>
      </c>
      <c r="I21" s="27">
        <v>6</v>
      </c>
      <c r="J21" s="27" t="s">
        <v>25</v>
      </c>
      <c r="K21" s="27">
        <v>5</v>
      </c>
      <c r="L21" s="71">
        <v>5</v>
      </c>
      <c r="M21" s="28">
        <f t="shared" si="0"/>
        <v>5.5</v>
      </c>
      <c r="N21" s="29" t="str">
        <f t="shared" si="1"/>
        <v>C</v>
      </c>
      <c r="O21" s="30" t="str">
        <f t="shared" si="2"/>
        <v>Trung bình</v>
      </c>
      <c r="P21" s="31" t="str">
        <f t="shared" si="3"/>
        <v/>
      </c>
      <c r="Q21" s="32" t="s">
        <v>174</v>
      </c>
      <c r="R21" s="3"/>
      <c r="S21" s="21"/>
      <c r="T21" s="73" t="str">
        <f t="shared" si="4"/>
        <v>Đạt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18.75" customHeight="1" x14ac:dyDescent="0.25">
      <c r="B22" s="22">
        <v>14</v>
      </c>
      <c r="C22" s="23" t="s">
        <v>401</v>
      </c>
      <c r="D22" s="24" t="s">
        <v>402</v>
      </c>
      <c r="E22" s="25" t="s">
        <v>128</v>
      </c>
      <c r="F22" s="26" t="s">
        <v>276</v>
      </c>
      <c r="G22" s="23" t="s">
        <v>68</v>
      </c>
      <c r="H22" s="27">
        <v>10</v>
      </c>
      <c r="I22" s="27">
        <v>5</v>
      </c>
      <c r="J22" s="27" t="s">
        <v>25</v>
      </c>
      <c r="K22" s="27">
        <v>10</v>
      </c>
      <c r="L22" s="71">
        <v>7</v>
      </c>
      <c r="M22" s="28">
        <f t="shared" si="0"/>
        <v>7.4</v>
      </c>
      <c r="N22" s="29" t="str">
        <f t="shared" si="1"/>
        <v>B</v>
      </c>
      <c r="O22" s="30" t="str">
        <f t="shared" si="2"/>
        <v>Khá</v>
      </c>
      <c r="P22" s="31" t="str">
        <f t="shared" si="3"/>
        <v/>
      </c>
      <c r="Q22" s="32" t="s">
        <v>174</v>
      </c>
      <c r="R22" s="3"/>
      <c r="S22" s="21"/>
      <c r="T22" s="73" t="str">
        <f t="shared" si="4"/>
        <v>Đạt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18.75" customHeight="1" x14ac:dyDescent="0.25">
      <c r="B23" s="22">
        <v>15</v>
      </c>
      <c r="C23" s="23" t="s">
        <v>403</v>
      </c>
      <c r="D23" s="24" t="s">
        <v>404</v>
      </c>
      <c r="E23" s="25" t="s">
        <v>160</v>
      </c>
      <c r="F23" s="26" t="s">
        <v>405</v>
      </c>
      <c r="G23" s="23" t="s">
        <v>87</v>
      </c>
      <c r="H23" s="27">
        <v>10</v>
      </c>
      <c r="I23" s="27">
        <v>9</v>
      </c>
      <c r="J23" s="27" t="s">
        <v>25</v>
      </c>
      <c r="K23" s="27">
        <v>10</v>
      </c>
      <c r="L23" s="71">
        <v>4</v>
      </c>
      <c r="M23" s="28">
        <f t="shared" si="0"/>
        <v>5.7</v>
      </c>
      <c r="N23" s="29" t="str">
        <f t="shared" si="1"/>
        <v>C</v>
      </c>
      <c r="O23" s="30" t="str">
        <f t="shared" si="2"/>
        <v>Trung bình</v>
      </c>
      <c r="P23" s="31" t="str">
        <f t="shared" si="3"/>
        <v/>
      </c>
      <c r="Q23" s="32" t="s">
        <v>174</v>
      </c>
      <c r="R23" s="3"/>
      <c r="S23" s="21"/>
      <c r="T23" s="73" t="str">
        <f t="shared" si="4"/>
        <v>Đạt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18.75" customHeight="1" x14ac:dyDescent="0.25">
      <c r="B24" s="22">
        <v>16</v>
      </c>
      <c r="C24" s="23" t="s">
        <v>406</v>
      </c>
      <c r="D24" s="24" t="s">
        <v>73</v>
      </c>
      <c r="E24" s="25" t="s">
        <v>218</v>
      </c>
      <c r="F24" s="26" t="s">
        <v>407</v>
      </c>
      <c r="G24" s="23" t="s">
        <v>55</v>
      </c>
      <c r="H24" s="27">
        <v>8</v>
      </c>
      <c r="I24" s="27">
        <v>5</v>
      </c>
      <c r="J24" s="27" t="s">
        <v>25</v>
      </c>
      <c r="K24" s="27">
        <v>5</v>
      </c>
      <c r="L24" s="71">
        <v>5</v>
      </c>
      <c r="M24" s="28">
        <f t="shared" si="0"/>
        <v>5.3</v>
      </c>
      <c r="N24" s="29" t="str">
        <f t="shared" si="1"/>
        <v>D+</v>
      </c>
      <c r="O24" s="30" t="str">
        <f t="shared" si="2"/>
        <v>Trung bình yếu</v>
      </c>
      <c r="P24" s="31" t="str">
        <f t="shared" si="3"/>
        <v/>
      </c>
      <c r="Q24" s="32" t="s">
        <v>174</v>
      </c>
      <c r="R24" s="3"/>
      <c r="S24" s="21"/>
      <c r="T24" s="73" t="str">
        <f t="shared" si="4"/>
        <v>Đạt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18.75" customHeight="1" x14ac:dyDescent="0.25">
      <c r="B25" s="22">
        <v>17</v>
      </c>
      <c r="C25" s="23" t="s">
        <v>408</v>
      </c>
      <c r="D25" s="24" t="s">
        <v>409</v>
      </c>
      <c r="E25" s="25" t="s">
        <v>77</v>
      </c>
      <c r="F25" s="26" t="s">
        <v>207</v>
      </c>
      <c r="G25" s="23" t="s">
        <v>55</v>
      </c>
      <c r="H25" s="27">
        <v>10</v>
      </c>
      <c r="I25" s="27">
        <v>6</v>
      </c>
      <c r="J25" s="27" t="s">
        <v>25</v>
      </c>
      <c r="K25" s="27">
        <v>7</v>
      </c>
      <c r="L25" s="71">
        <v>6</v>
      </c>
      <c r="M25" s="28">
        <f t="shared" si="0"/>
        <v>6.5</v>
      </c>
      <c r="N25" s="29" t="str">
        <f t="shared" si="1"/>
        <v>C+</v>
      </c>
      <c r="O25" s="30" t="str">
        <f t="shared" si="2"/>
        <v>Trung bình</v>
      </c>
      <c r="P25" s="31" t="str">
        <f t="shared" si="3"/>
        <v/>
      </c>
      <c r="Q25" s="32" t="s">
        <v>174</v>
      </c>
      <c r="R25" s="3"/>
      <c r="S25" s="21"/>
      <c r="T25" s="73" t="str">
        <f t="shared" si="4"/>
        <v>Đạt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18.75" customHeight="1" x14ac:dyDescent="0.25">
      <c r="B26" s="22">
        <v>18</v>
      </c>
      <c r="C26" s="23" t="s">
        <v>410</v>
      </c>
      <c r="D26" s="24" t="s">
        <v>97</v>
      </c>
      <c r="E26" s="25" t="s">
        <v>77</v>
      </c>
      <c r="F26" s="26" t="s">
        <v>48</v>
      </c>
      <c r="G26" s="23" t="s">
        <v>87</v>
      </c>
      <c r="H26" s="27">
        <v>9</v>
      </c>
      <c r="I26" s="27">
        <v>4</v>
      </c>
      <c r="J26" s="27" t="s">
        <v>25</v>
      </c>
      <c r="K26" s="27">
        <v>5</v>
      </c>
      <c r="L26" s="71">
        <v>4</v>
      </c>
      <c r="M26" s="28">
        <f t="shared" si="0"/>
        <v>4.5999999999999996</v>
      </c>
      <c r="N26" s="29" t="str">
        <f t="shared" si="1"/>
        <v>D</v>
      </c>
      <c r="O26" s="30" t="str">
        <f t="shared" si="2"/>
        <v>Trung bình yếu</v>
      </c>
      <c r="P26" s="31" t="str">
        <f t="shared" si="3"/>
        <v/>
      </c>
      <c r="Q26" s="32" t="s">
        <v>174</v>
      </c>
      <c r="R26" s="3"/>
      <c r="S26" s="21"/>
      <c r="T26" s="73" t="str">
        <f t="shared" si="4"/>
        <v>Đạt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18.75" customHeight="1" x14ac:dyDescent="0.25">
      <c r="B27" s="22">
        <v>19</v>
      </c>
      <c r="C27" s="23" t="s">
        <v>411</v>
      </c>
      <c r="D27" s="24" t="s">
        <v>412</v>
      </c>
      <c r="E27" s="25" t="s">
        <v>413</v>
      </c>
      <c r="F27" s="26" t="s">
        <v>83</v>
      </c>
      <c r="G27" s="23" t="s">
        <v>50</v>
      </c>
      <c r="H27" s="27">
        <v>10</v>
      </c>
      <c r="I27" s="27">
        <v>8</v>
      </c>
      <c r="J27" s="27" t="s">
        <v>25</v>
      </c>
      <c r="K27" s="27">
        <v>10</v>
      </c>
      <c r="L27" s="71">
        <v>8</v>
      </c>
      <c r="M27" s="28">
        <f t="shared" si="0"/>
        <v>8.4</v>
      </c>
      <c r="N27" s="29" t="str">
        <f t="shared" si="1"/>
        <v>B+</v>
      </c>
      <c r="O27" s="30" t="str">
        <f t="shared" si="2"/>
        <v>Khá</v>
      </c>
      <c r="P27" s="31" t="str">
        <f t="shared" si="3"/>
        <v/>
      </c>
      <c r="Q27" s="32" t="s">
        <v>174</v>
      </c>
      <c r="R27" s="3"/>
      <c r="S27" s="21"/>
      <c r="T27" s="73" t="str">
        <f t="shared" si="4"/>
        <v>Đạt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18.75" customHeight="1" x14ac:dyDescent="0.25">
      <c r="B28" s="22">
        <v>20</v>
      </c>
      <c r="C28" s="23" t="s">
        <v>414</v>
      </c>
      <c r="D28" s="24" t="s">
        <v>415</v>
      </c>
      <c r="E28" s="25" t="s">
        <v>251</v>
      </c>
      <c r="F28" s="26" t="s">
        <v>357</v>
      </c>
      <c r="G28" s="23" t="s">
        <v>68</v>
      </c>
      <c r="H28" s="27">
        <v>10</v>
      </c>
      <c r="I28" s="27">
        <v>10</v>
      </c>
      <c r="J28" s="27" t="s">
        <v>25</v>
      </c>
      <c r="K28" s="27">
        <v>10</v>
      </c>
      <c r="L28" s="71">
        <v>6</v>
      </c>
      <c r="M28" s="28">
        <f t="shared" si="0"/>
        <v>7.2</v>
      </c>
      <c r="N28" s="29" t="str">
        <f t="shared" si="1"/>
        <v>B</v>
      </c>
      <c r="O28" s="30" t="str">
        <f t="shared" si="2"/>
        <v>Khá</v>
      </c>
      <c r="P28" s="31" t="str">
        <f t="shared" si="3"/>
        <v/>
      </c>
      <c r="Q28" s="32" t="s">
        <v>174</v>
      </c>
      <c r="R28" s="3"/>
      <c r="S28" s="21"/>
      <c r="T28" s="73" t="str">
        <f t="shared" si="4"/>
        <v>Đạt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18.75" customHeight="1" x14ac:dyDescent="0.25">
      <c r="B29" s="22">
        <v>21</v>
      </c>
      <c r="C29" s="23" t="s">
        <v>416</v>
      </c>
      <c r="D29" s="24" t="s">
        <v>417</v>
      </c>
      <c r="E29" s="25" t="s">
        <v>152</v>
      </c>
      <c r="F29" s="26" t="s">
        <v>418</v>
      </c>
      <c r="G29" s="23" t="s">
        <v>419</v>
      </c>
      <c r="H29" s="27">
        <v>10</v>
      </c>
      <c r="I29" s="27">
        <v>6</v>
      </c>
      <c r="J29" s="27" t="s">
        <v>25</v>
      </c>
      <c r="K29" s="27">
        <v>6</v>
      </c>
      <c r="L29" s="71">
        <v>7</v>
      </c>
      <c r="M29" s="28">
        <f t="shared" si="0"/>
        <v>7.1</v>
      </c>
      <c r="N29" s="29" t="str">
        <f t="shared" si="1"/>
        <v>B</v>
      </c>
      <c r="O29" s="30" t="str">
        <f t="shared" si="2"/>
        <v>Khá</v>
      </c>
      <c r="P29" s="31" t="str">
        <f t="shared" si="3"/>
        <v/>
      </c>
      <c r="Q29" s="32" t="s">
        <v>174</v>
      </c>
      <c r="R29" s="3"/>
      <c r="S29" s="21"/>
      <c r="T29" s="73" t="str">
        <f t="shared" si="4"/>
        <v>Đạt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18.75" customHeight="1" x14ac:dyDescent="0.25">
      <c r="B30" s="22">
        <v>22</v>
      </c>
      <c r="C30" s="23" t="s">
        <v>420</v>
      </c>
      <c r="D30" s="24" t="s">
        <v>421</v>
      </c>
      <c r="E30" s="25" t="s">
        <v>422</v>
      </c>
      <c r="F30" s="26" t="s">
        <v>423</v>
      </c>
      <c r="G30" s="23" t="s">
        <v>424</v>
      </c>
      <c r="H30" s="27">
        <v>10</v>
      </c>
      <c r="I30" s="27">
        <v>7</v>
      </c>
      <c r="J30" s="27" t="s">
        <v>25</v>
      </c>
      <c r="K30" s="27">
        <v>10</v>
      </c>
      <c r="L30" s="71">
        <v>6</v>
      </c>
      <c r="M30" s="28">
        <f t="shared" si="0"/>
        <v>6.9</v>
      </c>
      <c r="N30" s="29" t="str">
        <f t="shared" si="1"/>
        <v>C+</v>
      </c>
      <c r="O30" s="30" t="str">
        <f t="shared" si="2"/>
        <v>Trung bình</v>
      </c>
      <c r="P30" s="31" t="str">
        <f t="shared" si="3"/>
        <v/>
      </c>
      <c r="Q30" s="32" t="s">
        <v>174</v>
      </c>
      <c r="R30" s="3"/>
      <c r="S30" s="21"/>
      <c r="T30" s="73" t="str">
        <f t="shared" si="4"/>
        <v>Đạt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18.75" customHeight="1" x14ac:dyDescent="0.25">
      <c r="B31" s="22">
        <v>23</v>
      </c>
      <c r="C31" s="23" t="s">
        <v>425</v>
      </c>
      <c r="D31" s="24" t="s">
        <v>426</v>
      </c>
      <c r="E31" s="25" t="s">
        <v>427</v>
      </c>
      <c r="F31" s="26" t="s">
        <v>428</v>
      </c>
      <c r="G31" s="23" t="s">
        <v>429</v>
      </c>
      <c r="H31" s="27">
        <v>5</v>
      </c>
      <c r="I31" s="27">
        <v>5</v>
      </c>
      <c r="J31" s="27" t="s">
        <v>25</v>
      </c>
      <c r="K31" s="27">
        <v>5</v>
      </c>
      <c r="L31" s="71">
        <v>0</v>
      </c>
      <c r="M31" s="28">
        <f t="shared" si="0"/>
        <v>1.5</v>
      </c>
      <c r="N31" s="29" t="str">
        <f t="shared" si="1"/>
        <v>F</v>
      </c>
      <c r="O31" s="30" t="str">
        <f t="shared" si="2"/>
        <v>Kém</v>
      </c>
      <c r="P31" s="31" t="s">
        <v>700</v>
      </c>
      <c r="Q31" s="32" t="s">
        <v>174</v>
      </c>
      <c r="R31" s="3"/>
      <c r="S31" s="21"/>
      <c r="T31" s="73" t="str">
        <f t="shared" si="4"/>
        <v>Thi lại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18.75" customHeight="1" x14ac:dyDescent="0.25">
      <c r="B32" s="22">
        <v>24</v>
      </c>
      <c r="C32" s="23" t="s">
        <v>430</v>
      </c>
      <c r="D32" s="24" t="s">
        <v>431</v>
      </c>
      <c r="E32" s="25" t="s">
        <v>79</v>
      </c>
      <c r="F32" s="26" t="s">
        <v>432</v>
      </c>
      <c r="G32" s="23" t="s">
        <v>72</v>
      </c>
      <c r="H32" s="27">
        <v>5</v>
      </c>
      <c r="I32" s="27">
        <v>2</v>
      </c>
      <c r="J32" s="27" t="s">
        <v>25</v>
      </c>
      <c r="K32" s="27">
        <v>5</v>
      </c>
      <c r="L32" s="71">
        <v>0</v>
      </c>
      <c r="M32" s="28">
        <f t="shared" si="0"/>
        <v>1.2</v>
      </c>
      <c r="N32" s="29" t="str">
        <f t="shared" si="1"/>
        <v>F</v>
      </c>
      <c r="O32" s="30" t="str">
        <f t="shared" si="2"/>
        <v>Kém</v>
      </c>
      <c r="P32" s="31" t="s">
        <v>700</v>
      </c>
      <c r="Q32" s="32" t="s">
        <v>174</v>
      </c>
      <c r="R32" s="3"/>
      <c r="S32" s="21"/>
      <c r="T32" s="73" t="str">
        <f t="shared" si="4"/>
        <v>Học lại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2:35" ht="18.75" customHeight="1" x14ac:dyDescent="0.25">
      <c r="B33" s="22">
        <v>25</v>
      </c>
      <c r="C33" s="23" t="s">
        <v>433</v>
      </c>
      <c r="D33" s="24" t="s">
        <v>434</v>
      </c>
      <c r="E33" s="25" t="s">
        <v>263</v>
      </c>
      <c r="F33" s="26" t="s">
        <v>302</v>
      </c>
      <c r="G33" s="23" t="s">
        <v>68</v>
      </c>
      <c r="H33" s="27">
        <v>9</v>
      </c>
      <c r="I33" s="27">
        <v>5</v>
      </c>
      <c r="J33" s="27" t="s">
        <v>25</v>
      </c>
      <c r="K33" s="27">
        <v>5</v>
      </c>
      <c r="L33" s="71">
        <v>6</v>
      </c>
      <c r="M33" s="28">
        <f t="shared" si="0"/>
        <v>6.1</v>
      </c>
      <c r="N33" s="29" t="str">
        <f t="shared" si="1"/>
        <v>C</v>
      </c>
      <c r="O33" s="30" t="str">
        <f t="shared" si="2"/>
        <v>Trung bình</v>
      </c>
      <c r="P33" s="31" t="str">
        <f t="shared" ref="P33:P46" si="5">+IF(OR($H33=0,$I33=0,$J33=0,$K33=0),"Không đủ ĐKDT",IF(AND(L33=0,M33&gt;=4),"Không đạt",""))</f>
        <v/>
      </c>
      <c r="Q33" s="32" t="s">
        <v>176</v>
      </c>
      <c r="R33" s="3"/>
      <c r="S33" s="21"/>
      <c r="T33" s="73" t="str">
        <f t="shared" si="4"/>
        <v>Đạt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2:35" ht="18.75" customHeight="1" x14ac:dyDescent="0.25">
      <c r="B34" s="22">
        <v>26</v>
      </c>
      <c r="C34" s="23" t="s">
        <v>435</v>
      </c>
      <c r="D34" s="24" t="s">
        <v>159</v>
      </c>
      <c r="E34" s="25" t="s">
        <v>436</v>
      </c>
      <c r="F34" s="26" t="s">
        <v>437</v>
      </c>
      <c r="G34" s="23" t="s">
        <v>78</v>
      </c>
      <c r="H34" s="27">
        <v>8</v>
      </c>
      <c r="I34" s="27">
        <v>4</v>
      </c>
      <c r="J34" s="27" t="s">
        <v>25</v>
      </c>
      <c r="K34" s="27">
        <v>5</v>
      </c>
      <c r="L34" s="71">
        <v>3</v>
      </c>
      <c r="M34" s="28">
        <f t="shared" si="0"/>
        <v>3.8</v>
      </c>
      <c r="N34" s="29" t="str">
        <f t="shared" si="1"/>
        <v>F</v>
      </c>
      <c r="O34" s="30" t="str">
        <f t="shared" si="2"/>
        <v>Kém</v>
      </c>
      <c r="P34" s="31" t="str">
        <f t="shared" si="5"/>
        <v/>
      </c>
      <c r="Q34" s="32" t="s">
        <v>176</v>
      </c>
      <c r="R34" s="3"/>
      <c r="S34" s="21"/>
      <c r="T34" s="73" t="str">
        <f t="shared" si="4"/>
        <v>Học lại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2:35" ht="18.75" customHeight="1" x14ac:dyDescent="0.25">
      <c r="B35" s="22">
        <v>27</v>
      </c>
      <c r="C35" s="23" t="s">
        <v>438</v>
      </c>
      <c r="D35" s="24" t="s">
        <v>124</v>
      </c>
      <c r="E35" s="25" t="s">
        <v>138</v>
      </c>
      <c r="F35" s="26" t="s">
        <v>122</v>
      </c>
      <c r="G35" s="23" t="s">
        <v>68</v>
      </c>
      <c r="H35" s="27">
        <v>9</v>
      </c>
      <c r="I35" s="27">
        <v>5</v>
      </c>
      <c r="J35" s="27" t="s">
        <v>25</v>
      </c>
      <c r="K35" s="27">
        <v>5</v>
      </c>
      <c r="L35" s="71">
        <v>8</v>
      </c>
      <c r="M35" s="28">
        <f t="shared" si="0"/>
        <v>7.5</v>
      </c>
      <c r="N35" s="29" t="str">
        <f t="shared" si="1"/>
        <v>B</v>
      </c>
      <c r="O35" s="30" t="str">
        <f t="shared" si="2"/>
        <v>Khá</v>
      </c>
      <c r="P35" s="31" t="str">
        <f t="shared" si="5"/>
        <v/>
      </c>
      <c r="Q35" s="32" t="s">
        <v>176</v>
      </c>
      <c r="R35" s="3"/>
      <c r="S35" s="21"/>
      <c r="T35" s="73" t="str">
        <f t="shared" si="4"/>
        <v>Đạt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2:35" ht="18.75" customHeight="1" x14ac:dyDescent="0.25">
      <c r="B36" s="22">
        <v>28</v>
      </c>
      <c r="C36" s="23" t="s">
        <v>439</v>
      </c>
      <c r="D36" s="24" t="s">
        <v>440</v>
      </c>
      <c r="E36" s="25" t="s">
        <v>139</v>
      </c>
      <c r="F36" s="26" t="s">
        <v>342</v>
      </c>
      <c r="G36" s="23" t="s">
        <v>87</v>
      </c>
      <c r="H36" s="27">
        <v>10</v>
      </c>
      <c r="I36" s="27">
        <v>8</v>
      </c>
      <c r="J36" s="27" t="s">
        <v>25</v>
      </c>
      <c r="K36" s="27">
        <v>10</v>
      </c>
      <c r="L36" s="71">
        <v>9</v>
      </c>
      <c r="M36" s="28">
        <f t="shared" si="0"/>
        <v>9.1</v>
      </c>
      <c r="N36" s="29" t="str">
        <f t="shared" si="1"/>
        <v>A+</v>
      </c>
      <c r="O36" s="30" t="str">
        <f t="shared" si="2"/>
        <v>Giỏi</v>
      </c>
      <c r="P36" s="31" t="str">
        <f t="shared" si="5"/>
        <v/>
      </c>
      <c r="Q36" s="32" t="s">
        <v>176</v>
      </c>
      <c r="R36" s="3"/>
      <c r="S36" s="21"/>
      <c r="T36" s="73" t="str">
        <f t="shared" si="4"/>
        <v>Đạt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2:35" ht="18.75" customHeight="1" x14ac:dyDescent="0.25">
      <c r="B37" s="22">
        <v>29</v>
      </c>
      <c r="C37" s="23" t="s">
        <v>441</v>
      </c>
      <c r="D37" s="24" t="s">
        <v>442</v>
      </c>
      <c r="E37" s="25" t="s">
        <v>139</v>
      </c>
      <c r="F37" s="26" t="s">
        <v>105</v>
      </c>
      <c r="G37" s="23" t="s">
        <v>68</v>
      </c>
      <c r="H37" s="27">
        <v>9</v>
      </c>
      <c r="I37" s="27">
        <v>5</v>
      </c>
      <c r="J37" s="27" t="s">
        <v>25</v>
      </c>
      <c r="K37" s="27">
        <v>5</v>
      </c>
      <c r="L37" s="71">
        <v>4</v>
      </c>
      <c r="M37" s="28">
        <f t="shared" si="0"/>
        <v>4.7</v>
      </c>
      <c r="N37" s="29" t="str">
        <f t="shared" si="1"/>
        <v>D</v>
      </c>
      <c r="O37" s="30" t="str">
        <f t="shared" si="2"/>
        <v>Trung bình yếu</v>
      </c>
      <c r="P37" s="31" t="str">
        <f t="shared" si="5"/>
        <v/>
      </c>
      <c r="Q37" s="32" t="s">
        <v>176</v>
      </c>
      <c r="R37" s="3"/>
      <c r="S37" s="21"/>
      <c r="T37" s="73" t="str">
        <f t="shared" si="4"/>
        <v>Đạt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2:35" ht="18.75" customHeight="1" x14ac:dyDescent="0.25">
      <c r="B38" s="22">
        <v>30</v>
      </c>
      <c r="C38" s="23" t="s">
        <v>443</v>
      </c>
      <c r="D38" s="24" t="s">
        <v>74</v>
      </c>
      <c r="E38" s="25" t="s">
        <v>140</v>
      </c>
      <c r="F38" s="26" t="s">
        <v>198</v>
      </c>
      <c r="G38" s="23" t="s">
        <v>49</v>
      </c>
      <c r="H38" s="27">
        <v>9</v>
      </c>
      <c r="I38" s="27">
        <v>6</v>
      </c>
      <c r="J38" s="27" t="s">
        <v>25</v>
      </c>
      <c r="K38" s="27">
        <v>5</v>
      </c>
      <c r="L38" s="71">
        <v>5</v>
      </c>
      <c r="M38" s="28">
        <f t="shared" si="0"/>
        <v>5.5</v>
      </c>
      <c r="N38" s="29" t="str">
        <f t="shared" si="1"/>
        <v>C</v>
      </c>
      <c r="O38" s="30" t="str">
        <f t="shared" si="2"/>
        <v>Trung bình</v>
      </c>
      <c r="P38" s="31" t="str">
        <f t="shared" si="5"/>
        <v/>
      </c>
      <c r="Q38" s="32" t="s">
        <v>176</v>
      </c>
      <c r="R38" s="3"/>
      <c r="S38" s="21"/>
      <c r="T38" s="73" t="str">
        <f t="shared" si="4"/>
        <v>Đạt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2:35" ht="18.75" customHeight="1" x14ac:dyDescent="0.25">
      <c r="B39" s="22">
        <v>31</v>
      </c>
      <c r="C39" s="23" t="s">
        <v>444</v>
      </c>
      <c r="D39" s="24" t="s">
        <v>97</v>
      </c>
      <c r="E39" s="25" t="s">
        <v>140</v>
      </c>
      <c r="F39" s="26" t="s">
        <v>445</v>
      </c>
      <c r="G39" s="23" t="s">
        <v>50</v>
      </c>
      <c r="H39" s="27">
        <v>9</v>
      </c>
      <c r="I39" s="27">
        <v>6</v>
      </c>
      <c r="J39" s="27" t="s">
        <v>25</v>
      </c>
      <c r="K39" s="27">
        <v>5</v>
      </c>
      <c r="L39" s="71">
        <v>7</v>
      </c>
      <c r="M39" s="28">
        <f t="shared" si="0"/>
        <v>6.9</v>
      </c>
      <c r="N39" s="29" t="str">
        <f t="shared" si="1"/>
        <v>C+</v>
      </c>
      <c r="O39" s="30" t="str">
        <f t="shared" si="2"/>
        <v>Trung bình</v>
      </c>
      <c r="P39" s="31" t="str">
        <f t="shared" si="5"/>
        <v/>
      </c>
      <c r="Q39" s="32" t="s">
        <v>176</v>
      </c>
      <c r="R39" s="3"/>
      <c r="S39" s="21"/>
      <c r="T39" s="73" t="str">
        <f t="shared" si="4"/>
        <v>Đạt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2:35" ht="18.75" customHeight="1" x14ac:dyDescent="0.25">
      <c r="B40" s="22">
        <v>32</v>
      </c>
      <c r="C40" s="23" t="s">
        <v>446</v>
      </c>
      <c r="D40" s="24" t="s">
        <v>447</v>
      </c>
      <c r="E40" s="25" t="s">
        <v>275</v>
      </c>
      <c r="F40" s="26" t="s">
        <v>173</v>
      </c>
      <c r="G40" s="23" t="s">
        <v>49</v>
      </c>
      <c r="H40" s="27">
        <v>10</v>
      </c>
      <c r="I40" s="27">
        <v>5</v>
      </c>
      <c r="J40" s="27" t="s">
        <v>25</v>
      </c>
      <c r="K40" s="27">
        <v>10</v>
      </c>
      <c r="L40" s="71">
        <v>6</v>
      </c>
      <c r="M40" s="28">
        <f t="shared" si="0"/>
        <v>6.7</v>
      </c>
      <c r="N40" s="29" t="str">
        <f t="shared" si="1"/>
        <v>C+</v>
      </c>
      <c r="O40" s="30" t="str">
        <f t="shared" si="2"/>
        <v>Trung bình</v>
      </c>
      <c r="P40" s="31" t="str">
        <f t="shared" si="5"/>
        <v/>
      </c>
      <c r="Q40" s="32" t="s">
        <v>176</v>
      </c>
      <c r="R40" s="3"/>
      <c r="S40" s="21"/>
      <c r="T40" s="73" t="str">
        <f t="shared" si="4"/>
        <v>Đạt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2:35" ht="18.75" customHeight="1" x14ac:dyDescent="0.25">
      <c r="B41" s="22">
        <v>33</v>
      </c>
      <c r="C41" s="23" t="s">
        <v>448</v>
      </c>
      <c r="D41" s="24" t="s">
        <v>449</v>
      </c>
      <c r="E41" s="25" t="s">
        <v>275</v>
      </c>
      <c r="F41" s="26" t="s">
        <v>145</v>
      </c>
      <c r="G41" s="23" t="s">
        <v>47</v>
      </c>
      <c r="H41" s="27">
        <v>9</v>
      </c>
      <c r="I41" s="27">
        <v>5</v>
      </c>
      <c r="J41" s="27" t="s">
        <v>25</v>
      </c>
      <c r="K41" s="27">
        <v>5</v>
      </c>
      <c r="L41" s="71">
        <v>4</v>
      </c>
      <c r="M41" s="28">
        <f t="shared" ref="M41:M72" si="6">ROUND(SUMPRODUCT(H41:L41,$H$8:$L$8)/100,1)</f>
        <v>4.7</v>
      </c>
      <c r="N41" s="29" t="str">
        <f t="shared" ref="N41:N72" si="7">IF(AND($M41&gt;=9,$M41&lt;=10),"A+","")&amp;IF(AND($M41&gt;=8.5,$M41&lt;=8.9),"A","")&amp;IF(AND($M41&gt;=8,$M41&lt;=8.4),"B+","")&amp;IF(AND($M41&gt;=7,$M41&lt;=7.9),"B","")&amp;IF(AND($M41&gt;=6.5,$M41&lt;=6.9),"C+","")&amp;IF(AND($M41&gt;=5.5,$M41&lt;=6.4),"C","")&amp;IF(AND($M41&gt;=5,$M41&lt;=5.4),"D+","")&amp;IF(AND($M41&gt;=4,$M41&lt;=4.9),"D","")&amp;IF(AND($M41&lt;4),"F","")</f>
        <v>D</v>
      </c>
      <c r="O41" s="30" t="str">
        <f t="shared" ref="O41:O72" si="8">IF($M41&lt;4,"Kém",IF(AND($M41&gt;=4,$M41&lt;=5.4),"Trung bình yếu",IF(AND($M41&gt;=5.5,$M41&lt;=6.9),"Trung bình",IF(AND($M41&gt;=7,$M41&lt;=8.4),"Khá",IF(AND($M41&gt;=8.5,$M41&lt;=10),"Giỏi","")))))</f>
        <v>Trung bình yếu</v>
      </c>
      <c r="P41" s="31" t="str">
        <f t="shared" si="5"/>
        <v/>
      </c>
      <c r="Q41" s="32" t="s">
        <v>176</v>
      </c>
      <c r="R41" s="3"/>
      <c r="S41" s="21"/>
      <c r="T41" s="73" t="str">
        <f t="shared" ref="T41:T72" si="9">IF(P41="Không đủ ĐKDT","Học lại",IF(P41="Đình chỉ thi","Học lại",IF(AND(MID(G41,2,2)&lt;"12",P41="Vắng"),"Thi lại",IF(P41="Vắng có phép", "Thi lại",IF(AND((MID(G41,2,2)&lt;"12"),M41&lt;4.5),"Thi lại",IF(AND((MID(G41,2,2)&lt;"18"),M41&lt;4),"Học lại",IF(AND((MID(G41,2,2)&gt;"17"),M41&lt;4),"Thi lại",IF(AND(MID(G41,2,2)&gt;"17",L41=0),"Thi lại",IF(AND((MID(G41,2,2)&lt;"12"),L41=0),"Thi lại",IF(AND((MID(G41,2,2)&lt;"18"),(MID(G41,2,2)&gt;"11"),L41=0),"Học lại","Đạt"))))))))))</f>
        <v>Đạt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2:35" ht="18.75" customHeight="1" x14ac:dyDescent="0.25">
      <c r="B42" s="22">
        <v>34</v>
      </c>
      <c r="C42" s="23" t="s">
        <v>450</v>
      </c>
      <c r="D42" s="24" t="s">
        <v>451</v>
      </c>
      <c r="E42" s="25" t="s">
        <v>142</v>
      </c>
      <c r="F42" s="26" t="s">
        <v>452</v>
      </c>
      <c r="G42" s="23" t="s">
        <v>68</v>
      </c>
      <c r="H42" s="27">
        <v>9</v>
      </c>
      <c r="I42" s="27">
        <v>6</v>
      </c>
      <c r="J42" s="27" t="s">
        <v>25</v>
      </c>
      <c r="K42" s="27">
        <v>5</v>
      </c>
      <c r="L42" s="71">
        <v>2</v>
      </c>
      <c r="M42" s="28">
        <f t="shared" si="6"/>
        <v>3.4</v>
      </c>
      <c r="N42" s="29" t="str">
        <f t="shared" si="7"/>
        <v>F</v>
      </c>
      <c r="O42" s="30" t="str">
        <f t="shared" si="8"/>
        <v>Kém</v>
      </c>
      <c r="P42" s="31" t="str">
        <f t="shared" si="5"/>
        <v/>
      </c>
      <c r="Q42" s="32" t="s">
        <v>176</v>
      </c>
      <c r="R42" s="3"/>
      <c r="S42" s="21"/>
      <c r="T42" s="73" t="str">
        <f t="shared" si="9"/>
        <v>Học lại</v>
      </c>
      <c r="U42" s="63"/>
      <c r="V42" s="63"/>
      <c r="W42" s="74"/>
      <c r="X42" s="53"/>
      <c r="Y42" s="53"/>
      <c r="Z42" s="53"/>
      <c r="AA42" s="64"/>
      <c r="AB42" s="53"/>
      <c r="AC42" s="65"/>
      <c r="AD42" s="66"/>
      <c r="AE42" s="65"/>
      <c r="AF42" s="66"/>
      <c r="AG42" s="65"/>
      <c r="AH42" s="53"/>
      <c r="AI42" s="64"/>
    </row>
    <row r="43" spans="2:35" ht="18.75" customHeight="1" x14ac:dyDescent="0.25">
      <c r="B43" s="22">
        <v>35</v>
      </c>
      <c r="C43" s="23" t="s">
        <v>453</v>
      </c>
      <c r="D43" s="24" t="s">
        <v>91</v>
      </c>
      <c r="E43" s="25" t="s">
        <v>90</v>
      </c>
      <c r="F43" s="26" t="s">
        <v>454</v>
      </c>
      <c r="G43" s="23" t="s">
        <v>58</v>
      </c>
      <c r="H43" s="27">
        <v>9</v>
      </c>
      <c r="I43" s="27">
        <v>6</v>
      </c>
      <c r="J43" s="27" t="s">
        <v>25</v>
      </c>
      <c r="K43" s="27">
        <v>10</v>
      </c>
      <c r="L43" s="71">
        <v>5</v>
      </c>
      <c r="M43" s="28">
        <f t="shared" si="6"/>
        <v>6</v>
      </c>
      <c r="N43" s="29" t="str">
        <f t="shared" si="7"/>
        <v>C</v>
      </c>
      <c r="O43" s="30" t="str">
        <f t="shared" si="8"/>
        <v>Trung bình</v>
      </c>
      <c r="P43" s="31" t="str">
        <f t="shared" si="5"/>
        <v/>
      </c>
      <c r="Q43" s="32" t="s">
        <v>176</v>
      </c>
      <c r="R43" s="3"/>
      <c r="S43" s="21"/>
      <c r="T43" s="73" t="str">
        <f t="shared" si="9"/>
        <v>Đạt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2:35" ht="18.75" customHeight="1" x14ac:dyDescent="0.25">
      <c r="B44" s="22">
        <v>36</v>
      </c>
      <c r="C44" s="23" t="s">
        <v>455</v>
      </c>
      <c r="D44" s="24" t="s">
        <v>351</v>
      </c>
      <c r="E44" s="25" t="s">
        <v>144</v>
      </c>
      <c r="F44" s="26" t="s">
        <v>456</v>
      </c>
      <c r="G44" s="23" t="s">
        <v>55</v>
      </c>
      <c r="H44" s="27">
        <v>8</v>
      </c>
      <c r="I44" s="27">
        <v>5</v>
      </c>
      <c r="J44" s="27" t="s">
        <v>25</v>
      </c>
      <c r="K44" s="27">
        <v>5</v>
      </c>
      <c r="L44" s="71">
        <v>3</v>
      </c>
      <c r="M44" s="28">
        <f t="shared" si="6"/>
        <v>3.9</v>
      </c>
      <c r="N44" s="29" t="str">
        <f t="shared" si="7"/>
        <v>F</v>
      </c>
      <c r="O44" s="30" t="str">
        <f t="shared" si="8"/>
        <v>Kém</v>
      </c>
      <c r="P44" s="31" t="str">
        <f t="shared" si="5"/>
        <v/>
      </c>
      <c r="Q44" s="32" t="s">
        <v>176</v>
      </c>
      <c r="R44" s="3"/>
      <c r="S44" s="21"/>
      <c r="T44" s="73" t="str">
        <f t="shared" si="9"/>
        <v>Học lại</v>
      </c>
      <c r="U44" s="62"/>
      <c r="V44" s="62"/>
      <c r="W44" s="62"/>
      <c r="X44" s="54"/>
      <c r="Y44" s="54"/>
      <c r="Z44" s="54"/>
      <c r="AA44" s="54"/>
      <c r="AB44" s="53"/>
      <c r="AC44" s="54"/>
      <c r="AD44" s="54"/>
      <c r="AE44" s="54"/>
      <c r="AF44" s="54"/>
      <c r="AG44" s="54"/>
      <c r="AH44" s="54"/>
      <c r="AI44" s="55"/>
    </row>
    <row r="45" spans="2:35" ht="18.75" customHeight="1" x14ac:dyDescent="0.25">
      <c r="B45" s="22">
        <v>37</v>
      </c>
      <c r="C45" s="23" t="s">
        <v>457</v>
      </c>
      <c r="D45" s="24" t="s">
        <v>56</v>
      </c>
      <c r="E45" s="25" t="s">
        <v>144</v>
      </c>
      <c r="F45" s="26" t="s">
        <v>260</v>
      </c>
      <c r="G45" s="23" t="s">
        <v>78</v>
      </c>
      <c r="H45" s="27">
        <v>9</v>
      </c>
      <c r="I45" s="27">
        <v>6</v>
      </c>
      <c r="J45" s="27" t="s">
        <v>25</v>
      </c>
      <c r="K45" s="27">
        <v>5</v>
      </c>
      <c r="L45" s="71">
        <v>6</v>
      </c>
      <c r="M45" s="28">
        <f t="shared" si="6"/>
        <v>6.2</v>
      </c>
      <c r="N45" s="29" t="str">
        <f t="shared" si="7"/>
        <v>C</v>
      </c>
      <c r="O45" s="30" t="str">
        <f t="shared" si="8"/>
        <v>Trung bình</v>
      </c>
      <c r="P45" s="31" t="str">
        <f t="shared" si="5"/>
        <v/>
      </c>
      <c r="Q45" s="32" t="s">
        <v>176</v>
      </c>
      <c r="R45" s="3"/>
      <c r="S45" s="21"/>
      <c r="T45" s="73" t="str">
        <f t="shared" si="9"/>
        <v>Đạt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2:35" ht="18.75" customHeight="1" x14ac:dyDescent="0.25">
      <c r="B46" s="22">
        <v>38</v>
      </c>
      <c r="C46" s="23" t="s">
        <v>458</v>
      </c>
      <c r="D46" s="24" t="s">
        <v>459</v>
      </c>
      <c r="E46" s="25" t="s">
        <v>460</v>
      </c>
      <c r="F46" s="26" t="s">
        <v>131</v>
      </c>
      <c r="G46" s="23" t="s">
        <v>55</v>
      </c>
      <c r="H46" s="27">
        <v>8</v>
      </c>
      <c r="I46" s="27">
        <v>6</v>
      </c>
      <c r="J46" s="27" t="s">
        <v>25</v>
      </c>
      <c r="K46" s="27">
        <v>5</v>
      </c>
      <c r="L46" s="71">
        <v>6</v>
      </c>
      <c r="M46" s="28">
        <f t="shared" si="6"/>
        <v>6.1</v>
      </c>
      <c r="N46" s="29" t="str">
        <f t="shared" si="7"/>
        <v>C</v>
      </c>
      <c r="O46" s="30" t="str">
        <f t="shared" si="8"/>
        <v>Trung bình</v>
      </c>
      <c r="P46" s="31" t="str">
        <f t="shared" si="5"/>
        <v/>
      </c>
      <c r="Q46" s="32" t="s">
        <v>176</v>
      </c>
      <c r="R46" s="3"/>
      <c r="S46" s="21"/>
      <c r="T46" s="73" t="str">
        <f t="shared" si="9"/>
        <v>Đạt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2:35" ht="18.75" customHeight="1" x14ac:dyDescent="0.25">
      <c r="B47" s="22">
        <v>39</v>
      </c>
      <c r="C47" s="23" t="s">
        <v>461</v>
      </c>
      <c r="D47" s="24" t="s">
        <v>159</v>
      </c>
      <c r="E47" s="25" t="s">
        <v>460</v>
      </c>
      <c r="F47" s="26" t="s">
        <v>405</v>
      </c>
      <c r="G47" s="23" t="s">
        <v>58</v>
      </c>
      <c r="H47" s="27">
        <v>8</v>
      </c>
      <c r="I47" s="27">
        <v>6</v>
      </c>
      <c r="J47" s="27" t="s">
        <v>25</v>
      </c>
      <c r="K47" s="27">
        <v>5</v>
      </c>
      <c r="L47" s="71">
        <v>0</v>
      </c>
      <c r="M47" s="28">
        <f t="shared" si="6"/>
        <v>1.9</v>
      </c>
      <c r="N47" s="29" t="str">
        <f t="shared" si="7"/>
        <v>F</v>
      </c>
      <c r="O47" s="30" t="str">
        <f t="shared" si="8"/>
        <v>Kém</v>
      </c>
      <c r="P47" s="67" t="s">
        <v>700</v>
      </c>
      <c r="Q47" s="32" t="s">
        <v>176</v>
      </c>
      <c r="R47" s="3"/>
      <c r="S47" s="21"/>
      <c r="T47" s="73" t="str">
        <f t="shared" si="9"/>
        <v>Học lại</v>
      </c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</row>
    <row r="48" spans="2:35" ht="18.75" customHeight="1" x14ac:dyDescent="0.25">
      <c r="B48" s="22">
        <v>40</v>
      </c>
      <c r="C48" s="23" t="s">
        <v>462</v>
      </c>
      <c r="D48" s="24" t="s">
        <v>111</v>
      </c>
      <c r="E48" s="25" t="s">
        <v>287</v>
      </c>
      <c r="F48" s="26" t="s">
        <v>198</v>
      </c>
      <c r="G48" s="23" t="s">
        <v>47</v>
      </c>
      <c r="H48" s="27">
        <v>10</v>
      </c>
      <c r="I48" s="27">
        <v>6</v>
      </c>
      <c r="J48" s="27" t="s">
        <v>25</v>
      </c>
      <c r="K48" s="27">
        <v>10</v>
      </c>
      <c r="L48" s="71">
        <v>8</v>
      </c>
      <c r="M48" s="28">
        <f t="shared" si="6"/>
        <v>8.1999999999999993</v>
      </c>
      <c r="N48" s="29" t="str">
        <f t="shared" si="7"/>
        <v>B+</v>
      </c>
      <c r="O48" s="30" t="str">
        <f t="shared" si="8"/>
        <v>Khá</v>
      </c>
      <c r="P48" s="31" t="str">
        <f t="shared" ref="P48:P78" si="10">+IF(OR($H48=0,$I48=0,$J48=0,$K48=0),"Không đủ ĐKDT",IF(AND(L48=0,M48&gt;=4),"Không đạt",""))</f>
        <v/>
      </c>
      <c r="Q48" s="32" t="s">
        <v>176</v>
      </c>
      <c r="R48" s="3"/>
      <c r="S48" s="21"/>
      <c r="T48" s="73" t="str">
        <f t="shared" si="9"/>
        <v>Đạt</v>
      </c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</row>
    <row r="49" spans="2:35" ht="18.75" customHeight="1" x14ac:dyDescent="0.25">
      <c r="B49" s="22">
        <v>41</v>
      </c>
      <c r="C49" s="23" t="s">
        <v>463</v>
      </c>
      <c r="D49" s="24" t="s">
        <v>147</v>
      </c>
      <c r="E49" s="25" t="s">
        <v>149</v>
      </c>
      <c r="F49" s="26" t="s">
        <v>464</v>
      </c>
      <c r="G49" s="23" t="s">
        <v>47</v>
      </c>
      <c r="H49" s="27">
        <v>9</v>
      </c>
      <c r="I49" s="27">
        <v>5</v>
      </c>
      <c r="J49" s="27" t="s">
        <v>25</v>
      </c>
      <c r="K49" s="27">
        <v>7</v>
      </c>
      <c r="L49" s="71">
        <v>9</v>
      </c>
      <c r="M49" s="28">
        <f t="shared" si="6"/>
        <v>8.4</v>
      </c>
      <c r="N49" s="29" t="str">
        <f t="shared" si="7"/>
        <v>B+</v>
      </c>
      <c r="O49" s="30" t="str">
        <f t="shared" si="8"/>
        <v>Khá</v>
      </c>
      <c r="P49" s="31" t="str">
        <f t="shared" si="10"/>
        <v/>
      </c>
      <c r="Q49" s="32" t="s">
        <v>176</v>
      </c>
      <c r="R49" s="3"/>
      <c r="S49" s="21"/>
      <c r="T49" s="73" t="str">
        <f t="shared" si="9"/>
        <v>Đạt</v>
      </c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2:35" ht="18.75" customHeight="1" x14ac:dyDescent="0.25">
      <c r="B50" s="22">
        <v>42</v>
      </c>
      <c r="C50" s="23" t="s">
        <v>465</v>
      </c>
      <c r="D50" s="24" t="s">
        <v>466</v>
      </c>
      <c r="E50" s="25" t="s">
        <v>92</v>
      </c>
      <c r="F50" s="26" t="s">
        <v>467</v>
      </c>
      <c r="G50" s="23" t="s">
        <v>68</v>
      </c>
      <c r="H50" s="27">
        <v>10</v>
      </c>
      <c r="I50" s="27">
        <v>10</v>
      </c>
      <c r="J50" s="27" t="s">
        <v>25</v>
      </c>
      <c r="K50" s="27">
        <v>10</v>
      </c>
      <c r="L50" s="71">
        <v>5</v>
      </c>
      <c r="M50" s="28">
        <f t="shared" si="6"/>
        <v>6.5</v>
      </c>
      <c r="N50" s="29" t="str">
        <f t="shared" si="7"/>
        <v>C+</v>
      </c>
      <c r="O50" s="30" t="str">
        <f t="shared" si="8"/>
        <v>Trung bình</v>
      </c>
      <c r="P50" s="31" t="str">
        <f t="shared" si="10"/>
        <v/>
      </c>
      <c r="Q50" s="32" t="s">
        <v>176</v>
      </c>
      <c r="R50" s="3"/>
      <c r="S50" s="21"/>
      <c r="T50" s="73" t="str">
        <f t="shared" si="9"/>
        <v>Đạt</v>
      </c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2:35" ht="18.75" customHeight="1" x14ac:dyDescent="0.25">
      <c r="B51" s="22">
        <v>43</v>
      </c>
      <c r="C51" s="23" t="s">
        <v>468</v>
      </c>
      <c r="D51" s="24" t="s">
        <v>74</v>
      </c>
      <c r="E51" s="25" t="s">
        <v>92</v>
      </c>
      <c r="F51" s="26" t="s">
        <v>469</v>
      </c>
      <c r="G51" s="23" t="s">
        <v>87</v>
      </c>
      <c r="H51" s="27">
        <v>8</v>
      </c>
      <c r="I51" s="27">
        <v>5</v>
      </c>
      <c r="J51" s="27" t="s">
        <v>25</v>
      </c>
      <c r="K51" s="27">
        <v>5</v>
      </c>
      <c r="L51" s="71">
        <v>6</v>
      </c>
      <c r="M51" s="28">
        <f t="shared" si="6"/>
        <v>6</v>
      </c>
      <c r="N51" s="29" t="str">
        <f t="shared" si="7"/>
        <v>C</v>
      </c>
      <c r="O51" s="30" t="str">
        <f t="shared" si="8"/>
        <v>Trung bình</v>
      </c>
      <c r="P51" s="31" t="str">
        <f t="shared" si="10"/>
        <v/>
      </c>
      <c r="Q51" s="32" t="s">
        <v>176</v>
      </c>
      <c r="R51" s="3"/>
      <c r="S51" s="21"/>
      <c r="T51" s="73" t="str">
        <f t="shared" si="9"/>
        <v>Đạt</v>
      </c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2:35" ht="18.75" customHeight="1" x14ac:dyDescent="0.25">
      <c r="B52" s="22">
        <v>44</v>
      </c>
      <c r="C52" s="23" t="s">
        <v>470</v>
      </c>
      <c r="D52" s="24" t="s">
        <v>73</v>
      </c>
      <c r="E52" s="25" t="s">
        <v>92</v>
      </c>
      <c r="F52" s="26" t="s">
        <v>471</v>
      </c>
      <c r="G52" s="23" t="s">
        <v>47</v>
      </c>
      <c r="H52" s="27">
        <v>7</v>
      </c>
      <c r="I52" s="27">
        <v>5</v>
      </c>
      <c r="J52" s="27" t="s">
        <v>25</v>
      </c>
      <c r="K52" s="27">
        <v>9</v>
      </c>
      <c r="L52" s="71">
        <v>4</v>
      </c>
      <c r="M52" s="28">
        <f t="shared" si="6"/>
        <v>4.9000000000000004</v>
      </c>
      <c r="N52" s="29" t="str">
        <f t="shared" si="7"/>
        <v>D</v>
      </c>
      <c r="O52" s="30" t="str">
        <f t="shared" si="8"/>
        <v>Trung bình yếu</v>
      </c>
      <c r="P52" s="31" t="str">
        <f t="shared" si="10"/>
        <v/>
      </c>
      <c r="Q52" s="32" t="s">
        <v>176</v>
      </c>
      <c r="R52" s="3"/>
      <c r="S52" s="21"/>
      <c r="T52" s="73" t="str">
        <f t="shared" si="9"/>
        <v>Đạt</v>
      </c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2:35" ht="18.75" customHeight="1" x14ac:dyDescent="0.25">
      <c r="B53" s="22">
        <v>45</v>
      </c>
      <c r="C53" s="23" t="s">
        <v>472</v>
      </c>
      <c r="D53" s="24" t="s">
        <v>473</v>
      </c>
      <c r="E53" s="25" t="s">
        <v>94</v>
      </c>
      <c r="F53" s="26" t="s">
        <v>359</v>
      </c>
      <c r="G53" s="23" t="s">
        <v>68</v>
      </c>
      <c r="H53" s="27">
        <v>9</v>
      </c>
      <c r="I53" s="27">
        <v>5</v>
      </c>
      <c r="J53" s="27" t="s">
        <v>25</v>
      </c>
      <c r="K53" s="27">
        <v>5</v>
      </c>
      <c r="L53" s="71">
        <v>5</v>
      </c>
      <c r="M53" s="28">
        <f t="shared" si="6"/>
        <v>5.4</v>
      </c>
      <c r="N53" s="29" t="str">
        <f t="shared" si="7"/>
        <v>D+</v>
      </c>
      <c r="O53" s="30" t="str">
        <f t="shared" si="8"/>
        <v>Trung bình yếu</v>
      </c>
      <c r="P53" s="31" t="str">
        <f t="shared" si="10"/>
        <v/>
      </c>
      <c r="Q53" s="32" t="s">
        <v>176</v>
      </c>
      <c r="R53" s="3"/>
      <c r="S53" s="21"/>
      <c r="T53" s="73" t="str">
        <f t="shared" si="9"/>
        <v>Đạt</v>
      </c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2:35" ht="18.75" customHeight="1" x14ac:dyDescent="0.25">
      <c r="B54" s="22">
        <v>46</v>
      </c>
      <c r="C54" s="23" t="s">
        <v>474</v>
      </c>
      <c r="D54" s="24" t="s">
        <v>475</v>
      </c>
      <c r="E54" s="25" t="s">
        <v>305</v>
      </c>
      <c r="F54" s="26" t="s">
        <v>183</v>
      </c>
      <c r="G54" s="23" t="s">
        <v>87</v>
      </c>
      <c r="H54" s="27">
        <v>8</v>
      </c>
      <c r="I54" s="27">
        <v>5</v>
      </c>
      <c r="J54" s="27" t="s">
        <v>25</v>
      </c>
      <c r="K54" s="27">
        <v>5</v>
      </c>
      <c r="L54" s="71">
        <v>5</v>
      </c>
      <c r="M54" s="28">
        <f t="shared" si="6"/>
        <v>5.3</v>
      </c>
      <c r="N54" s="29" t="str">
        <f t="shared" si="7"/>
        <v>D+</v>
      </c>
      <c r="O54" s="30" t="str">
        <f t="shared" si="8"/>
        <v>Trung bình yếu</v>
      </c>
      <c r="P54" s="31" t="str">
        <f t="shared" si="10"/>
        <v/>
      </c>
      <c r="Q54" s="32" t="s">
        <v>176</v>
      </c>
      <c r="R54" s="3"/>
      <c r="S54" s="21"/>
      <c r="T54" s="73" t="str">
        <f t="shared" si="9"/>
        <v>Đạt</v>
      </c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2:35" ht="18.75" customHeight="1" x14ac:dyDescent="0.25">
      <c r="B55" s="22">
        <v>47</v>
      </c>
      <c r="C55" s="23" t="s">
        <v>476</v>
      </c>
      <c r="D55" s="24" t="s">
        <v>126</v>
      </c>
      <c r="E55" s="25" t="s">
        <v>154</v>
      </c>
      <c r="F55" s="26" t="s">
        <v>477</v>
      </c>
      <c r="G55" s="23" t="s">
        <v>60</v>
      </c>
      <c r="H55" s="27">
        <v>8</v>
      </c>
      <c r="I55" s="27">
        <v>5</v>
      </c>
      <c r="J55" s="27" t="s">
        <v>25</v>
      </c>
      <c r="K55" s="27">
        <v>10</v>
      </c>
      <c r="L55" s="71">
        <v>5</v>
      </c>
      <c r="M55" s="28">
        <f t="shared" si="6"/>
        <v>5.8</v>
      </c>
      <c r="N55" s="29" t="str">
        <f t="shared" si="7"/>
        <v>C</v>
      </c>
      <c r="O55" s="30" t="str">
        <f t="shared" si="8"/>
        <v>Trung bình</v>
      </c>
      <c r="P55" s="31" t="str">
        <f t="shared" si="10"/>
        <v/>
      </c>
      <c r="Q55" s="32" t="s">
        <v>176</v>
      </c>
      <c r="R55" s="3"/>
      <c r="S55" s="21"/>
      <c r="T55" s="73" t="str">
        <f t="shared" si="9"/>
        <v>Đạt</v>
      </c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2:35" ht="18.75" customHeight="1" x14ac:dyDescent="0.25">
      <c r="B56" s="22">
        <v>48</v>
      </c>
      <c r="C56" s="23" t="s">
        <v>478</v>
      </c>
      <c r="D56" s="24" t="s">
        <v>167</v>
      </c>
      <c r="E56" s="25" t="s">
        <v>479</v>
      </c>
      <c r="F56" s="26" t="s">
        <v>480</v>
      </c>
      <c r="G56" s="23" t="s">
        <v>68</v>
      </c>
      <c r="H56" s="27">
        <v>6</v>
      </c>
      <c r="I56" s="27">
        <v>5</v>
      </c>
      <c r="J56" s="27" t="s">
        <v>25</v>
      </c>
      <c r="K56" s="27">
        <v>5</v>
      </c>
      <c r="L56" s="71">
        <v>6</v>
      </c>
      <c r="M56" s="28">
        <f t="shared" si="6"/>
        <v>5.8</v>
      </c>
      <c r="N56" s="29" t="str">
        <f t="shared" si="7"/>
        <v>C</v>
      </c>
      <c r="O56" s="30" t="str">
        <f t="shared" si="8"/>
        <v>Trung bình</v>
      </c>
      <c r="P56" s="31" t="str">
        <f t="shared" si="10"/>
        <v/>
      </c>
      <c r="Q56" s="32" t="s">
        <v>176</v>
      </c>
      <c r="R56" s="3"/>
      <c r="S56" s="21"/>
      <c r="T56" s="73" t="str">
        <f t="shared" si="9"/>
        <v>Đạt</v>
      </c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2:35" ht="18.75" customHeight="1" x14ac:dyDescent="0.25">
      <c r="B57" s="22">
        <v>49</v>
      </c>
      <c r="C57" s="23" t="s">
        <v>481</v>
      </c>
      <c r="D57" s="24" t="s">
        <v>482</v>
      </c>
      <c r="E57" s="25" t="s">
        <v>99</v>
      </c>
      <c r="F57" s="26" t="s">
        <v>216</v>
      </c>
      <c r="G57" s="23" t="s">
        <v>47</v>
      </c>
      <c r="H57" s="27">
        <v>10</v>
      </c>
      <c r="I57" s="27">
        <v>6</v>
      </c>
      <c r="J57" s="27" t="s">
        <v>25</v>
      </c>
      <c r="K57" s="27">
        <v>10</v>
      </c>
      <c r="L57" s="71">
        <v>5</v>
      </c>
      <c r="M57" s="28">
        <f t="shared" si="6"/>
        <v>6.1</v>
      </c>
      <c r="N57" s="29" t="str">
        <f t="shared" si="7"/>
        <v>C</v>
      </c>
      <c r="O57" s="30" t="str">
        <f t="shared" si="8"/>
        <v>Trung bình</v>
      </c>
      <c r="P57" s="31" t="str">
        <f t="shared" si="10"/>
        <v/>
      </c>
      <c r="Q57" s="32" t="s">
        <v>175</v>
      </c>
      <c r="R57" s="3"/>
      <c r="S57" s="21"/>
      <c r="T57" s="73" t="str">
        <f t="shared" si="9"/>
        <v>Đạt</v>
      </c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2:35" ht="18.75" customHeight="1" x14ac:dyDescent="0.25">
      <c r="B58" s="22">
        <v>50</v>
      </c>
      <c r="C58" s="23" t="s">
        <v>483</v>
      </c>
      <c r="D58" s="24" t="s">
        <v>155</v>
      </c>
      <c r="E58" s="25" t="s">
        <v>99</v>
      </c>
      <c r="F58" s="26" t="s">
        <v>484</v>
      </c>
      <c r="G58" s="23" t="s">
        <v>68</v>
      </c>
      <c r="H58" s="27">
        <v>8</v>
      </c>
      <c r="I58" s="27">
        <v>5</v>
      </c>
      <c r="J58" s="27" t="s">
        <v>25</v>
      </c>
      <c r="K58" s="27">
        <v>5</v>
      </c>
      <c r="L58" s="71">
        <v>6</v>
      </c>
      <c r="M58" s="28">
        <f t="shared" si="6"/>
        <v>6</v>
      </c>
      <c r="N58" s="29" t="str">
        <f t="shared" si="7"/>
        <v>C</v>
      </c>
      <c r="O58" s="30" t="str">
        <f t="shared" si="8"/>
        <v>Trung bình</v>
      </c>
      <c r="P58" s="31" t="str">
        <f t="shared" si="10"/>
        <v/>
      </c>
      <c r="Q58" s="32" t="s">
        <v>175</v>
      </c>
      <c r="R58" s="3"/>
      <c r="S58" s="21"/>
      <c r="T58" s="73" t="str">
        <f t="shared" si="9"/>
        <v>Đạt</v>
      </c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2:35" ht="18.75" customHeight="1" x14ac:dyDescent="0.25">
      <c r="B59" s="22">
        <v>51</v>
      </c>
      <c r="C59" s="23" t="s">
        <v>485</v>
      </c>
      <c r="D59" s="24" t="s">
        <v>486</v>
      </c>
      <c r="E59" s="25" t="s">
        <v>323</v>
      </c>
      <c r="F59" s="26" t="s">
        <v>487</v>
      </c>
      <c r="G59" s="23" t="s">
        <v>68</v>
      </c>
      <c r="H59" s="27">
        <v>9</v>
      </c>
      <c r="I59" s="27">
        <v>6</v>
      </c>
      <c r="J59" s="27" t="s">
        <v>25</v>
      </c>
      <c r="K59" s="27">
        <v>10</v>
      </c>
      <c r="L59" s="71">
        <v>7</v>
      </c>
      <c r="M59" s="28">
        <f t="shared" si="6"/>
        <v>7.4</v>
      </c>
      <c r="N59" s="29" t="str">
        <f t="shared" si="7"/>
        <v>B</v>
      </c>
      <c r="O59" s="30" t="str">
        <f t="shared" si="8"/>
        <v>Khá</v>
      </c>
      <c r="P59" s="31" t="str">
        <f t="shared" si="10"/>
        <v/>
      </c>
      <c r="Q59" s="32" t="s">
        <v>175</v>
      </c>
      <c r="R59" s="3"/>
      <c r="S59" s="21"/>
      <c r="T59" s="73" t="str">
        <f t="shared" si="9"/>
        <v>Đạt</v>
      </c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2:35" ht="18.75" customHeight="1" x14ac:dyDescent="0.25">
      <c r="B60" s="22">
        <v>52</v>
      </c>
      <c r="C60" s="23" t="s">
        <v>488</v>
      </c>
      <c r="D60" s="24" t="s">
        <v>159</v>
      </c>
      <c r="E60" s="25" t="s">
        <v>427</v>
      </c>
      <c r="F60" s="26" t="s">
        <v>82</v>
      </c>
      <c r="G60" s="23" t="s">
        <v>50</v>
      </c>
      <c r="H60" s="27">
        <v>10</v>
      </c>
      <c r="I60" s="27">
        <v>10</v>
      </c>
      <c r="J60" s="27" t="s">
        <v>25</v>
      </c>
      <c r="K60" s="27">
        <v>10</v>
      </c>
      <c r="L60" s="71">
        <v>9</v>
      </c>
      <c r="M60" s="28">
        <f t="shared" si="6"/>
        <v>9.3000000000000007</v>
      </c>
      <c r="N60" s="29" t="str">
        <f t="shared" si="7"/>
        <v>A+</v>
      </c>
      <c r="O60" s="30" t="str">
        <f t="shared" si="8"/>
        <v>Giỏi</v>
      </c>
      <c r="P60" s="31" t="str">
        <f t="shared" si="10"/>
        <v/>
      </c>
      <c r="Q60" s="32" t="s">
        <v>175</v>
      </c>
      <c r="R60" s="3"/>
      <c r="S60" s="21"/>
      <c r="T60" s="73" t="str">
        <f t="shared" si="9"/>
        <v>Đạt</v>
      </c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2:35" ht="18.75" customHeight="1" x14ac:dyDescent="0.25">
      <c r="B61" s="22">
        <v>53</v>
      </c>
      <c r="C61" s="23" t="s">
        <v>489</v>
      </c>
      <c r="D61" s="24" t="s">
        <v>159</v>
      </c>
      <c r="E61" s="25" t="s">
        <v>427</v>
      </c>
      <c r="F61" s="26" t="s">
        <v>490</v>
      </c>
      <c r="G61" s="23" t="s">
        <v>68</v>
      </c>
      <c r="H61" s="27">
        <v>10</v>
      </c>
      <c r="I61" s="27">
        <v>5</v>
      </c>
      <c r="J61" s="27" t="s">
        <v>25</v>
      </c>
      <c r="K61" s="27">
        <v>6</v>
      </c>
      <c r="L61" s="71">
        <v>3</v>
      </c>
      <c r="M61" s="28">
        <f t="shared" si="6"/>
        <v>4.2</v>
      </c>
      <c r="N61" s="29" t="str">
        <f t="shared" si="7"/>
        <v>D</v>
      </c>
      <c r="O61" s="30" t="str">
        <f t="shared" si="8"/>
        <v>Trung bình yếu</v>
      </c>
      <c r="P61" s="31" t="str">
        <f t="shared" si="10"/>
        <v/>
      </c>
      <c r="Q61" s="32" t="s">
        <v>175</v>
      </c>
      <c r="R61" s="3"/>
      <c r="S61" s="21"/>
      <c r="T61" s="73" t="str">
        <f t="shared" si="9"/>
        <v>Đạt</v>
      </c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2:35" ht="18.75" customHeight="1" x14ac:dyDescent="0.25">
      <c r="B62" s="22">
        <v>54</v>
      </c>
      <c r="C62" s="23" t="s">
        <v>491</v>
      </c>
      <c r="D62" s="24" t="s">
        <v>282</v>
      </c>
      <c r="E62" s="25" t="s">
        <v>106</v>
      </c>
      <c r="F62" s="26" t="s">
        <v>492</v>
      </c>
      <c r="G62" s="23" t="s">
        <v>47</v>
      </c>
      <c r="H62" s="27">
        <v>10</v>
      </c>
      <c r="I62" s="27">
        <v>5</v>
      </c>
      <c r="J62" s="27" t="s">
        <v>25</v>
      </c>
      <c r="K62" s="27">
        <v>10</v>
      </c>
      <c r="L62" s="71">
        <v>5</v>
      </c>
      <c r="M62" s="28">
        <f t="shared" si="6"/>
        <v>6</v>
      </c>
      <c r="N62" s="29" t="str">
        <f t="shared" si="7"/>
        <v>C</v>
      </c>
      <c r="O62" s="30" t="str">
        <f t="shared" si="8"/>
        <v>Trung bình</v>
      </c>
      <c r="P62" s="31" t="str">
        <f t="shared" si="10"/>
        <v/>
      </c>
      <c r="Q62" s="32" t="s">
        <v>175</v>
      </c>
      <c r="R62" s="3"/>
      <c r="S62" s="21"/>
      <c r="T62" s="73" t="str">
        <f t="shared" si="9"/>
        <v>Đạt</v>
      </c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</row>
    <row r="63" spans="2:35" ht="18.75" customHeight="1" x14ac:dyDescent="0.25">
      <c r="B63" s="22">
        <v>55</v>
      </c>
      <c r="C63" s="23" t="s">
        <v>493</v>
      </c>
      <c r="D63" s="24" t="s">
        <v>494</v>
      </c>
      <c r="E63" s="25" t="s">
        <v>161</v>
      </c>
      <c r="F63" s="26" t="s">
        <v>495</v>
      </c>
      <c r="G63" s="23" t="s">
        <v>58</v>
      </c>
      <c r="H63" s="27">
        <v>6</v>
      </c>
      <c r="I63" s="27"/>
      <c r="J63" s="27" t="s">
        <v>25</v>
      </c>
      <c r="K63" s="27">
        <v>5</v>
      </c>
      <c r="L63" s="71" t="s">
        <v>25</v>
      </c>
      <c r="M63" s="28">
        <f t="shared" si="6"/>
        <v>1.1000000000000001</v>
      </c>
      <c r="N63" s="29" t="str">
        <f t="shared" si="7"/>
        <v>F</v>
      </c>
      <c r="O63" s="30" t="str">
        <f t="shared" si="8"/>
        <v>Kém</v>
      </c>
      <c r="P63" s="31" t="str">
        <f t="shared" si="10"/>
        <v>Không đủ ĐKDT</v>
      </c>
      <c r="Q63" s="32" t="s">
        <v>175</v>
      </c>
      <c r="R63" s="3"/>
      <c r="S63" s="21"/>
      <c r="T63" s="73" t="str">
        <f t="shared" si="9"/>
        <v>Học lại</v>
      </c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</row>
    <row r="64" spans="2:35" ht="18.75" customHeight="1" x14ac:dyDescent="0.25">
      <c r="B64" s="22">
        <v>56</v>
      </c>
      <c r="C64" s="23" t="s">
        <v>496</v>
      </c>
      <c r="D64" s="24" t="s">
        <v>497</v>
      </c>
      <c r="E64" s="25" t="s">
        <v>161</v>
      </c>
      <c r="F64" s="26" t="s">
        <v>219</v>
      </c>
      <c r="G64" s="23" t="s">
        <v>87</v>
      </c>
      <c r="H64" s="27">
        <v>7</v>
      </c>
      <c r="I64" s="27">
        <v>5</v>
      </c>
      <c r="J64" s="27" t="s">
        <v>25</v>
      </c>
      <c r="K64" s="27">
        <v>5</v>
      </c>
      <c r="L64" s="71">
        <v>5</v>
      </c>
      <c r="M64" s="28">
        <f t="shared" si="6"/>
        <v>5.2</v>
      </c>
      <c r="N64" s="29" t="str">
        <f t="shared" si="7"/>
        <v>D+</v>
      </c>
      <c r="O64" s="30" t="str">
        <f t="shared" si="8"/>
        <v>Trung bình yếu</v>
      </c>
      <c r="P64" s="31" t="str">
        <f t="shared" si="10"/>
        <v/>
      </c>
      <c r="Q64" s="32" t="s">
        <v>175</v>
      </c>
      <c r="R64" s="3"/>
      <c r="S64" s="21"/>
      <c r="T64" s="73" t="str">
        <f t="shared" si="9"/>
        <v>Đạt</v>
      </c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1:35" ht="18.75" customHeight="1" x14ac:dyDescent="0.25">
      <c r="B65" s="22">
        <v>57</v>
      </c>
      <c r="C65" s="23" t="s">
        <v>498</v>
      </c>
      <c r="D65" s="24" t="s">
        <v>499</v>
      </c>
      <c r="E65" s="25" t="s">
        <v>161</v>
      </c>
      <c r="F65" s="26" t="s">
        <v>166</v>
      </c>
      <c r="G65" s="23" t="s">
        <v>47</v>
      </c>
      <c r="H65" s="27">
        <v>9</v>
      </c>
      <c r="I65" s="27">
        <v>5</v>
      </c>
      <c r="J65" s="27" t="s">
        <v>25</v>
      </c>
      <c r="K65" s="27">
        <v>10</v>
      </c>
      <c r="L65" s="71">
        <v>5</v>
      </c>
      <c r="M65" s="28">
        <f t="shared" si="6"/>
        <v>5.9</v>
      </c>
      <c r="N65" s="29" t="str">
        <f t="shared" si="7"/>
        <v>C</v>
      </c>
      <c r="O65" s="30" t="str">
        <f t="shared" si="8"/>
        <v>Trung bình</v>
      </c>
      <c r="P65" s="31" t="str">
        <f t="shared" si="10"/>
        <v/>
      </c>
      <c r="Q65" s="32" t="s">
        <v>175</v>
      </c>
      <c r="R65" s="3"/>
      <c r="S65" s="21"/>
      <c r="T65" s="73" t="str">
        <f t="shared" si="9"/>
        <v>Đạt</v>
      </c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1:35" ht="18.75" customHeight="1" x14ac:dyDescent="0.25">
      <c r="B66" s="22">
        <v>58</v>
      </c>
      <c r="C66" s="23" t="s">
        <v>500</v>
      </c>
      <c r="D66" s="24" t="s">
        <v>51</v>
      </c>
      <c r="E66" s="25" t="s">
        <v>161</v>
      </c>
      <c r="F66" s="26" t="s">
        <v>57</v>
      </c>
      <c r="G66" s="23" t="s">
        <v>50</v>
      </c>
      <c r="H66" s="27" t="s">
        <v>25</v>
      </c>
      <c r="I66" s="27"/>
      <c r="J66" s="27" t="s">
        <v>25</v>
      </c>
      <c r="K66" s="27" t="s">
        <v>25</v>
      </c>
      <c r="L66" s="71" t="s">
        <v>25</v>
      </c>
      <c r="M66" s="28">
        <f t="shared" si="6"/>
        <v>0</v>
      </c>
      <c r="N66" s="29" t="str">
        <f t="shared" si="7"/>
        <v>F</v>
      </c>
      <c r="O66" s="30" t="str">
        <f t="shared" si="8"/>
        <v>Kém</v>
      </c>
      <c r="P66" s="31" t="str">
        <f t="shared" si="10"/>
        <v>Không đủ ĐKDT</v>
      </c>
      <c r="Q66" s="32" t="s">
        <v>175</v>
      </c>
      <c r="R66" s="3"/>
      <c r="S66" s="21"/>
      <c r="T66" s="73" t="str">
        <f t="shared" si="9"/>
        <v>Học lại</v>
      </c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1:35" ht="18.75" customHeight="1" x14ac:dyDescent="0.25">
      <c r="B67" s="22">
        <v>59</v>
      </c>
      <c r="C67" s="23" t="s">
        <v>501</v>
      </c>
      <c r="D67" s="24" t="s">
        <v>63</v>
      </c>
      <c r="E67" s="25" t="s">
        <v>161</v>
      </c>
      <c r="F67" s="26" t="s">
        <v>170</v>
      </c>
      <c r="G67" s="23" t="s">
        <v>87</v>
      </c>
      <c r="H67" s="27">
        <v>10</v>
      </c>
      <c r="I67" s="27">
        <v>10</v>
      </c>
      <c r="J67" s="27" t="s">
        <v>25</v>
      </c>
      <c r="K67" s="27">
        <v>10</v>
      </c>
      <c r="L67" s="71">
        <v>9</v>
      </c>
      <c r="M67" s="28">
        <f t="shared" si="6"/>
        <v>9.3000000000000007</v>
      </c>
      <c r="N67" s="29" t="str">
        <f t="shared" si="7"/>
        <v>A+</v>
      </c>
      <c r="O67" s="30" t="str">
        <f t="shared" si="8"/>
        <v>Giỏi</v>
      </c>
      <c r="P67" s="31" t="str">
        <f t="shared" si="10"/>
        <v/>
      </c>
      <c r="Q67" s="32" t="s">
        <v>175</v>
      </c>
      <c r="R67" s="3"/>
      <c r="S67" s="21"/>
      <c r="T67" s="73" t="str">
        <f t="shared" si="9"/>
        <v>Đạt</v>
      </c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1:35" ht="18.75" customHeight="1" x14ac:dyDescent="0.25">
      <c r="B68" s="22">
        <v>60</v>
      </c>
      <c r="C68" s="23" t="s">
        <v>502</v>
      </c>
      <c r="D68" s="24" t="s">
        <v>70</v>
      </c>
      <c r="E68" s="25" t="s">
        <v>165</v>
      </c>
      <c r="F68" s="26" t="s">
        <v>503</v>
      </c>
      <c r="G68" s="23" t="s">
        <v>68</v>
      </c>
      <c r="H68" s="27">
        <v>9</v>
      </c>
      <c r="I68" s="27">
        <v>6</v>
      </c>
      <c r="J68" s="27" t="s">
        <v>25</v>
      </c>
      <c r="K68" s="27">
        <v>5</v>
      </c>
      <c r="L68" s="71">
        <v>8</v>
      </c>
      <c r="M68" s="28">
        <f t="shared" si="6"/>
        <v>7.6</v>
      </c>
      <c r="N68" s="29" t="str">
        <f t="shared" si="7"/>
        <v>B</v>
      </c>
      <c r="O68" s="30" t="str">
        <f t="shared" si="8"/>
        <v>Khá</v>
      </c>
      <c r="P68" s="31" t="str">
        <f t="shared" si="10"/>
        <v/>
      </c>
      <c r="Q68" s="32" t="s">
        <v>175</v>
      </c>
      <c r="R68" s="3"/>
      <c r="S68" s="21"/>
      <c r="T68" s="73" t="str">
        <f t="shared" si="9"/>
        <v>Đạt</v>
      </c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1:35" ht="18.75" customHeight="1" x14ac:dyDescent="0.25">
      <c r="B69" s="22">
        <v>61</v>
      </c>
      <c r="C69" s="23" t="s">
        <v>504</v>
      </c>
      <c r="D69" s="24" t="s">
        <v>505</v>
      </c>
      <c r="E69" s="25" t="s">
        <v>341</v>
      </c>
      <c r="F69" s="26" t="s">
        <v>506</v>
      </c>
      <c r="G69" s="23" t="s">
        <v>55</v>
      </c>
      <c r="H69" s="27">
        <v>7</v>
      </c>
      <c r="I69" s="27">
        <v>6</v>
      </c>
      <c r="J69" s="27" t="s">
        <v>25</v>
      </c>
      <c r="K69" s="27">
        <v>5</v>
      </c>
      <c r="L69" s="71">
        <v>6</v>
      </c>
      <c r="M69" s="28">
        <f t="shared" si="6"/>
        <v>6</v>
      </c>
      <c r="N69" s="29" t="str">
        <f t="shared" si="7"/>
        <v>C</v>
      </c>
      <c r="O69" s="30" t="str">
        <f t="shared" si="8"/>
        <v>Trung bình</v>
      </c>
      <c r="P69" s="31" t="str">
        <f t="shared" si="10"/>
        <v/>
      </c>
      <c r="Q69" s="32" t="s">
        <v>175</v>
      </c>
      <c r="R69" s="3"/>
      <c r="S69" s="21"/>
      <c r="T69" s="73" t="str">
        <f t="shared" si="9"/>
        <v>Đạt</v>
      </c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1:35" ht="18.75" customHeight="1" x14ac:dyDescent="0.25">
      <c r="B70" s="22">
        <v>62</v>
      </c>
      <c r="C70" s="23" t="s">
        <v>507</v>
      </c>
      <c r="D70" s="24" t="s">
        <v>54</v>
      </c>
      <c r="E70" s="25" t="s">
        <v>108</v>
      </c>
      <c r="F70" s="26" t="s">
        <v>508</v>
      </c>
      <c r="G70" s="23" t="s">
        <v>58</v>
      </c>
      <c r="H70" s="27">
        <v>8</v>
      </c>
      <c r="I70" s="27">
        <v>5</v>
      </c>
      <c r="J70" s="27" t="s">
        <v>25</v>
      </c>
      <c r="K70" s="27">
        <v>5</v>
      </c>
      <c r="L70" s="71">
        <v>8</v>
      </c>
      <c r="M70" s="28">
        <f t="shared" si="6"/>
        <v>7.4</v>
      </c>
      <c r="N70" s="29" t="str">
        <f t="shared" si="7"/>
        <v>B</v>
      </c>
      <c r="O70" s="30" t="str">
        <f t="shared" si="8"/>
        <v>Khá</v>
      </c>
      <c r="P70" s="31" t="str">
        <f t="shared" si="10"/>
        <v/>
      </c>
      <c r="Q70" s="32" t="s">
        <v>175</v>
      </c>
      <c r="R70" s="3"/>
      <c r="S70" s="21"/>
      <c r="T70" s="73" t="str">
        <f t="shared" si="9"/>
        <v>Đạt</v>
      </c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1:35" ht="18.75" customHeight="1" x14ac:dyDescent="0.25">
      <c r="B71" s="22">
        <v>63</v>
      </c>
      <c r="C71" s="23" t="s">
        <v>509</v>
      </c>
      <c r="D71" s="24" t="s">
        <v>372</v>
      </c>
      <c r="E71" s="25" t="s">
        <v>110</v>
      </c>
      <c r="F71" s="26" t="s">
        <v>510</v>
      </c>
      <c r="G71" s="23" t="s">
        <v>87</v>
      </c>
      <c r="H71" s="27">
        <v>9</v>
      </c>
      <c r="I71" s="27">
        <v>4</v>
      </c>
      <c r="J71" s="27" t="s">
        <v>25</v>
      </c>
      <c r="K71" s="27">
        <v>5</v>
      </c>
      <c r="L71" s="71">
        <v>5</v>
      </c>
      <c r="M71" s="28">
        <f t="shared" si="6"/>
        <v>5.3</v>
      </c>
      <c r="N71" s="29" t="str">
        <f t="shared" si="7"/>
        <v>D+</v>
      </c>
      <c r="O71" s="30" t="str">
        <f t="shared" si="8"/>
        <v>Trung bình yếu</v>
      </c>
      <c r="P71" s="31" t="str">
        <f t="shared" si="10"/>
        <v/>
      </c>
      <c r="Q71" s="32" t="s">
        <v>175</v>
      </c>
      <c r="R71" s="3"/>
      <c r="S71" s="21"/>
      <c r="T71" s="73" t="str">
        <f t="shared" si="9"/>
        <v>Đạt</v>
      </c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1:35" ht="18.75" customHeight="1" x14ac:dyDescent="0.25">
      <c r="B72" s="22">
        <v>64</v>
      </c>
      <c r="C72" s="23" t="s">
        <v>511</v>
      </c>
      <c r="D72" s="24" t="s">
        <v>44</v>
      </c>
      <c r="E72" s="25" t="s">
        <v>512</v>
      </c>
      <c r="F72" s="26" t="s">
        <v>513</v>
      </c>
      <c r="G72" s="23" t="s">
        <v>50</v>
      </c>
      <c r="H72" s="27">
        <v>10</v>
      </c>
      <c r="I72" s="27">
        <v>8</v>
      </c>
      <c r="J72" s="27" t="s">
        <v>25</v>
      </c>
      <c r="K72" s="27">
        <v>10</v>
      </c>
      <c r="L72" s="71">
        <v>9</v>
      </c>
      <c r="M72" s="28">
        <f t="shared" si="6"/>
        <v>9.1</v>
      </c>
      <c r="N72" s="29" t="str">
        <f t="shared" si="7"/>
        <v>A+</v>
      </c>
      <c r="O72" s="30" t="str">
        <f t="shared" si="8"/>
        <v>Giỏi</v>
      </c>
      <c r="P72" s="31" t="str">
        <f t="shared" si="10"/>
        <v/>
      </c>
      <c r="Q72" s="32" t="s">
        <v>175</v>
      </c>
      <c r="R72" s="3"/>
      <c r="S72" s="21"/>
      <c r="T72" s="73" t="str">
        <f t="shared" si="9"/>
        <v>Đạt</v>
      </c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1:35" ht="18.75" customHeight="1" x14ac:dyDescent="0.25">
      <c r="B73" s="22">
        <v>65</v>
      </c>
      <c r="C73" s="23" t="s">
        <v>514</v>
      </c>
      <c r="D73" s="24" t="s">
        <v>515</v>
      </c>
      <c r="E73" s="25" t="s">
        <v>79</v>
      </c>
      <c r="F73" s="26" t="s">
        <v>357</v>
      </c>
      <c r="G73" s="23" t="s">
        <v>58</v>
      </c>
      <c r="H73" s="27">
        <v>8</v>
      </c>
      <c r="I73" s="27">
        <v>5</v>
      </c>
      <c r="J73" s="27" t="s">
        <v>25</v>
      </c>
      <c r="K73" s="27">
        <v>7</v>
      </c>
      <c r="L73" s="71">
        <v>8</v>
      </c>
      <c r="M73" s="28">
        <f t="shared" ref="M73:M78" si="11">ROUND(SUMPRODUCT(H73:L73,$H$8:$L$8)/100,1)</f>
        <v>7.6</v>
      </c>
      <c r="N73" s="29" t="str">
        <f t="shared" ref="N73:N78" si="12">IF(AND($M73&gt;=9,$M73&lt;=10),"A+","")&amp;IF(AND($M73&gt;=8.5,$M73&lt;=8.9),"A","")&amp;IF(AND($M73&gt;=8,$M73&lt;=8.4),"B+","")&amp;IF(AND($M73&gt;=7,$M73&lt;=7.9),"B","")&amp;IF(AND($M73&gt;=6.5,$M73&lt;=6.9),"C+","")&amp;IF(AND($M73&gt;=5.5,$M73&lt;=6.4),"C","")&amp;IF(AND($M73&gt;=5,$M73&lt;=5.4),"D+","")&amp;IF(AND($M73&gt;=4,$M73&lt;=4.9),"D","")&amp;IF(AND($M73&lt;4),"F","")</f>
        <v>B</v>
      </c>
      <c r="O73" s="30" t="str">
        <f t="shared" ref="O73:O78" si="13">IF($M73&lt;4,"Kém",IF(AND($M73&gt;=4,$M73&lt;=5.4),"Trung bình yếu",IF(AND($M73&gt;=5.5,$M73&lt;=6.9),"Trung bình",IF(AND($M73&gt;=7,$M73&lt;=8.4),"Khá",IF(AND($M73&gt;=8.5,$M73&lt;=10),"Giỏi","")))))</f>
        <v>Khá</v>
      </c>
      <c r="P73" s="31" t="str">
        <f t="shared" si="10"/>
        <v/>
      </c>
      <c r="Q73" s="32" t="s">
        <v>175</v>
      </c>
      <c r="R73" s="3"/>
      <c r="S73" s="21"/>
      <c r="T73" s="73" t="str">
        <f t="shared" ref="T73:T78" si="14">IF(P73="Không đủ ĐKDT","Học lại",IF(P73="Đình chỉ thi","Học lại",IF(AND(MID(G73,2,2)&lt;"12",P73="Vắng"),"Thi lại",IF(P73="Vắng có phép", "Thi lại",IF(AND((MID(G73,2,2)&lt;"12"),M73&lt;4.5),"Thi lại",IF(AND((MID(G73,2,2)&lt;"18"),M73&lt;4),"Học lại",IF(AND((MID(G73,2,2)&gt;"17"),M73&lt;4),"Thi lại",IF(AND(MID(G73,2,2)&gt;"17",L73=0),"Thi lại",IF(AND((MID(G73,2,2)&lt;"12"),L73=0),"Thi lại",IF(AND((MID(G73,2,2)&lt;"18"),(MID(G73,2,2)&gt;"11"),L73=0),"Học lại","Đạt"))))))))))</f>
        <v>Đạt</v>
      </c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1:35" ht="18.75" customHeight="1" x14ac:dyDescent="0.25">
      <c r="B74" s="22">
        <v>66</v>
      </c>
      <c r="C74" s="23" t="s">
        <v>516</v>
      </c>
      <c r="D74" s="24" t="s">
        <v>70</v>
      </c>
      <c r="E74" s="25" t="s">
        <v>112</v>
      </c>
      <c r="F74" s="26" t="s">
        <v>517</v>
      </c>
      <c r="G74" s="23" t="s">
        <v>50</v>
      </c>
      <c r="H74" s="27">
        <v>9</v>
      </c>
      <c r="I74" s="27">
        <v>5</v>
      </c>
      <c r="J74" s="27" t="s">
        <v>25</v>
      </c>
      <c r="K74" s="27">
        <v>5</v>
      </c>
      <c r="L74" s="71">
        <v>5</v>
      </c>
      <c r="M74" s="28">
        <f t="shared" si="11"/>
        <v>5.4</v>
      </c>
      <c r="N74" s="29" t="str">
        <f t="shared" si="12"/>
        <v>D+</v>
      </c>
      <c r="O74" s="30" t="str">
        <f t="shared" si="13"/>
        <v>Trung bình yếu</v>
      </c>
      <c r="P74" s="31" t="str">
        <f t="shared" si="10"/>
        <v/>
      </c>
      <c r="Q74" s="32" t="s">
        <v>175</v>
      </c>
      <c r="R74" s="3"/>
      <c r="S74" s="21"/>
      <c r="T74" s="73" t="str">
        <f t="shared" si="14"/>
        <v>Đạt</v>
      </c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1:35" ht="18.75" customHeight="1" x14ac:dyDescent="0.25">
      <c r="B75" s="22">
        <v>67</v>
      </c>
      <c r="C75" s="23" t="s">
        <v>518</v>
      </c>
      <c r="D75" s="24" t="s">
        <v>120</v>
      </c>
      <c r="E75" s="25" t="s">
        <v>519</v>
      </c>
      <c r="F75" s="26" t="s">
        <v>520</v>
      </c>
      <c r="G75" s="23" t="s">
        <v>55</v>
      </c>
      <c r="H75" s="27">
        <v>9</v>
      </c>
      <c r="I75" s="27">
        <v>3</v>
      </c>
      <c r="J75" s="27" t="s">
        <v>25</v>
      </c>
      <c r="K75" s="27">
        <v>5</v>
      </c>
      <c r="L75" s="71">
        <v>4</v>
      </c>
      <c r="M75" s="28">
        <f t="shared" si="11"/>
        <v>4.5</v>
      </c>
      <c r="N75" s="29" t="str">
        <f t="shared" si="12"/>
        <v>D</v>
      </c>
      <c r="O75" s="30" t="str">
        <f t="shared" si="13"/>
        <v>Trung bình yếu</v>
      </c>
      <c r="P75" s="31" t="str">
        <f t="shared" si="10"/>
        <v/>
      </c>
      <c r="Q75" s="32" t="s">
        <v>175</v>
      </c>
      <c r="R75" s="3"/>
      <c r="S75" s="21"/>
      <c r="T75" s="73" t="str">
        <f t="shared" si="14"/>
        <v>Đạt</v>
      </c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1:35" ht="18.75" customHeight="1" x14ac:dyDescent="0.25">
      <c r="B76" s="22">
        <v>68</v>
      </c>
      <c r="C76" s="23" t="s">
        <v>521</v>
      </c>
      <c r="D76" s="24" t="s">
        <v>522</v>
      </c>
      <c r="E76" s="25" t="s">
        <v>172</v>
      </c>
      <c r="F76" s="26" t="s">
        <v>523</v>
      </c>
      <c r="G76" s="23" t="s">
        <v>49</v>
      </c>
      <c r="H76" s="27">
        <v>9</v>
      </c>
      <c r="I76" s="27">
        <v>6</v>
      </c>
      <c r="J76" s="27" t="s">
        <v>25</v>
      </c>
      <c r="K76" s="27">
        <v>5</v>
      </c>
      <c r="L76" s="71">
        <v>6</v>
      </c>
      <c r="M76" s="28">
        <f t="shared" si="11"/>
        <v>6.2</v>
      </c>
      <c r="N76" s="29" t="str">
        <f t="shared" si="12"/>
        <v>C</v>
      </c>
      <c r="O76" s="30" t="str">
        <f t="shared" si="13"/>
        <v>Trung bình</v>
      </c>
      <c r="P76" s="31" t="str">
        <f t="shared" si="10"/>
        <v/>
      </c>
      <c r="Q76" s="32" t="s">
        <v>175</v>
      </c>
      <c r="R76" s="3"/>
      <c r="S76" s="21"/>
      <c r="T76" s="73" t="str">
        <f t="shared" si="14"/>
        <v>Đạt</v>
      </c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</row>
    <row r="77" spans="1:35" ht="18.75" customHeight="1" x14ac:dyDescent="0.25">
      <c r="B77" s="22">
        <v>69</v>
      </c>
      <c r="C77" s="23" t="s">
        <v>524</v>
      </c>
      <c r="D77" s="24" t="s">
        <v>73</v>
      </c>
      <c r="E77" s="25" t="s">
        <v>525</v>
      </c>
      <c r="F77" s="26" t="s">
        <v>344</v>
      </c>
      <c r="G77" s="23" t="s">
        <v>60</v>
      </c>
      <c r="H77" s="27">
        <v>8</v>
      </c>
      <c r="I77" s="27">
        <v>5</v>
      </c>
      <c r="J77" s="27" t="s">
        <v>25</v>
      </c>
      <c r="K77" s="27">
        <v>10</v>
      </c>
      <c r="L77" s="71">
        <v>5</v>
      </c>
      <c r="M77" s="28">
        <f t="shared" si="11"/>
        <v>5.8</v>
      </c>
      <c r="N77" s="29" t="str">
        <f t="shared" si="12"/>
        <v>C</v>
      </c>
      <c r="O77" s="30" t="str">
        <f t="shared" si="13"/>
        <v>Trung bình</v>
      </c>
      <c r="P77" s="31" t="str">
        <f t="shared" si="10"/>
        <v/>
      </c>
      <c r="Q77" s="32" t="s">
        <v>175</v>
      </c>
      <c r="R77" s="3"/>
      <c r="S77" s="21"/>
      <c r="T77" s="73" t="str">
        <f t="shared" si="14"/>
        <v>Đạt</v>
      </c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</row>
    <row r="78" spans="1:35" ht="18.75" customHeight="1" x14ac:dyDescent="0.25">
      <c r="B78" s="22">
        <v>70</v>
      </c>
      <c r="C78" s="23" t="s">
        <v>526</v>
      </c>
      <c r="D78" s="24" t="s">
        <v>527</v>
      </c>
      <c r="E78" s="25" t="s">
        <v>528</v>
      </c>
      <c r="F78" s="26" t="s">
        <v>529</v>
      </c>
      <c r="G78" s="23" t="s">
        <v>47</v>
      </c>
      <c r="H78" s="27">
        <v>9</v>
      </c>
      <c r="I78" s="27">
        <v>3</v>
      </c>
      <c r="J78" s="27" t="s">
        <v>25</v>
      </c>
      <c r="K78" s="27">
        <v>5</v>
      </c>
      <c r="L78" s="71">
        <v>4</v>
      </c>
      <c r="M78" s="28">
        <f t="shared" si="11"/>
        <v>4.5</v>
      </c>
      <c r="N78" s="29" t="str">
        <f t="shared" si="12"/>
        <v>D</v>
      </c>
      <c r="O78" s="30" t="str">
        <f t="shared" si="13"/>
        <v>Trung bình yếu</v>
      </c>
      <c r="P78" s="31" t="str">
        <f t="shared" si="10"/>
        <v/>
      </c>
      <c r="Q78" s="32" t="s">
        <v>175</v>
      </c>
      <c r="R78" s="3"/>
      <c r="S78" s="21"/>
      <c r="T78" s="73" t="str">
        <f t="shared" si="14"/>
        <v>Đạt</v>
      </c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</row>
    <row r="79" spans="1:35" ht="9" customHeight="1" x14ac:dyDescent="0.25">
      <c r="A79" s="2"/>
      <c r="B79" s="33"/>
      <c r="C79" s="34"/>
      <c r="D79" s="34"/>
      <c r="E79" s="35"/>
      <c r="F79" s="35"/>
      <c r="G79" s="35"/>
      <c r="H79" s="36"/>
      <c r="I79" s="37"/>
      <c r="J79" s="37"/>
      <c r="K79" s="38"/>
      <c r="L79" s="38"/>
      <c r="M79" s="38"/>
      <c r="N79" s="38"/>
      <c r="O79" s="38"/>
      <c r="P79" s="38"/>
      <c r="Q79" s="38"/>
      <c r="R79" s="3"/>
    </row>
    <row r="80" spans="1:35" ht="16.5" x14ac:dyDescent="0.25">
      <c r="A80" s="2"/>
      <c r="B80" s="87" t="s">
        <v>26</v>
      </c>
      <c r="C80" s="87"/>
      <c r="D80" s="34"/>
      <c r="E80" s="35"/>
      <c r="F80" s="35"/>
      <c r="G80" s="35"/>
      <c r="H80" s="36"/>
      <c r="I80" s="37"/>
      <c r="J80" s="37"/>
      <c r="K80" s="38"/>
      <c r="L80" s="38"/>
      <c r="M80" s="38"/>
      <c r="N80" s="38"/>
      <c r="O80" s="38"/>
      <c r="P80" s="38"/>
      <c r="Q80" s="38"/>
      <c r="R80" s="3"/>
    </row>
    <row r="81" spans="1:18" ht="16.5" customHeight="1" x14ac:dyDescent="0.25">
      <c r="A81" s="2"/>
      <c r="B81" s="39" t="s">
        <v>27</v>
      </c>
      <c r="C81" s="39"/>
      <c r="D81" s="40">
        <f>+$W$7</f>
        <v>70</v>
      </c>
      <c r="E81" s="41" t="s">
        <v>28</v>
      </c>
      <c r="F81" s="79" t="s">
        <v>29</v>
      </c>
      <c r="G81" s="79"/>
      <c r="H81" s="79"/>
      <c r="I81" s="79"/>
      <c r="J81" s="79"/>
      <c r="K81" s="79"/>
      <c r="L81" s="42">
        <f>$W$7 -COUNTIF($P$8:$P$239,"Vắng") -COUNTIF($P$8:$P$239,"Vắng có phép") - COUNTIF($P$8:$P$239,"Đình chỉ thi") - COUNTIF($P$8:$P$239,"Không đủ ĐKDT")</f>
        <v>65</v>
      </c>
      <c r="M81" s="42"/>
      <c r="N81" s="42"/>
      <c r="O81" s="43"/>
      <c r="P81" s="44" t="s">
        <v>28</v>
      </c>
      <c r="Q81" s="43"/>
      <c r="R81" s="3"/>
    </row>
    <row r="82" spans="1:18" ht="16.5" customHeight="1" x14ac:dyDescent="0.25">
      <c r="A82" s="2"/>
      <c r="B82" s="39" t="s">
        <v>30</v>
      </c>
      <c r="C82" s="39"/>
      <c r="D82" s="40">
        <f>+$AH$7</f>
        <v>61</v>
      </c>
      <c r="E82" s="41" t="s">
        <v>28</v>
      </c>
      <c r="F82" s="79" t="s">
        <v>31</v>
      </c>
      <c r="G82" s="79"/>
      <c r="H82" s="79"/>
      <c r="I82" s="79"/>
      <c r="J82" s="79"/>
      <c r="K82" s="79"/>
      <c r="L82" s="45">
        <f>COUNTIF($P$8:$P$115,"Vắng")</f>
        <v>3</v>
      </c>
      <c r="M82" s="45"/>
      <c r="N82" s="45"/>
      <c r="O82" s="46"/>
      <c r="P82" s="44" t="s">
        <v>28</v>
      </c>
      <c r="Q82" s="46"/>
      <c r="R82" s="3"/>
    </row>
    <row r="83" spans="1:18" ht="16.5" customHeight="1" x14ac:dyDescent="0.25">
      <c r="A83" s="2"/>
      <c r="B83" s="39" t="s">
        <v>39</v>
      </c>
      <c r="C83" s="39"/>
      <c r="D83" s="49">
        <f>COUNTIF(T9:T78,"Học lại")</f>
        <v>8</v>
      </c>
      <c r="E83" s="41" t="s">
        <v>28</v>
      </c>
      <c r="F83" s="79" t="s">
        <v>40</v>
      </c>
      <c r="G83" s="79"/>
      <c r="H83" s="79"/>
      <c r="I83" s="79"/>
      <c r="J83" s="79"/>
      <c r="K83" s="79"/>
      <c r="L83" s="42">
        <f>COUNTIF($P$8:$P$115,"Vắng có phép")</f>
        <v>0</v>
      </c>
      <c r="M83" s="42"/>
      <c r="N83" s="42"/>
      <c r="O83" s="43"/>
      <c r="P83" s="44" t="s">
        <v>28</v>
      </c>
      <c r="Q83" s="43"/>
      <c r="R83" s="3"/>
    </row>
    <row r="84" spans="1:18" ht="3" customHeight="1" x14ac:dyDescent="0.25">
      <c r="A84" s="2"/>
      <c r="B84" s="33"/>
      <c r="C84" s="34"/>
      <c r="D84" s="34"/>
      <c r="E84" s="35"/>
      <c r="F84" s="35"/>
      <c r="G84" s="35"/>
      <c r="H84" s="36"/>
      <c r="I84" s="37"/>
      <c r="J84" s="37"/>
      <c r="K84" s="38"/>
      <c r="L84" s="38"/>
      <c r="M84" s="38"/>
      <c r="N84" s="38"/>
      <c r="O84" s="38"/>
      <c r="P84" s="38"/>
      <c r="Q84" s="38"/>
      <c r="R84" s="3"/>
    </row>
    <row r="85" spans="1:18" x14ac:dyDescent="0.25">
      <c r="B85" s="68" t="s">
        <v>41</v>
      </c>
      <c r="C85" s="68"/>
      <c r="D85" s="69">
        <f>COUNTIF(T9:T78,"Thi lại")</f>
        <v>1</v>
      </c>
      <c r="E85" s="70" t="s">
        <v>28</v>
      </c>
      <c r="F85" s="3"/>
      <c r="G85" s="3"/>
      <c r="H85" s="3"/>
      <c r="I85" s="3"/>
      <c r="J85" s="80"/>
      <c r="K85" s="80"/>
      <c r="L85" s="80"/>
      <c r="M85" s="80"/>
      <c r="N85" s="80"/>
      <c r="O85" s="80"/>
      <c r="P85" s="80"/>
      <c r="Q85" s="80"/>
      <c r="R85" s="3"/>
    </row>
    <row r="86" spans="1:18" ht="24.75" customHeight="1" x14ac:dyDescent="0.25">
      <c r="B86" s="68"/>
      <c r="C86" s="68"/>
      <c r="D86" s="69"/>
      <c r="E86" s="70"/>
      <c r="F86" s="3"/>
      <c r="G86" s="3"/>
      <c r="H86" s="3"/>
      <c r="I86" s="3"/>
      <c r="J86" s="80" t="s">
        <v>701</v>
      </c>
      <c r="K86" s="80"/>
      <c r="L86" s="80"/>
      <c r="M86" s="80"/>
      <c r="N86" s="80"/>
      <c r="O86" s="80"/>
      <c r="P86" s="80"/>
      <c r="Q86" s="80"/>
      <c r="R86" s="3"/>
    </row>
  </sheetData>
  <sheetProtection formatCells="0" formatColumns="0" formatRows="0" insertColumns="0" insertRows="0" insertHyperlinks="0" deleteColumns="0" deleteRows="0" sort="0" autoFilter="0" pivotTables="0"/>
  <autoFilter ref="A7:AI78">
    <filterColumn colId="3" showButton="0"/>
  </autoFilter>
  <sortState ref="B9:U78">
    <sortCondition ref="B9:B78"/>
  </sortState>
  <mergeCells count="40">
    <mergeCell ref="B1:G1"/>
    <mergeCell ref="H1:Q1"/>
    <mergeCell ref="B2:G2"/>
    <mergeCell ref="H2:Q2"/>
    <mergeCell ref="B3:C3"/>
    <mergeCell ref="D3:K3"/>
    <mergeCell ref="L3:Q3"/>
    <mergeCell ref="O6:O7"/>
    <mergeCell ref="P6:P8"/>
    <mergeCell ref="Q6:Q8"/>
    <mergeCell ref="M6:M8"/>
    <mergeCell ref="U3:U6"/>
    <mergeCell ref="AH3:AI5"/>
    <mergeCell ref="V3:V6"/>
    <mergeCell ref="W3:W6"/>
    <mergeCell ref="X3:AA5"/>
    <mergeCell ref="AB3:AC5"/>
    <mergeCell ref="AD3:AE5"/>
    <mergeCell ref="AF3:AG5"/>
    <mergeCell ref="J86:Q86"/>
    <mergeCell ref="F81:K81"/>
    <mergeCell ref="B4:C4"/>
    <mergeCell ref="G4:K4"/>
    <mergeCell ref="L4:Q4"/>
    <mergeCell ref="B6:B7"/>
    <mergeCell ref="C6:C7"/>
    <mergeCell ref="D6:E7"/>
    <mergeCell ref="F6:F7"/>
    <mergeCell ref="G6:G7"/>
    <mergeCell ref="H6:H7"/>
    <mergeCell ref="N6:N7"/>
    <mergeCell ref="L6:L7"/>
    <mergeCell ref="I6:I7"/>
    <mergeCell ref="J6:J7"/>
    <mergeCell ref="K6:K7"/>
    <mergeCell ref="B8:G8"/>
    <mergeCell ref="B80:C80"/>
    <mergeCell ref="F82:K82"/>
    <mergeCell ref="F83:K83"/>
    <mergeCell ref="J85:Q85"/>
  </mergeCells>
  <conditionalFormatting sqref="H9:L78">
    <cfRule type="cellIs" dxfId="20" priority="14" operator="greaterThan">
      <formula>10</formula>
    </cfRule>
  </conditionalFormatting>
  <conditionalFormatting sqref="L9:L78">
    <cfRule type="cellIs" dxfId="19" priority="5" operator="greaterThan">
      <formula>10</formula>
    </cfRule>
    <cfRule type="cellIs" dxfId="18" priority="7" operator="greaterThan">
      <formula>10</formula>
    </cfRule>
    <cfRule type="cellIs" dxfId="17" priority="8" operator="greaterThan">
      <formula>10</formula>
    </cfRule>
    <cfRule type="cellIs" dxfId="16" priority="9" operator="greaterThan">
      <formula>10</formula>
    </cfRule>
    <cfRule type="cellIs" dxfId="15" priority="10" operator="greaterThan">
      <formula>10</formula>
    </cfRule>
    <cfRule type="cellIs" dxfId="14" priority="11" operator="greaterThan">
      <formula>10</formula>
    </cfRule>
  </conditionalFormatting>
  <conditionalFormatting sqref="H9:K78">
    <cfRule type="cellIs" dxfId="13" priority="4" operator="greaterThan">
      <formula>10</formula>
    </cfRule>
  </conditionalFormatting>
  <conditionalFormatting sqref="C1:C1048576">
    <cfRule type="duplicateValues" dxfId="12" priority="41"/>
  </conditionalFormatting>
  <conditionalFormatting sqref="P47">
    <cfRule type="duplicateValues" dxfId="11" priority="2"/>
  </conditionalFormatting>
  <dataValidations count="1">
    <dataValidation allowBlank="1" showInputMessage="1" showErrorMessage="1" errorTitle="Không xóa dữ liệu" error="Không xóa dữ liệu" prompt="Không xóa dữ liệu" sqref="D83 T9:T78 U2:AI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6"/>
  <sheetViews>
    <sheetView zoomScale="115" zoomScaleNormal="115" workbookViewId="0">
      <pane ySplit="2" topLeftCell="A80" activePane="bottomLeft" state="frozen"/>
      <selection activeCell="T5" sqref="T1:T1048576"/>
      <selection pane="bottomLeft" activeCell="A87" sqref="A87:XFD116"/>
    </sheetView>
  </sheetViews>
  <sheetFormatPr defaultColWidth="9" defaultRowHeight="15.75" x14ac:dyDescent="0.25"/>
  <cols>
    <col min="1" max="1" width="1.5" style="1" customWidth="1"/>
    <col min="2" max="2" width="4" style="1" customWidth="1"/>
    <col min="3" max="3" width="11.375" style="1" customWidth="1"/>
    <col min="4" max="4" width="14.25" style="1" customWidth="1"/>
    <col min="5" max="5" width="10.25" style="1" customWidth="1"/>
    <col min="6" max="6" width="9.375" style="1" hidden="1" customWidth="1"/>
    <col min="7" max="7" width="11.625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5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 x14ac:dyDescent="0.3">
      <c r="B1" s="99" t="s">
        <v>0</v>
      </c>
      <c r="C1" s="99"/>
      <c r="D1" s="99"/>
      <c r="E1" s="99"/>
      <c r="F1" s="99"/>
      <c r="G1" s="99"/>
      <c r="H1" s="100" t="s">
        <v>699</v>
      </c>
      <c r="I1" s="100"/>
      <c r="J1" s="100"/>
      <c r="K1" s="100"/>
      <c r="L1" s="100"/>
      <c r="M1" s="100"/>
      <c r="N1" s="100"/>
      <c r="O1" s="100"/>
      <c r="P1" s="100"/>
      <c r="Q1" s="100"/>
      <c r="R1" s="3"/>
    </row>
    <row r="2" spans="2:35" ht="25.5" customHeight="1" x14ac:dyDescent="0.25">
      <c r="B2" s="101" t="s">
        <v>1</v>
      </c>
      <c r="C2" s="101"/>
      <c r="D2" s="101"/>
      <c r="E2" s="101"/>
      <c r="F2" s="101"/>
      <c r="G2" s="101"/>
      <c r="H2" s="102" t="s">
        <v>42</v>
      </c>
      <c r="I2" s="102"/>
      <c r="J2" s="102"/>
      <c r="K2" s="102"/>
      <c r="L2" s="102"/>
      <c r="M2" s="102"/>
      <c r="N2" s="102"/>
      <c r="O2" s="102"/>
      <c r="P2" s="102"/>
      <c r="Q2" s="102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 x14ac:dyDescent="0.25">
      <c r="B3" s="103" t="s">
        <v>2</v>
      </c>
      <c r="C3" s="103"/>
      <c r="D3" s="104" t="s">
        <v>43</v>
      </c>
      <c r="E3" s="104"/>
      <c r="F3" s="104"/>
      <c r="G3" s="104"/>
      <c r="H3" s="104"/>
      <c r="I3" s="104"/>
      <c r="J3" s="104"/>
      <c r="K3" s="104"/>
      <c r="L3" s="105" t="s">
        <v>366</v>
      </c>
      <c r="M3" s="105"/>
      <c r="N3" s="105"/>
      <c r="O3" s="105"/>
      <c r="P3" s="105"/>
      <c r="Q3" s="105"/>
      <c r="T3" s="51"/>
      <c r="U3" s="90" t="s">
        <v>38</v>
      </c>
      <c r="V3" s="90" t="s">
        <v>8</v>
      </c>
      <c r="W3" s="90" t="s">
        <v>37</v>
      </c>
      <c r="X3" s="90" t="s">
        <v>36</v>
      </c>
      <c r="Y3" s="90"/>
      <c r="Z3" s="90"/>
      <c r="AA3" s="90"/>
      <c r="AB3" s="90" t="s">
        <v>35</v>
      </c>
      <c r="AC3" s="90"/>
      <c r="AD3" s="90" t="s">
        <v>33</v>
      </c>
      <c r="AE3" s="90"/>
      <c r="AF3" s="90" t="s">
        <v>34</v>
      </c>
      <c r="AG3" s="90"/>
      <c r="AH3" s="90" t="s">
        <v>32</v>
      </c>
      <c r="AI3" s="90"/>
    </row>
    <row r="4" spans="2:35" ht="17.25" customHeight="1" x14ac:dyDescent="0.25">
      <c r="B4" s="91" t="s">
        <v>3</v>
      </c>
      <c r="C4" s="91"/>
      <c r="D4" s="6">
        <v>3</v>
      </c>
      <c r="G4" s="92" t="s">
        <v>115</v>
      </c>
      <c r="H4" s="92"/>
      <c r="I4" s="92"/>
      <c r="J4" s="92"/>
      <c r="K4" s="92"/>
      <c r="L4" s="92" t="s">
        <v>367</v>
      </c>
      <c r="M4" s="92"/>
      <c r="N4" s="92"/>
      <c r="O4" s="92"/>
      <c r="P4" s="92"/>
      <c r="Q4" s="92"/>
      <c r="T4" s="51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</row>
    <row r="5" spans="2:35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</row>
    <row r="6" spans="2:35" ht="44.25" customHeight="1" x14ac:dyDescent="0.25">
      <c r="B6" s="81" t="s">
        <v>4</v>
      </c>
      <c r="C6" s="93" t="s">
        <v>5</v>
      </c>
      <c r="D6" s="95" t="s">
        <v>6</v>
      </c>
      <c r="E6" s="96"/>
      <c r="F6" s="81" t="s">
        <v>7</v>
      </c>
      <c r="G6" s="81" t="s">
        <v>8</v>
      </c>
      <c r="H6" s="89" t="s">
        <v>9</v>
      </c>
      <c r="I6" s="89" t="s">
        <v>10</v>
      </c>
      <c r="J6" s="89" t="s">
        <v>11</v>
      </c>
      <c r="K6" s="89" t="s">
        <v>12</v>
      </c>
      <c r="L6" s="88" t="s">
        <v>13</v>
      </c>
      <c r="M6" s="81" t="s">
        <v>14</v>
      </c>
      <c r="N6" s="88" t="s">
        <v>15</v>
      </c>
      <c r="O6" s="81" t="s">
        <v>16</v>
      </c>
      <c r="P6" s="81" t="s">
        <v>17</v>
      </c>
      <c r="Q6" s="81" t="s">
        <v>18</v>
      </c>
      <c r="T6" s="51"/>
      <c r="U6" s="90"/>
      <c r="V6" s="90"/>
      <c r="W6" s="90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 x14ac:dyDescent="0.25">
      <c r="B7" s="83"/>
      <c r="C7" s="94"/>
      <c r="D7" s="97"/>
      <c r="E7" s="98"/>
      <c r="F7" s="83"/>
      <c r="G7" s="83"/>
      <c r="H7" s="89"/>
      <c r="I7" s="89"/>
      <c r="J7" s="89"/>
      <c r="K7" s="89"/>
      <c r="L7" s="88"/>
      <c r="M7" s="82"/>
      <c r="N7" s="88"/>
      <c r="O7" s="83"/>
      <c r="P7" s="82"/>
      <c r="Q7" s="82"/>
      <c r="S7" s="8"/>
      <c r="T7" s="51"/>
      <c r="U7" s="56" t="str">
        <f>+D3</f>
        <v>Nhập môn trí tuệ nhân tạo</v>
      </c>
      <c r="V7" s="57" t="str">
        <f>+L3</f>
        <v>Nhóm: D15-178_03</v>
      </c>
      <c r="W7" s="58">
        <f>+$AF$7+$AH$7+$AD$7</f>
        <v>70</v>
      </c>
      <c r="X7" s="52">
        <f>COUNTIF($P$8:$P$109,"Khiển trách")</f>
        <v>0</v>
      </c>
      <c r="Y7" s="52">
        <f>COUNTIF($P$8:$P$109,"Cảnh cáo")</f>
        <v>0</v>
      </c>
      <c r="Z7" s="52">
        <f>COUNTIF($P$8:$P$109,"Đình chỉ thi")</f>
        <v>0</v>
      </c>
      <c r="AA7" s="59">
        <f>+($X$7+$Y$7+$Z$7)/$W$7*100%</f>
        <v>0</v>
      </c>
      <c r="AB7" s="52">
        <f>SUM(COUNTIF($P$8:$P$107,"Vắng"),COUNTIF($P$8:$P$107,"Vắng có phép"))</f>
        <v>3</v>
      </c>
      <c r="AC7" s="60">
        <f>+$AB$7/$W$7</f>
        <v>4.2857142857142858E-2</v>
      </c>
      <c r="AD7" s="61">
        <f>COUNTIF($T$8:$T$107,"Thi lại")</f>
        <v>0</v>
      </c>
      <c r="AE7" s="60">
        <f>+$AD$7/$W$7</f>
        <v>0</v>
      </c>
      <c r="AF7" s="61">
        <f>COUNTIF($T$8:$T$108,"Học lại")</f>
        <v>19</v>
      </c>
      <c r="AG7" s="60">
        <f>+$AF$7/$W$7</f>
        <v>0.27142857142857141</v>
      </c>
      <c r="AH7" s="52">
        <f>COUNTIF($T$9:$T$108,"Đạt")</f>
        <v>51</v>
      </c>
      <c r="AI7" s="59">
        <f>+$AH$7/$W$7</f>
        <v>0.72857142857142854</v>
      </c>
    </row>
    <row r="8" spans="2:35" ht="14.25" customHeight="1" x14ac:dyDescent="0.25">
      <c r="B8" s="84" t="s">
        <v>24</v>
      </c>
      <c r="C8" s="85"/>
      <c r="D8" s="85"/>
      <c r="E8" s="85"/>
      <c r="F8" s="85"/>
      <c r="G8" s="86"/>
      <c r="H8" s="9">
        <v>10</v>
      </c>
      <c r="I8" s="9">
        <v>10</v>
      </c>
      <c r="J8" s="72"/>
      <c r="K8" s="9">
        <v>10</v>
      </c>
      <c r="L8" s="48">
        <f>100-(H8+I8+J8+K8)</f>
        <v>70</v>
      </c>
      <c r="M8" s="83"/>
      <c r="N8" s="10"/>
      <c r="O8" s="10"/>
      <c r="P8" s="83"/>
      <c r="Q8" s="83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18.75" customHeight="1" x14ac:dyDescent="0.25">
      <c r="B9" s="11">
        <v>1</v>
      </c>
      <c r="C9" s="12" t="s">
        <v>177</v>
      </c>
      <c r="D9" s="13" t="s">
        <v>178</v>
      </c>
      <c r="E9" s="14" t="s">
        <v>45</v>
      </c>
      <c r="F9" s="15" t="s">
        <v>179</v>
      </c>
      <c r="G9" s="12" t="s">
        <v>58</v>
      </c>
      <c r="H9" s="16">
        <v>10</v>
      </c>
      <c r="I9" s="16">
        <v>5</v>
      </c>
      <c r="J9" s="16" t="s">
        <v>25</v>
      </c>
      <c r="K9" s="16">
        <v>7</v>
      </c>
      <c r="L9" s="17">
        <v>7</v>
      </c>
      <c r="M9" s="18">
        <f t="shared" ref="M9:M40" si="0">ROUND(SUMPRODUCT(H9:L9,$H$8:$L$8)/100,1)</f>
        <v>7.1</v>
      </c>
      <c r="N9" s="19" t="str">
        <f t="shared" ref="N9:N40" si="1"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B</v>
      </c>
      <c r="O9" s="19" t="str">
        <f t="shared" ref="O9:O40" si="2">IF($M9&lt;4,"Kém",IF(AND($M9&gt;=4,$M9&lt;=5.4),"Trung bình yếu",IF(AND($M9&gt;=5.5,$M9&lt;=6.9),"Trung bình",IF(AND($M9&gt;=7,$M9&lt;=8.4),"Khá",IF(AND($M9&gt;=8.5,$M9&lt;=10),"Giỏi","")))))</f>
        <v>Khá</v>
      </c>
      <c r="P9" s="31" t="str">
        <f t="shared" ref="P9:P18" si="3">+IF(OR($H9=0,$I9=0,$J9=0,$K9=0),"Không đủ ĐKDT",IF(AND(L9=0,M9&gt;=4),"Không đạt",""))</f>
        <v/>
      </c>
      <c r="Q9" s="20" t="s">
        <v>368</v>
      </c>
      <c r="R9" s="3"/>
      <c r="S9" s="21"/>
      <c r="T9" s="73" t="str">
        <f t="shared" ref="T9:T40" si="4">IF(P9="Không đủ ĐKDT","Học lại",IF(P9="Đình chỉ thi","Học lại",IF(AND(MID(G9,2,2)&lt;"12",P9="Vắng"),"Thi lại",IF(P9="Vắng có phép", "Thi lại",IF(AND((MID(G9,2,2)&lt;"12"),M9&lt;4.5),"Thi lại",IF(AND((MID(G9,2,2)&lt;"18"),M9&lt;4),"Học lại",IF(AND((MID(G9,2,2)&gt;"17"),M9&lt;4),"Thi lại",IF(AND(MID(G9,2,2)&gt;"17",L9=0),"Thi lại",IF(AND((MID(G9,2,2)&lt;"12"),L9=0),"Thi lại",IF(AND((MID(G9,2,2)&lt;"18"),(MID(G9,2,2)&gt;"11"),L9=0),"Học lại","Đạt"))))))))))</f>
        <v>Đạt</v>
      </c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</row>
    <row r="10" spans="2:35" ht="18.75" customHeight="1" x14ac:dyDescent="0.25">
      <c r="B10" s="22">
        <v>2</v>
      </c>
      <c r="C10" s="23" t="s">
        <v>180</v>
      </c>
      <c r="D10" s="24" t="s">
        <v>181</v>
      </c>
      <c r="E10" s="25" t="s">
        <v>182</v>
      </c>
      <c r="F10" s="26" t="s">
        <v>183</v>
      </c>
      <c r="G10" s="23" t="s">
        <v>49</v>
      </c>
      <c r="H10" s="27">
        <v>10</v>
      </c>
      <c r="I10" s="27">
        <v>7</v>
      </c>
      <c r="J10" s="27" t="s">
        <v>25</v>
      </c>
      <c r="K10" s="27">
        <v>10</v>
      </c>
      <c r="L10" s="71">
        <v>5</v>
      </c>
      <c r="M10" s="28">
        <f t="shared" si="0"/>
        <v>6.2</v>
      </c>
      <c r="N10" s="29" t="str">
        <f t="shared" si="1"/>
        <v>C</v>
      </c>
      <c r="O10" s="30" t="str">
        <f t="shared" si="2"/>
        <v>Trung bình</v>
      </c>
      <c r="P10" s="31" t="str">
        <f t="shared" si="3"/>
        <v/>
      </c>
      <c r="Q10" s="32" t="s">
        <v>368</v>
      </c>
      <c r="R10" s="3"/>
      <c r="S10" s="21"/>
      <c r="T10" s="73" t="str">
        <f t="shared" si="4"/>
        <v>Đạt</v>
      </c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</row>
    <row r="11" spans="2:35" ht="18.75" customHeight="1" x14ac:dyDescent="0.25">
      <c r="B11" s="22">
        <v>3</v>
      </c>
      <c r="C11" s="23" t="s">
        <v>184</v>
      </c>
      <c r="D11" s="24" t="s">
        <v>185</v>
      </c>
      <c r="E11" s="25" t="s">
        <v>186</v>
      </c>
      <c r="F11" s="26" t="s">
        <v>187</v>
      </c>
      <c r="G11" s="23" t="s">
        <v>58</v>
      </c>
      <c r="H11" s="27">
        <v>9</v>
      </c>
      <c r="I11" s="27">
        <v>6</v>
      </c>
      <c r="J11" s="27" t="s">
        <v>25</v>
      </c>
      <c r="K11" s="27">
        <v>10</v>
      </c>
      <c r="L11" s="71">
        <v>9</v>
      </c>
      <c r="M11" s="28">
        <f t="shared" si="0"/>
        <v>8.8000000000000007</v>
      </c>
      <c r="N11" s="29" t="str">
        <f t="shared" si="1"/>
        <v>A</v>
      </c>
      <c r="O11" s="30" t="str">
        <f t="shared" si="2"/>
        <v>Giỏi</v>
      </c>
      <c r="P11" s="31" t="str">
        <f t="shared" si="3"/>
        <v/>
      </c>
      <c r="Q11" s="32" t="s">
        <v>368</v>
      </c>
      <c r="R11" s="3"/>
      <c r="S11" s="21"/>
      <c r="T11" s="73" t="str">
        <f t="shared" si="4"/>
        <v>Đạt</v>
      </c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</row>
    <row r="12" spans="2:35" ht="18.75" customHeight="1" x14ac:dyDescent="0.25">
      <c r="B12" s="22">
        <v>4</v>
      </c>
      <c r="C12" s="23" t="s">
        <v>188</v>
      </c>
      <c r="D12" s="24" t="s">
        <v>189</v>
      </c>
      <c r="E12" s="25" t="s">
        <v>71</v>
      </c>
      <c r="F12" s="26" t="s">
        <v>100</v>
      </c>
      <c r="G12" s="23" t="s">
        <v>78</v>
      </c>
      <c r="H12" s="27">
        <v>8</v>
      </c>
      <c r="I12" s="27">
        <v>7</v>
      </c>
      <c r="J12" s="27" t="s">
        <v>25</v>
      </c>
      <c r="K12" s="27">
        <v>5</v>
      </c>
      <c r="L12" s="71">
        <v>4</v>
      </c>
      <c r="M12" s="28">
        <f t="shared" si="0"/>
        <v>4.8</v>
      </c>
      <c r="N12" s="29" t="str">
        <f t="shared" si="1"/>
        <v>D</v>
      </c>
      <c r="O12" s="30" t="str">
        <f t="shared" si="2"/>
        <v>Trung bình yếu</v>
      </c>
      <c r="P12" s="31" t="str">
        <f t="shared" si="3"/>
        <v/>
      </c>
      <c r="Q12" s="32" t="s">
        <v>368</v>
      </c>
      <c r="R12" s="3"/>
      <c r="S12" s="21"/>
      <c r="T12" s="73" t="str">
        <f t="shared" si="4"/>
        <v>Đạt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18.75" customHeight="1" x14ac:dyDescent="0.25">
      <c r="B13" s="22">
        <v>5</v>
      </c>
      <c r="C13" s="23" t="s">
        <v>190</v>
      </c>
      <c r="D13" s="24" t="s">
        <v>191</v>
      </c>
      <c r="E13" s="25" t="s">
        <v>192</v>
      </c>
      <c r="F13" s="26" t="s">
        <v>151</v>
      </c>
      <c r="G13" s="23" t="s">
        <v>55</v>
      </c>
      <c r="H13" s="27">
        <v>10</v>
      </c>
      <c r="I13" s="27">
        <v>5</v>
      </c>
      <c r="J13" s="27" t="s">
        <v>25</v>
      </c>
      <c r="K13" s="27">
        <v>7</v>
      </c>
      <c r="L13" s="71">
        <v>3</v>
      </c>
      <c r="M13" s="28">
        <f t="shared" si="0"/>
        <v>4.3</v>
      </c>
      <c r="N13" s="29" t="str">
        <f t="shared" si="1"/>
        <v>D</v>
      </c>
      <c r="O13" s="30" t="str">
        <f t="shared" si="2"/>
        <v>Trung bình yếu</v>
      </c>
      <c r="P13" s="31" t="str">
        <f t="shared" si="3"/>
        <v/>
      </c>
      <c r="Q13" s="32" t="s">
        <v>368</v>
      </c>
      <c r="R13" s="3"/>
      <c r="S13" s="21"/>
      <c r="T13" s="73" t="str">
        <f t="shared" si="4"/>
        <v>Đạt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18.75" customHeight="1" x14ac:dyDescent="0.25">
      <c r="B14" s="22">
        <v>6</v>
      </c>
      <c r="C14" s="23" t="s">
        <v>193</v>
      </c>
      <c r="D14" s="24" t="s">
        <v>132</v>
      </c>
      <c r="E14" s="25" t="s">
        <v>194</v>
      </c>
      <c r="F14" s="26" t="s">
        <v>57</v>
      </c>
      <c r="G14" s="23" t="s">
        <v>87</v>
      </c>
      <c r="H14" s="27">
        <v>9</v>
      </c>
      <c r="I14" s="27">
        <v>5</v>
      </c>
      <c r="J14" s="27" t="s">
        <v>25</v>
      </c>
      <c r="K14" s="27">
        <v>5</v>
      </c>
      <c r="L14" s="71">
        <v>5</v>
      </c>
      <c r="M14" s="28">
        <f t="shared" si="0"/>
        <v>5.4</v>
      </c>
      <c r="N14" s="29" t="str">
        <f t="shared" si="1"/>
        <v>D+</v>
      </c>
      <c r="O14" s="30" t="str">
        <f t="shared" si="2"/>
        <v>Trung bình yếu</v>
      </c>
      <c r="P14" s="31" t="str">
        <f t="shared" si="3"/>
        <v/>
      </c>
      <c r="Q14" s="32" t="s">
        <v>368</v>
      </c>
      <c r="R14" s="3"/>
      <c r="S14" s="21"/>
      <c r="T14" s="73" t="str">
        <f t="shared" si="4"/>
        <v>Đạt</v>
      </c>
      <c r="U14" s="63"/>
      <c r="V14" s="63"/>
      <c r="W14" s="74"/>
      <c r="X14" s="53"/>
      <c r="Y14" s="53"/>
      <c r="Z14" s="53"/>
      <c r="AA14" s="64"/>
      <c r="AB14" s="53"/>
      <c r="AC14" s="65"/>
      <c r="AD14" s="66"/>
      <c r="AE14" s="65"/>
      <c r="AF14" s="66"/>
      <c r="AG14" s="65"/>
      <c r="AH14" s="53"/>
      <c r="AI14" s="64"/>
    </row>
    <row r="15" spans="2:35" ht="18.75" customHeight="1" x14ac:dyDescent="0.25">
      <c r="B15" s="22">
        <v>7</v>
      </c>
      <c r="C15" s="23" t="s">
        <v>195</v>
      </c>
      <c r="D15" s="24" t="s">
        <v>54</v>
      </c>
      <c r="E15" s="25" t="s">
        <v>81</v>
      </c>
      <c r="F15" s="26" t="s">
        <v>196</v>
      </c>
      <c r="G15" s="23" t="s">
        <v>53</v>
      </c>
      <c r="H15" s="27">
        <v>0</v>
      </c>
      <c r="I15" s="27">
        <v>0</v>
      </c>
      <c r="J15" s="27" t="s">
        <v>25</v>
      </c>
      <c r="K15" s="27">
        <v>0</v>
      </c>
      <c r="L15" s="71" t="s">
        <v>25</v>
      </c>
      <c r="M15" s="28">
        <f t="shared" si="0"/>
        <v>0</v>
      </c>
      <c r="N15" s="29" t="str">
        <f t="shared" si="1"/>
        <v>F</v>
      </c>
      <c r="O15" s="30" t="str">
        <f t="shared" si="2"/>
        <v>Kém</v>
      </c>
      <c r="P15" s="31" t="str">
        <f t="shared" si="3"/>
        <v>Không đủ ĐKDT</v>
      </c>
      <c r="Q15" s="32" t="s">
        <v>368</v>
      </c>
      <c r="R15" s="3"/>
      <c r="S15" s="21"/>
      <c r="T15" s="73" t="str">
        <f t="shared" si="4"/>
        <v>Học lại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18.75" customHeight="1" x14ac:dyDescent="0.25">
      <c r="B16" s="22">
        <v>8</v>
      </c>
      <c r="C16" s="23" t="s">
        <v>197</v>
      </c>
      <c r="D16" s="24" t="s">
        <v>126</v>
      </c>
      <c r="E16" s="25" t="s">
        <v>81</v>
      </c>
      <c r="F16" s="26" t="s">
        <v>198</v>
      </c>
      <c r="G16" s="23" t="s">
        <v>60</v>
      </c>
      <c r="H16" s="27">
        <v>10</v>
      </c>
      <c r="I16" s="27">
        <v>6</v>
      </c>
      <c r="J16" s="27" t="s">
        <v>25</v>
      </c>
      <c r="K16" s="27">
        <v>10</v>
      </c>
      <c r="L16" s="71">
        <v>3</v>
      </c>
      <c r="M16" s="28">
        <f t="shared" si="0"/>
        <v>4.7</v>
      </c>
      <c r="N16" s="29" t="str">
        <f t="shared" si="1"/>
        <v>D</v>
      </c>
      <c r="O16" s="30" t="str">
        <f t="shared" si="2"/>
        <v>Trung bình yếu</v>
      </c>
      <c r="P16" s="31" t="str">
        <f t="shared" si="3"/>
        <v/>
      </c>
      <c r="Q16" s="32" t="s">
        <v>368</v>
      </c>
      <c r="R16" s="3"/>
      <c r="S16" s="21"/>
      <c r="T16" s="73" t="str">
        <f t="shared" si="4"/>
        <v>Đạt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18.75" customHeight="1" x14ac:dyDescent="0.25">
      <c r="B17" s="22">
        <v>9</v>
      </c>
      <c r="C17" s="23" t="s">
        <v>199</v>
      </c>
      <c r="D17" s="24" t="s">
        <v>118</v>
      </c>
      <c r="E17" s="25" t="s">
        <v>125</v>
      </c>
      <c r="F17" s="26" t="s">
        <v>200</v>
      </c>
      <c r="G17" s="23" t="s">
        <v>87</v>
      </c>
      <c r="H17" s="27">
        <v>10</v>
      </c>
      <c r="I17" s="27">
        <v>5</v>
      </c>
      <c r="J17" s="27" t="s">
        <v>25</v>
      </c>
      <c r="K17" s="27">
        <v>6</v>
      </c>
      <c r="L17" s="71">
        <v>6</v>
      </c>
      <c r="M17" s="28">
        <f t="shared" si="0"/>
        <v>6.3</v>
      </c>
      <c r="N17" s="29" t="str">
        <f t="shared" si="1"/>
        <v>C</v>
      </c>
      <c r="O17" s="30" t="str">
        <f t="shared" si="2"/>
        <v>Trung bình</v>
      </c>
      <c r="P17" s="31" t="str">
        <f t="shared" si="3"/>
        <v/>
      </c>
      <c r="Q17" s="32" t="s">
        <v>368</v>
      </c>
      <c r="R17" s="3"/>
      <c r="S17" s="21"/>
      <c r="T17" s="73" t="str">
        <f t="shared" si="4"/>
        <v>Đạt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18.75" customHeight="1" x14ac:dyDescent="0.25">
      <c r="B18" s="22">
        <v>10</v>
      </c>
      <c r="C18" s="23" t="s">
        <v>201</v>
      </c>
      <c r="D18" s="24" t="s">
        <v>202</v>
      </c>
      <c r="E18" s="25" t="s">
        <v>127</v>
      </c>
      <c r="F18" s="26" t="s">
        <v>203</v>
      </c>
      <c r="G18" s="23" t="s">
        <v>58</v>
      </c>
      <c r="H18" s="27">
        <v>8</v>
      </c>
      <c r="I18" s="27">
        <v>5</v>
      </c>
      <c r="J18" s="27" t="s">
        <v>25</v>
      </c>
      <c r="K18" s="27">
        <v>5</v>
      </c>
      <c r="L18" s="71">
        <v>7</v>
      </c>
      <c r="M18" s="28">
        <f t="shared" si="0"/>
        <v>6.7</v>
      </c>
      <c r="N18" s="29" t="str">
        <f t="shared" si="1"/>
        <v>C+</v>
      </c>
      <c r="O18" s="30" t="str">
        <f t="shared" si="2"/>
        <v>Trung bình</v>
      </c>
      <c r="P18" s="31" t="str">
        <f t="shared" si="3"/>
        <v/>
      </c>
      <c r="Q18" s="32" t="s">
        <v>368</v>
      </c>
      <c r="R18" s="3"/>
      <c r="S18" s="21"/>
      <c r="T18" s="73" t="str">
        <f t="shared" si="4"/>
        <v>Đạt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18.75" customHeight="1" x14ac:dyDescent="0.25">
      <c r="B19" s="22">
        <v>11</v>
      </c>
      <c r="C19" s="23" t="s">
        <v>204</v>
      </c>
      <c r="D19" s="24" t="s">
        <v>205</v>
      </c>
      <c r="E19" s="25" t="s">
        <v>75</v>
      </c>
      <c r="F19" s="26" t="s">
        <v>162</v>
      </c>
      <c r="G19" s="23" t="s">
        <v>50</v>
      </c>
      <c r="H19" s="27">
        <v>10</v>
      </c>
      <c r="I19" s="27">
        <v>5</v>
      </c>
      <c r="J19" s="27" t="s">
        <v>25</v>
      </c>
      <c r="K19" s="27">
        <v>10</v>
      </c>
      <c r="L19" s="71">
        <v>0</v>
      </c>
      <c r="M19" s="28">
        <f t="shared" si="0"/>
        <v>2.5</v>
      </c>
      <c r="N19" s="29" t="str">
        <f t="shared" si="1"/>
        <v>F</v>
      </c>
      <c r="O19" s="30" t="str">
        <f t="shared" si="2"/>
        <v>Kém</v>
      </c>
      <c r="P19" s="67" t="s">
        <v>700</v>
      </c>
      <c r="Q19" s="32" t="s">
        <v>368</v>
      </c>
      <c r="R19" s="3"/>
      <c r="S19" s="21"/>
      <c r="T19" s="73" t="str">
        <f t="shared" si="4"/>
        <v>Học lại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18.75" customHeight="1" x14ac:dyDescent="0.25">
      <c r="B20" s="22">
        <v>12</v>
      </c>
      <c r="C20" s="23" t="s">
        <v>206</v>
      </c>
      <c r="D20" s="24" t="s">
        <v>107</v>
      </c>
      <c r="E20" s="25" t="s">
        <v>128</v>
      </c>
      <c r="F20" s="26" t="s">
        <v>207</v>
      </c>
      <c r="G20" s="23" t="s">
        <v>49</v>
      </c>
      <c r="H20" s="27">
        <v>10</v>
      </c>
      <c r="I20" s="27">
        <v>4</v>
      </c>
      <c r="J20" s="27" t="s">
        <v>25</v>
      </c>
      <c r="K20" s="27">
        <v>6</v>
      </c>
      <c r="L20" s="71">
        <v>4</v>
      </c>
      <c r="M20" s="28">
        <f t="shared" si="0"/>
        <v>4.8</v>
      </c>
      <c r="N20" s="29" t="str">
        <f t="shared" si="1"/>
        <v>D</v>
      </c>
      <c r="O20" s="30" t="str">
        <f t="shared" si="2"/>
        <v>Trung bình yếu</v>
      </c>
      <c r="P20" s="31" t="str">
        <f t="shared" ref="P20:P30" si="5">+IF(OR($H20=0,$I20=0,$J20=0,$K20=0),"Không đủ ĐKDT",IF(AND(L20=0,M20&gt;=4),"Không đạt",""))</f>
        <v/>
      </c>
      <c r="Q20" s="32" t="s">
        <v>368</v>
      </c>
      <c r="R20" s="3"/>
      <c r="S20" s="21"/>
      <c r="T20" s="73" t="str">
        <f t="shared" si="4"/>
        <v>Đạt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18.75" customHeight="1" x14ac:dyDescent="0.25">
      <c r="B21" s="22">
        <v>13</v>
      </c>
      <c r="C21" s="23" t="s">
        <v>208</v>
      </c>
      <c r="D21" s="24" t="s">
        <v>209</v>
      </c>
      <c r="E21" s="25" t="s">
        <v>128</v>
      </c>
      <c r="F21" s="26" t="s">
        <v>210</v>
      </c>
      <c r="G21" s="23" t="s">
        <v>60</v>
      </c>
      <c r="H21" s="27">
        <v>8</v>
      </c>
      <c r="I21" s="27">
        <v>4</v>
      </c>
      <c r="J21" s="27" t="s">
        <v>25</v>
      </c>
      <c r="K21" s="27">
        <v>5</v>
      </c>
      <c r="L21" s="71">
        <v>7</v>
      </c>
      <c r="M21" s="28">
        <f t="shared" si="0"/>
        <v>6.6</v>
      </c>
      <c r="N21" s="29" t="str">
        <f t="shared" si="1"/>
        <v>C+</v>
      </c>
      <c r="O21" s="30" t="str">
        <f t="shared" si="2"/>
        <v>Trung bình</v>
      </c>
      <c r="P21" s="31" t="str">
        <f t="shared" si="5"/>
        <v/>
      </c>
      <c r="Q21" s="32" t="s">
        <v>368</v>
      </c>
      <c r="R21" s="3"/>
      <c r="S21" s="21"/>
      <c r="T21" s="73" t="str">
        <f t="shared" si="4"/>
        <v>Đạt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18.75" customHeight="1" x14ac:dyDescent="0.25">
      <c r="B22" s="22">
        <v>14</v>
      </c>
      <c r="C22" s="23" t="s">
        <v>211</v>
      </c>
      <c r="D22" s="24" t="s">
        <v>212</v>
      </c>
      <c r="E22" s="25" t="s">
        <v>128</v>
      </c>
      <c r="F22" s="26" t="s">
        <v>213</v>
      </c>
      <c r="G22" s="23" t="s">
        <v>49</v>
      </c>
      <c r="H22" s="27">
        <v>10</v>
      </c>
      <c r="I22" s="27">
        <v>6</v>
      </c>
      <c r="J22" s="27" t="s">
        <v>25</v>
      </c>
      <c r="K22" s="27">
        <v>6</v>
      </c>
      <c r="L22" s="71">
        <v>5</v>
      </c>
      <c r="M22" s="28">
        <f t="shared" si="0"/>
        <v>5.7</v>
      </c>
      <c r="N22" s="29" t="str">
        <f t="shared" si="1"/>
        <v>C</v>
      </c>
      <c r="O22" s="30" t="str">
        <f t="shared" si="2"/>
        <v>Trung bình</v>
      </c>
      <c r="P22" s="31" t="str">
        <f t="shared" si="5"/>
        <v/>
      </c>
      <c r="Q22" s="32" t="s">
        <v>368</v>
      </c>
      <c r="R22" s="3"/>
      <c r="S22" s="21"/>
      <c r="T22" s="73" t="str">
        <f t="shared" si="4"/>
        <v>Đạt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18.75" customHeight="1" x14ac:dyDescent="0.25">
      <c r="B23" s="22">
        <v>15</v>
      </c>
      <c r="C23" s="23" t="s">
        <v>214</v>
      </c>
      <c r="D23" s="24" t="s">
        <v>215</v>
      </c>
      <c r="E23" s="25" t="s">
        <v>160</v>
      </c>
      <c r="F23" s="26" t="s">
        <v>216</v>
      </c>
      <c r="G23" s="23" t="s">
        <v>78</v>
      </c>
      <c r="H23" s="27">
        <v>10</v>
      </c>
      <c r="I23" s="27">
        <v>7</v>
      </c>
      <c r="J23" s="27" t="s">
        <v>25</v>
      </c>
      <c r="K23" s="27">
        <v>10</v>
      </c>
      <c r="L23" s="71">
        <v>6</v>
      </c>
      <c r="M23" s="28">
        <f t="shared" si="0"/>
        <v>6.9</v>
      </c>
      <c r="N23" s="29" t="str">
        <f t="shared" si="1"/>
        <v>C+</v>
      </c>
      <c r="O23" s="30" t="str">
        <f t="shared" si="2"/>
        <v>Trung bình</v>
      </c>
      <c r="P23" s="31" t="str">
        <f t="shared" si="5"/>
        <v/>
      </c>
      <c r="Q23" s="32" t="s">
        <v>368</v>
      </c>
      <c r="R23" s="3"/>
      <c r="S23" s="21"/>
      <c r="T23" s="73" t="str">
        <f t="shared" si="4"/>
        <v>Đạt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18.75" customHeight="1" x14ac:dyDescent="0.25">
      <c r="B24" s="22">
        <v>16</v>
      </c>
      <c r="C24" s="23" t="s">
        <v>217</v>
      </c>
      <c r="D24" s="24" t="s">
        <v>73</v>
      </c>
      <c r="E24" s="25" t="s">
        <v>218</v>
      </c>
      <c r="F24" s="26" t="s">
        <v>219</v>
      </c>
      <c r="G24" s="23" t="s">
        <v>58</v>
      </c>
      <c r="H24" s="27">
        <v>7</v>
      </c>
      <c r="I24" s="27">
        <v>5</v>
      </c>
      <c r="J24" s="27" t="s">
        <v>25</v>
      </c>
      <c r="K24" s="27">
        <v>5</v>
      </c>
      <c r="L24" s="71">
        <v>5</v>
      </c>
      <c r="M24" s="28">
        <f t="shared" si="0"/>
        <v>5.2</v>
      </c>
      <c r="N24" s="29" t="str">
        <f t="shared" si="1"/>
        <v>D+</v>
      </c>
      <c r="O24" s="30" t="str">
        <f t="shared" si="2"/>
        <v>Trung bình yếu</v>
      </c>
      <c r="P24" s="31" t="str">
        <f t="shared" si="5"/>
        <v/>
      </c>
      <c r="Q24" s="32" t="s">
        <v>368</v>
      </c>
      <c r="R24" s="3"/>
      <c r="S24" s="21"/>
      <c r="T24" s="73" t="str">
        <f t="shared" si="4"/>
        <v>Đạt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18.75" customHeight="1" x14ac:dyDescent="0.25">
      <c r="B25" s="22">
        <v>17</v>
      </c>
      <c r="C25" s="23" t="s">
        <v>220</v>
      </c>
      <c r="D25" s="24" t="s">
        <v>61</v>
      </c>
      <c r="E25" s="25" t="s">
        <v>77</v>
      </c>
      <c r="F25" s="26" t="s">
        <v>221</v>
      </c>
      <c r="G25" s="23" t="s">
        <v>49</v>
      </c>
      <c r="H25" s="27">
        <v>8</v>
      </c>
      <c r="I25" s="27">
        <v>4</v>
      </c>
      <c r="J25" s="27" t="s">
        <v>25</v>
      </c>
      <c r="K25" s="27">
        <v>9</v>
      </c>
      <c r="L25" s="71">
        <v>6</v>
      </c>
      <c r="M25" s="28">
        <f t="shared" si="0"/>
        <v>6.3</v>
      </c>
      <c r="N25" s="29" t="str">
        <f t="shared" si="1"/>
        <v>C</v>
      </c>
      <c r="O25" s="30" t="str">
        <f t="shared" si="2"/>
        <v>Trung bình</v>
      </c>
      <c r="P25" s="31" t="str">
        <f t="shared" si="5"/>
        <v/>
      </c>
      <c r="Q25" s="32" t="s">
        <v>368</v>
      </c>
      <c r="R25" s="3"/>
      <c r="S25" s="21"/>
      <c r="T25" s="73" t="str">
        <f t="shared" si="4"/>
        <v>Đạt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18.75" customHeight="1" x14ac:dyDescent="0.25">
      <c r="B26" s="22">
        <v>18</v>
      </c>
      <c r="C26" s="23" t="s">
        <v>222</v>
      </c>
      <c r="D26" s="24" t="s">
        <v>223</v>
      </c>
      <c r="E26" s="25" t="s">
        <v>130</v>
      </c>
      <c r="F26" s="26" t="s">
        <v>224</v>
      </c>
      <c r="G26" s="23" t="s">
        <v>84</v>
      </c>
      <c r="H26" s="27">
        <v>8</v>
      </c>
      <c r="I26" s="27">
        <v>5</v>
      </c>
      <c r="J26" s="27" t="s">
        <v>25</v>
      </c>
      <c r="K26" s="27">
        <v>5</v>
      </c>
      <c r="L26" s="71">
        <v>4</v>
      </c>
      <c r="M26" s="28">
        <f t="shared" si="0"/>
        <v>4.5999999999999996</v>
      </c>
      <c r="N26" s="29" t="str">
        <f t="shared" si="1"/>
        <v>D</v>
      </c>
      <c r="O26" s="30" t="str">
        <f t="shared" si="2"/>
        <v>Trung bình yếu</v>
      </c>
      <c r="P26" s="31" t="str">
        <f t="shared" si="5"/>
        <v/>
      </c>
      <c r="Q26" s="32" t="s">
        <v>368</v>
      </c>
      <c r="R26" s="3"/>
      <c r="S26" s="21"/>
      <c r="T26" s="73" t="str">
        <f t="shared" si="4"/>
        <v>Đạt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18.75" customHeight="1" x14ac:dyDescent="0.25">
      <c r="B27" s="22">
        <v>19</v>
      </c>
      <c r="C27" s="23" t="s">
        <v>225</v>
      </c>
      <c r="D27" s="24" t="s">
        <v>226</v>
      </c>
      <c r="E27" s="25" t="s">
        <v>130</v>
      </c>
      <c r="F27" s="26" t="s">
        <v>227</v>
      </c>
      <c r="G27" s="23" t="s">
        <v>53</v>
      </c>
      <c r="H27" s="27">
        <v>8</v>
      </c>
      <c r="I27" s="27">
        <v>4</v>
      </c>
      <c r="J27" s="27" t="s">
        <v>25</v>
      </c>
      <c r="K27" s="27">
        <v>5</v>
      </c>
      <c r="L27" s="71">
        <v>6</v>
      </c>
      <c r="M27" s="28">
        <f t="shared" si="0"/>
        <v>5.9</v>
      </c>
      <c r="N27" s="29" t="str">
        <f t="shared" si="1"/>
        <v>C</v>
      </c>
      <c r="O27" s="30" t="str">
        <f t="shared" si="2"/>
        <v>Trung bình</v>
      </c>
      <c r="P27" s="31" t="str">
        <f t="shared" si="5"/>
        <v/>
      </c>
      <c r="Q27" s="32" t="s">
        <v>368</v>
      </c>
      <c r="R27" s="3"/>
      <c r="S27" s="21"/>
      <c r="T27" s="73" t="str">
        <f t="shared" si="4"/>
        <v>Đạt</v>
      </c>
      <c r="U27" s="62"/>
      <c r="V27" s="62"/>
      <c r="W27" s="62"/>
      <c r="X27" s="54"/>
      <c r="Y27" s="54"/>
      <c r="Z27" s="54"/>
      <c r="AA27" s="54"/>
      <c r="AB27" s="53"/>
      <c r="AC27" s="54"/>
      <c r="AD27" s="54"/>
      <c r="AE27" s="54"/>
      <c r="AF27" s="54"/>
      <c r="AG27" s="54"/>
      <c r="AH27" s="54"/>
      <c r="AI27" s="55"/>
    </row>
    <row r="28" spans="2:35" ht="18.75" customHeight="1" x14ac:dyDescent="0.25">
      <c r="B28" s="22">
        <v>20</v>
      </c>
      <c r="C28" s="23" t="s">
        <v>228</v>
      </c>
      <c r="D28" s="24" t="s">
        <v>229</v>
      </c>
      <c r="E28" s="25" t="s">
        <v>230</v>
      </c>
      <c r="F28" s="26" t="s">
        <v>231</v>
      </c>
      <c r="G28" s="23" t="s">
        <v>87</v>
      </c>
      <c r="H28" s="27">
        <v>8</v>
      </c>
      <c r="I28" s="27">
        <v>6</v>
      </c>
      <c r="J28" s="27" t="s">
        <v>25</v>
      </c>
      <c r="K28" s="27">
        <v>5</v>
      </c>
      <c r="L28" s="71">
        <v>1</v>
      </c>
      <c r="M28" s="28">
        <f t="shared" si="0"/>
        <v>2.6</v>
      </c>
      <c r="N28" s="29" t="str">
        <f t="shared" si="1"/>
        <v>F</v>
      </c>
      <c r="O28" s="30" t="str">
        <f t="shared" si="2"/>
        <v>Kém</v>
      </c>
      <c r="P28" s="31" t="str">
        <f t="shared" si="5"/>
        <v/>
      </c>
      <c r="Q28" s="32" t="s">
        <v>368</v>
      </c>
      <c r="R28" s="3"/>
      <c r="S28" s="21"/>
      <c r="T28" s="73" t="str">
        <f t="shared" si="4"/>
        <v>Học lại</v>
      </c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</row>
    <row r="29" spans="2:35" ht="18.75" customHeight="1" x14ac:dyDescent="0.25">
      <c r="B29" s="22">
        <v>21</v>
      </c>
      <c r="C29" s="23" t="s">
        <v>232</v>
      </c>
      <c r="D29" s="24" t="s">
        <v>233</v>
      </c>
      <c r="E29" s="25" t="s">
        <v>85</v>
      </c>
      <c r="F29" s="26" t="s">
        <v>234</v>
      </c>
      <c r="G29" s="23" t="s">
        <v>50</v>
      </c>
      <c r="H29" s="27">
        <v>8</v>
      </c>
      <c r="I29" s="27">
        <v>4</v>
      </c>
      <c r="J29" s="27" t="s">
        <v>25</v>
      </c>
      <c r="K29" s="27">
        <v>5</v>
      </c>
      <c r="L29" s="71">
        <v>3</v>
      </c>
      <c r="M29" s="28">
        <f t="shared" si="0"/>
        <v>3.8</v>
      </c>
      <c r="N29" s="29" t="str">
        <f t="shared" si="1"/>
        <v>F</v>
      </c>
      <c r="O29" s="30" t="str">
        <f t="shared" si="2"/>
        <v>Kém</v>
      </c>
      <c r="P29" s="31" t="str">
        <f t="shared" si="5"/>
        <v/>
      </c>
      <c r="Q29" s="32" t="s">
        <v>368</v>
      </c>
      <c r="R29" s="3"/>
      <c r="S29" s="21"/>
      <c r="T29" s="73" t="str">
        <f t="shared" si="4"/>
        <v>Học lại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18.75" customHeight="1" x14ac:dyDescent="0.25">
      <c r="B30" s="22">
        <v>22</v>
      </c>
      <c r="C30" s="23" t="s">
        <v>235</v>
      </c>
      <c r="D30" s="24" t="s">
        <v>236</v>
      </c>
      <c r="E30" s="25" t="s">
        <v>85</v>
      </c>
      <c r="F30" s="26" t="s">
        <v>143</v>
      </c>
      <c r="G30" s="23" t="s">
        <v>58</v>
      </c>
      <c r="H30" s="27">
        <v>7</v>
      </c>
      <c r="I30" s="27">
        <v>5</v>
      </c>
      <c r="J30" s="27" t="s">
        <v>25</v>
      </c>
      <c r="K30" s="27">
        <v>7</v>
      </c>
      <c r="L30" s="71">
        <v>8</v>
      </c>
      <c r="M30" s="28">
        <f t="shared" si="0"/>
        <v>7.5</v>
      </c>
      <c r="N30" s="29" t="str">
        <f t="shared" si="1"/>
        <v>B</v>
      </c>
      <c r="O30" s="30" t="str">
        <f t="shared" si="2"/>
        <v>Khá</v>
      </c>
      <c r="P30" s="31" t="str">
        <f t="shared" si="5"/>
        <v/>
      </c>
      <c r="Q30" s="32" t="s">
        <v>368</v>
      </c>
      <c r="R30" s="3"/>
      <c r="S30" s="21"/>
      <c r="T30" s="73" t="str">
        <f t="shared" si="4"/>
        <v>Đạt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18.75" customHeight="1" x14ac:dyDescent="0.25">
      <c r="B31" s="22">
        <v>23</v>
      </c>
      <c r="C31" s="23" t="s">
        <v>237</v>
      </c>
      <c r="D31" s="24" t="s">
        <v>238</v>
      </c>
      <c r="E31" s="25" t="s">
        <v>137</v>
      </c>
      <c r="F31" s="26" t="s">
        <v>239</v>
      </c>
      <c r="G31" s="23" t="s">
        <v>72</v>
      </c>
      <c r="H31" s="27">
        <v>5</v>
      </c>
      <c r="I31" s="27">
        <v>1</v>
      </c>
      <c r="J31" s="27" t="s">
        <v>25</v>
      </c>
      <c r="K31" s="27">
        <v>5</v>
      </c>
      <c r="L31" s="71">
        <v>0</v>
      </c>
      <c r="M31" s="28">
        <f t="shared" si="0"/>
        <v>1.1000000000000001</v>
      </c>
      <c r="N31" s="29" t="str">
        <f t="shared" si="1"/>
        <v>F</v>
      </c>
      <c r="O31" s="30" t="str">
        <f t="shared" si="2"/>
        <v>Kém</v>
      </c>
      <c r="P31" s="67" t="s">
        <v>700</v>
      </c>
      <c r="Q31" s="32" t="s">
        <v>368</v>
      </c>
      <c r="R31" s="3"/>
      <c r="S31" s="21"/>
      <c r="T31" s="73" t="str">
        <f t="shared" si="4"/>
        <v>Học lại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18.75" customHeight="1" x14ac:dyDescent="0.25">
      <c r="B32" s="22">
        <v>24</v>
      </c>
      <c r="C32" s="23" t="s">
        <v>240</v>
      </c>
      <c r="D32" s="24" t="s">
        <v>241</v>
      </c>
      <c r="E32" s="25" t="s">
        <v>168</v>
      </c>
      <c r="F32" s="26" t="s">
        <v>242</v>
      </c>
      <c r="G32" s="23" t="s">
        <v>243</v>
      </c>
      <c r="H32" s="27">
        <v>8</v>
      </c>
      <c r="I32" s="27">
        <v>5</v>
      </c>
      <c r="J32" s="27" t="s">
        <v>25</v>
      </c>
      <c r="K32" s="27">
        <v>7</v>
      </c>
      <c r="L32" s="71">
        <v>3</v>
      </c>
      <c r="M32" s="28">
        <f t="shared" si="0"/>
        <v>4.0999999999999996</v>
      </c>
      <c r="N32" s="29" t="str">
        <f t="shared" si="1"/>
        <v>D</v>
      </c>
      <c r="O32" s="30" t="str">
        <f t="shared" si="2"/>
        <v>Trung bình yếu</v>
      </c>
      <c r="P32" s="31" t="str">
        <f t="shared" ref="P32:P70" si="6">+IF(OR($H32=0,$I32=0,$J32=0,$K32=0),"Không đủ ĐKDT",IF(AND(L32=0,M32&gt;=4),"Không đạt",""))</f>
        <v/>
      </c>
      <c r="Q32" s="32" t="s">
        <v>368</v>
      </c>
      <c r="R32" s="3"/>
      <c r="S32" s="21"/>
      <c r="T32" s="73" t="str">
        <f t="shared" si="4"/>
        <v>Đạt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2:35" ht="18.75" customHeight="1" x14ac:dyDescent="0.25">
      <c r="B33" s="22">
        <v>25</v>
      </c>
      <c r="C33" s="23" t="s">
        <v>244</v>
      </c>
      <c r="D33" s="24" t="s">
        <v>245</v>
      </c>
      <c r="E33" s="25" t="s">
        <v>85</v>
      </c>
      <c r="F33" s="26" t="s">
        <v>164</v>
      </c>
      <c r="G33" s="23" t="s">
        <v>78</v>
      </c>
      <c r="H33" s="27">
        <v>8</v>
      </c>
      <c r="I33" s="27">
        <v>5</v>
      </c>
      <c r="J33" s="27" t="s">
        <v>25</v>
      </c>
      <c r="K33" s="27">
        <v>5</v>
      </c>
      <c r="L33" s="71">
        <v>3</v>
      </c>
      <c r="M33" s="28">
        <f t="shared" si="0"/>
        <v>3.9</v>
      </c>
      <c r="N33" s="29" t="str">
        <f t="shared" si="1"/>
        <v>F</v>
      </c>
      <c r="O33" s="30" t="str">
        <f t="shared" si="2"/>
        <v>Kém</v>
      </c>
      <c r="P33" s="31" t="str">
        <f t="shared" si="6"/>
        <v/>
      </c>
      <c r="Q33" s="32" t="s">
        <v>369</v>
      </c>
      <c r="R33" s="3"/>
      <c r="S33" s="21"/>
      <c r="T33" s="73" t="str">
        <f t="shared" si="4"/>
        <v>Học lại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2:35" ht="18.75" customHeight="1" x14ac:dyDescent="0.25">
      <c r="B34" s="22">
        <v>26</v>
      </c>
      <c r="C34" s="23" t="s">
        <v>246</v>
      </c>
      <c r="D34" s="24" t="s">
        <v>147</v>
      </c>
      <c r="E34" s="25" t="s">
        <v>247</v>
      </c>
      <c r="F34" s="26" t="s">
        <v>248</v>
      </c>
      <c r="G34" s="23" t="s">
        <v>60</v>
      </c>
      <c r="H34" s="27">
        <v>7</v>
      </c>
      <c r="I34" s="27">
        <v>4</v>
      </c>
      <c r="J34" s="27" t="s">
        <v>25</v>
      </c>
      <c r="K34" s="27">
        <v>5</v>
      </c>
      <c r="L34" s="71">
        <v>3</v>
      </c>
      <c r="M34" s="28">
        <f t="shared" si="0"/>
        <v>3.7</v>
      </c>
      <c r="N34" s="29" t="str">
        <f t="shared" si="1"/>
        <v>F</v>
      </c>
      <c r="O34" s="30" t="str">
        <f t="shared" si="2"/>
        <v>Kém</v>
      </c>
      <c r="P34" s="31" t="str">
        <f t="shared" si="6"/>
        <v/>
      </c>
      <c r="Q34" s="32" t="s">
        <v>369</v>
      </c>
      <c r="R34" s="3"/>
      <c r="S34" s="21"/>
      <c r="T34" s="73" t="str">
        <f t="shared" si="4"/>
        <v>Học lại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2:35" ht="18.75" customHeight="1" x14ac:dyDescent="0.25">
      <c r="B35" s="22">
        <v>27</v>
      </c>
      <c r="C35" s="23" t="s">
        <v>249</v>
      </c>
      <c r="D35" s="24" t="s">
        <v>250</v>
      </c>
      <c r="E35" s="25" t="s">
        <v>251</v>
      </c>
      <c r="F35" s="26" t="s">
        <v>157</v>
      </c>
      <c r="G35" s="23" t="s">
        <v>50</v>
      </c>
      <c r="H35" s="27">
        <v>10</v>
      </c>
      <c r="I35" s="27">
        <v>5</v>
      </c>
      <c r="J35" s="27" t="s">
        <v>25</v>
      </c>
      <c r="K35" s="27">
        <v>6</v>
      </c>
      <c r="L35" s="71">
        <v>6</v>
      </c>
      <c r="M35" s="28">
        <f t="shared" si="0"/>
        <v>6.3</v>
      </c>
      <c r="N35" s="29" t="str">
        <f t="shared" si="1"/>
        <v>C</v>
      </c>
      <c r="O35" s="30" t="str">
        <f t="shared" si="2"/>
        <v>Trung bình</v>
      </c>
      <c r="P35" s="31" t="str">
        <f t="shared" si="6"/>
        <v/>
      </c>
      <c r="Q35" s="32" t="s">
        <v>369</v>
      </c>
      <c r="R35" s="3"/>
      <c r="S35" s="21"/>
      <c r="T35" s="73" t="str">
        <f t="shared" si="4"/>
        <v>Đạt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2:35" ht="18.75" customHeight="1" x14ac:dyDescent="0.25">
      <c r="B36" s="22">
        <v>28</v>
      </c>
      <c r="C36" s="23" t="s">
        <v>252</v>
      </c>
      <c r="D36" s="24" t="s">
        <v>61</v>
      </c>
      <c r="E36" s="25" t="s">
        <v>88</v>
      </c>
      <c r="F36" s="26" t="s">
        <v>253</v>
      </c>
      <c r="G36" s="23" t="s">
        <v>55</v>
      </c>
      <c r="H36" s="27">
        <v>7</v>
      </c>
      <c r="I36" s="27">
        <v>7</v>
      </c>
      <c r="J36" s="27" t="s">
        <v>25</v>
      </c>
      <c r="K36" s="27">
        <v>5</v>
      </c>
      <c r="L36" s="71">
        <v>4</v>
      </c>
      <c r="M36" s="28">
        <f t="shared" si="0"/>
        <v>4.7</v>
      </c>
      <c r="N36" s="29" t="str">
        <f t="shared" si="1"/>
        <v>D</v>
      </c>
      <c r="O36" s="30" t="str">
        <f t="shared" si="2"/>
        <v>Trung bình yếu</v>
      </c>
      <c r="P36" s="31" t="str">
        <f t="shared" si="6"/>
        <v/>
      </c>
      <c r="Q36" s="32" t="s">
        <v>369</v>
      </c>
      <c r="R36" s="3"/>
      <c r="S36" s="21"/>
      <c r="T36" s="73" t="str">
        <f t="shared" si="4"/>
        <v>Đạt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2:35" ht="18.75" customHeight="1" x14ac:dyDescent="0.25">
      <c r="B37" s="22">
        <v>29</v>
      </c>
      <c r="C37" s="23" t="s">
        <v>254</v>
      </c>
      <c r="D37" s="24" t="s">
        <v>255</v>
      </c>
      <c r="E37" s="25" t="s">
        <v>256</v>
      </c>
      <c r="F37" s="26" t="s">
        <v>257</v>
      </c>
      <c r="G37" s="23" t="s">
        <v>68</v>
      </c>
      <c r="H37" s="27">
        <v>9</v>
      </c>
      <c r="I37" s="27">
        <v>6</v>
      </c>
      <c r="J37" s="27" t="s">
        <v>25</v>
      </c>
      <c r="K37" s="27">
        <v>5</v>
      </c>
      <c r="L37" s="71">
        <v>9</v>
      </c>
      <c r="M37" s="28">
        <f t="shared" si="0"/>
        <v>8.3000000000000007</v>
      </c>
      <c r="N37" s="29" t="str">
        <f t="shared" si="1"/>
        <v>B+</v>
      </c>
      <c r="O37" s="30" t="str">
        <f t="shared" si="2"/>
        <v>Khá</v>
      </c>
      <c r="P37" s="31" t="str">
        <f t="shared" si="6"/>
        <v/>
      </c>
      <c r="Q37" s="32" t="s">
        <v>369</v>
      </c>
      <c r="R37" s="3"/>
      <c r="S37" s="21"/>
      <c r="T37" s="73" t="str">
        <f t="shared" si="4"/>
        <v>Đạt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2:35" ht="18.75" customHeight="1" x14ac:dyDescent="0.25">
      <c r="B38" s="22">
        <v>30</v>
      </c>
      <c r="C38" s="23" t="s">
        <v>258</v>
      </c>
      <c r="D38" s="24" t="s">
        <v>56</v>
      </c>
      <c r="E38" s="25" t="s">
        <v>259</v>
      </c>
      <c r="F38" s="26" t="s">
        <v>260</v>
      </c>
      <c r="G38" s="23" t="s">
        <v>78</v>
      </c>
      <c r="H38" s="27">
        <v>10</v>
      </c>
      <c r="I38" s="27">
        <v>8</v>
      </c>
      <c r="J38" s="27" t="s">
        <v>25</v>
      </c>
      <c r="K38" s="27">
        <v>10</v>
      </c>
      <c r="L38" s="71">
        <v>9</v>
      </c>
      <c r="M38" s="28">
        <f t="shared" si="0"/>
        <v>9.1</v>
      </c>
      <c r="N38" s="29" t="str">
        <f t="shared" si="1"/>
        <v>A+</v>
      </c>
      <c r="O38" s="30" t="str">
        <f t="shared" si="2"/>
        <v>Giỏi</v>
      </c>
      <c r="P38" s="31" t="str">
        <f t="shared" si="6"/>
        <v/>
      </c>
      <c r="Q38" s="32" t="s">
        <v>369</v>
      </c>
      <c r="R38" s="3"/>
      <c r="S38" s="21"/>
      <c r="T38" s="73" t="str">
        <f t="shared" si="4"/>
        <v>Đạt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2:35" ht="18.75" customHeight="1" x14ac:dyDescent="0.25">
      <c r="B39" s="22">
        <v>31</v>
      </c>
      <c r="C39" s="23" t="s">
        <v>261</v>
      </c>
      <c r="D39" s="24" t="s">
        <v>262</v>
      </c>
      <c r="E39" s="25" t="s">
        <v>263</v>
      </c>
      <c r="F39" s="26" t="s">
        <v>119</v>
      </c>
      <c r="G39" s="23" t="s">
        <v>50</v>
      </c>
      <c r="H39" s="27">
        <v>9</v>
      </c>
      <c r="I39" s="27">
        <v>4</v>
      </c>
      <c r="J39" s="27" t="s">
        <v>25</v>
      </c>
      <c r="K39" s="27">
        <v>5</v>
      </c>
      <c r="L39" s="71">
        <v>4</v>
      </c>
      <c r="M39" s="28">
        <f t="shared" si="0"/>
        <v>4.5999999999999996</v>
      </c>
      <c r="N39" s="29" t="str">
        <f t="shared" si="1"/>
        <v>D</v>
      </c>
      <c r="O39" s="30" t="str">
        <f t="shared" si="2"/>
        <v>Trung bình yếu</v>
      </c>
      <c r="P39" s="31" t="str">
        <f t="shared" si="6"/>
        <v/>
      </c>
      <c r="Q39" s="32" t="s">
        <v>369</v>
      </c>
      <c r="R39" s="3"/>
      <c r="S39" s="21"/>
      <c r="T39" s="73" t="str">
        <f t="shared" si="4"/>
        <v>Đạt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2:35" ht="18.75" customHeight="1" x14ac:dyDescent="0.25">
      <c r="B40" s="22">
        <v>32</v>
      </c>
      <c r="C40" s="23" t="s">
        <v>264</v>
      </c>
      <c r="D40" s="24" t="s">
        <v>265</v>
      </c>
      <c r="E40" s="25" t="s">
        <v>138</v>
      </c>
      <c r="F40" s="26" t="s">
        <v>266</v>
      </c>
      <c r="G40" s="23" t="s">
        <v>60</v>
      </c>
      <c r="H40" s="27">
        <v>10</v>
      </c>
      <c r="I40" s="27">
        <v>5</v>
      </c>
      <c r="J40" s="27" t="s">
        <v>25</v>
      </c>
      <c r="K40" s="27">
        <v>9</v>
      </c>
      <c r="L40" s="71">
        <v>4</v>
      </c>
      <c r="M40" s="28">
        <f t="shared" si="0"/>
        <v>5.2</v>
      </c>
      <c r="N40" s="29" t="str">
        <f t="shared" si="1"/>
        <v>D+</v>
      </c>
      <c r="O40" s="30" t="str">
        <f t="shared" si="2"/>
        <v>Trung bình yếu</v>
      </c>
      <c r="P40" s="31" t="str">
        <f t="shared" si="6"/>
        <v/>
      </c>
      <c r="Q40" s="32" t="s">
        <v>369</v>
      </c>
      <c r="R40" s="3"/>
      <c r="S40" s="21"/>
      <c r="T40" s="73" t="str">
        <f t="shared" si="4"/>
        <v>Đạt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2:35" ht="18.75" customHeight="1" x14ac:dyDescent="0.25">
      <c r="B41" s="22">
        <v>33</v>
      </c>
      <c r="C41" s="23" t="s">
        <v>267</v>
      </c>
      <c r="D41" s="24" t="s">
        <v>268</v>
      </c>
      <c r="E41" s="25" t="s">
        <v>138</v>
      </c>
      <c r="F41" s="26" t="s">
        <v>269</v>
      </c>
      <c r="G41" s="23" t="s">
        <v>87</v>
      </c>
      <c r="H41" s="27">
        <v>9</v>
      </c>
      <c r="I41" s="27">
        <v>6</v>
      </c>
      <c r="J41" s="27" t="s">
        <v>25</v>
      </c>
      <c r="K41" s="27">
        <v>5</v>
      </c>
      <c r="L41" s="71">
        <v>6</v>
      </c>
      <c r="M41" s="28">
        <f t="shared" ref="M41:M72" si="7">ROUND(SUMPRODUCT(H41:L41,$H$8:$L$8)/100,1)</f>
        <v>6.2</v>
      </c>
      <c r="N41" s="29" t="str">
        <f t="shared" ref="N41:N72" si="8">IF(AND($M41&gt;=9,$M41&lt;=10),"A+","")&amp;IF(AND($M41&gt;=8.5,$M41&lt;=8.9),"A","")&amp;IF(AND($M41&gt;=8,$M41&lt;=8.4),"B+","")&amp;IF(AND($M41&gt;=7,$M41&lt;=7.9),"B","")&amp;IF(AND($M41&gt;=6.5,$M41&lt;=6.9),"C+","")&amp;IF(AND($M41&gt;=5.5,$M41&lt;=6.4),"C","")&amp;IF(AND($M41&gt;=5,$M41&lt;=5.4),"D+","")&amp;IF(AND($M41&gt;=4,$M41&lt;=4.9),"D","")&amp;IF(AND($M41&lt;4),"F","")</f>
        <v>C</v>
      </c>
      <c r="O41" s="30" t="str">
        <f t="shared" ref="O41:O72" si="9">IF($M41&lt;4,"Kém",IF(AND($M41&gt;=4,$M41&lt;=5.4),"Trung bình yếu",IF(AND($M41&gt;=5.5,$M41&lt;=6.9),"Trung bình",IF(AND($M41&gt;=7,$M41&lt;=8.4),"Khá",IF(AND($M41&gt;=8.5,$M41&lt;=10),"Giỏi","")))))</f>
        <v>Trung bình</v>
      </c>
      <c r="P41" s="31" t="str">
        <f t="shared" si="6"/>
        <v/>
      </c>
      <c r="Q41" s="32" t="s">
        <v>369</v>
      </c>
      <c r="R41" s="3"/>
      <c r="S41" s="21"/>
      <c r="T41" s="73" t="str">
        <f t="shared" ref="T41:T72" si="10">IF(P41="Không đủ ĐKDT","Học lại",IF(P41="Đình chỉ thi","Học lại",IF(AND(MID(G41,2,2)&lt;"12",P41="Vắng"),"Thi lại",IF(P41="Vắng có phép", "Thi lại",IF(AND((MID(G41,2,2)&lt;"12"),M41&lt;4.5),"Thi lại",IF(AND((MID(G41,2,2)&lt;"18"),M41&lt;4),"Học lại",IF(AND((MID(G41,2,2)&gt;"17"),M41&lt;4),"Thi lại",IF(AND(MID(G41,2,2)&gt;"17",L41=0),"Thi lại",IF(AND((MID(G41,2,2)&lt;"12"),L41=0),"Thi lại",IF(AND((MID(G41,2,2)&lt;"18"),(MID(G41,2,2)&gt;"11"),L41=0),"Học lại","Đạt"))))))))))</f>
        <v>Đạt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2:35" ht="18.75" customHeight="1" x14ac:dyDescent="0.25">
      <c r="B42" s="22">
        <v>34</v>
      </c>
      <c r="C42" s="23" t="s">
        <v>270</v>
      </c>
      <c r="D42" s="24" t="s">
        <v>113</v>
      </c>
      <c r="E42" s="25" t="s">
        <v>138</v>
      </c>
      <c r="F42" s="26" t="s">
        <v>96</v>
      </c>
      <c r="G42" s="23" t="s">
        <v>58</v>
      </c>
      <c r="H42" s="27">
        <v>8</v>
      </c>
      <c r="I42" s="27">
        <v>2</v>
      </c>
      <c r="J42" s="27" t="s">
        <v>25</v>
      </c>
      <c r="K42" s="27">
        <v>5</v>
      </c>
      <c r="L42" s="71">
        <v>4</v>
      </c>
      <c r="M42" s="28">
        <f t="shared" si="7"/>
        <v>4.3</v>
      </c>
      <c r="N42" s="29" t="str">
        <f t="shared" si="8"/>
        <v>D</v>
      </c>
      <c r="O42" s="30" t="str">
        <f t="shared" si="9"/>
        <v>Trung bình yếu</v>
      </c>
      <c r="P42" s="31" t="str">
        <f t="shared" si="6"/>
        <v/>
      </c>
      <c r="Q42" s="32" t="s">
        <v>369</v>
      </c>
      <c r="R42" s="3"/>
      <c r="S42" s="21"/>
      <c r="T42" s="73" t="str">
        <f t="shared" si="10"/>
        <v>Đạt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2:35" ht="18.75" customHeight="1" x14ac:dyDescent="0.25">
      <c r="B43" s="22">
        <v>35</v>
      </c>
      <c r="C43" s="23" t="s">
        <v>271</v>
      </c>
      <c r="D43" s="24" t="s">
        <v>272</v>
      </c>
      <c r="E43" s="25" t="s">
        <v>140</v>
      </c>
      <c r="F43" s="26" t="s">
        <v>273</v>
      </c>
      <c r="G43" s="23" t="s">
        <v>84</v>
      </c>
      <c r="H43" s="27">
        <v>6</v>
      </c>
      <c r="I43" s="27">
        <v>5</v>
      </c>
      <c r="J43" s="27" t="s">
        <v>25</v>
      </c>
      <c r="K43" s="27">
        <v>5</v>
      </c>
      <c r="L43" s="71">
        <v>2</v>
      </c>
      <c r="M43" s="28">
        <f t="shared" si="7"/>
        <v>3</v>
      </c>
      <c r="N43" s="29" t="str">
        <f t="shared" si="8"/>
        <v>F</v>
      </c>
      <c r="O43" s="30" t="str">
        <f t="shared" si="9"/>
        <v>Kém</v>
      </c>
      <c r="P43" s="31" t="str">
        <f t="shared" si="6"/>
        <v/>
      </c>
      <c r="Q43" s="32" t="s">
        <v>369</v>
      </c>
      <c r="R43" s="3"/>
      <c r="S43" s="21"/>
      <c r="T43" s="73" t="str">
        <f t="shared" si="10"/>
        <v>Học lại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2:35" ht="18.75" customHeight="1" x14ac:dyDescent="0.25">
      <c r="B44" s="22">
        <v>36</v>
      </c>
      <c r="C44" s="23" t="s">
        <v>274</v>
      </c>
      <c r="D44" s="24" t="s">
        <v>153</v>
      </c>
      <c r="E44" s="25" t="s">
        <v>275</v>
      </c>
      <c r="F44" s="26" t="s">
        <v>276</v>
      </c>
      <c r="G44" s="23" t="s">
        <v>78</v>
      </c>
      <c r="H44" s="27">
        <v>8</v>
      </c>
      <c r="I44" s="27">
        <v>5</v>
      </c>
      <c r="J44" s="27" t="s">
        <v>25</v>
      </c>
      <c r="K44" s="27">
        <v>5</v>
      </c>
      <c r="L44" s="71">
        <v>5</v>
      </c>
      <c r="M44" s="28">
        <f t="shared" si="7"/>
        <v>5.3</v>
      </c>
      <c r="N44" s="29" t="str">
        <f t="shared" si="8"/>
        <v>D+</v>
      </c>
      <c r="O44" s="30" t="str">
        <f t="shared" si="9"/>
        <v>Trung bình yếu</v>
      </c>
      <c r="P44" s="31" t="str">
        <f t="shared" si="6"/>
        <v/>
      </c>
      <c r="Q44" s="32" t="s">
        <v>369</v>
      </c>
      <c r="R44" s="3"/>
      <c r="S44" s="21"/>
      <c r="T44" s="73" t="str">
        <f t="shared" si="10"/>
        <v>Đạt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2:35" ht="18.75" customHeight="1" x14ac:dyDescent="0.25">
      <c r="B45" s="22">
        <v>37</v>
      </c>
      <c r="C45" s="23" t="s">
        <v>277</v>
      </c>
      <c r="D45" s="24" t="s">
        <v>278</v>
      </c>
      <c r="E45" s="25" t="s">
        <v>279</v>
      </c>
      <c r="F45" s="26" t="s">
        <v>280</v>
      </c>
      <c r="G45" s="23" t="s">
        <v>87</v>
      </c>
      <c r="H45" s="27">
        <v>5</v>
      </c>
      <c r="I45" s="27">
        <v>4</v>
      </c>
      <c r="J45" s="27" t="s">
        <v>25</v>
      </c>
      <c r="K45" s="27">
        <v>5</v>
      </c>
      <c r="L45" s="71">
        <v>2</v>
      </c>
      <c r="M45" s="28">
        <f t="shared" si="7"/>
        <v>2.8</v>
      </c>
      <c r="N45" s="29" t="str">
        <f t="shared" si="8"/>
        <v>F</v>
      </c>
      <c r="O45" s="30" t="str">
        <f t="shared" si="9"/>
        <v>Kém</v>
      </c>
      <c r="P45" s="31" t="str">
        <f t="shared" si="6"/>
        <v/>
      </c>
      <c r="Q45" s="32" t="s">
        <v>369</v>
      </c>
      <c r="R45" s="3"/>
      <c r="S45" s="21"/>
      <c r="T45" s="73" t="str">
        <f t="shared" si="10"/>
        <v>Học lại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2:35" ht="18.75" customHeight="1" x14ac:dyDescent="0.25">
      <c r="B46" s="22">
        <v>38</v>
      </c>
      <c r="C46" s="23" t="s">
        <v>281</v>
      </c>
      <c r="D46" s="24" t="s">
        <v>282</v>
      </c>
      <c r="E46" s="25" t="s">
        <v>283</v>
      </c>
      <c r="F46" s="26" t="s">
        <v>284</v>
      </c>
      <c r="G46" s="23" t="s">
        <v>53</v>
      </c>
      <c r="H46" s="27">
        <v>10</v>
      </c>
      <c r="I46" s="27">
        <v>6</v>
      </c>
      <c r="J46" s="27" t="s">
        <v>25</v>
      </c>
      <c r="K46" s="27">
        <v>7</v>
      </c>
      <c r="L46" s="71">
        <v>10</v>
      </c>
      <c r="M46" s="28">
        <f t="shared" si="7"/>
        <v>9.3000000000000007</v>
      </c>
      <c r="N46" s="29" t="str">
        <f t="shared" si="8"/>
        <v>A+</v>
      </c>
      <c r="O46" s="30" t="str">
        <f t="shared" si="9"/>
        <v>Giỏi</v>
      </c>
      <c r="P46" s="31" t="str">
        <f t="shared" si="6"/>
        <v/>
      </c>
      <c r="Q46" s="32" t="s">
        <v>369</v>
      </c>
      <c r="R46" s="3"/>
      <c r="S46" s="21"/>
      <c r="T46" s="73" t="str">
        <f t="shared" si="10"/>
        <v>Đạt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2:35" ht="18.75" customHeight="1" x14ac:dyDescent="0.25">
      <c r="B47" s="22">
        <v>39</v>
      </c>
      <c r="C47" s="23" t="s">
        <v>285</v>
      </c>
      <c r="D47" s="24" t="s">
        <v>286</v>
      </c>
      <c r="E47" s="25" t="s">
        <v>287</v>
      </c>
      <c r="F47" s="26" t="s">
        <v>288</v>
      </c>
      <c r="G47" s="23" t="s">
        <v>60</v>
      </c>
      <c r="H47" s="27">
        <v>10</v>
      </c>
      <c r="I47" s="27">
        <v>6</v>
      </c>
      <c r="J47" s="27" t="s">
        <v>25</v>
      </c>
      <c r="K47" s="27">
        <v>10</v>
      </c>
      <c r="L47" s="71">
        <v>7</v>
      </c>
      <c r="M47" s="28">
        <f t="shared" si="7"/>
        <v>7.5</v>
      </c>
      <c r="N47" s="29" t="str">
        <f t="shared" si="8"/>
        <v>B</v>
      </c>
      <c r="O47" s="30" t="str">
        <f t="shared" si="9"/>
        <v>Khá</v>
      </c>
      <c r="P47" s="31" t="str">
        <f t="shared" si="6"/>
        <v/>
      </c>
      <c r="Q47" s="32" t="s">
        <v>369</v>
      </c>
      <c r="R47" s="3"/>
      <c r="S47" s="21"/>
      <c r="T47" s="73" t="str">
        <f t="shared" si="10"/>
        <v>Đạt</v>
      </c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</row>
    <row r="48" spans="2:35" ht="18.75" customHeight="1" x14ac:dyDescent="0.25">
      <c r="B48" s="22">
        <v>40</v>
      </c>
      <c r="C48" s="23" t="s">
        <v>289</v>
      </c>
      <c r="D48" s="24" t="s">
        <v>290</v>
      </c>
      <c r="E48" s="25" t="s">
        <v>291</v>
      </c>
      <c r="F48" s="26" t="s">
        <v>292</v>
      </c>
      <c r="G48" s="23" t="s">
        <v>58</v>
      </c>
      <c r="H48" s="27">
        <v>9</v>
      </c>
      <c r="I48" s="27">
        <v>4</v>
      </c>
      <c r="J48" s="27" t="s">
        <v>25</v>
      </c>
      <c r="K48" s="27">
        <v>5</v>
      </c>
      <c r="L48" s="71">
        <v>3</v>
      </c>
      <c r="M48" s="28">
        <f t="shared" si="7"/>
        <v>3.9</v>
      </c>
      <c r="N48" s="29" t="str">
        <f t="shared" si="8"/>
        <v>F</v>
      </c>
      <c r="O48" s="30" t="str">
        <f t="shared" si="9"/>
        <v>Kém</v>
      </c>
      <c r="P48" s="31" t="str">
        <f t="shared" si="6"/>
        <v/>
      </c>
      <c r="Q48" s="32" t="s">
        <v>369</v>
      </c>
      <c r="R48" s="3"/>
      <c r="S48" s="21"/>
      <c r="T48" s="73" t="str">
        <f t="shared" si="10"/>
        <v>Học lại</v>
      </c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2:35" ht="18.75" customHeight="1" x14ac:dyDescent="0.25">
      <c r="B49" s="22">
        <v>41</v>
      </c>
      <c r="C49" s="23" t="s">
        <v>293</v>
      </c>
      <c r="D49" s="24" t="s">
        <v>294</v>
      </c>
      <c r="E49" s="25" t="s">
        <v>92</v>
      </c>
      <c r="F49" s="26" t="s">
        <v>295</v>
      </c>
      <c r="G49" s="23" t="s">
        <v>78</v>
      </c>
      <c r="H49" s="27">
        <v>10</v>
      </c>
      <c r="I49" s="27">
        <v>7</v>
      </c>
      <c r="J49" s="27" t="s">
        <v>25</v>
      </c>
      <c r="K49" s="27">
        <v>10</v>
      </c>
      <c r="L49" s="71">
        <v>8</v>
      </c>
      <c r="M49" s="28">
        <f t="shared" si="7"/>
        <v>8.3000000000000007</v>
      </c>
      <c r="N49" s="29" t="str">
        <f t="shared" si="8"/>
        <v>B+</v>
      </c>
      <c r="O49" s="30" t="str">
        <f t="shared" si="9"/>
        <v>Khá</v>
      </c>
      <c r="P49" s="31" t="str">
        <f t="shared" si="6"/>
        <v/>
      </c>
      <c r="Q49" s="32" t="s">
        <v>369</v>
      </c>
      <c r="R49" s="3"/>
      <c r="S49" s="21"/>
      <c r="T49" s="73" t="str">
        <f t="shared" si="10"/>
        <v>Đạt</v>
      </c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2:35" ht="18.75" customHeight="1" x14ac:dyDescent="0.25">
      <c r="B50" s="22">
        <v>42</v>
      </c>
      <c r="C50" s="23" t="s">
        <v>296</v>
      </c>
      <c r="D50" s="24" t="s">
        <v>63</v>
      </c>
      <c r="E50" s="25" t="s">
        <v>92</v>
      </c>
      <c r="F50" s="26" t="s">
        <v>131</v>
      </c>
      <c r="G50" s="23" t="s">
        <v>53</v>
      </c>
      <c r="H50" s="27">
        <v>7</v>
      </c>
      <c r="I50" s="27">
        <v>6</v>
      </c>
      <c r="J50" s="27" t="s">
        <v>25</v>
      </c>
      <c r="K50" s="27">
        <v>5</v>
      </c>
      <c r="L50" s="71">
        <v>8</v>
      </c>
      <c r="M50" s="28">
        <f t="shared" si="7"/>
        <v>7.4</v>
      </c>
      <c r="N50" s="29" t="str">
        <f t="shared" si="8"/>
        <v>B</v>
      </c>
      <c r="O50" s="30" t="str">
        <f t="shared" si="9"/>
        <v>Khá</v>
      </c>
      <c r="P50" s="31" t="str">
        <f t="shared" si="6"/>
        <v/>
      </c>
      <c r="Q50" s="32" t="s">
        <v>369</v>
      </c>
      <c r="R50" s="3"/>
      <c r="S50" s="21"/>
      <c r="T50" s="73" t="str">
        <f t="shared" si="10"/>
        <v>Đạt</v>
      </c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2:35" ht="18.75" customHeight="1" x14ac:dyDescent="0.25">
      <c r="B51" s="22">
        <v>43</v>
      </c>
      <c r="C51" s="23" t="s">
        <v>297</v>
      </c>
      <c r="D51" s="24" t="s">
        <v>298</v>
      </c>
      <c r="E51" s="25" t="s">
        <v>92</v>
      </c>
      <c r="F51" s="26" t="s">
        <v>299</v>
      </c>
      <c r="G51" s="23" t="s">
        <v>58</v>
      </c>
      <c r="H51" s="27">
        <v>9</v>
      </c>
      <c r="I51" s="27">
        <v>3</v>
      </c>
      <c r="J51" s="27" t="s">
        <v>25</v>
      </c>
      <c r="K51" s="27">
        <v>5</v>
      </c>
      <c r="L51" s="71">
        <v>4</v>
      </c>
      <c r="M51" s="28">
        <f t="shared" si="7"/>
        <v>4.5</v>
      </c>
      <c r="N51" s="29" t="str">
        <f t="shared" si="8"/>
        <v>D</v>
      </c>
      <c r="O51" s="30" t="str">
        <f t="shared" si="9"/>
        <v>Trung bình yếu</v>
      </c>
      <c r="P51" s="31" t="str">
        <f t="shared" si="6"/>
        <v/>
      </c>
      <c r="Q51" s="32" t="s">
        <v>369</v>
      </c>
      <c r="R51" s="3"/>
      <c r="S51" s="21"/>
      <c r="T51" s="73" t="str">
        <f t="shared" si="10"/>
        <v>Đạt</v>
      </c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2:35" ht="18.75" customHeight="1" x14ac:dyDescent="0.25">
      <c r="B52" s="22">
        <v>44</v>
      </c>
      <c r="C52" s="23" t="s">
        <v>300</v>
      </c>
      <c r="D52" s="24" t="s">
        <v>73</v>
      </c>
      <c r="E52" s="25" t="s">
        <v>94</v>
      </c>
      <c r="F52" s="26" t="s">
        <v>65</v>
      </c>
      <c r="G52" s="23" t="s">
        <v>58</v>
      </c>
      <c r="H52" s="27">
        <v>9</v>
      </c>
      <c r="I52" s="27">
        <v>5</v>
      </c>
      <c r="J52" s="27" t="s">
        <v>25</v>
      </c>
      <c r="K52" s="27">
        <v>5</v>
      </c>
      <c r="L52" s="71">
        <v>4</v>
      </c>
      <c r="M52" s="28">
        <f t="shared" si="7"/>
        <v>4.7</v>
      </c>
      <c r="N52" s="29" t="str">
        <f t="shared" si="8"/>
        <v>D</v>
      </c>
      <c r="O52" s="30" t="str">
        <f t="shared" si="9"/>
        <v>Trung bình yếu</v>
      </c>
      <c r="P52" s="31" t="str">
        <f t="shared" si="6"/>
        <v/>
      </c>
      <c r="Q52" s="32" t="s">
        <v>369</v>
      </c>
      <c r="R52" s="3"/>
      <c r="S52" s="21"/>
      <c r="T52" s="73" t="str">
        <f t="shared" si="10"/>
        <v>Đạt</v>
      </c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2:35" ht="18.75" customHeight="1" x14ac:dyDescent="0.25">
      <c r="B53" s="22">
        <v>45</v>
      </c>
      <c r="C53" s="23" t="s">
        <v>301</v>
      </c>
      <c r="D53" s="24" t="s">
        <v>167</v>
      </c>
      <c r="E53" s="25" t="s">
        <v>135</v>
      </c>
      <c r="F53" s="26" t="s">
        <v>302</v>
      </c>
      <c r="G53" s="23" t="s">
        <v>58</v>
      </c>
      <c r="H53" s="27">
        <v>9</v>
      </c>
      <c r="I53" s="27">
        <v>4</v>
      </c>
      <c r="J53" s="27" t="s">
        <v>25</v>
      </c>
      <c r="K53" s="27">
        <v>5</v>
      </c>
      <c r="L53" s="71">
        <v>5</v>
      </c>
      <c r="M53" s="28">
        <f t="shared" si="7"/>
        <v>5.3</v>
      </c>
      <c r="N53" s="29" t="str">
        <f t="shared" si="8"/>
        <v>D+</v>
      </c>
      <c r="O53" s="30" t="str">
        <f t="shared" si="9"/>
        <v>Trung bình yếu</v>
      </c>
      <c r="P53" s="31" t="str">
        <f t="shared" si="6"/>
        <v/>
      </c>
      <c r="Q53" s="32" t="s">
        <v>369</v>
      </c>
      <c r="R53" s="3"/>
      <c r="S53" s="21"/>
      <c r="T53" s="73" t="str">
        <f t="shared" si="10"/>
        <v>Đạt</v>
      </c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2:35" ht="18.75" customHeight="1" x14ac:dyDescent="0.25">
      <c r="B54" s="22">
        <v>46</v>
      </c>
      <c r="C54" s="23" t="s">
        <v>303</v>
      </c>
      <c r="D54" s="24" t="s">
        <v>304</v>
      </c>
      <c r="E54" s="25" t="s">
        <v>305</v>
      </c>
      <c r="F54" s="26" t="s">
        <v>306</v>
      </c>
      <c r="G54" s="23" t="s">
        <v>55</v>
      </c>
      <c r="H54" s="27">
        <v>8</v>
      </c>
      <c r="I54" s="27">
        <v>6</v>
      </c>
      <c r="J54" s="27" t="s">
        <v>25</v>
      </c>
      <c r="K54" s="27">
        <v>5</v>
      </c>
      <c r="L54" s="71">
        <v>5</v>
      </c>
      <c r="M54" s="28">
        <f t="shared" si="7"/>
        <v>5.4</v>
      </c>
      <c r="N54" s="29" t="str">
        <f t="shared" si="8"/>
        <v>D+</v>
      </c>
      <c r="O54" s="30" t="str">
        <f t="shared" si="9"/>
        <v>Trung bình yếu</v>
      </c>
      <c r="P54" s="31" t="str">
        <f t="shared" si="6"/>
        <v/>
      </c>
      <c r="Q54" s="32" t="s">
        <v>369</v>
      </c>
      <c r="R54" s="3"/>
      <c r="S54" s="21"/>
      <c r="T54" s="73" t="str">
        <f t="shared" si="10"/>
        <v>Đạt</v>
      </c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2:35" ht="18.75" customHeight="1" x14ac:dyDescent="0.25">
      <c r="B55" s="22">
        <v>47</v>
      </c>
      <c r="C55" s="23" t="s">
        <v>307</v>
      </c>
      <c r="D55" s="24" t="s">
        <v>308</v>
      </c>
      <c r="E55" s="25" t="s">
        <v>309</v>
      </c>
      <c r="F55" s="26" t="s">
        <v>310</v>
      </c>
      <c r="G55" s="23" t="s">
        <v>58</v>
      </c>
      <c r="H55" s="27">
        <v>8</v>
      </c>
      <c r="I55" s="27">
        <v>7</v>
      </c>
      <c r="J55" s="27" t="s">
        <v>25</v>
      </c>
      <c r="K55" s="27">
        <v>5</v>
      </c>
      <c r="L55" s="71">
        <v>8</v>
      </c>
      <c r="M55" s="28">
        <f t="shared" si="7"/>
        <v>7.6</v>
      </c>
      <c r="N55" s="29" t="str">
        <f t="shared" si="8"/>
        <v>B</v>
      </c>
      <c r="O55" s="30" t="str">
        <f t="shared" si="9"/>
        <v>Khá</v>
      </c>
      <c r="P55" s="31" t="str">
        <f t="shared" si="6"/>
        <v/>
      </c>
      <c r="Q55" s="32" t="s">
        <v>369</v>
      </c>
      <c r="R55" s="3"/>
      <c r="S55" s="21"/>
      <c r="T55" s="73" t="str">
        <f t="shared" si="10"/>
        <v>Đạt</v>
      </c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2:35" ht="18.75" customHeight="1" x14ac:dyDescent="0.25">
      <c r="B56" s="22">
        <v>48</v>
      </c>
      <c r="C56" s="23" t="s">
        <v>311</v>
      </c>
      <c r="D56" s="24" t="s">
        <v>312</v>
      </c>
      <c r="E56" s="25" t="s">
        <v>313</v>
      </c>
      <c r="F56" s="26" t="s">
        <v>314</v>
      </c>
      <c r="G56" s="23" t="s">
        <v>53</v>
      </c>
      <c r="H56" s="27">
        <v>0</v>
      </c>
      <c r="I56" s="27">
        <v>0</v>
      </c>
      <c r="J56" s="27" t="s">
        <v>25</v>
      </c>
      <c r="K56" s="27">
        <v>0</v>
      </c>
      <c r="L56" s="71" t="s">
        <v>25</v>
      </c>
      <c r="M56" s="28">
        <f t="shared" si="7"/>
        <v>0</v>
      </c>
      <c r="N56" s="29" t="str">
        <f t="shared" si="8"/>
        <v>F</v>
      </c>
      <c r="O56" s="30" t="str">
        <f t="shared" si="9"/>
        <v>Kém</v>
      </c>
      <c r="P56" s="31" t="str">
        <f t="shared" si="6"/>
        <v>Không đủ ĐKDT</v>
      </c>
      <c r="Q56" s="32" t="s">
        <v>369</v>
      </c>
      <c r="R56" s="3"/>
      <c r="S56" s="21"/>
      <c r="T56" s="73" t="str">
        <f t="shared" si="10"/>
        <v>Học lại</v>
      </c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2:35" ht="18.75" customHeight="1" x14ac:dyDescent="0.25">
      <c r="B57" s="22">
        <v>49</v>
      </c>
      <c r="C57" s="23" t="s">
        <v>315</v>
      </c>
      <c r="D57" s="24" t="s">
        <v>129</v>
      </c>
      <c r="E57" s="25" t="s">
        <v>98</v>
      </c>
      <c r="F57" s="26" t="s">
        <v>123</v>
      </c>
      <c r="G57" s="23" t="s">
        <v>55</v>
      </c>
      <c r="H57" s="27">
        <v>10</v>
      </c>
      <c r="I57" s="27">
        <v>5</v>
      </c>
      <c r="J57" s="27" t="s">
        <v>25</v>
      </c>
      <c r="K57" s="27">
        <v>10</v>
      </c>
      <c r="L57" s="71">
        <v>9</v>
      </c>
      <c r="M57" s="28">
        <f t="shared" si="7"/>
        <v>8.8000000000000007</v>
      </c>
      <c r="N57" s="29" t="str">
        <f t="shared" si="8"/>
        <v>A</v>
      </c>
      <c r="O57" s="30" t="str">
        <f t="shared" si="9"/>
        <v>Giỏi</v>
      </c>
      <c r="P57" s="31" t="str">
        <f t="shared" si="6"/>
        <v/>
      </c>
      <c r="Q57" s="32" t="s">
        <v>370</v>
      </c>
      <c r="R57" s="3"/>
      <c r="S57" s="21"/>
      <c r="T57" s="73" t="str">
        <f t="shared" si="10"/>
        <v>Đạt</v>
      </c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2:35" ht="18.75" customHeight="1" x14ac:dyDescent="0.25">
      <c r="B58" s="22">
        <v>50</v>
      </c>
      <c r="C58" s="23" t="s">
        <v>316</v>
      </c>
      <c r="D58" s="24" t="s">
        <v>317</v>
      </c>
      <c r="E58" s="25" t="s">
        <v>98</v>
      </c>
      <c r="F58" s="26" t="s">
        <v>158</v>
      </c>
      <c r="G58" s="23" t="s">
        <v>87</v>
      </c>
      <c r="H58" s="27">
        <v>9</v>
      </c>
      <c r="I58" s="27">
        <v>7</v>
      </c>
      <c r="J58" s="27" t="s">
        <v>25</v>
      </c>
      <c r="K58" s="27">
        <v>7</v>
      </c>
      <c r="L58" s="71">
        <v>8</v>
      </c>
      <c r="M58" s="28">
        <f t="shared" si="7"/>
        <v>7.9</v>
      </c>
      <c r="N58" s="29" t="str">
        <f t="shared" si="8"/>
        <v>B</v>
      </c>
      <c r="O58" s="30" t="str">
        <f t="shared" si="9"/>
        <v>Khá</v>
      </c>
      <c r="P58" s="31" t="str">
        <f t="shared" si="6"/>
        <v/>
      </c>
      <c r="Q58" s="32" t="s">
        <v>370</v>
      </c>
      <c r="R58" s="3"/>
      <c r="S58" s="21"/>
      <c r="T58" s="73" t="str">
        <f t="shared" si="10"/>
        <v>Đạt</v>
      </c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2:35" ht="18.75" customHeight="1" x14ac:dyDescent="0.25">
      <c r="B59" s="22">
        <v>51</v>
      </c>
      <c r="C59" s="23" t="s">
        <v>318</v>
      </c>
      <c r="D59" s="24" t="s">
        <v>282</v>
      </c>
      <c r="E59" s="25" t="s">
        <v>98</v>
      </c>
      <c r="F59" s="26" t="s">
        <v>62</v>
      </c>
      <c r="G59" s="23" t="s">
        <v>60</v>
      </c>
      <c r="H59" s="27">
        <v>10</v>
      </c>
      <c r="I59" s="27">
        <v>8</v>
      </c>
      <c r="J59" s="27" t="s">
        <v>25</v>
      </c>
      <c r="K59" s="27">
        <v>10</v>
      </c>
      <c r="L59" s="71">
        <v>6</v>
      </c>
      <c r="M59" s="28">
        <f t="shared" si="7"/>
        <v>7</v>
      </c>
      <c r="N59" s="29" t="str">
        <f t="shared" si="8"/>
        <v>B</v>
      </c>
      <c r="O59" s="30" t="str">
        <f t="shared" si="9"/>
        <v>Khá</v>
      </c>
      <c r="P59" s="31" t="str">
        <f t="shared" si="6"/>
        <v/>
      </c>
      <c r="Q59" s="32" t="s">
        <v>370</v>
      </c>
      <c r="R59" s="3"/>
      <c r="S59" s="21"/>
      <c r="T59" s="73" t="str">
        <f t="shared" si="10"/>
        <v>Đạt</v>
      </c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2:35" ht="18.75" customHeight="1" x14ac:dyDescent="0.25">
      <c r="B60" s="22">
        <v>52</v>
      </c>
      <c r="C60" s="23" t="s">
        <v>319</v>
      </c>
      <c r="D60" s="24" t="s">
        <v>74</v>
      </c>
      <c r="E60" s="25" t="s">
        <v>320</v>
      </c>
      <c r="F60" s="26" t="s">
        <v>46</v>
      </c>
      <c r="G60" s="23" t="s">
        <v>87</v>
      </c>
      <c r="H60" s="27">
        <v>8</v>
      </c>
      <c r="I60" s="27">
        <v>4</v>
      </c>
      <c r="J60" s="27" t="s">
        <v>25</v>
      </c>
      <c r="K60" s="27">
        <v>5</v>
      </c>
      <c r="L60" s="71">
        <v>4</v>
      </c>
      <c r="M60" s="28">
        <f t="shared" si="7"/>
        <v>4.5</v>
      </c>
      <c r="N60" s="29" t="str">
        <f t="shared" si="8"/>
        <v>D</v>
      </c>
      <c r="O60" s="30" t="str">
        <f t="shared" si="9"/>
        <v>Trung bình yếu</v>
      </c>
      <c r="P60" s="31" t="str">
        <f t="shared" si="6"/>
        <v/>
      </c>
      <c r="Q60" s="32" t="s">
        <v>370</v>
      </c>
      <c r="R60" s="3"/>
      <c r="S60" s="21"/>
      <c r="T60" s="73" t="str">
        <f t="shared" si="10"/>
        <v>Đạt</v>
      </c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2:35" ht="18.75" customHeight="1" x14ac:dyDescent="0.25">
      <c r="B61" s="22">
        <v>53</v>
      </c>
      <c r="C61" s="23" t="s">
        <v>321</v>
      </c>
      <c r="D61" s="24" t="s">
        <v>202</v>
      </c>
      <c r="E61" s="25" t="s">
        <v>156</v>
      </c>
      <c r="F61" s="26" t="s">
        <v>299</v>
      </c>
      <c r="G61" s="23" t="s">
        <v>55</v>
      </c>
      <c r="H61" s="27">
        <v>7</v>
      </c>
      <c r="I61" s="27">
        <v>3</v>
      </c>
      <c r="J61" s="27" t="s">
        <v>25</v>
      </c>
      <c r="K61" s="27">
        <v>5</v>
      </c>
      <c r="L61" s="71">
        <v>2</v>
      </c>
      <c r="M61" s="28">
        <f t="shared" si="7"/>
        <v>2.9</v>
      </c>
      <c r="N61" s="29" t="str">
        <f t="shared" si="8"/>
        <v>F</v>
      </c>
      <c r="O61" s="30" t="str">
        <f t="shared" si="9"/>
        <v>Kém</v>
      </c>
      <c r="P61" s="31" t="str">
        <f t="shared" si="6"/>
        <v/>
      </c>
      <c r="Q61" s="32" t="s">
        <v>370</v>
      </c>
      <c r="R61" s="3"/>
      <c r="S61" s="21"/>
      <c r="T61" s="73" t="str">
        <f t="shared" si="10"/>
        <v>Học lại</v>
      </c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2:35" ht="18.75" customHeight="1" x14ac:dyDescent="0.25">
      <c r="B62" s="22">
        <v>54</v>
      </c>
      <c r="C62" s="23" t="s">
        <v>322</v>
      </c>
      <c r="D62" s="24" t="s">
        <v>167</v>
      </c>
      <c r="E62" s="25" t="s">
        <v>323</v>
      </c>
      <c r="F62" s="26" t="s">
        <v>93</v>
      </c>
      <c r="G62" s="23" t="s">
        <v>49</v>
      </c>
      <c r="H62" s="27">
        <v>10</v>
      </c>
      <c r="I62" s="27">
        <v>6</v>
      </c>
      <c r="J62" s="27" t="s">
        <v>25</v>
      </c>
      <c r="K62" s="27">
        <v>10</v>
      </c>
      <c r="L62" s="71">
        <v>9</v>
      </c>
      <c r="M62" s="28">
        <f t="shared" si="7"/>
        <v>8.9</v>
      </c>
      <c r="N62" s="29" t="str">
        <f t="shared" si="8"/>
        <v>A</v>
      </c>
      <c r="O62" s="30" t="str">
        <f t="shared" si="9"/>
        <v>Giỏi</v>
      </c>
      <c r="P62" s="31" t="str">
        <f t="shared" si="6"/>
        <v/>
      </c>
      <c r="Q62" s="32" t="s">
        <v>370</v>
      </c>
      <c r="R62" s="3"/>
      <c r="S62" s="21"/>
      <c r="T62" s="73" t="str">
        <f t="shared" si="10"/>
        <v>Đạt</v>
      </c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</row>
    <row r="63" spans="2:35" ht="18.75" customHeight="1" x14ac:dyDescent="0.25">
      <c r="B63" s="22">
        <v>55</v>
      </c>
      <c r="C63" s="23" t="s">
        <v>324</v>
      </c>
      <c r="D63" s="24" t="s">
        <v>325</v>
      </c>
      <c r="E63" s="25" t="s">
        <v>102</v>
      </c>
      <c r="F63" s="26" t="s">
        <v>326</v>
      </c>
      <c r="G63" s="23" t="s">
        <v>60</v>
      </c>
      <c r="H63" s="27">
        <v>10</v>
      </c>
      <c r="I63" s="27">
        <v>4</v>
      </c>
      <c r="J63" s="27" t="s">
        <v>25</v>
      </c>
      <c r="K63" s="27">
        <v>9</v>
      </c>
      <c r="L63" s="71">
        <v>5</v>
      </c>
      <c r="M63" s="28">
        <f t="shared" si="7"/>
        <v>5.8</v>
      </c>
      <c r="N63" s="29" t="str">
        <f t="shared" si="8"/>
        <v>C</v>
      </c>
      <c r="O63" s="30" t="str">
        <f t="shared" si="9"/>
        <v>Trung bình</v>
      </c>
      <c r="P63" s="31" t="str">
        <f t="shared" si="6"/>
        <v/>
      </c>
      <c r="Q63" s="32" t="s">
        <v>370</v>
      </c>
      <c r="R63" s="3"/>
      <c r="S63" s="21"/>
      <c r="T63" s="73" t="str">
        <f t="shared" si="10"/>
        <v>Đạt</v>
      </c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</row>
    <row r="64" spans="2:35" ht="18.75" customHeight="1" x14ac:dyDescent="0.25">
      <c r="B64" s="22">
        <v>56</v>
      </c>
      <c r="C64" s="23" t="s">
        <v>327</v>
      </c>
      <c r="D64" s="24" t="s">
        <v>66</v>
      </c>
      <c r="E64" s="25" t="s">
        <v>106</v>
      </c>
      <c r="F64" s="26" t="s">
        <v>101</v>
      </c>
      <c r="G64" s="23" t="s">
        <v>53</v>
      </c>
      <c r="H64" s="27">
        <v>10</v>
      </c>
      <c r="I64" s="27">
        <v>6</v>
      </c>
      <c r="J64" s="27" t="s">
        <v>25</v>
      </c>
      <c r="K64" s="27">
        <v>9</v>
      </c>
      <c r="L64" s="71">
        <v>4</v>
      </c>
      <c r="M64" s="28">
        <f t="shared" si="7"/>
        <v>5.3</v>
      </c>
      <c r="N64" s="29" t="str">
        <f t="shared" si="8"/>
        <v>D+</v>
      </c>
      <c r="O64" s="30" t="str">
        <f t="shared" si="9"/>
        <v>Trung bình yếu</v>
      </c>
      <c r="P64" s="31" t="str">
        <f t="shared" si="6"/>
        <v/>
      </c>
      <c r="Q64" s="32" t="s">
        <v>370</v>
      </c>
      <c r="R64" s="3"/>
      <c r="S64" s="21"/>
      <c r="T64" s="73" t="str">
        <f t="shared" si="10"/>
        <v>Đạt</v>
      </c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1:35" ht="18.75" customHeight="1" x14ac:dyDescent="0.25">
      <c r="B65" s="22">
        <v>57</v>
      </c>
      <c r="C65" s="23" t="s">
        <v>328</v>
      </c>
      <c r="D65" s="24" t="s">
        <v>329</v>
      </c>
      <c r="E65" s="25" t="s">
        <v>161</v>
      </c>
      <c r="F65" s="26" t="s">
        <v>179</v>
      </c>
      <c r="G65" s="23" t="s">
        <v>49</v>
      </c>
      <c r="H65" s="27">
        <v>7</v>
      </c>
      <c r="I65" s="27">
        <v>3</v>
      </c>
      <c r="J65" s="27" t="s">
        <v>25</v>
      </c>
      <c r="K65" s="27">
        <v>5</v>
      </c>
      <c r="L65" s="71">
        <v>3</v>
      </c>
      <c r="M65" s="28">
        <f t="shared" si="7"/>
        <v>3.6</v>
      </c>
      <c r="N65" s="29" t="str">
        <f t="shared" si="8"/>
        <v>F</v>
      </c>
      <c r="O65" s="30" t="str">
        <f t="shared" si="9"/>
        <v>Kém</v>
      </c>
      <c r="P65" s="31" t="str">
        <f t="shared" si="6"/>
        <v/>
      </c>
      <c r="Q65" s="32" t="s">
        <v>370</v>
      </c>
      <c r="R65" s="3"/>
      <c r="S65" s="21"/>
      <c r="T65" s="73" t="str">
        <f t="shared" si="10"/>
        <v>Học lại</v>
      </c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1:35" ht="18.75" customHeight="1" x14ac:dyDescent="0.25">
      <c r="B66" s="22">
        <v>58</v>
      </c>
      <c r="C66" s="23" t="s">
        <v>330</v>
      </c>
      <c r="D66" s="24" t="s">
        <v>331</v>
      </c>
      <c r="E66" s="25" t="s">
        <v>161</v>
      </c>
      <c r="F66" s="26" t="s">
        <v>59</v>
      </c>
      <c r="G66" s="23" t="s">
        <v>60</v>
      </c>
      <c r="H66" s="27">
        <v>9</v>
      </c>
      <c r="I66" s="27">
        <v>4</v>
      </c>
      <c r="J66" s="27" t="s">
        <v>25</v>
      </c>
      <c r="K66" s="27">
        <v>5</v>
      </c>
      <c r="L66" s="71">
        <v>1</v>
      </c>
      <c r="M66" s="28">
        <f t="shared" si="7"/>
        <v>2.5</v>
      </c>
      <c r="N66" s="29" t="str">
        <f t="shared" si="8"/>
        <v>F</v>
      </c>
      <c r="O66" s="30" t="str">
        <f t="shared" si="9"/>
        <v>Kém</v>
      </c>
      <c r="P66" s="31" t="str">
        <f t="shared" si="6"/>
        <v/>
      </c>
      <c r="Q66" s="32" t="s">
        <v>370</v>
      </c>
      <c r="R66" s="3"/>
      <c r="S66" s="21"/>
      <c r="T66" s="73" t="str">
        <f t="shared" si="10"/>
        <v>Học lại</v>
      </c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1:35" ht="18.75" customHeight="1" x14ac:dyDescent="0.25">
      <c r="B67" s="22">
        <v>59</v>
      </c>
      <c r="C67" s="23" t="s">
        <v>332</v>
      </c>
      <c r="D67" s="24" t="s">
        <v>333</v>
      </c>
      <c r="E67" s="25" t="s">
        <v>165</v>
      </c>
      <c r="F67" s="26" t="s">
        <v>334</v>
      </c>
      <c r="G67" s="23" t="s">
        <v>87</v>
      </c>
      <c r="H67" s="27">
        <v>8</v>
      </c>
      <c r="I67" s="27">
        <v>4</v>
      </c>
      <c r="J67" s="27" t="s">
        <v>25</v>
      </c>
      <c r="K67" s="27">
        <v>5</v>
      </c>
      <c r="L67" s="71">
        <v>4</v>
      </c>
      <c r="M67" s="28">
        <f t="shared" si="7"/>
        <v>4.5</v>
      </c>
      <c r="N67" s="29" t="str">
        <f t="shared" si="8"/>
        <v>D</v>
      </c>
      <c r="O67" s="30" t="str">
        <f t="shared" si="9"/>
        <v>Trung bình yếu</v>
      </c>
      <c r="P67" s="31" t="str">
        <f t="shared" si="6"/>
        <v/>
      </c>
      <c r="Q67" s="32" t="s">
        <v>370</v>
      </c>
      <c r="R67" s="3"/>
      <c r="S67" s="21"/>
      <c r="T67" s="73" t="str">
        <f t="shared" si="10"/>
        <v>Đạt</v>
      </c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1:35" ht="18.75" customHeight="1" x14ac:dyDescent="0.25">
      <c r="B68" s="22">
        <v>60</v>
      </c>
      <c r="C68" s="23" t="s">
        <v>335</v>
      </c>
      <c r="D68" s="24" t="s">
        <v>336</v>
      </c>
      <c r="E68" s="25" t="s">
        <v>337</v>
      </c>
      <c r="F68" s="26" t="s">
        <v>338</v>
      </c>
      <c r="G68" s="23" t="s">
        <v>47</v>
      </c>
      <c r="H68" s="27">
        <v>9</v>
      </c>
      <c r="I68" s="27">
        <v>5</v>
      </c>
      <c r="J68" s="27" t="s">
        <v>25</v>
      </c>
      <c r="K68" s="27">
        <v>7</v>
      </c>
      <c r="L68" s="71">
        <v>4</v>
      </c>
      <c r="M68" s="28">
        <f t="shared" si="7"/>
        <v>4.9000000000000004</v>
      </c>
      <c r="N68" s="29" t="str">
        <f t="shared" si="8"/>
        <v>D</v>
      </c>
      <c r="O68" s="30" t="str">
        <f t="shared" si="9"/>
        <v>Trung bình yếu</v>
      </c>
      <c r="P68" s="31" t="str">
        <f t="shared" si="6"/>
        <v/>
      </c>
      <c r="Q68" s="32" t="s">
        <v>370</v>
      </c>
      <c r="R68" s="3"/>
      <c r="S68" s="21"/>
      <c r="T68" s="73" t="str">
        <f t="shared" si="10"/>
        <v>Đạt</v>
      </c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1:35" ht="18.75" customHeight="1" x14ac:dyDescent="0.25">
      <c r="B69" s="22">
        <v>61</v>
      </c>
      <c r="C69" s="23" t="s">
        <v>339</v>
      </c>
      <c r="D69" s="24" t="s">
        <v>340</v>
      </c>
      <c r="E69" s="25" t="s">
        <v>341</v>
      </c>
      <c r="F69" s="26" t="s">
        <v>342</v>
      </c>
      <c r="G69" s="23" t="s">
        <v>58</v>
      </c>
      <c r="H69" s="27">
        <v>9</v>
      </c>
      <c r="I69" s="27">
        <v>4</v>
      </c>
      <c r="J69" s="27" t="s">
        <v>25</v>
      </c>
      <c r="K69" s="27">
        <v>7</v>
      </c>
      <c r="L69" s="71">
        <v>2</v>
      </c>
      <c r="M69" s="28">
        <f t="shared" si="7"/>
        <v>3.4</v>
      </c>
      <c r="N69" s="29" t="str">
        <f t="shared" si="8"/>
        <v>F</v>
      </c>
      <c r="O69" s="30" t="str">
        <f t="shared" si="9"/>
        <v>Kém</v>
      </c>
      <c r="P69" s="31" t="str">
        <f t="shared" si="6"/>
        <v/>
      </c>
      <c r="Q69" s="32" t="s">
        <v>370</v>
      </c>
      <c r="R69" s="3"/>
      <c r="S69" s="21"/>
      <c r="T69" s="73" t="str">
        <f t="shared" si="10"/>
        <v>Học lại</v>
      </c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1:35" ht="18.75" customHeight="1" x14ac:dyDescent="0.25">
      <c r="B70" s="22">
        <v>62</v>
      </c>
      <c r="C70" s="23" t="s">
        <v>343</v>
      </c>
      <c r="D70" s="24" t="s">
        <v>209</v>
      </c>
      <c r="E70" s="25" t="s">
        <v>108</v>
      </c>
      <c r="F70" s="26" t="s">
        <v>344</v>
      </c>
      <c r="G70" s="23" t="s">
        <v>78</v>
      </c>
      <c r="H70" s="27">
        <v>8</v>
      </c>
      <c r="I70" s="27">
        <v>4</v>
      </c>
      <c r="J70" s="27" t="s">
        <v>25</v>
      </c>
      <c r="K70" s="27">
        <v>5</v>
      </c>
      <c r="L70" s="71">
        <v>1</v>
      </c>
      <c r="M70" s="28">
        <f t="shared" si="7"/>
        <v>2.4</v>
      </c>
      <c r="N70" s="29" t="str">
        <f t="shared" si="8"/>
        <v>F</v>
      </c>
      <c r="O70" s="30" t="str">
        <f t="shared" si="9"/>
        <v>Kém</v>
      </c>
      <c r="P70" s="31" t="str">
        <f t="shared" si="6"/>
        <v/>
      </c>
      <c r="Q70" s="32" t="s">
        <v>370</v>
      </c>
      <c r="R70" s="3"/>
      <c r="S70" s="21"/>
      <c r="T70" s="73" t="str">
        <f t="shared" si="10"/>
        <v>Học lại</v>
      </c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1:35" ht="18.75" customHeight="1" x14ac:dyDescent="0.25">
      <c r="B71" s="22">
        <v>63</v>
      </c>
      <c r="C71" s="23" t="s">
        <v>345</v>
      </c>
      <c r="D71" s="24" t="s">
        <v>73</v>
      </c>
      <c r="E71" s="25" t="s">
        <v>346</v>
      </c>
      <c r="F71" s="26" t="s">
        <v>65</v>
      </c>
      <c r="G71" s="23" t="s">
        <v>87</v>
      </c>
      <c r="H71" s="27">
        <v>8</v>
      </c>
      <c r="I71" s="27">
        <v>3</v>
      </c>
      <c r="J71" s="27" t="s">
        <v>25</v>
      </c>
      <c r="K71" s="27">
        <v>7</v>
      </c>
      <c r="L71" s="71">
        <v>0</v>
      </c>
      <c r="M71" s="28">
        <f t="shared" si="7"/>
        <v>1.8</v>
      </c>
      <c r="N71" s="29" t="str">
        <f t="shared" si="8"/>
        <v>F</v>
      </c>
      <c r="O71" s="30" t="str">
        <f t="shared" si="9"/>
        <v>Kém</v>
      </c>
      <c r="P71" s="31" t="s">
        <v>700</v>
      </c>
      <c r="Q71" s="32" t="s">
        <v>370</v>
      </c>
      <c r="R71" s="3"/>
      <c r="S71" s="21"/>
      <c r="T71" s="73" t="str">
        <f t="shared" si="10"/>
        <v>Học lại</v>
      </c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1:35" ht="18.75" customHeight="1" x14ac:dyDescent="0.25">
      <c r="B72" s="22">
        <v>64</v>
      </c>
      <c r="C72" s="23" t="s">
        <v>347</v>
      </c>
      <c r="D72" s="24" t="s">
        <v>348</v>
      </c>
      <c r="E72" s="25" t="s">
        <v>79</v>
      </c>
      <c r="F72" s="26" t="s">
        <v>349</v>
      </c>
      <c r="G72" s="23" t="s">
        <v>87</v>
      </c>
      <c r="H72" s="27">
        <v>9</v>
      </c>
      <c r="I72" s="27">
        <v>4</v>
      </c>
      <c r="J72" s="27" t="s">
        <v>25</v>
      </c>
      <c r="K72" s="27">
        <v>6</v>
      </c>
      <c r="L72" s="71">
        <v>4</v>
      </c>
      <c r="M72" s="28">
        <f t="shared" si="7"/>
        <v>4.7</v>
      </c>
      <c r="N72" s="29" t="str">
        <f t="shared" si="8"/>
        <v>D</v>
      </c>
      <c r="O72" s="30" t="str">
        <f t="shared" si="9"/>
        <v>Trung bình yếu</v>
      </c>
      <c r="P72" s="31" t="str">
        <f t="shared" ref="P72:P78" si="11">+IF(OR($H72=0,$I72=0,$J72=0,$K72=0),"Không đủ ĐKDT",IF(AND(L72=0,M72&gt;=4),"Không đạt",""))</f>
        <v/>
      </c>
      <c r="Q72" s="32" t="s">
        <v>370</v>
      </c>
      <c r="R72" s="3"/>
      <c r="S72" s="21"/>
      <c r="T72" s="73" t="str">
        <f t="shared" si="10"/>
        <v>Đạt</v>
      </c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1:35" ht="18.75" customHeight="1" x14ac:dyDescent="0.25">
      <c r="B73" s="22">
        <v>65</v>
      </c>
      <c r="C73" s="23" t="s">
        <v>350</v>
      </c>
      <c r="D73" s="24" t="s">
        <v>351</v>
      </c>
      <c r="E73" s="25" t="s">
        <v>112</v>
      </c>
      <c r="F73" s="26" t="s">
        <v>352</v>
      </c>
      <c r="G73" s="23" t="s">
        <v>49</v>
      </c>
      <c r="H73" s="27">
        <v>7</v>
      </c>
      <c r="I73" s="27">
        <v>5</v>
      </c>
      <c r="J73" s="27" t="s">
        <v>25</v>
      </c>
      <c r="K73" s="27">
        <v>5</v>
      </c>
      <c r="L73" s="71">
        <v>6</v>
      </c>
      <c r="M73" s="28">
        <f t="shared" ref="M73:M78" si="12">ROUND(SUMPRODUCT(H73:L73,$H$8:$L$8)/100,1)</f>
        <v>5.9</v>
      </c>
      <c r="N73" s="29" t="str">
        <f t="shared" ref="N73:N78" si="13">IF(AND($M73&gt;=9,$M73&lt;=10),"A+","")&amp;IF(AND($M73&gt;=8.5,$M73&lt;=8.9),"A","")&amp;IF(AND($M73&gt;=8,$M73&lt;=8.4),"B+","")&amp;IF(AND($M73&gt;=7,$M73&lt;=7.9),"B","")&amp;IF(AND($M73&gt;=6.5,$M73&lt;=6.9),"C+","")&amp;IF(AND($M73&gt;=5.5,$M73&lt;=6.4),"C","")&amp;IF(AND($M73&gt;=5,$M73&lt;=5.4),"D+","")&amp;IF(AND($M73&gt;=4,$M73&lt;=4.9),"D","")&amp;IF(AND($M73&lt;4),"F","")</f>
        <v>C</v>
      </c>
      <c r="O73" s="30" t="str">
        <f t="shared" ref="O73:O78" si="14">IF($M73&lt;4,"Kém",IF(AND($M73&gt;=4,$M73&lt;=5.4),"Trung bình yếu",IF(AND($M73&gt;=5.5,$M73&lt;=6.9),"Trung bình",IF(AND($M73&gt;=7,$M73&lt;=8.4),"Khá",IF(AND($M73&gt;=8.5,$M73&lt;=10),"Giỏi","")))))</f>
        <v>Trung bình</v>
      </c>
      <c r="P73" s="31" t="str">
        <f t="shared" si="11"/>
        <v/>
      </c>
      <c r="Q73" s="32" t="s">
        <v>370</v>
      </c>
      <c r="R73" s="3"/>
      <c r="S73" s="21"/>
      <c r="T73" s="73" t="str">
        <f t="shared" ref="T73:T78" si="15">IF(P73="Không đủ ĐKDT","Học lại",IF(P73="Đình chỉ thi","Học lại",IF(AND(MID(G73,2,2)&lt;"12",P73="Vắng"),"Thi lại",IF(P73="Vắng có phép", "Thi lại",IF(AND((MID(G73,2,2)&lt;"12"),M73&lt;4.5),"Thi lại",IF(AND((MID(G73,2,2)&lt;"18"),M73&lt;4),"Học lại",IF(AND((MID(G73,2,2)&gt;"17"),M73&lt;4),"Thi lại",IF(AND(MID(G73,2,2)&gt;"17",L73=0),"Thi lại",IF(AND((MID(G73,2,2)&lt;"12"),L73=0),"Thi lại",IF(AND((MID(G73,2,2)&lt;"18"),(MID(G73,2,2)&gt;"11"),L73=0),"Học lại","Đạt"))))))))))</f>
        <v>Đạt</v>
      </c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1:35" ht="18.75" customHeight="1" x14ac:dyDescent="0.25">
      <c r="B74" s="22">
        <v>66</v>
      </c>
      <c r="C74" s="23" t="s">
        <v>353</v>
      </c>
      <c r="D74" s="24" t="s">
        <v>354</v>
      </c>
      <c r="E74" s="25" t="s">
        <v>112</v>
      </c>
      <c r="F74" s="26" t="s">
        <v>150</v>
      </c>
      <c r="G74" s="23" t="s">
        <v>84</v>
      </c>
      <c r="H74" s="27">
        <v>9</v>
      </c>
      <c r="I74" s="27">
        <v>7</v>
      </c>
      <c r="J74" s="27" t="s">
        <v>25</v>
      </c>
      <c r="K74" s="27">
        <v>6</v>
      </c>
      <c r="L74" s="71">
        <v>8</v>
      </c>
      <c r="M74" s="28">
        <f t="shared" si="12"/>
        <v>7.8</v>
      </c>
      <c r="N74" s="29" t="str">
        <f t="shared" si="13"/>
        <v>B</v>
      </c>
      <c r="O74" s="30" t="str">
        <f t="shared" si="14"/>
        <v>Khá</v>
      </c>
      <c r="P74" s="31" t="str">
        <f t="shared" si="11"/>
        <v/>
      </c>
      <c r="Q74" s="32" t="s">
        <v>370</v>
      </c>
      <c r="R74" s="3"/>
      <c r="S74" s="21"/>
      <c r="T74" s="73" t="str">
        <f t="shared" si="15"/>
        <v>Đạt</v>
      </c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1:35" ht="18.75" customHeight="1" x14ac:dyDescent="0.25">
      <c r="B75" s="22">
        <v>67</v>
      </c>
      <c r="C75" s="23" t="s">
        <v>355</v>
      </c>
      <c r="D75" s="24" t="s">
        <v>356</v>
      </c>
      <c r="E75" s="25" t="s">
        <v>112</v>
      </c>
      <c r="F75" s="26" t="s">
        <v>357</v>
      </c>
      <c r="G75" s="23" t="s">
        <v>78</v>
      </c>
      <c r="H75" s="27">
        <v>10</v>
      </c>
      <c r="I75" s="27">
        <v>7</v>
      </c>
      <c r="J75" s="27" t="s">
        <v>25</v>
      </c>
      <c r="K75" s="27">
        <v>9</v>
      </c>
      <c r="L75" s="71">
        <v>5</v>
      </c>
      <c r="M75" s="28">
        <f t="shared" si="12"/>
        <v>6.1</v>
      </c>
      <c r="N75" s="29" t="str">
        <f t="shared" si="13"/>
        <v>C</v>
      </c>
      <c r="O75" s="30" t="str">
        <f t="shared" si="14"/>
        <v>Trung bình</v>
      </c>
      <c r="P75" s="31" t="str">
        <f t="shared" si="11"/>
        <v/>
      </c>
      <c r="Q75" s="32" t="s">
        <v>370</v>
      </c>
      <c r="R75" s="3"/>
      <c r="S75" s="21"/>
      <c r="T75" s="73" t="str">
        <f t="shared" si="15"/>
        <v>Đạt</v>
      </c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1:35" ht="18.75" customHeight="1" x14ac:dyDescent="0.25">
      <c r="B76" s="22">
        <v>68</v>
      </c>
      <c r="C76" s="23" t="s">
        <v>358</v>
      </c>
      <c r="D76" s="24" t="s">
        <v>159</v>
      </c>
      <c r="E76" s="25" t="s">
        <v>171</v>
      </c>
      <c r="F76" s="26" t="s">
        <v>359</v>
      </c>
      <c r="G76" s="23" t="s">
        <v>47</v>
      </c>
      <c r="H76" s="27">
        <v>8</v>
      </c>
      <c r="I76" s="27">
        <v>6</v>
      </c>
      <c r="J76" s="27" t="s">
        <v>25</v>
      </c>
      <c r="K76" s="27">
        <v>5</v>
      </c>
      <c r="L76" s="71">
        <v>4</v>
      </c>
      <c r="M76" s="28">
        <f t="shared" si="12"/>
        <v>4.7</v>
      </c>
      <c r="N76" s="29" t="str">
        <f t="shared" si="13"/>
        <v>D</v>
      </c>
      <c r="O76" s="30" t="str">
        <f t="shared" si="14"/>
        <v>Trung bình yếu</v>
      </c>
      <c r="P76" s="31" t="str">
        <f t="shared" si="11"/>
        <v/>
      </c>
      <c r="Q76" s="32" t="s">
        <v>370</v>
      </c>
      <c r="R76" s="3"/>
      <c r="S76" s="21"/>
      <c r="T76" s="73" t="str">
        <f t="shared" si="15"/>
        <v>Đạt</v>
      </c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</row>
    <row r="77" spans="1:35" ht="18.75" customHeight="1" x14ac:dyDescent="0.25">
      <c r="B77" s="22">
        <v>69</v>
      </c>
      <c r="C77" s="23" t="s">
        <v>360</v>
      </c>
      <c r="D77" s="24" t="s">
        <v>97</v>
      </c>
      <c r="E77" s="25" t="s">
        <v>113</v>
      </c>
      <c r="F77" s="26" t="s">
        <v>361</v>
      </c>
      <c r="G77" s="23" t="s">
        <v>58</v>
      </c>
      <c r="H77" s="27">
        <v>9</v>
      </c>
      <c r="I77" s="27">
        <v>4</v>
      </c>
      <c r="J77" s="27" t="s">
        <v>25</v>
      </c>
      <c r="K77" s="27">
        <v>5</v>
      </c>
      <c r="L77" s="71">
        <v>3</v>
      </c>
      <c r="M77" s="28">
        <f t="shared" si="12"/>
        <v>3.9</v>
      </c>
      <c r="N77" s="29" t="str">
        <f t="shared" si="13"/>
        <v>F</v>
      </c>
      <c r="O77" s="30" t="str">
        <f t="shared" si="14"/>
        <v>Kém</v>
      </c>
      <c r="P77" s="31" t="str">
        <f t="shared" si="11"/>
        <v/>
      </c>
      <c r="Q77" s="32" t="s">
        <v>370</v>
      </c>
      <c r="R77" s="3"/>
      <c r="S77" s="21"/>
      <c r="T77" s="73" t="str">
        <f t="shared" si="15"/>
        <v>Học lại</v>
      </c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</row>
    <row r="78" spans="1:35" ht="18.75" customHeight="1" x14ac:dyDescent="0.25">
      <c r="B78" s="22">
        <v>70</v>
      </c>
      <c r="C78" s="23" t="s">
        <v>362</v>
      </c>
      <c r="D78" s="24" t="s">
        <v>363</v>
      </c>
      <c r="E78" s="25" t="s">
        <v>364</v>
      </c>
      <c r="F78" s="26" t="s">
        <v>365</v>
      </c>
      <c r="G78" s="23" t="s">
        <v>58</v>
      </c>
      <c r="H78" s="27">
        <v>8</v>
      </c>
      <c r="I78" s="27">
        <v>5</v>
      </c>
      <c r="J78" s="27" t="s">
        <v>25</v>
      </c>
      <c r="K78" s="27">
        <v>5</v>
      </c>
      <c r="L78" s="71">
        <v>2</v>
      </c>
      <c r="M78" s="28">
        <f t="shared" si="12"/>
        <v>3.2</v>
      </c>
      <c r="N78" s="29" t="str">
        <f t="shared" si="13"/>
        <v>F</v>
      </c>
      <c r="O78" s="30" t="str">
        <f t="shared" si="14"/>
        <v>Kém</v>
      </c>
      <c r="P78" s="31" t="str">
        <f t="shared" si="11"/>
        <v/>
      </c>
      <c r="Q78" s="32" t="s">
        <v>370</v>
      </c>
      <c r="R78" s="3"/>
      <c r="S78" s="21"/>
      <c r="T78" s="73" t="str">
        <f t="shared" si="15"/>
        <v>Học lại</v>
      </c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</row>
    <row r="79" spans="1:35" ht="9" customHeight="1" x14ac:dyDescent="0.25">
      <c r="A79" s="2"/>
      <c r="B79" s="33"/>
      <c r="C79" s="34"/>
      <c r="D79" s="34"/>
      <c r="E79" s="35"/>
      <c r="F79" s="35"/>
      <c r="G79" s="35"/>
      <c r="H79" s="36"/>
      <c r="I79" s="37"/>
      <c r="J79" s="37"/>
      <c r="K79" s="38"/>
      <c r="L79" s="38"/>
      <c r="M79" s="38"/>
      <c r="N79" s="38"/>
      <c r="O79" s="38"/>
      <c r="P79" s="38"/>
      <c r="Q79" s="38"/>
      <c r="R79" s="3"/>
    </row>
    <row r="80" spans="1:35" ht="16.5" x14ac:dyDescent="0.25">
      <c r="A80" s="2"/>
      <c r="B80" s="87" t="s">
        <v>26</v>
      </c>
      <c r="C80" s="87"/>
      <c r="D80" s="34"/>
      <c r="E80" s="35"/>
      <c r="F80" s="35"/>
      <c r="G80" s="35"/>
      <c r="H80" s="36"/>
      <c r="I80" s="37"/>
      <c r="J80" s="37"/>
      <c r="K80" s="38"/>
      <c r="L80" s="38"/>
      <c r="M80" s="38"/>
      <c r="N80" s="38"/>
      <c r="O80" s="38"/>
      <c r="P80" s="38"/>
      <c r="Q80" s="38"/>
      <c r="R80" s="3"/>
    </row>
    <row r="81" spans="1:18" ht="16.5" customHeight="1" x14ac:dyDescent="0.25">
      <c r="A81" s="2"/>
      <c r="B81" s="39" t="s">
        <v>27</v>
      </c>
      <c r="C81" s="39"/>
      <c r="D81" s="40">
        <f>+$W$7</f>
        <v>70</v>
      </c>
      <c r="E81" s="41" t="s">
        <v>28</v>
      </c>
      <c r="F81" s="79" t="s">
        <v>29</v>
      </c>
      <c r="G81" s="79"/>
      <c r="H81" s="79"/>
      <c r="I81" s="79"/>
      <c r="J81" s="79"/>
      <c r="K81" s="79"/>
      <c r="L81" s="42">
        <f>$W$7 -COUNTIF($P$8:$P$239,"Vắng") -COUNTIF($P$8:$P$239,"Vắng có phép") - COUNTIF($P$8:$P$239,"Đình chỉ thi") - COUNTIF($P$8:$P$239,"Không đủ ĐKDT")</f>
        <v>65</v>
      </c>
      <c r="M81" s="42"/>
      <c r="N81" s="42"/>
      <c r="O81" s="43"/>
      <c r="P81" s="44" t="s">
        <v>28</v>
      </c>
      <c r="Q81" s="43"/>
      <c r="R81" s="3"/>
    </row>
    <row r="82" spans="1:18" ht="16.5" customHeight="1" x14ac:dyDescent="0.25">
      <c r="A82" s="2"/>
      <c r="B82" s="39" t="s">
        <v>30</v>
      </c>
      <c r="C82" s="39"/>
      <c r="D82" s="40">
        <f>+$AH$7</f>
        <v>51</v>
      </c>
      <c r="E82" s="41" t="s">
        <v>28</v>
      </c>
      <c r="F82" s="79" t="s">
        <v>31</v>
      </c>
      <c r="G82" s="79"/>
      <c r="H82" s="79"/>
      <c r="I82" s="79"/>
      <c r="J82" s="79"/>
      <c r="K82" s="79"/>
      <c r="L82" s="45">
        <f>COUNTIF($P$8:$P$115,"Vắng")</f>
        <v>3</v>
      </c>
      <c r="M82" s="45"/>
      <c r="N82" s="45"/>
      <c r="O82" s="46"/>
      <c r="P82" s="44" t="s">
        <v>28</v>
      </c>
      <c r="Q82" s="46"/>
      <c r="R82" s="3"/>
    </row>
    <row r="83" spans="1:18" ht="16.5" customHeight="1" x14ac:dyDescent="0.25">
      <c r="A83" s="2"/>
      <c r="B83" s="39" t="s">
        <v>39</v>
      </c>
      <c r="C83" s="39"/>
      <c r="D83" s="49">
        <f>COUNTIF(T9:T78,"Học lại")</f>
        <v>19</v>
      </c>
      <c r="E83" s="41" t="s">
        <v>28</v>
      </c>
      <c r="F83" s="79" t="s">
        <v>40</v>
      </c>
      <c r="G83" s="79"/>
      <c r="H83" s="79"/>
      <c r="I83" s="79"/>
      <c r="J83" s="79"/>
      <c r="K83" s="79"/>
      <c r="L83" s="42">
        <f>COUNTIF($P$8:$P$115,"Vắng có phép")</f>
        <v>0</v>
      </c>
      <c r="M83" s="42"/>
      <c r="N83" s="42"/>
      <c r="O83" s="43"/>
      <c r="P83" s="44" t="s">
        <v>28</v>
      </c>
      <c r="Q83" s="43"/>
      <c r="R83" s="3"/>
    </row>
    <row r="84" spans="1:18" ht="3" customHeight="1" x14ac:dyDescent="0.25">
      <c r="A84" s="2"/>
      <c r="B84" s="33"/>
      <c r="C84" s="34"/>
      <c r="D84" s="34"/>
      <c r="E84" s="35"/>
      <c r="F84" s="35"/>
      <c r="G84" s="35"/>
      <c r="H84" s="36"/>
      <c r="I84" s="37"/>
      <c r="J84" s="37"/>
      <c r="K84" s="38"/>
      <c r="L84" s="38"/>
      <c r="M84" s="38"/>
      <c r="N84" s="38"/>
      <c r="O84" s="38"/>
      <c r="P84" s="38"/>
      <c r="Q84" s="38"/>
      <c r="R84" s="3"/>
    </row>
    <row r="85" spans="1:18" x14ac:dyDescent="0.25">
      <c r="B85" s="68" t="s">
        <v>41</v>
      </c>
      <c r="C85" s="68"/>
      <c r="D85" s="69">
        <f>COUNTIF(T9:T78,"Thi lại")</f>
        <v>0</v>
      </c>
      <c r="E85" s="70" t="s">
        <v>28</v>
      </c>
      <c r="F85" s="3"/>
      <c r="G85" s="3"/>
      <c r="H85" s="3"/>
      <c r="I85" s="3"/>
      <c r="J85" s="80"/>
      <c r="K85" s="80"/>
      <c r="L85" s="80"/>
      <c r="M85" s="80"/>
      <c r="N85" s="80"/>
      <c r="O85" s="80"/>
      <c r="P85" s="80"/>
      <c r="Q85" s="80"/>
      <c r="R85" s="3"/>
    </row>
    <row r="86" spans="1:18" ht="24.75" customHeight="1" x14ac:dyDescent="0.25">
      <c r="B86" s="68"/>
      <c r="C86" s="68"/>
      <c r="D86" s="69"/>
      <c r="E86" s="70"/>
      <c r="F86" s="3"/>
      <c r="G86" s="3"/>
      <c r="H86" s="3"/>
      <c r="I86" s="3"/>
      <c r="J86" s="80" t="s">
        <v>701</v>
      </c>
      <c r="K86" s="80"/>
      <c r="L86" s="80"/>
      <c r="M86" s="80"/>
      <c r="N86" s="80"/>
      <c r="O86" s="80"/>
      <c r="P86" s="80"/>
      <c r="Q86" s="80"/>
      <c r="R86" s="3"/>
    </row>
  </sheetData>
  <sheetProtection formatCells="0" formatColumns="0" formatRows="0" insertColumns="0" insertRows="0" insertHyperlinks="0" deleteColumns="0" deleteRows="0" sort="0" autoFilter="0" pivotTables="0"/>
  <autoFilter ref="A7:AI78">
    <filterColumn colId="3" showButton="0"/>
  </autoFilter>
  <sortState ref="B9:U78">
    <sortCondition ref="B9:B78"/>
  </sortState>
  <mergeCells count="40">
    <mergeCell ref="B1:G1"/>
    <mergeCell ref="H1:Q1"/>
    <mergeCell ref="B2:G2"/>
    <mergeCell ref="H2:Q2"/>
    <mergeCell ref="B3:C3"/>
    <mergeCell ref="D3:K3"/>
    <mergeCell ref="L3:Q3"/>
    <mergeCell ref="O6:O7"/>
    <mergeCell ref="P6:P8"/>
    <mergeCell ref="Q6:Q8"/>
    <mergeCell ref="M6:M8"/>
    <mergeCell ref="U3:U6"/>
    <mergeCell ref="AH3:AI5"/>
    <mergeCell ref="V3:V6"/>
    <mergeCell ref="W3:W6"/>
    <mergeCell ref="X3:AA5"/>
    <mergeCell ref="AB3:AC5"/>
    <mergeCell ref="AD3:AE5"/>
    <mergeCell ref="AF3:AG5"/>
    <mergeCell ref="J86:Q86"/>
    <mergeCell ref="F81:K81"/>
    <mergeCell ref="B4:C4"/>
    <mergeCell ref="G4:K4"/>
    <mergeCell ref="L4:Q4"/>
    <mergeCell ref="B6:B7"/>
    <mergeCell ref="C6:C7"/>
    <mergeCell ref="D6:E7"/>
    <mergeCell ref="F6:F7"/>
    <mergeCell ref="G6:G7"/>
    <mergeCell ref="H6:H7"/>
    <mergeCell ref="N6:N7"/>
    <mergeCell ref="L6:L7"/>
    <mergeCell ref="I6:I7"/>
    <mergeCell ref="J6:J7"/>
    <mergeCell ref="K6:K7"/>
    <mergeCell ref="B8:G8"/>
    <mergeCell ref="B80:C80"/>
    <mergeCell ref="F82:K82"/>
    <mergeCell ref="F83:K83"/>
    <mergeCell ref="J85:Q85"/>
  </mergeCells>
  <conditionalFormatting sqref="H9:L78">
    <cfRule type="cellIs" dxfId="10" priority="14" operator="greaterThan">
      <formula>10</formula>
    </cfRule>
  </conditionalFormatting>
  <conditionalFormatting sqref="L9:L78">
    <cfRule type="cellIs" dxfId="9" priority="5" operator="greaterThan">
      <formula>10</formula>
    </cfRule>
    <cfRule type="cellIs" dxfId="8" priority="7" operator="greaterThan">
      <formula>10</formula>
    </cfRule>
    <cfRule type="cellIs" dxfId="7" priority="8" operator="greaterThan">
      <formula>10</formula>
    </cfRule>
    <cfRule type="cellIs" dxfId="6" priority="9" operator="greaterThan">
      <formula>10</formula>
    </cfRule>
    <cfRule type="cellIs" dxfId="5" priority="10" operator="greaterThan">
      <formula>10</formula>
    </cfRule>
    <cfRule type="cellIs" dxfId="4" priority="11" operator="greaterThan">
      <formula>10</formula>
    </cfRule>
  </conditionalFormatting>
  <conditionalFormatting sqref="H9:K78">
    <cfRule type="cellIs" dxfId="3" priority="4" operator="greaterThan">
      <formula>10</formula>
    </cfRule>
  </conditionalFormatting>
  <conditionalFormatting sqref="C1:C1048576">
    <cfRule type="duplicateValues" dxfId="2" priority="45"/>
  </conditionalFormatting>
  <conditionalFormatting sqref="P19">
    <cfRule type="duplicateValues" dxfId="1" priority="2"/>
  </conditionalFormatting>
  <conditionalFormatting sqref="P31">
    <cfRule type="duplicateValues" dxfId="0" priority="1"/>
  </conditionalFormatting>
  <dataValidations count="1">
    <dataValidation allowBlank="1" showInputMessage="1" showErrorMessage="1" errorTitle="Không xóa dữ liệu" error="Không xóa dữ liệu" prompt="Không xóa dữ liệu" sqref="D83 T9:T78 U2:AI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Nhóm(8)</vt:lpstr>
      <vt:lpstr>Nhóm(7)</vt:lpstr>
      <vt:lpstr>Nhóm(6)</vt:lpstr>
      <vt:lpstr>Nhóm(2)</vt:lpstr>
      <vt:lpstr>Nhóm(1)</vt:lpstr>
      <vt:lpstr>Nhóm(5)</vt:lpstr>
      <vt:lpstr>Nhóm(4)</vt:lpstr>
      <vt:lpstr>Nhóm(3)</vt:lpstr>
      <vt:lpstr>'Nhóm(1)'!Print_Titles</vt:lpstr>
      <vt:lpstr>'Nhóm(2)'!Print_Titles</vt:lpstr>
      <vt:lpstr>'Nhóm(3)'!Print_Titles</vt:lpstr>
      <vt:lpstr>'Nhóm(4)'!Print_Titles</vt:lpstr>
      <vt:lpstr>'Nhóm(5)'!Print_Titles</vt:lpstr>
      <vt:lpstr>'Nhóm(6)'!Print_Titles</vt:lpstr>
      <vt:lpstr>'Nhóm(7)'!Print_Titles</vt:lpstr>
      <vt:lpstr>'Nhóm(8)'!Print_Titles</vt:lpstr>
    </vt:vector>
  </TitlesOfParts>
  <Company>Micrsoft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WindowsXP Professional SP3</dc:creator>
  <cp:lastModifiedBy>MAYTINH</cp:lastModifiedBy>
  <cp:lastPrinted>2018-07-16T03:40:27Z</cp:lastPrinted>
  <dcterms:created xsi:type="dcterms:W3CDTF">2015-04-17T02:48:53Z</dcterms:created>
  <dcterms:modified xsi:type="dcterms:W3CDTF">2018-07-27T09:15:07Z</dcterms:modified>
</cp:coreProperties>
</file>