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0" yWindow="0" windowWidth="20490" windowHeight="7275"/>
  </bookViews>
  <sheets>
    <sheet name="Nhom(4)" sheetId="7" r:id="rId1"/>
    <sheet name="Nhom(3)" sheetId="6" r:id="rId2"/>
    <sheet name="Nhom(2)" sheetId="5" r:id="rId3"/>
    <sheet name="Nhom(1)" sheetId="1" r:id="rId4"/>
  </sheets>
  <definedNames>
    <definedName name="_xlnm._FilterDatabase" localSheetId="3" hidden="1">'Nhom(1)'!$A$7:$AU$59</definedName>
    <definedName name="_xlnm._FilterDatabase" localSheetId="2" hidden="1">'Nhom(2)'!$A$7:$AU$60</definedName>
    <definedName name="_xlnm._FilterDatabase" localSheetId="1" hidden="1">'Nhom(3)'!$A$7:$AU$58</definedName>
    <definedName name="_xlnm._FilterDatabase" localSheetId="0" hidden="1">'Nhom(4)'!$A$7:$AU$58</definedName>
    <definedName name="_xlnm.Print_Titles" localSheetId="3">'Nhom(1)'!$3:$8</definedName>
    <definedName name="_xlnm.Print_Titles" localSheetId="2">'Nhom(2)'!$3:$8</definedName>
    <definedName name="_xlnm.Print_Titles" localSheetId="1">'Nhom(3)'!$3:$8</definedName>
    <definedName name="_xlnm.Print_Titles" localSheetId="0">'Nhom(4)'!$3:$8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7" l="1"/>
  <c r="X54" i="7" s="1"/>
  <c r="D4" i="7"/>
  <c r="W3" i="7"/>
  <c r="AG7" i="7" s="1"/>
  <c r="D3" i="7"/>
  <c r="AF7" i="7" s="1"/>
  <c r="W8" i="6"/>
  <c r="X53" i="6" s="1"/>
  <c r="D4" i="6"/>
  <c r="W3" i="6"/>
  <c r="AG7" i="6" s="1"/>
  <c r="D3" i="6"/>
  <c r="AF7" i="6" s="1"/>
  <c r="W8" i="5"/>
  <c r="X10" i="5" s="1"/>
  <c r="AA10" i="5" s="1"/>
  <c r="AE10" i="5" s="1"/>
  <c r="G4" i="5"/>
  <c r="D4" i="5"/>
  <c r="W3" i="5"/>
  <c r="AG7" i="5" s="1"/>
  <c r="D3" i="5"/>
  <c r="AF7" i="5" s="1"/>
  <c r="X26" i="6" l="1"/>
  <c r="AA26" i="6" s="1"/>
  <c r="AE26" i="6" s="1"/>
  <c r="X13" i="6"/>
  <c r="Z13" i="6" s="1"/>
  <c r="X23" i="6"/>
  <c r="Z23" i="6" s="1"/>
  <c r="X18" i="6"/>
  <c r="AA18" i="6" s="1"/>
  <c r="AE18" i="6" s="1"/>
  <c r="X15" i="6"/>
  <c r="AA15" i="6" s="1"/>
  <c r="AE15" i="6" s="1"/>
  <c r="X34" i="6"/>
  <c r="AA34" i="6" s="1"/>
  <c r="AE34" i="6" s="1"/>
  <c r="X55" i="6"/>
  <c r="AA55" i="6" s="1"/>
  <c r="AE55" i="6" s="1"/>
  <c r="X31" i="6"/>
  <c r="AA31" i="6" s="1"/>
  <c r="AE31" i="6" s="1"/>
  <c r="X45" i="6"/>
  <c r="AA45" i="6" s="1"/>
  <c r="AE45" i="6" s="1"/>
  <c r="X21" i="6"/>
  <c r="Y21" i="6" s="1"/>
  <c r="X29" i="6"/>
  <c r="Y29" i="6" s="1"/>
  <c r="X42" i="6"/>
  <c r="AA42" i="6" s="1"/>
  <c r="AE42" i="6" s="1"/>
  <c r="X20" i="6"/>
  <c r="AA20" i="6" s="1"/>
  <c r="AE20" i="6" s="1"/>
  <c r="X28" i="6"/>
  <c r="AA28" i="6" s="1"/>
  <c r="AE28" i="6" s="1"/>
  <c r="X37" i="6"/>
  <c r="AA37" i="6" s="1"/>
  <c r="AE37" i="6" s="1"/>
  <c r="Y54" i="7"/>
  <c r="AA54" i="7"/>
  <c r="AE54" i="7" s="1"/>
  <c r="X47" i="7"/>
  <c r="X55" i="7"/>
  <c r="X9" i="7"/>
  <c r="Y9" i="7" s="1"/>
  <c r="X12" i="7"/>
  <c r="X20" i="7"/>
  <c r="X24" i="7"/>
  <c r="X28" i="7"/>
  <c r="X32" i="7"/>
  <c r="X40" i="7"/>
  <c r="X44" i="7"/>
  <c r="Y44" i="7" s="1"/>
  <c r="X50" i="7"/>
  <c r="Y50" i="7" s="1"/>
  <c r="X10" i="7"/>
  <c r="X11" i="7"/>
  <c r="Z11" i="7" s="1"/>
  <c r="X14" i="7"/>
  <c r="X15" i="7"/>
  <c r="Y15" i="7" s="1"/>
  <c r="X18" i="7"/>
  <c r="X19" i="7"/>
  <c r="AA19" i="7" s="1"/>
  <c r="AE19" i="7" s="1"/>
  <c r="X22" i="7"/>
  <c r="X23" i="7"/>
  <c r="Y23" i="7" s="1"/>
  <c r="X26" i="7"/>
  <c r="X27" i="7"/>
  <c r="AA27" i="7" s="1"/>
  <c r="AE27" i="7" s="1"/>
  <c r="X30" i="7"/>
  <c r="X31" i="7"/>
  <c r="Y31" i="7" s="1"/>
  <c r="X34" i="7"/>
  <c r="X35" i="7"/>
  <c r="Z35" i="7" s="1"/>
  <c r="X38" i="7"/>
  <c r="X39" i="7"/>
  <c r="Z39" i="7" s="1"/>
  <c r="X42" i="7"/>
  <c r="X43" i="7"/>
  <c r="AA43" i="7" s="1"/>
  <c r="AE43" i="7" s="1"/>
  <c r="X45" i="7"/>
  <c r="AA45" i="7" s="1"/>
  <c r="AE45" i="7" s="1"/>
  <c r="X51" i="7"/>
  <c r="AA51" i="7" s="1"/>
  <c r="AE51" i="7" s="1"/>
  <c r="X53" i="7"/>
  <c r="AA53" i="7" s="1"/>
  <c r="AE53" i="7" s="1"/>
  <c r="X16" i="7"/>
  <c r="X36" i="7"/>
  <c r="X52" i="7"/>
  <c r="Y52" i="7" s="1"/>
  <c r="X58" i="7"/>
  <c r="Y58" i="7" s="1"/>
  <c r="X13" i="7"/>
  <c r="Z13" i="7" s="1"/>
  <c r="X17" i="7"/>
  <c r="Z17" i="7" s="1"/>
  <c r="X21" i="7"/>
  <c r="Z21" i="7" s="1"/>
  <c r="X25" i="7"/>
  <c r="Z25" i="7" s="1"/>
  <c r="X29" i="7"/>
  <c r="Z29" i="7" s="1"/>
  <c r="X33" i="7"/>
  <c r="Z33" i="7" s="1"/>
  <c r="X37" i="7"/>
  <c r="AA37" i="7" s="1"/>
  <c r="AE37" i="7" s="1"/>
  <c r="X41" i="7"/>
  <c r="Z41" i="7" s="1"/>
  <c r="X46" i="7"/>
  <c r="Z46" i="7" s="1"/>
  <c r="AA53" i="6"/>
  <c r="AE53" i="6" s="1"/>
  <c r="Y53" i="6"/>
  <c r="Z26" i="6"/>
  <c r="Z34" i="6"/>
  <c r="X10" i="6"/>
  <c r="X9" i="6"/>
  <c r="X16" i="6"/>
  <c r="Y16" i="6" s="1"/>
  <c r="X19" i="6"/>
  <c r="AA19" i="6" s="1"/>
  <c r="AE19" i="6" s="1"/>
  <c r="X24" i="6"/>
  <c r="X27" i="6"/>
  <c r="Z27" i="6" s="1"/>
  <c r="X32" i="6"/>
  <c r="Y32" i="6" s="1"/>
  <c r="X35" i="6"/>
  <c r="AA35" i="6" s="1"/>
  <c r="AE35" i="6" s="1"/>
  <c r="X40" i="6"/>
  <c r="Y40" i="6" s="1"/>
  <c r="X43" i="6"/>
  <c r="Z43" i="6" s="1"/>
  <c r="X46" i="6"/>
  <c r="Z46" i="6" s="1"/>
  <c r="X50" i="6"/>
  <c r="Z50" i="6" s="1"/>
  <c r="X52" i="6"/>
  <c r="AA52" i="6" s="1"/>
  <c r="AE52" i="6" s="1"/>
  <c r="X36" i="6"/>
  <c r="X39" i="6"/>
  <c r="Z39" i="6" s="1"/>
  <c r="X44" i="6"/>
  <c r="AA44" i="6" s="1"/>
  <c r="AE44" i="6" s="1"/>
  <c r="X51" i="6"/>
  <c r="Z51" i="6" s="1"/>
  <c r="X54" i="6"/>
  <c r="Z54" i="6" s="1"/>
  <c r="X58" i="6"/>
  <c r="AA58" i="6" s="1"/>
  <c r="AE58" i="6" s="1"/>
  <c r="X11" i="6"/>
  <c r="X12" i="6"/>
  <c r="Y12" i="6" s="1"/>
  <c r="X14" i="6"/>
  <c r="Y14" i="6" s="1"/>
  <c r="X17" i="6"/>
  <c r="Z17" i="6" s="1"/>
  <c r="X22" i="6"/>
  <c r="Y22" i="6" s="1"/>
  <c r="X25" i="6"/>
  <c r="Z25" i="6" s="1"/>
  <c r="X30" i="6"/>
  <c r="Y30" i="6" s="1"/>
  <c r="X33" i="6"/>
  <c r="AA33" i="6" s="1"/>
  <c r="AE33" i="6" s="1"/>
  <c r="X38" i="6"/>
  <c r="Y38" i="6" s="1"/>
  <c r="X41" i="6"/>
  <c r="Y41" i="6" s="1"/>
  <c r="X47" i="6"/>
  <c r="Y47" i="6" s="1"/>
  <c r="AA15" i="7"/>
  <c r="AE15" i="7" s="1"/>
  <c r="AA25" i="7"/>
  <c r="AE25" i="7" s="1"/>
  <c r="AA39" i="7"/>
  <c r="AE39" i="7" s="1"/>
  <c r="X48" i="7"/>
  <c r="X49" i="7"/>
  <c r="Z54" i="7"/>
  <c r="Y55" i="7"/>
  <c r="X56" i="7"/>
  <c r="X57" i="7"/>
  <c r="Z31" i="6"/>
  <c r="AA17" i="6"/>
  <c r="AE17" i="6" s="1"/>
  <c r="AA29" i="6"/>
  <c r="AE29" i="6" s="1"/>
  <c r="Z37" i="6"/>
  <c r="Y13" i="6"/>
  <c r="Y15" i="6"/>
  <c r="Y23" i="6"/>
  <c r="Y24" i="6"/>
  <c r="Y26" i="6"/>
  <c r="X48" i="6"/>
  <c r="X49" i="6"/>
  <c r="Z53" i="6"/>
  <c r="X56" i="6"/>
  <c r="X57" i="6"/>
  <c r="X60" i="5"/>
  <c r="X58" i="5"/>
  <c r="X56" i="5"/>
  <c r="X54" i="5"/>
  <c r="X52" i="5"/>
  <c r="X50" i="5"/>
  <c r="X48" i="5"/>
  <c r="X46" i="5"/>
  <c r="X44" i="5"/>
  <c r="X42" i="5"/>
  <c r="X40" i="5"/>
  <c r="X38" i="5"/>
  <c r="X36" i="5"/>
  <c r="X34" i="5"/>
  <c r="X32" i="5"/>
  <c r="X30" i="5"/>
  <c r="X28" i="5"/>
  <c r="X26" i="5"/>
  <c r="X24" i="5"/>
  <c r="X22" i="5"/>
  <c r="X20" i="5"/>
  <c r="X18" i="5"/>
  <c r="X16" i="5"/>
  <c r="X15" i="5"/>
  <c r="X13" i="5"/>
  <c r="X11" i="5"/>
  <c r="X57" i="5"/>
  <c r="X53" i="5"/>
  <c r="X49" i="5"/>
  <c r="X45" i="5"/>
  <c r="X41" i="5"/>
  <c r="X37" i="5"/>
  <c r="X33" i="5"/>
  <c r="X29" i="5"/>
  <c r="X25" i="5"/>
  <c r="X21" i="5"/>
  <c r="X17" i="5"/>
  <c r="Y10" i="5"/>
  <c r="X14" i="5"/>
  <c r="X9" i="5"/>
  <c r="Z10" i="5"/>
  <c r="X19" i="5"/>
  <c r="X23" i="5"/>
  <c r="X27" i="5"/>
  <c r="X31" i="5"/>
  <c r="X35" i="5"/>
  <c r="X39" i="5"/>
  <c r="X43" i="5"/>
  <c r="X47" i="5"/>
  <c r="X51" i="5"/>
  <c r="X55" i="5"/>
  <c r="X59" i="5"/>
  <c r="X12" i="5"/>
  <c r="W8" i="1"/>
  <c r="X56" i="1" s="1"/>
  <c r="G4" i="1"/>
  <c r="D4" i="1"/>
  <c r="W3" i="1"/>
  <c r="AG7" i="1" s="1"/>
  <c r="D3" i="1"/>
  <c r="AF7" i="1" s="1"/>
  <c r="Y25" i="7" l="1"/>
  <c r="Z15" i="7"/>
  <c r="Y29" i="7"/>
  <c r="AA23" i="7"/>
  <c r="AE23" i="7" s="1"/>
  <c r="Y58" i="6"/>
  <c r="Y28" i="6"/>
  <c r="Y27" i="6"/>
  <c r="Z21" i="6"/>
  <c r="AA13" i="6"/>
  <c r="AE13" i="6" s="1"/>
  <c r="Y39" i="7"/>
  <c r="Y42" i="6"/>
  <c r="Y18" i="6"/>
  <c r="Y25" i="6"/>
  <c r="Z42" i="6"/>
  <c r="AA51" i="6"/>
  <c r="AE51" i="6" s="1"/>
  <c r="AA39" i="6"/>
  <c r="AE39" i="6" s="1"/>
  <c r="AA12" i="6"/>
  <c r="AE12" i="6" s="1"/>
  <c r="Z58" i="7"/>
  <c r="Z20" i="6"/>
  <c r="Y45" i="6"/>
  <c r="Z45" i="6"/>
  <c r="Y20" i="6"/>
  <c r="Z15" i="6"/>
  <c r="Y51" i="6"/>
  <c r="Y39" i="6"/>
  <c r="AA58" i="7"/>
  <c r="AE58" i="7" s="1"/>
  <c r="Y34" i="6"/>
  <c r="Y19" i="7"/>
  <c r="AA21" i="6"/>
  <c r="AE21" i="6" s="1"/>
  <c r="Y50" i="6"/>
  <c r="AA29" i="7"/>
  <c r="AE29" i="7" s="1"/>
  <c r="Z19" i="7"/>
  <c r="AA25" i="6"/>
  <c r="AE25" i="6" s="1"/>
  <c r="Z28" i="6"/>
  <c r="Y53" i="7"/>
  <c r="Z50" i="7"/>
  <c r="Y41" i="7"/>
  <c r="Y37" i="7"/>
  <c r="Z44" i="7"/>
  <c r="Y33" i="7"/>
  <c r="AA9" i="7"/>
  <c r="AE9" i="7" s="1"/>
  <c r="AA44" i="7"/>
  <c r="AE44" i="7" s="1"/>
  <c r="AA52" i="7"/>
  <c r="AE52" i="7" s="1"/>
  <c r="Z45" i="7"/>
  <c r="AA50" i="7"/>
  <c r="AE50" i="7" s="1"/>
  <c r="Z31" i="7"/>
  <c r="Y17" i="7"/>
  <c r="Y45" i="7"/>
  <c r="Y21" i="7"/>
  <c r="AA33" i="7"/>
  <c r="AE33" i="7" s="1"/>
  <c r="AA17" i="7"/>
  <c r="AE17" i="7" s="1"/>
  <c r="Z52" i="7"/>
  <c r="Z37" i="7"/>
  <c r="Z9" i="7"/>
  <c r="AA23" i="6"/>
  <c r="AE23" i="6" s="1"/>
  <c r="Z12" i="6"/>
  <c r="Z29" i="6"/>
  <c r="AA50" i="6"/>
  <c r="AE50" i="6" s="1"/>
  <c r="Y55" i="6"/>
  <c r="Y35" i="6"/>
  <c r="Y19" i="6"/>
  <c r="Y37" i="6"/>
  <c r="Y33" i="6"/>
  <c r="Y31" i="6"/>
  <c r="Z18" i="6"/>
  <c r="Z35" i="6"/>
  <c r="Z55" i="6"/>
  <c r="Z19" i="6"/>
  <c r="AA41" i="6"/>
  <c r="AE41" i="6" s="1"/>
  <c r="Z33" i="6"/>
  <c r="Y16" i="7"/>
  <c r="Z16" i="7"/>
  <c r="AA16" i="7"/>
  <c r="AE16" i="7" s="1"/>
  <c r="AA47" i="7"/>
  <c r="AE47" i="7" s="1"/>
  <c r="Z47" i="7"/>
  <c r="Y35" i="7"/>
  <c r="Y51" i="7"/>
  <c r="Z53" i="7"/>
  <c r="Y47" i="7"/>
  <c r="AA41" i="7"/>
  <c r="AE41" i="7" s="1"/>
  <c r="AA31" i="7"/>
  <c r="AE31" i="7" s="1"/>
  <c r="AA21" i="7"/>
  <c r="AE21" i="7" s="1"/>
  <c r="AA11" i="7"/>
  <c r="AE11" i="7" s="1"/>
  <c r="Z51" i="7"/>
  <c r="Z43" i="7"/>
  <c r="Z23" i="7"/>
  <c r="Y43" i="7"/>
  <c r="Y27" i="7"/>
  <c r="Y11" i="7"/>
  <c r="Y36" i="7"/>
  <c r="Z36" i="7"/>
  <c r="AA36" i="7"/>
  <c r="AE36" i="7" s="1"/>
  <c r="Y38" i="7"/>
  <c r="AA38" i="7"/>
  <c r="AE38" i="7" s="1"/>
  <c r="Z38" i="7"/>
  <c r="Y30" i="7"/>
  <c r="AA30" i="7"/>
  <c r="AE30" i="7" s="1"/>
  <c r="Z30" i="7"/>
  <c r="Y22" i="7"/>
  <c r="AA22" i="7"/>
  <c r="AE22" i="7" s="1"/>
  <c r="Z22" i="7"/>
  <c r="Y14" i="7"/>
  <c r="AA14" i="7"/>
  <c r="AE14" i="7" s="1"/>
  <c r="Z14" i="7"/>
  <c r="Y24" i="7"/>
  <c r="Z24" i="7"/>
  <c r="AA24" i="7"/>
  <c r="AE24" i="7" s="1"/>
  <c r="AA55" i="7"/>
  <c r="AE55" i="7" s="1"/>
  <c r="Z55" i="7"/>
  <c r="Y46" i="7"/>
  <c r="AA46" i="7"/>
  <c r="AE46" i="7" s="1"/>
  <c r="Y40" i="7"/>
  <c r="Z40" i="7"/>
  <c r="AA40" i="7"/>
  <c r="AE40" i="7" s="1"/>
  <c r="AA35" i="7"/>
  <c r="AE35" i="7" s="1"/>
  <c r="Y42" i="7"/>
  <c r="Z42" i="7"/>
  <c r="AA42" i="7"/>
  <c r="AE42" i="7" s="1"/>
  <c r="Y34" i="7"/>
  <c r="AA34" i="7"/>
  <c r="AE34" i="7" s="1"/>
  <c r="Z34" i="7"/>
  <c r="Y26" i="7"/>
  <c r="AA26" i="7"/>
  <c r="AE26" i="7" s="1"/>
  <c r="Z26" i="7"/>
  <c r="Y18" i="7"/>
  <c r="AA18" i="7"/>
  <c r="AE18" i="7" s="1"/>
  <c r="Z18" i="7"/>
  <c r="Y10" i="7"/>
  <c r="Z10" i="7"/>
  <c r="AA10" i="7"/>
  <c r="AE10" i="7" s="1"/>
  <c r="Y32" i="7"/>
  <c r="Z32" i="7"/>
  <c r="AA32" i="7"/>
  <c r="AE32" i="7" s="1"/>
  <c r="Y12" i="7"/>
  <c r="Z12" i="7"/>
  <c r="AA12" i="7"/>
  <c r="AE12" i="7" s="1"/>
  <c r="Y20" i="7"/>
  <c r="Z20" i="7"/>
  <c r="AA20" i="7"/>
  <c r="AE20" i="7" s="1"/>
  <c r="AA13" i="7"/>
  <c r="AE13" i="7" s="1"/>
  <c r="Z27" i="7"/>
  <c r="Y13" i="7"/>
  <c r="Y28" i="7"/>
  <c r="Z28" i="7"/>
  <c r="AA28" i="7"/>
  <c r="AE28" i="7" s="1"/>
  <c r="AA36" i="6"/>
  <c r="AE36" i="6" s="1"/>
  <c r="Z36" i="6"/>
  <c r="AA9" i="6"/>
  <c r="AE9" i="6" s="1"/>
  <c r="Z9" i="6"/>
  <c r="Y36" i="6"/>
  <c r="Z58" i="6"/>
  <c r="AA43" i="6"/>
  <c r="AE43" i="6" s="1"/>
  <c r="AA27" i="6"/>
  <c r="AE27" i="6" s="1"/>
  <c r="Z41" i="6"/>
  <c r="Y9" i="6"/>
  <c r="AA47" i="6"/>
  <c r="AE47" i="6" s="1"/>
  <c r="Z47" i="6"/>
  <c r="AA30" i="6"/>
  <c r="AE30" i="6" s="1"/>
  <c r="Z30" i="6"/>
  <c r="AA11" i="6"/>
  <c r="AE11" i="6" s="1"/>
  <c r="Y11" i="6"/>
  <c r="Z11" i="6"/>
  <c r="Y46" i="6"/>
  <c r="AA46" i="6"/>
  <c r="AE46" i="6" s="1"/>
  <c r="AA32" i="6"/>
  <c r="AE32" i="6" s="1"/>
  <c r="Z32" i="6"/>
  <c r="AA16" i="6"/>
  <c r="AE16" i="6" s="1"/>
  <c r="Z16" i="6"/>
  <c r="Y43" i="6"/>
  <c r="Y17" i="6"/>
  <c r="AA38" i="6"/>
  <c r="AE38" i="6" s="1"/>
  <c r="Z38" i="6"/>
  <c r="AA14" i="6"/>
  <c r="AE14" i="6" s="1"/>
  <c r="Z14" i="6"/>
  <c r="Y44" i="6"/>
  <c r="Z44" i="6"/>
  <c r="Y52" i="6"/>
  <c r="Z52" i="6"/>
  <c r="AA40" i="6"/>
  <c r="AE40" i="6" s="1"/>
  <c r="Z40" i="6"/>
  <c r="AA24" i="6"/>
  <c r="AE24" i="6" s="1"/>
  <c r="Z24" i="6"/>
  <c r="Y10" i="6"/>
  <c r="Z10" i="6"/>
  <c r="AA10" i="6"/>
  <c r="AE10" i="6" s="1"/>
  <c r="AA22" i="6"/>
  <c r="AE22" i="6" s="1"/>
  <c r="Z22" i="6"/>
  <c r="Y54" i="6"/>
  <c r="AA54" i="6"/>
  <c r="AE54" i="6" s="1"/>
  <c r="Y48" i="7"/>
  <c r="AA48" i="7"/>
  <c r="AE48" i="7" s="1"/>
  <c r="Z48" i="7"/>
  <c r="AA57" i="7"/>
  <c r="AE57" i="7" s="1"/>
  <c r="Z57" i="7"/>
  <c r="Y57" i="7"/>
  <c r="Y56" i="7"/>
  <c r="AA56" i="7"/>
  <c r="AE56" i="7" s="1"/>
  <c r="Z56" i="7"/>
  <c r="AA49" i="7"/>
  <c r="AE49" i="7" s="1"/>
  <c r="Y49" i="7"/>
  <c r="Z49" i="7"/>
  <c r="Y48" i="6"/>
  <c r="AA48" i="6"/>
  <c r="AE48" i="6" s="1"/>
  <c r="Z48" i="6"/>
  <c r="Y56" i="6"/>
  <c r="AA56" i="6"/>
  <c r="AE56" i="6" s="1"/>
  <c r="Z56" i="6"/>
  <c r="AA57" i="6"/>
  <c r="AE57" i="6" s="1"/>
  <c r="Z57" i="6"/>
  <c r="Y57" i="6"/>
  <c r="AA49" i="6"/>
  <c r="AE49" i="6" s="1"/>
  <c r="Z49" i="6"/>
  <c r="Y49" i="6"/>
  <c r="AA15" i="5"/>
  <c r="AE15" i="5" s="1"/>
  <c r="Z15" i="5"/>
  <c r="Y15" i="5"/>
  <c r="Y38" i="5"/>
  <c r="Z38" i="5"/>
  <c r="AA38" i="5"/>
  <c r="AE38" i="5" s="1"/>
  <c r="Y54" i="5"/>
  <c r="Z54" i="5"/>
  <c r="AA54" i="5"/>
  <c r="AE54" i="5" s="1"/>
  <c r="Z31" i="5"/>
  <c r="AA31" i="5"/>
  <c r="AE31" i="5" s="1"/>
  <c r="Y31" i="5"/>
  <c r="Z33" i="5"/>
  <c r="Y33" i="5"/>
  <c r="AA33" i="5"/>
  <c r="AE33" i="5" s="1"/>
  <c r="Z59" i="5"/>
  <c r="AA59" i="5"/>
  <c r="AE59" i="5" s="1"/>
  <c r="Y59" i="5"/>
  <c r="Z27" i="5"/>
  <c r="AA27" i="5"/>
  <c r="AE27" i="5" s="1"/>
  <c r="Y27" i="5"/>
  <c r="Y9" i="5"/>
  <c r="AA9" i="5"/>
  <c r="Z9" i="5"/>
  <c r="Z37" i="5"/>
  <c r="Y37" i="5"/>
  <c r="AA37" i="5"/>
  <c r="AE37" i="5" s="1"/>
  <c r="Y18" i="5"/>
  <c r="Z18" i="5"/>
  <c r="AA18" i="5"/>
  <c r="AE18" i="5" s="1"/>
  <c r="Y26" i="5"/>
  <c r="Z26" i="5"/>
  <c r="AA26" i="5"/>
  <c r="AE26" i="5" s="1"/>
  <c r="Y34" i="5"/>
  <c r="Z34" i="5"/>
  <c r="AA34" i="5"/>
  <c r="AE34" i="5" s="1"/>
  <c r="Y50" i="5"/>
  <c r="Z50" i="5"/>
  <c r="AA50" i="5"/>
  <c r="AE50" i="5" s="1"/>
  <c r="Y58" i="5"/>
  <c r="Z58" i="5"/>
  <c r="AA58" i="5"/>
  <c r="AE58" i="5" s="1"/>
  <c r="Z55" i="5"/>
  <c r="AA55" i="5"/>
  <c r="AE55" i="5" s="1"/>
  <c r="Y55" i="5"/>
  <c r="Z39" i="5"/>
  <c r="AA39" i="5"/>
  <c r="AE39" i="5" s="1"/>
  <c r="Y39" i="5"/>
  <c r="Z23" i="5"/>
  <c r="AA23" i="5"/>
  <c r="AE23" i="5" s="1"/>
  <c r="Y23" i="5"/>
  <c r="Z14" i="5"/>
  <c r="AA14" i="5"/>
  <c r="AE14" i="5" s="1"/>
  <c r="Y14" i="5"/>
  <c r="Z25" i="5"/>
  <c r="Y25" i="5"/>
  <c r="AA25" i="5"/>
  <c r="AE25" i="5" s="1"/>
  <c r="Z41" i="5"/>
  <c r="Y41" i="5"/>
  <c r="AA41" i="5"/>
  <c r="AE41" i="5" s="1"/>
  <c r="Z57" i="5"/>
  <c r="Y57" i="5"/>
  <c r="AA57" i="5"/>
  <c r="AE57" i="5" s="1"/>
  <c r="Z13" i="5"/>
  <c r="AA13" i="5"/>
  <c r="AE13" i="5" s="1"/>
  <c r="Y13" i="5"/>
  <c r="AA20" i="5"/>
  <c r="AE20" i="5" s="1"/>
  <c r="Z20" i="5"/>
  <c r="Y20" i="5"/>
  <c r="AA28" i="5"/>
  <c r="AE28" i="5" s="1"/>
  <c r="Z28" i="5"/>
  <c r="Y28" i="5"/>
  <c r="AA36" i="5"/>
  <c r="AE36" i="5" s="1"/>
  <c r="Z36" i="5"/>
  <c r="Y36" i="5"/>
  <c r="AA44" i="5"/>
  <c r="AE44" i="5" s="1"/>
  <c r="Z44" i="5"/>
  <c r="Y44" i="5"/>
  <c r="AA52" i="5"/>
  <c r="AE52" i="5" s="1"/>
  <c r="Z52" i="5"/>
  <c r="Y52" i="5"/>
  <c r="AA60" i="5"/>
  <c r="AE60" i="5" s="1"/>
  <c r="Z60" i="5"/>
  <c r="Y60" i="5"/>
  <c r="Z51" i="5"/>
  <c r="AA51" i="5"/>
  <c r="AE51" i="5" s="1"/>
  <c r="Y51" i="5"/>
  <c r="Z19" i="5"/>
  <c r="AA19" i="5"/>
  <c r="AE19" i="5" s="1"/>
  <c r="Y19" i="5"/>
  <c r="Z45" i="5"/>
  <c r="Y45" i="5"/>
  <c r="AA45" i="5"/>
  <c r="AE45" i="5" s="1"/>
  <c r="Y30" i="5"/>
  <c r="Z30" i="5"/>
  <c r="AA30" i="5"/>
  <c r="AE30" i="5" s="1"/>
  <c r="Z49" i="5"/>
  <c r="Y49" i="5"/>
  <c r="AA49" i="5"/>
  <c r="AE49" i="5" s="1"/>
  <c r="AA16" i="5"/>
  <c r="AE16" i="5" s="1"/>
  <c r="Z16" i="5"/>
  <c r="Y16" i="5"/>
  <c r="AA24" i="5"/>
  <c r="AE24" i="5" s="1"/>
  <c r="Z24" i="5"/>
  <c r="Y24" i="5"/>
  <c r="AA32" i="5"/>
  <c r="AE32" i="5" s="1"/>
  <c r="Z32" i="5"/>
  <c r="Y32" i="5"/>
  <c r="AA40" i="5"/>
  <c r="AE40" i="5" s="1"/>
  <c r="Z40" i="5"/>
  <c r="Y40" i="5"/>
  <c r="AA48" i="5"/>
  <c r="AE48" i="5" s="1"/>
  <c r="Z48" i="5"/>
  <c r="Y48" i="5"/>
  <c r="AA56" i="5"/>
  <c r="AE56" i="5" s="1"/>
  <c r="Z56" i="5"/>
  <c r="Y56" i="5"/>
  <c r="Z12" i="5"/>
  <c r="AA12" i="5"/>
  <c r="AE12" i="5" s="1"/>
  <c r="Y12" i="5"/>
  <c r="Z35" i="5"/>
  <c r="AA35" i="5"/>
  <c r="AE35" i="5" s="1"/>
  <c r="Y35" i="5"/>
  <c r="Z29" i="5"/>
  <c r="Y29" i="5"/>
  <c r="AA29" i="5"/>
  <c r="AE29" i="5" s="1"/>
  <c r="Y22" i="5"/>
  <c r="Z22" i="5"/>
  <c r="AA22" i="5"/>
  <c r="AE22" i="5" s="1"/>
  <c r="Y46" i="5"/>
  <c r="Z46" i="5"/>
  <c r="AA46" i="5"/>
  <c r="AE46" i="5" s="1"/>
  <c r="Z47" i="5"/>
  <c r="AA47" i="5"/>
  <c r="AE47" i="5" s="1"/>
  <c r="Y47" i="5"/>
  <c r="Z17" i="5"/>
  <c r="Y17" i="5"/>
  <c r="AA17" i="5"/>
  <c r="AE17" i="5" s="1"/>
  <c r="Z43" i="5"/>
  <c r="AA43" i="5"/>
  <c r="AE43" i="5" s="1"/>
  <c r="Y43" i="5"/>
  <c r="Z21" i="5"/>
  <c r="Y21" i="5"/>
  <c r="AA21" i="5"/>
  <c r="AE21" i="5" s="1"/>
  <c r="Z53" i="5"/>
  <c r="Y53" i="5"/>
  <c r="AA53" i="5"/>
  <c r="AE53" i="5" s="1"/>
  <c r="Z11" i="5"/>
  <c r="Y11" i="5"/>
  <c r="AA11" i="5"/>
  <c r="AE11" i="5" s="1"/>
  <c r="Y42" i="5"/>
  <c r="Z42" i="5"/>
  <c r="AA42" i="5"/>
  <c r="AE42" i="5" s="1"/>
  <c r="X14" i="1"/>
  <c r="Y14" i="1" s="1"/>
  <c r="X22" i="1"/>
  <c r="Y22" i="1" s="1"/>
  <c r="X32" i="1"/>
  <c r="AA32" i="1" s="1"/>
  <c r="AE32" i="1" s="1"/>
  <c r="X38" i="1"/>
  <c r="Y38" i="1" s="1"/>
  <c r="X20" i="1"/>
  <c r="Y20" i="1" s="1"/>
  <c r="X28" i="1"/>
  <c r="Y28" i="1" s="1"/>
  <c r="X36" i="1"/>
  <c r="Y36" i="1" s="1"/>
  <c r="X46" i="1"/>
  <c r="Y46" i="1" s="1"/>
  <c r="X48" i="1"/>
  <c r="AA48" i="1" s="1"/>
  <c r="AE48" i="1" s="1"/>
  <c r="X16" i="1"/>
  <c r="Z16" i="1" s="1"/>
  <c r="X10" i="1"/>
  <c r="X45" i="1"/>
  <c r="Z45" i="1" s="1"/>
  <c r="X55" i="1"/>
  <c r="Y55" i="1" s="1"/>
  <c r="X47" i="1"/>
  <c r="Y47" i="1" s="1"/>
  <c r="X24" i="1"/>
  <c r="Y24" i="1" s="1"/>
  <c r="X30" i="1"/>
  <c r="Y30" i="1" s="1"/>
  <c r="X40" i="1"/>
  <c r="Y40" i="1" s="1"/>
  <c r="X54" i="1"/>
  <c r="Y54" i="1" s="1"/>
  <c r="X59" i="1"/>
  <c r="X52" i="1"/>
  <c r="X51" i="1"/>
  <c r="X44" i="1"/>
  <c r="X58" i="1"/>
  <c r="X57" i="1"/>
  <c r="X50" i="1"/>
  <c r="X49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12" i="1"/>
  <c r="X18" i="1"/>
  <c r="X26" i="1"/>
  <c r="X34" i="1"/>
  <c r="X42" i="1"/>
  <c r="X53" i="1"/>
  <c r="AA22" i="1"/>
  <c r="AE22" i="1" s="1"/>
  <c r="AA56" i="1"/>
  <c r="AE56" i="1" s="1"/>
  <c r="Z56" i="1"/>
  <c r="Y56" i="1"/>
  <c r="Z28" i="1"/>
  <c r="AA54" i="1"/>
  <c r="AE54" i="1" s="1"/>
  <c r="AA28" i="1" l="1"/>
  <c r="AE28" i="1" s="1"/>
  <c r="AA24" i="1"/>
  <c r="AE24" i="1" s="1"/>
  <c r="Z40" i="1"/>
  <c r="AA55" i="1"/>
  <c r="AE55" i="1" s="1"/>
  <c r="Y48" i="1"/>
  <c r="Z20" i="1"/>
  <c r="AA40" i="1"/>
  <c r="AE40" i="1" s="1"/>
  <c r="AK7" i="6"/>
  <c r="AM7" i="6"/>
  <c r="AI7" i="7"/>
  <c r="Z55" i="1"/>
  <c r="Z48" i="1"/>
  <c r="AA16" i="1"/>
  <c r="AE16" i="1" s="1"/>
  <c r="AA14" i="1"/>
  <c r="AE14" i="1" s="1"/>
  <c r="AA20" i="1"/>
  <c r="AE20" i="1" s="1"/>
  <c r="AA46" i="1"/>
  <c r="AE46" i="1" s="1"/>
  <c r="Z14" i="1"/>
  <c r="AK7" i="7"/>
  <c r="AJ7" i="7"/>
  <c r="AJ7" i="6"/>
  <c r="AO7" i="6"/>
  <c r="D65" i="6"/>
  <c r="Z38" i="1"/>
  <c r="AA45" i="1"/>
  <c r="AE45" i="1" s="1"/>
  <c r="Z54" i="1"/>
  <c r="Z46" i="1"/>
  <c r="Y45" i="1"/>
  <c r="Z22" i="1"/>
  <c r="AA38" i="1"/>
  <c r="AE38" i="1" s="1"/>
  <c r="D65" i="7"/>
  <c r="AS7" i="7"/>
  <c r="D63" i="7"/>
  <c r="AO7" i="7"/>
  <c r="AQ7" i="7"/>
  <c r="AM7" i="7"/>
  <c r="W63" i="7"/>
  <c r="W62" i="7"/>
  <c r="AI7" i="6"/>
  <c r="AS7" i="6"/>
  <c r="W63" i="6"/>
  <c r="AQ7" i="6"/>
  <c r="W62" i="6"/>
  <c r="D63" i="6"/>
  <c r="AK7" i="5"/>
  <c r="AI7" i="5"/>
  <c r="AJ7" i="5"/>
  <c r="AM7" i="5"/>
  <c r="W65" i="5"/>
  <c r="W64" i="5"/>
  <c r="AE9" i="5"/>
  <c r="Y32" i="1"/>
  <c r="Y16" i="1"/>
  <c r="Z47" i="1"/>
  <c r="Z30" i="1"/>
  <c r="AA47" i="1"/>
  <c r="AE47" i="1" s="1"/>
  <c r="Z32" i="1"/>
  <c r="Z36" i="1"/>
  <c r="AA36" i="1"/>
  <c r="AE36" i="1" s="1"/>
  <c r="Z24" i="1"/>
  <c r="Z10" i="1"/>
  <c r="Y10" i="1"/>
  <c r="AA10" i="1"/>
  <c r="AE10" i="1" s="1"/>
  <c r="AA30" i="1"/>
  <c r="AE30" i="1" s="1"/>
  <c r="AA26" i="1"/>
  <c r="AE26" i="1" s="1"/>
  <c r="Z26" i="1"/>
  <c r="Y26" i="1"/>
  <c r="AA9" i="1"/>
  <c r="Y9" i="1"/>
  <c r="Z9" i="1"/>
  <c r="Y17" i="1"/>
  <c r="Z17" i="1"/>
  <c r="AA17" i="1"/>
  <c r="AE17" i="1" s="1"/>
  <c r="Y25" i="1"/>
  <c r="AA25" i="1"/>
  <c r="AE25" i="1" s="1"/>
  <c r="Z25" i="1"/>
  <c r="Y33" i="1"/>
  <c r="Z33" i="1"/>
  <c r="AA33" i="1"/>
  <c r="AE33" i="1" s="1"/>
  <c r="Y41" i="1"/>
  <c r="AA41" i="1"/>
  <c r="AE41" i="1" s="1"/>
  <c r="Z41" i="1"/>
  <c r="Y57" i="1"/>
  <c r="Z57" i="1"/>
  <c r="AA57" i="1"/>
  <c r="AE57" i="1" s="1"/>
  <c r="Y51" i="1"/>
  <c r="AA51" i="1"/>
  <c r="AE51" i="1" s="1"/>
  <c r="Z51" i="1"/>
  <c r="Y53" i="1"/>
  <c r="AA53" i="1"/>
  <c r="AE53" i="1" s="1"/>
  <c r="Z53" i="1"/>
  <c r="AA18" i="1"/>
  <c r="AE18" i="1" s="1"/>
  <c r="Z18" i="1"/>
  <c r="Y18" i="1"/>
  <c r="Y11" i="1"/>
  <c r="AA11" i="1"/>
  <c r="AE11" i="1" s="1"/>
  <c r="Z11" i="1"/>
  <c r="Y19" i="1"/>
  <c r="AA19" i="1"/>
  <c r="AE19" i="1" s="1"/>
  <c r="Z19" i="1"/>
  <c r="Y27" i="1"/>
  <c r="AA27" i="1"/>
  <c r="AE27" i="1" s="1"/>
  <c r="Z27" i="1"/>
  <c r="Y35" i="1"/>
  <c r="AA35" i="1"/>
  <c r="AE35" i="1" s="1"/>
  <c r="Z35" i="1"/>
  <c r="Y43" i="1"/>
  <c r="AA43" i="1"/>
  <c r="AE43" i="1" s="1"/>
  <c r="Z43" i="1"/>
  <c r="AA58" i="1"/>
  <c r="AE58" i="1" s="1"/>
  <c r="Y58" i="1"/>
  <c r="Z58" i="1"/>
  <c r="AA52" i="1"/>
  <c r="AE52" i="1" s="1"/>
  <c r="Z52" i="1"/>
  <c r="Y52" i="1"/>
  <c r="AA42" i="1"/>
  <c r="AE42" i="1" s="1"/>
  <c r="Z42" i="1"/>
  <c r="Y42" i="1"/>
  <c r="Z12" i="1"/>
  <c r="Y12" i="1"/>
  <c r="AA12" i="1"/>
  <c r="AE12" i="1" s="1"/>
  <c r="AA13" i="1"/>
  <c r="AE13" i="1" s="1"/>
  <c r="Y13" i="1"/>
  <c r="Z13" i="1"/>
  <c r="Y21" i="1"/>
  <c r="Z21" i="1"/>
  <c r="AA21" i="1"/>
  <c r="AE21" i="1" s="1"/>
  <c r="Y29" i="1"/>
  <c r="Z29" i="1"/>
  <c r="AA29" i="1"/>
  <c r="AE29" i="1" s="1"/>
  <c r="Y37" i="1"/>
  <c r="Z37" i="1"/>
  <c r="AA37" i="1"/>
  <c r="AE37" i="1" s="1"/>
  <c r="Y49" i="1"/>
  <c r="Z49" i="1"/>
  <c r="AA49" i="1"/>
  <c r="AE49" i="1" s="1"/>
  <c r="Y59" i="1"/>
  <c r="AA59" i="1"/>
  <c r="AE59" i="1" s="1"/>
  <c r="Z59" i="1"/>
  <c r="AA34" i="1"/>
  <c r="AE34" i="1" s="1"/>
  <c r="Z34" i="1"/>
  <c r="Y34" i="1"/>
  <c r="Y15" i="1"/>
  <c r="AA15" i="1"/>
  <c r="AE15" i="1" s="1"/>
  <c r="Z15" i="1"/>
  <c r="Y23" i="1"/>
  <c r="AA23" i="1"/>
  <c r="AE23" i="1" s="1"/>
  <c r="Z23" i="1"/>
  <c r="Y31" i="1"/>
  <c r="AA31" i="1"/>
  <c r="AE31" i="1" s="1"/>
  <c r="Z31" i="1"/>
  <c r="Y39" i="1"/>
  <c r="AA39" i="1"/>
  <c r="AE39" i="1" s="1"/>
  <c r="Z39" i="1"/>
  <c r="AA50" i="1"/>
  <c r="AE50" i="1" s="1"/>
  <c r="Y50" i="1"/>
  <c r="Z50" i="1"/>
  <c r="AA44" i="1"/>
  <c r="AE44" i="1" s="1"/>
  <c r="Y44" i="1"/>
  <c r="Z44" i="1"/>
  <c r="AH7" i="7" l="1"/>
  <c r="D62" i="7"/>
  <c r="D62" i="6"/>
  <c r="AH7" i="6"/>
  <c r="AT7" i="6" s="1"/>
  <c r="D67" i="5"/>
  <c r="D65" i="5"/>
  <c r="AS7" i="5"/>
  <c r="AO7" i="5"/>
  <c r="AQ7" i="5"/>
  <c r="W64" i="1"/>
  <c r="W63" i="1"/>
  <c r="AE9" i="1"/>
  <c r="AK7" i="1"/>
  <c r="AM7" i="1"/>
  <c r="AI7" i="1"/>
  <c r="AJ7" i="1"/>
  <c r="W61" i="7" l="1"/>
  <c r="D61" i="7"/>
  <c r="AL7" i="7"/>
  <c r="AT7" i="7"/>
  <c r="AP7" i="7"/>
  <c r="AN7" i="7"/>
  <c r="AR7" i="7"/>
  <c r="D61" i="6"/>
  <c r="W61" i="6"/>
  <c r="AP7" i="6"/>
  <c r="AN7" i="6"/>
  <c r="AL7" i="6"/>
  <c r="AR7" i="6"/>
  <c r="D64" i="5"/>
  <c r="AH7" i="5"/>
  <c r="AT7" i="5" s="1"/>
  <c r="D66" i="1"/>
  <c r="D64" i="1"/>
  <c r="AO7" i="1"/>
  <c r="AS7" i="1"/>
  <c r="D63" i="1" s="1"/>
  <c r="AQ7" i="1"/>
  <c r="W63" i="5" l="1"/>
  <c r="D63" i="5"/>
  <c r="AN7" i="5"/>
  <c r="AL7" i="5"/>
  <c r="AP7" i="5"/>
  <c r="AR7" i="5"/>
  <c r="AH7" i="1"/>
  <c r="AT7" i="1" s="1"/>
  <c r="AR7" i="1" l="1"/>
  <c r="AP7" i="1"/>
  <c r="W62" i="1"/>
  <c r="D62" i="1"/>
  <c r="AN7" i="1"/>
  <c r="AL7" i="1"/>
</calcChain>
</file>

<file path=xl/sharedStrings.xml><?xml version="1.0" encoding="utf-8"?>
<sst xmlns="http://schemas.openxmlformats.org/spreadsheetml/2006/main" count="2744" uniqueCount="735">
  <si>
    <t>HỌC VIỆN CÔNG NGHỆ BƯU CHÍNH VIỄN THÔNG</t>
  </si>
  <si>
    <t>TRUNG TÂM KHẢO THÍ VÀ ĐẢM BẢO CHẤT LƯỢNG GIÁO DỤC</t>
  </si>
  <si>
    <t>Thi lần 1 học 2 năm học 2017 - 2018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</si>
  <si>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</si>
  <si>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</si>
  <si>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</si>
  <si>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</si>
  <si>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</si>
  <si>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</si>
  <si>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</si>
  <si>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</si>
  <si>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</si>
  <si>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</si>
  <si>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Ngày thi:</t>
  </si>
  <si>
    <t>Số
TT</t>
  </si>
  <si>
    <t>Mã SV</t>
  </si>
  <si>
    <t>Họ và tên</t>
  </si>
  <si>
    <t>Ngày sinh</t>
  </si>
  <si>
    <t>MaMH</t>
  </si>
  <si>
    <t>NhomThi</t>
  </si>
  <si>
    <t>NgayThi1</t>
  </si>
  <si>
    <t>GioThi</t>
  </si>
  <si>
    <t>MaPH</t>
  </si>
  <si>
    <t>TenMH</t>
  </si>
  <si>
    <t>SoTinChi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</si>
  <si>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</si>
  <si>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</si>
  <si>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</si>
  <si>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</si>
  <si>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</si>
  <si>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</si>
  <si>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</si>
  <si>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</si>
  <si>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</si>
  <si>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</si>
  <si>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</si>
  <si>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</si>
  <si>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Phòng
thi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</si>
  <si>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</si>
  <si>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</si>
  <si>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</si>
  <si>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</si>
  <si>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</si>
  <si>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</si>
  <si>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</si>
  <si>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</si>
  <si>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</si>
  <si>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</si>
  <si>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</si>
  <si>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</si>
  <si>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</si>
  <si>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</si>
  <si>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</si>
  <si>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</si>
  <si>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</si>
  <si>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</si>
  <si>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B14DCCN257</t>
  </si>
  <si>
    <t>Trịnh Quỳnh</t>
  </si>
  <si>
    <t>Anh</t>
  </si>
  <si>
    <t>17/12/1995</t>
  </si>
  <si>
    <t>D14HTTT1</t>
  </si>
  <si>
    <t>INT1446</t>
  </si>
  <si>
    <t>D14-111_01</t>
  </si>
  <si>
    <t>13:00</t>
  </si>
  <si>
    <t>B14DCCN248</t>
  </si>
  <si>
    <t>Ninh Văn</t>
  </si>
  <si>
    <t>Dũng</t>
  </si>
  <si>
    <t>18/02/1996</t>
  </si>
  <si>
    <t>D14HTTT3</t>
  </si>
  <si>
    <t>B14DCCN127</t>
  </si>
  <si>
    <t>Nguyễn Huy</t>
  </si>
  <si>
    <t>Đông</t>
  </si>
  <si>
    <t>07/01/1996</t>
  </si>
  <si>
    <t>D14HTTT2</t>
  </si>
  <si>
    <t>B14DCCN028</t>
  </si>
  <si>
    <t>Lê Xuân</t>
  </si>
  <si>
    <t>Hai</t>
  </si>
  <si>
    <t>12/01/1996</t>
  </si>
  <si>
    <t>D14HTTT4</t>
  </si>
  <si>
    <t>B14DCCN190</t>
  </si>
  <si>
    <t>Chử Văn</t>
  </si>
  <si>
    <t>Hậu</t>
  </si>
  <si>
    <t>13/11/1996</t>
  </si>
  <si>
    <t>B14DCCN223</t>
  </si>
  <si>
    <t>Chu Trọng</t>
  </si>
  <si>
    <t>Hiếu</t>
  </si>
  <si>
    <t>01/10/1996</t>
  </si>
  <si>
    <t>B14DCCN007</t>
  </si>
  <si>
    <t>Nguyễn Đức</t>
  </si>
  <si>
    <t>02/08/1996</t>
  </si>
  <si>
    <t>B14DCCN277</t>
  </si>
  <si>
    <t>Vũ Quang</t>
  </si>
  <si>
    <t>29/02/1996</t>
  </si>
  <si>
    <t>B14DCCN244</t>
  </si>
  <si>
    <t>Đặng Quang</t>
  </si>
  <si>
    <t>Huy</t>
  </si>
  <si>
    <t>B14DCCN227</t>
  </si>
  <si>
    <t>Chu Mạnh</t>
  </si>
  <si>
    <t>Hưng</t>
  </si>
  <si>
    <t>01/06/1996</t>
  </si>
  <si>
    <t>B14DCCN158</t>
  </si>
  <si>
    <t>Lê Quang</t>
  </si>
  <si>
    <t>23/02/1996</t>
  </si>
  <si>
    <t>B14DCCN283</t>
  </si>
  <si>
    <t>Ngô Quang</t>
  </si>
  <si>
    <t>Khải</t>
  </si>
  <si>
    <t>27/09/1996</t>
  </si>
  <si>
    <t>B14DCCN301</t>
  </si>
  <si>
    <t>Nguyễn Duy</t>
  </si>
  <si>
    <t>Khánh</t>
  </si>
  <si>
    <t>05/10/1996</t>
  </si>
  <si>
    <t>B14DCCN186</t>
  </si>
  <si>
    <t>Nguyễn Thị</t>
  </si>
  <si>
    <t>Linh</t>
  </si>
  <si>
    <t>25/06/1996</t>
  </si>
  <si>
    <t>B14DCCN130</t>
  </si>
  <si>
    <t>Phạm Thị</t>
  </si>
  <si>
    <t>02/10/1996</t>
  </si>
  <si>
    <t>B14DCCN312</t>
  </si>
  <si>
    <t>Ngô Bảo</t>
  </si>
  <si>
    <t>Long</t>
  </si>
  <si>
    <t>10/01/1996</t>
  </si>
  <si>
    <t>B14DCCN172</t>
  </si>
  <si>
    <t>Nguyễn Thảo</t>
  </si>
  <si>
    <t>Ly</t>
  </si>
  <si>
    <t>24/12/1996</t>
  </si>
  <si>
    <t>B14DCCN102</t>
  </si>
  <si>
    <t>Trần Trọng</t>
  </si>
  <si>
    <t>Nghĩa</t>
  </si>
  <si>
    <t>17/07/1996</t>
  </si>
  <si>
    <t>B14DCCN271</t>
  </si>
  <si>
    <t>Trần Thị</t>
  </si>
  <si>
    <t>Ngọc</t>
  </si>
  <si>
    <t>09/04/1996</t>
  </si>
  <si>
    <t>B14DCCN032</t>
  </si>
  <si>
    <t>Nguyên</t>
  </si>
  <si>
    <t>09/07/1996</t>
  </si>
  <si>
    <t>B14DCCN178</t>
  </si>
  <si>
    <t>Trần Thị Chăm</t>
  </si>
  <si>
    <t>Pa</t>
  </si>
  <si>
    <t>25/03/1996</t>
  </si>
  <si>
    <t>B14DCCN346</t>
  </si>
  <si>
    <t>Đỗ Văn</t>
  </si>
  <si>
    <t>Phúc</t>
  </si>
  <si>
    <t>23/12/1996</t>
  </si>
  <si>
    <t>B14DCCN072</t>
  </si>
  <si>
    <t>Lưu Doãn Ngọc</t>
  </si>
  <si>
    <t>Phương</t>
  </si>
  <si>
    <t>30/12/1996</t>
  </si>
  <si>
    <t>B14DCCN095</t>
  </si>
  <si>
    <t>Phượng</t>
  </si>
  <si>
    <t>12/03/1996</t>
  </si>
  <si>
    <t>B14DCCN112</t>
  </si>
  <si>
    <t>Đào Gia</t>
  </si>
  <si>
    <t>Tiền</t>
  </si>
  <si>
    <t>28/09/1996</t>
  </si>
  <si>
    <t>B14DCCN183</t>
  </si>
  <si>
    <t>Nguyễn Quang</t>
  </si>
  <si>
    <t>Tùng</t>
  </si>
  <si>
    <t>20/08/1996</t>
  </si>
  <si>
    <t>B14DCCN424</t>
  </si>
  <si>
    <t>Bùi Thị Thùy</t>
  </si>
  <si>
    <t>Dung</t>
  </si>
  <si>
    <t>28/07/1996</t>
  </si>
  <si>
    <t>B14DCCN417</t>
  </si>
  <si>
    <t>Phạm Vũ Ngọc</t>
  </si>
  <si>
    <t>Duy</t>
  </si>
  <si>
    <t>27/11/1996</t>
  </si>
  <si>
    <t>B14DCCN408</t>
  </si>
  <si>
    <t>Nguyễn Minh</t>
  </si>
  <si>
    <t>Đức</t>
  </si>
  <si>
    <t>24/03/1996</t>
  </si>
  <si>
    <t>B14DCCN448</t>
  </si>
  <si>
    <t>Trương Hoàng</t>
  </si>
  <si>
    <t>10/02/1996</t>
  </si>
  <si>
    <t>B14DCCN427</t>
  </si>
  <si>
    <t>Nguyễn Thị Hồng</t>
  </si>
  <si>
    <t>Gấm</t>
  </si>
  <si>
    <t>06/04/1996</t>
  </si>
  <si>
    <t>B14DCCN403</t>
  </si>
  <si>
    <t>Lê Ngọc</t>
  </si>
  <si>
    <t>Giang</t>
  </si>
  <si>
    <t>02/12/1996</t>
  </si>
  <si>
    <t>B14DCCN742</t>
  </si>
  <si>
    <t>Trịnh Thị</t>
  </si>
  <si>
    <t>25/10/1995</t>
  </si>
  <si>
    <t>B14DCCN404</t>
  </si>
  <si>
    <t>Đàm Văn</t>
  </si>
  <si>
    <t>Giáp</t>
  </si>
  <si>
    <t>13/04/1996</t>
  </si>
  <si>
    <t>B14DCCN434</t>
  </si>
  <si>
    <t>Lương Thị Hồng</t>
  </si>
  <si>
    <t>Hạnh</t>
  </si>
  <si>
    <t>12/11/1996</t>
  </si>
  <si>
    <t>B14DCCN589</t>
  </si>
  <si>
    <t>Ngô Thị</t>
  </si>
  <si>
    <t>Hiền</t>
  </si>
  <si>
    <t>20/11/1995</t>
  </si>
  <si>
    <t>B14DCCN505</t>
  </si>
  <si>
    <t>Hoàng</t>
  </si>
  <si>
    <t>12/12/1996</t>
  </si>
  <si>
    <t>B14DCCN466</t>
  </si>
  <si>
    <t>Vũ Đình</t>
  </si>
  <si>
    <t>10/06/1996</t>
  </si>
  <si>
    <t>B14DCCN454</t>
  </si>
  <si>
    <t>Lưu Thị</t>
  </si>
  <si>
    <t>Huệ</t>
  </si>
  <si>
    <t>06/08/1996</t>
  </si>
  <si>
    <t>B14DCCN395</t>
  </si>
  <si>
    <t>Nguyễn Khắc</t>
  </si>
  <si>
    <t>26/02/1996</t>
  </si>
  <si>
    <t>B14DCCN566</t>
  </si>
  <si>
    <t>Sommaiy</t>
  </si>
  <si>
    <t>Keobounnakh</t>
  </si>
  <si>
    <t>10/10/1991</t>
  </si>
  <si>
    <t>B14DCCN352</t>
  </si>
  <si>
    <t>Bùi Đức</t>
  </si>
  <si>
    <t>Luân</t>
  </si>
  <si>
    <t>18/04/1996</t>
  </si>
  <si>
    <t>B14DCCN451</t>
  </si>
  <si>
    <t>Hoàng Ngọc</t>
  </si>
  <si>
    <t>Nam</t>
  </si>
  <si>
    <t>20/12/1996</t>
  </si>
  <si>
    <t>B14DCCN487</t>
  </si>
  <si>
    <t>Bùi Nguyệt</t>
  </si>
  <si>
    <t>Nga</t>
  </si>
  <si>
    <t>25/10/1996</t>
  </si>
  <si>
    <t>B14DCCN437</t>
  </si>
  <si>
    <t>Nguyễn Tuấn</t>
  </si>
  <si>
    <t>Sơn</t>
  </si>
  <si>
    <t>07/11/1996</t>
  </si>
  <si>
    <t>B14DCCN488</t>
  </si>
  <si>
    <t>Nguyễn Hồng</t>
  </si>
  <si>
    <t>Thái</t>
  </si>
  <si>
    <t>31/08/1996</t>
  </si>
  <si>
    <t>B14DCCN453</t>
  </si>
  <si>
    <t>Thảo</t>
  </si>
  <si>
    <t>B14DCCN523</t>
  </si>
  <si>
    <t>Trần Quốc</t>
  </si>
  <si>
    <t>Trí</t>
  </si>
  <si>
    <t>01/04/1996</t>
  </si>
  <si>
    <t>B14DCCN411</t>
  </si>
  <si>
    <t>Nguyễn Thành</t>
  </si>
  <si>
    <t>Trung</t>
  </si>
  <si>
    <t>27/02/1996</t>
  </si>
  <si>
    <t>B14DCCN540</t>
  </si>
  <si>
    <t>Hoàng Anh</t>
  </si>
  <si>
    <t>Tuấn</t>
  </si>
  <si>
    <t>13/06/1996</t>
  </si>
  <si>
    <t>B14DCCN576</t>
  </si>
  <si>
    <t>Savity</t>
  </si>
  <si>
    <t>Voongxay</t>
  </si>
  <si>
    <t>20/03/1996</t>
  </si>
  <si>
    <t>601-A2</t>
  </si>
  <si>
    <t>502-A2</t>
  </si>
  <si>
    <t>Phát triển hệ thống thương mại điện tử</t>
  </si>
  <si>
    <t>B14DCCN123</t>
  </si>
  <si>
    <t>Nguyễn Quốc</t>
  </si>
  <si>
    <t>26/01/1996</t>
  </si>
  <si>
    <t>D14-112_02</t>
  </si>
  <si>
    <t>B14DCCN039</t>
  </si>
  <si>
    <t>Đặng Văn</t>
  </si>
  <si>
    <t>Cường</t>
  </si>
  <si>
    <t>07/10/1996</t>
  </si>
  <si>
    <t>B14DCCN006</t>
  </si>
  <si>
    <t>03/04/1996</t>
  </si>
  <si>
    <t>B14DCCN053</t>
  </si>
  <si>
    <t>Đạt</t>
  </si>
  <si>
    <t>26/10/1996</t>
  </si>
  <si>
    <t>B14DCCN209</t>
  </si>
  <si>
    <t>Nguyễn Danh</t>
  </si>
  <si>
    <t>Điều</t>
  </si>
  <si>
    <t>27/07/1996</t>
  </si>
  <si>
    <t>B14DCCN013</t>
  </si>
  <si>
    <t>Nguyễn Trung</t>
  </si>
  <si>
    <t>13/07/1996</t>
  </si>
  <si>
    <t>B14DCCN152</t>
  </si>
  <si>
    <t>Nguyễn Ngọc</t>
  </si>
  <si>
    <t>Hải</t>
  </si>
  <si>
    <t>B14DCCN019</t>
  </si>
  <si>
    <t>Hân</t>
  </si>
  <si>
    <t>B14DCCN195</t>
  </si>
  <si>
    <t>11/01/1996</t>
  </si>
  <si>
    <t>B14DCCN003</t>
  </si>
  <si>
    <t>Vương Đình</t>
  </si>
  <si>
    <t>24/06/1996</t>
  </si>
  <si>
    <t>B14DCCN089</t>
  </si>
  <si>
    <t>Dương Văn</t>
  </si>
  <si>
    <t>Hoàn</t>
  </si>
  <si>
    <t>20/04/1996</t>
  </si>
  <si>
    <t>B13DCCN145</t>
  </si>
  <si>
    <t>Trần Đăng</t>
  </si>
  <si>
    <t>20/08/1995</t>
  </si>
  <si>
    <t>D13HTTT2</t>
  </si>
  <si>
    <t>B14DCCN074</t>
  </si>
  <si>
    <t>Phạm Văn</t>
  </si>
  <si>
    <t>Hùng</t>
  </si>
  <si>
    <t>13/03/1996</t>
  </si>
  <si>
    <t>B14DCCN212</t>
  </si>
  <si>
    <t>Mai Văn</t>
  </si>
  <si>
    <t>Huỳnh</t>
  </si>
  <si>
    <t>14/02/1996</t>
  </si>
  <si>
    <t>B12DCCN227</t>
  </si>
  <si>
    <t>Nguyễn Văn</t>
  </si>
  <si>
    <t>10/08/1994</t>
  </si>
  <si>
    <t>D12HTTT2</t>
  </si>
  <si>
    <t>B14DCCN079</t>
  </si>
  <si>
    <t>Ninh Ngọc</t>
  </si>
  <si>
    <t>B14DCCN014</t>
  </si>
  <si>
    <t>Đoàn Thị</t>
  </si>
  <si>
    <t>Hương</t>
  </si>
  <si>
    <t>30/06/1996</t>
  </si>
  <si>
    <t>B14DCCN180</t>
  </si>
  <si>
    <t>Nguyễn Viết</t>
  </si>
  <si>
    <t>Lãm</t>
  </si>
  <si>
    <t>01/01/1996</t>
  </si>
  <si>
    <t>B14DCCN168</t>
  </si>
  <si>
    <t>Lê Công</t>
  </si>
  <si>
    <t>Liêm</t>
  </si>
  <si>
    <t>14/06/1996</t>
  </si>
  <si>
    <t>B14DCCN093</t>
  </si>
  <si>
    <t>Lý Hải</t>
  </si>
  <si>
    <t>05/03/1995</t>
  </si>
  <si>
    <t>B14DCCN206</t>
  </si>
  <si>
    <t>Nguyễn Hoàng</t>
  </si>
  <si>
    <t>27/08/1995</t>
  </si>
  <si>
    <t>B14DCCN116</t>
  </si>
  <si>
    <t>Quân</t>
  </si>
  <si>
    <t>01/09/1996</t>
  </si>
  <si>
    <t>B14DCCN033</t>
  </si>
  <si>
    <t>Phan Viết</t>
  </si>
  <si>
    <t>Quyết</t>
  </si>
  <si>
    <t>10/05/1996</t>
  </si>
  <si>
    <t>B14DCCN054</t>
  </si>
  <si>
    <t>Sâm</t>
  </si>
  <si>
    <t>24/05/1996</t>
  </si>
  <si>
    <t>B14DCCN147</t>
  </si>
  <si>
    <t>Lê Văn</t>
  </si>
  <si>
    <t>Sinh</t>
  </si>
  <si>
    <t>04/05/1996</t>
  </si>
  <si>
    <t>B14DCCN122</t>
  </si>
  <si>
    <t>Lê Phương</t>
  </si>
  <si>
    <t>23/11/1996</t>
  </si>
  <si>
    <t>B14DCCN524</t>
  </si>
  <si>
    <t>21/09/1994</t>
  </si>
  <si>
    <t>B14DCCN354</t>
  </si>
  <si>
    <t>Nguyễn Bá</t>
  </si>
  <si>
    <t>01/11/1996</t>
  </si>
  <si>
    <t>B14DCCN221</t>
  </si>
  <si>
    <t>Vũ Thanh</t>
  </si>
  <si>
    <t>20/01/1996</t>
  </si>
  <si>
    <t>B14DCCN511</t>
  </si>
  <si>
    <t>Trịnh Xuân</t>
  </si>
  <si>
    <t>Hảo</t>
  </si>
  <si>
    <t>18/09/1996</t>
  </si>
  <si>
    <t>B14DCCN744</t>
  </si>
  <si>
    <t>31/08/1994</t>
  </si>
  <si>
    <t>B14DCCN512</t>
  </si>
  <si>
    <t>Dương Thị</t>
  </si>
  <si>
    <t>Hoa</t>
  </si>
  <si>
    <t>27/10/1996</t>
  </si>
  <si>
    <t>B14DCCN470</t>
  </si>
  <si>
    <t>Nguyễn Thị Mỹ</t>
  </si>
  <si>
    <t>22/11/1996</t>
  </si>
  <si>
    <t>B14DCCN387</t>
  </si>
  <si>
    <t>Hòa</t>
  </si>
  <si>
    <t>08/01/1996</t>
  </si>
  <si>
    <t>B14DCCN485</t>
  </si>
  <si>
    <t>Hoan</t>
  </si>
  <si>
    <t>08/02/1996</t>
  </si>
  <si>
    <t>B14DCCN386</t>
  </si>
  <si>
    <t>Trần Huy</t>
  </si>
  <si>
    <t>08/04/1996</t>
  </si>
  <si>
    <t>B14DCCN560</t>
  </si>
  <si>
    <t>Trương Việt</t>
  </si>
  <si>
    <t>12/06/1995</t>
  </si>
  <si>
    <t>B14DCCN548</t>
  </si>
  <si>
    <t>Lê Mạnh</t>
  </si>
  <si>
    <t>B14DCCN290</t>
  </si>
  <si>
    <t>Nguyễn Mai</t>
  </si>
  <si>
    <t>31/10/1996</t>
  </si>
  <si>
    <t>B14DCCN522</t>
  </si>
  <si>
    <t>Hưởng</t>
  </si>
  <si>
    <t>19/06/1995</t>
  </si>
  <si>
    <t>B14DCCN308</t>
  </si>
  <si>
    <t>15/12/1996</t>
  </si>
  <si>
    <t>B14DCCN262</t>
  </si>
  <si>
    <t>Đỗ Thành</t>
  </si>
  <si>
    <t>10/04/1996</t>
  </si>
  <si>
    <t>B14DCCN688</t>
  </si>
  <si>
    <t>Trần Cao</t>
  </si>
  <si>
    <t>Minh</t>
  </si>
  <si>
    <t>10/09/1996</t>
  </si>
  <si>
    <t>B14DCCN332</t>
  </si>
  <si>
    <t>Lê Thị Thúy</t>
  </si>
  <si>
    <t>15/07/1996</t>
  </si>
  <si>
    <t>B14DCCN497</t>
  </si>
  <si>
    <t>Phong</t>
  </si>
  <si>
    <t>01/01/1995</t>
  </si>
  <si>
    <t>B14DCCN574</t>
  </si>
  <si>
    <t>Phenglor</t>
  </si>
  <si>
    <t>Siada</t>
  </si>
  <si>
    <t>14/12/1992</t>
  </si>
  <si>
    <t>B14DCCN296</t>
  </si>
  <si>
    <t>Đào Thái</t>
  </si>
  <si>
    <t>14/09/1996</t>
  </si>
  <si>
    <t>B14DCCN489</t>
  </si>
  <si>
    <t>Vũ Văn</t>
  </si>
  <si>
    <t>Tình</t>
  </si>
  <si>
    <t>01/08/1994</t>
  </si>
  <si>
    <t>B14DCCN255</t>
  </si>
  <si>
    <t>Phạm Xuân</t>
  </si>
  <si>
    <t>Tú</t>
  </si>
  <si>
    <t>08/11/1996</t>
  </si>
  <si>
    <t>B14DCCN328</t>
  </si>
  <si>
    <t>Trần Anh</t>
  </si>
  <si>
    <t>20/06/1996</t>
  </si>
  <si>
    <t>B14DCCN242</t>
  </si>
  <si>
    <t>Thái Hoàng</t>
  </si>
  <si>
    <t>09/10/1996</t>
  </si>
  <si>
    <t>B14DCCN400</t>
  </si>
  <si>
    <t>Tươi</t>
  </si>
  <si>
    <t>503-A2</t>
  </si>
  <si>
    <t>605-A2</t>
  </si>
  <si>
    <t>B14DCCN189</t>
  </si>
  <si>
    <t>Trần Thị Ngọc</t>
  </si>
  <si>
    <t>25/01/1996</t>
  </si>
  <si>
    <t>D14-113_03</t>
  </si>
  <si>
    <t>B14DCCN144</t>
  </si>
  <si>
    <t>19/08/1996</t>
  </si>
  <si>
    <t>B14DCCN087</t>
  </si>
  <si>
    <t>Bình</t>
  </si>
  <si>
    <t>03/05/1996</t>
  </si>
  <si>
    <t>B14DCCN126</t>
  </si>
  <si>
    <t>Dương Mạnh</t>
  </si>
  <si>
    <t>04/10/1996</t>
  </si>
  <si>
    <t>B14DCCN091</t>
  </si>
  <si>
    <t>22/06/1996</t>
  </si>
  <si>
    <t>B14DCCN024</t>
  </si>
  <si>
    <t>Vũ Ngọc</t>
  </si>
  <si>
    <t>Đỉnh</t>
  </si>
  <si>
    <t>09/05/1996</t>
  </si>
  <si>
    <t>B14DCCN289</t>
  </si>
  <si>
    <t>Đặng Đỗ</t>
  </si>
  <si>
    <t>23/09/1996</t>
  </si>
  <si>
    <t>B14DCCN011</t>
  </si>
  <si>
    <t>Bùi Thị</t>
  </si>
  <si>
    <t>03/01/1996</t>
  </si>
  <si>
    <t>B14DCCN184</t>
  </si>
  <si>
    <t>Vũ Hoàng</t>
  </si>
  <si>
    <t>Hiệp</t>
  </si>
  <si>
    <t>26/03/1996</t>
  </si>
  <si>
    <t>B14DCCN056</t>
  </si>
  <si>
    <t>15/11/1996</t>
  </si>
  <si>
    <t>B14DCCN205</t>
  </si>
  <si>
    <t>Bùi Thị Thu</t>
  </si>
  <si>
    <t>22/07/1996</t>
  </si>
  <si>
    <t>B14DCCN083</t>
  </si>
  <si>
    <t>Hoàng Tùng</t>
  </si>
  <si>
    <t>Lâm</t>
  </si>
  <si>
    <t>B14DCCN280</t>
  </si>
  <si>
    <t>Nguyễn Hùng</t>
  </si>
  <si>
    <t>Mạnh</t>
  </si>
  <si>
    <t>02/06/1996</t>
  </si>
  <si>
    <t>B14DCCN094</t>
  </si>
  <si>
    <t>16/08/1996</t>
  </si>
  <si>
    <t>B14DCCN048</t>
  </si>
  <si>
    <t>18/08/1995</t>
  </si>
  <si>
    <t>B14DCCN273</t>
  </si>
  <si>
    <t>Nguyễn Thế</t>
  </si>
  <si>
    <t>Quyền</t>
  </si>
  <si>
    <t>22/02/1996</t>
  </si>
  <si>
    <t>B14DCCN366</t>
  </si>
  <si>
    <t>Thành</t>
  </si>
  <si>
    <t>17/03/1996</t>
  </si>
  <si>
    <t>B14DCCN107</t>
  </si>
  <si>
    <t>Nguyễn Mạnh</t>
  </si>
  <si>
    <t>Thuần</t>
  </si>
  <si>
    <t>B14DCCN319</t>
  </si>
  <si>
    <t>Phùng Văn</t>
  </si>
  <si>
    <t>Thưởng</t>
  </si>
  <si>
    <t>08/08/1996</t>
  </si>
  <si>
    <t>B14DCCN055</t>
  </si>
  <si>
    <t>Đoàn Văn</t>
  </si>
  <si>
    <t>17/12/1996</t>
  </si>
  <si>
    <t>B14DCCN131</t>
  </si>
  <si>
    <t>Nguyễn Xuân</t>
  </si>
  <si>
    <t>Trường</t>
  </si>
  <si>
    <t>06/10/1996</t>
  </si>
  <si>
    <t>B14DCCN236</t>
  </si>
  <si>
    <t>Nguyễn Đình</t>
  </si>
  <si>
    <t>Tuyên</t>
  </si>
  <si>
    <t>31/01/1996</t>
  </si>
  <si>
    <t>B13DCCN121</t>
  </si>
  <si>
    <t>Uy</t>
  </si>
  <si>
    <t>08/03/1995</t>
  </si>
  <si>
    <t>D13HTTT1</t>
  </si>
  <si>
    <t>B14DCCN204</t>
  </si>
  <si>
    <t>Trần Hoàng</t>
  </si>
  <si>
    <t>Việt</t>
  </si>
  <si>
    <t>13/10/1996</t>
  </si>
  <si>
    <t>B14DCCN321</t>
  </si>
  <si>
    <t>Xuyến</t>
  </si>
  <si>
    <t>17/10/1996</t>
  </si>
  <si>
    <t>B14DCCN732</t>
  </si>
  <si>
    <t>Đàm Minh</t>
  </si>
  <si>
    <t>25/09/1996</t>
  </si>
  <si>
    <t>B14DCCN378</t>
  </si>
  <si>
    <t>Lê Đức</t>
  </si>
  <si>
    <t>09/01/1995</t>
  </si>
  <si>
    <t>B14DCCN584</t>
  </si>
  <si>
    <t>Nguyễn Thị Vân</t>
  </si>
  <si>
    <t>B14DCCN663</t>
  </si>
  <si>
    <t>Trần Thị Kim</t>
  </si>
  <si>
    <t>Chi</t>
  </si>
  <si>
    <t>30/03/1996</t>
  </si>
  <si>
    <t>B14DCCN495</t>
  </si>
  <si>
    <t>Chung</t>
  </si>
  <si>
    <t>B14DCCN556</t>
  </si>
  <si>
    <t>Lo Văn</t>
  </si>
  <si>
    <t>Công</t>
  </si>
  <si>
    <t>10/04/1992</t>
  </si>
  <si>
    <t>B14DCCN793</t>
  </si>
  <si>
    <t>Bùi Anh</t>
  </si>
  <si>
    <t>B14DCCN442</t>
  </si>
  <si>
    <t>15/01/1996</t>
  </si>
  <si>
    <t>B14DCCN396</t>
  </si>
  <si>
    <t>Đỗ Thị Thu</t>
  </si>
  <si>
    <t>Hằng</t>
  </si>
  <si>
    <t>21/10/1996</t>
  </si>
  <si>
    <t>B14DCCN406</t>
  </si>
  <si>
    <t>Bùi Ngọc</t>
  </si>
  <si>
    <t>01/03/1996</t>
  </si>
  <si>
    <t>B14DCCN745</t>
  </si>
  <si>
    <t>07/02/1996</t>
  </si>
  <si>
    <t>B14DCCN477</t>
  </si>
  <si>
    <t>Mai Đình</t>
  </si>
  <si>
    <t>B14DCCN538</t>
  </si>
  <si>
    <t>Hoàng Đức</t>
  </si>
  <si>
    <t>Huynh</t>
  </si>
  <si>
    <t>28/11/1996</t>
  </si>
  <si>
    <t>B14DCCN572</t>
  </si>
  <si>
    <t>Yai</t>
  </si>
  <si>
    <t>Louangseng</t>
  </si>
  <si>
    <t>03/01/1994</t>
  </si>
  <si>
    <t>B14DCCN472</t>
  </si>
  <si>
    <t>Hà Văn</t>
  </si>
  <si>
    <t>Luận</t>
  </si>
  <si>
    <t>23/08/1996</t>
  </si>
  <si>
    <t>B14DCCN570</t>
  </si>
  <si>
    <t>Khamsay</t>
  </si>
  <si>
    <t>Mankhong</t>
  </si>
  <si>
    <t>10/06/1995</t>
  </si>
  <si>
    <t>B14DCCN502</t>
  </si>
  <si>
    <t>05/04/1996</t>
  </si>
  <si>
    <t>B14DCCN393</t>
  </si>
  <si>
    <t>Vũ Thị Lệ</t>
  </si>
  <si>
    <t>Quyên</t>
  </si>
  <si>
    <t>25/11/1996</t>
  </si>
  <si>
    <t>B14DCCN568</t>
  </si>
  <si>
    <t>Syamphay</t>
  </si>
  <si>
    <t>Sataphone</t>
  </si>
  <si>
    <t>05/08/1992</t>
  </si>
  <si>
    <t>B14DCCN478</t>
  </si>
  <si>
    <t>30/10/1996</t>
  </si>
  <si>
    <t>B14DCCN557</t>
  </si>
  <si>
    <t>Nông Thị</t>
  </si>
  <si>
    <t>Tấm</t>
  </si>
  <si>
    <t>29/10/1995</t>
  </si>
  <si>
    <t>B14DCCN422</t>
  </si>
  <si>
    <t>Nguyễn Quy</t>
  </si>
  <si>
    <t>Thức</t>
  </si>
  <si>
    <t>B14DCCN509</t>
  </si>
  <si>
    <t>Toàn</t>
  </si>
  <si>
    <t>15/06/1996</t>
  </si>
  <si>
    <t>B14DCCN569</t>
  </si>
  <si>
    <t>Souphavan</t>
  </si>
  <si>
    <t>Vongxatry</t>
  </si>
  <si>
    <t>18/02/1995</t>
  </si>
  <si>
    <t>B14DCCN476</t>
  </si>
  <si>
    <t>Chu Thị Hải</t>
  </si>
  <si>
    <t>Yến</t>
  </si>
  <si>
    <t>15/10/1996</t>
  </si>
  <si>
    <t>603-A2</t>
  </si>
  <si>
    <t>505-A2</t>
  </si>
  <si>
    <t>B14DCCN256</t>
  </si>
  <si>
    <t>An</t>
  </si>
  <si>
    <t>23/02/1995</t>
  </si>
  <si>
    <t>D14-114_04</t>
  </si>
  <si>
    <t>B14DCCN258</t>
  </si>
  <si>
    <t>Hoàng Thị Tú</t>
  </si>
  <si>
    <t>30/10/1995</t>
  </si>
  <si>
    <t>B14DCCN233</t>
  </si>
  <si>
    <t>02/06/1995</t>
  </si>
  <si>
    <t>B14DCCN135</t>
  </si>
  <si>
    <t>Ninh Việt</t>
  </si>
  <si>
    <t>B12DCCN307</t>
  </si>
  <si>
    <t>24/10/1994</t>
  </si>
  <si>
    <t>B14DCCN269</t>
  </si>
  <si>
    <t>Đào</t>
  </si>
  <si>
    <t>B13DCCN189</t>
  </si>
  <si>
    <t>Nguyễn Gia</t>
  </si>
  <si>
    <t>Đăng</t>
  </si>
  <si>
    <t>28/12/1994</t>
  </si>
  <si>
    <t>B14DCCN274</t>
  </si>
  <si>
    <t>03/11/1996</t>
  </si>
  <si>
    <t>B14DCCN230</t>
  </si>
  <si>
    <t>Đỗ Thị Thanh</t>
  </si>
  <si>
    <t>Hà</t>
  </si>
  <si>
    <t>07/09/1996</t>
  </si>
  <si>
    <t>B13DCCN196</t>
  </si>
  <si>
    <t>Nguyễn Bắc</t>
  </si>
  <si>
    <t>B14DCCN200</t>
  </si>
  <si>
    <t>Bùi Việt</t>
  </si>
  <si>
    <t>25/08/1996</t>
  </si>
  <si>
    <t>B14DCCN239</t>
  </si>
  <si>
    <t>Lê Bá</t>
  </si>
  <si>
    <t>09/09/1996</t>
  </si>
  <si>
    <t>B14DCCN069</t>
  </si>
  <si>
    <t>23/03/1996</t>
  </si>
  <si>
    <t>B14DCCN229</t>
  </si>
  <si>
    <t>Phạm Quang</t>
  </si>
  <si>
    <t>09/07/1995</t>
  </si>
  <si>
    <t>B14DCCN120</t>
  </si>
  <si>
    <t>B14DCCN260</t>
  </si>
  <si>
    <t>Vương Thị</t>
  </si>
  <si>
    <t>B14DCCN050</t>
  </si>
  <si>
    <t>Hứa Trung</t>
  </si>
  <si>
    <t>Kiên</t>
  </si>
  <si>
    <t>B14DCCN261</t>
  </si>
  <si>
    <t>17/11/1996</t>
  </si>
  <si>
    <t>B14DCCN125</t>
  </si>
  <si>
    <t>Bùi Thị Diệu</t>
  </si>
  <si>
    <t>Mai</t>
  </si>
  <si>
    <t>02/04/1996</t>
  </si>
  <si>
    <t>B14DCCN191</t>
  </si>
  <si>
    <t>B14DCCN128</t>
  </si>
  <si>
    <t>Hoàng Thị Lan</t>
  </si>
  <si>
    <t>06/05/1996</t>
  </si>
  <si>
    <t>B14DCCN197</t>
  </si>
  <si>
    <t>Trịnh Huy</t>
  </si>
  <si>
    <t>B14DCCN232</t>
  </si>
  <si>
    <t>Đoàn Duy</t>
  </si>
  <si>
    <t>29/08/1996</t>
  </si>
  <si>
    <t>B14DCCN106</t>
  </si>
  <si>
    <t>Phùng Hưng</t>
  </si>
  <si>
    <t>Thịnh</t>
  </si>
  <si>
    <t>10/03/1996</t>
  </si>
  <si>
    <t>B14DCCN066</t>
  </si>
  <si>
    <t>Nguyễn Thị Hải</t>
  </si>
  <si>
    <t>B14DCCN491</t>
  </si>
  <si>
    <t>Chinh</t>
  </si>
  <si>
    <t>B14DCCN546</t>
  </si>
  <si>
    <t>Cúc</t>
  </si>
  <si>
    <t>24/07/1995</t>
  </si>
  <si>
    <t>B14DCCN575</t>
  </si>
  <si>
    <t>Douangchan</t>
  </si>
  <si>
    <t>Douangxana</t>
  </si>
  <si>
    <t>23/10/1995</t>
  </si>
  <si>
    <t>B14DCCN297</t>
  </si>
  <si>
    <t>Hồng Việt</t>
  </si>
  <si>
    <t>04/11/1996</t>
  </si>
  <si>
    <t>B14DCCN518</t>
  </si>
  <si>
    <t>Hà Huy</t>
  </si>
  <si>
    <t>Đại</t>
  </si>
  <si>
    <t>18/04/1995</t>
  </si>
  <si>
    <t>B14DCCN335</t>
  </si>
  <si>
    <t>10/03/1995</t>
  </si>
  <si>
    <t>B14DCCN275</t>
  </si>
  <si>
    <t>18/10/1996</t>
  </si>
  <si>
    <t>B14DCCN528</t>
  </si>
  <si>
    <t>Phạm Ngọc</t>
  </si>
  <si>
    <t>Hiển</t>
  </si>
  <si>
    <t>10/10/1996</t>
  </si>
  <si>
    <t>B14DCCN324</t>
  </si>
  <si>
    <t>Lê Thị</t>
  </si>
  <si>
    <t>25/04/1996</t>
  </si>
  <si>
    <t>B14DCCN467</t>
  </si>
  <si>
    <t>Học</t>
  </si>
  <si>
    <t>B14DCCN866</t>
  </si>
  <si>
    <t>Làn</t>
  </si>
  <si>
    <t>20/04/1995</t>
  </si>
  <si>
    <t>B14DCCN468</t>
  </si>
  <si>
    <t>Ngô Thị Thùy</t>
  </si>
  <si>
    <t>03/07/1996</t>
  </si>
  <si>
    <t>B14DCCN474</t>
  </si>
  <si>
    <t>Hoàng Trọng</t>
  </si>
  <si>
    <t>Nhân</t>
  </si>
  <si>
    <t>17/01/1996</t>
  </si>
  <si>
    <t>B14DCCN382</t>
  </si>
  <si>
    <t>Trần Đức</t>
  </si>
  <si>
    <t>Phú</t>
  </si>
  <si>
    <t>15/04/1996</t>
  </si>
  <si>
    <t>B14DCCN285</t>
  </si>
  <si>
    <t>Cao Thanh</t>
  </si>
  <si>
    <t>Sang</t>
  </si>
  <si>
    <t>B14DCCN567</t>
  </si>
  <si>
    <t>Khamkeo</t>
  </si>
  <si>
    <t>Seepasurt</t>
  </si>
  <si>
    <t>05/12/1994</t>
  </si>
  <si>
    <t>B14DCCN356</t>
  </si>
  <si>
    <t>B14DCCN293</t>
  </si>
  <si>
    <t>Lê Huy</t>
  </si>
  <si>
    <t>Thăng</t>
  </si>
  <si>
    <t>12/02/1996</t>
  </si>
  <si>
    <t>B14DCCN571</t>
  </si>
  <si>
    <t>Neutmixay</t>
  </si>
  <si>
    <t>Thomvilay</t>
  </si>
  <si>
    <t>09/06/1992</t>
  </si>
  <si>
    <t>B14DCCN414</t>
  </si>
  <si>
    <t>Nguyễn Đắc</t>
  </si>
  <si>
    <t>Thủy</t>
  </si>
  <si>
    <t>03/10/1996</t>
  </si>
  <si>
    <t>B14DCCN443</t>
  </si>
  <si>
    <t>Thúy</t>
  </si>
  <si>
    <t>21/09/1996</t>
  </si>
  <si>
    <t>B14DCCN458</t>
  </si>
  <si>
    <t>Vũ Minh</t>
  </si>
  <si>
    <t>14/07/1996</t>
  </si>
  <si>
    <t>B14DCCN777</t>
  </si>
  <si>
    <t>Nguyễn Thị Thu</t>
  </si>
  <si>
    <t>Trang</t>
  </si>
  <si>
    <t>21/02/1996</t>
  </si>
  <si>
    <t>B14DCCN543</t>
  </si>
  <si>
    <t>Lê Thành</t>
  </si>
  <si>
    <t>30/11/1993</t>
  </si>
  <si>
    <t>B14DCCN521</t>
  </si>
  <si>
    <t>Yên</t>
  </si>
  <si>
    <t>06/12/1996</t>
  </si>
  <si>
    <t>602-A2</t>
  </si>
  <si>
    <t>501-A2</t>
  </si>
  <si>
    <t>201A-A3</t>
  </si>
  <si>
    <t>Giờ thi: 8h00</t>
  </si>
  <si>
    <t>BẢNG ĐIỂM HỌC PHẦN</t>
  </si>
  <si>
    <t>Hà Nội, ngày 13 tháng 6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</si>
</sst>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0.0_);[Red]\(0.0\)"/>
    <numFmt numFmtId="166" formatCode="#,##0.0"/>
  </numFmts>
  <fonts count="25" x14ac:knownFonts="1">
    <font>
      <sz val="12"/>
      <name val=".VnTime"/>
      <family val="2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0"/>
      <name val="Calibri"/>
      <family val="2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6">
    <xf numFmtId="0" fontId="0" fillId="0" borderId="0"/>
    <xf numFmtId="0" fontId="1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</cellStyleXfs>
  <cellXfs count="126">
    <xf numFmtId="0" fontId="0" fillId="0" borderId="0" xfId="0"/>
    <xf numFmtId="0" fontId="2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4" fillId="0" borderId="0" xfId="1" applyFont="1" applyFill="1" applyAlignment="1" applyProtection="1">
      <alignment horizontal="center" vertical="center"/>
      <protection locked="0"/>
    </xf>
    <xf numFmtId="0" fontId="10" fillId="0" borderId="0" xfId="1" applyFont="1" applyFill="1" applyAlignment="1" applyProtection="1">
      <alignment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4" fillId="0" borderId="0" xfId="1" applyFont="1" applyFill="1" applyProtection="1">
      <protection locked="0"/>
    </xf>
    <xf numFmtId="0" fontId="10" fillId="0" borderId="0" xfId="3" applyFont="1" applyFill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5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6" fillId="0" borderId="0" xfId="0" applyNumberFormat="1" applyFont="1" applyFill="1" applyBorder="1" applyAlignment="1" applyProtection="1">
      <alignment horizontal="center" vertical="center"/>
      <protection hidden="1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vertical="center" textRotation="90" wrapText="1"/>
      <protection locked="0"/>
    </xf>
    <xf numFmtId="0" fontId="10" fillId="0" borderId="11" xfId="0" applyFont="1" applyFill="1" applyBorder="1" applyAlignment="1" applyProtection="1">
      <alignment vertical="center" textRotation="90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2" fillId="0" borderId="12" xfId="1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2" fillId="0" borderId="12" xfId="0" applyNumberFormat="1" applyFont="1" applyFill="1" applyBorder="1" applyAlignment="1">
      <alignment horizontal="center" vertical="center"/>
    </xf>
    <xf numFmtId="49" fontId="19" fillId="0" borderId="0" xfId="0" applyNumberFormat="1" applyFont="1"/>
    <xf numFmtId="49" fontId="0" fillId="0" borderId="0" xfId="0" applyNumberFormat="1"/>
    <xf numFmtId="164" fontId="0" fillId="0" borderId="0" xfId="0" applyNumberFormat="1"/>
    <xf numFmtId="165" fontId="2" fillId="0" borderId="12" xfId="4" quotePrefix="1" applyNumberFormat="1" applyFont="1" applyBorder="1" applyAlignment="1" applyProtection="1">
      <alignment horizontal="center" vertical="center"/>
      <protection locked="0"/>
    </xf>
    <xf numFmtId="165" fontId="2" fillId="0" borderId="14" xfId="4" quotePrefix="1" applyNumberFormat="1" applyFont="1" applyBorder="1" applyAlignment="1" applyProtection="1">
      <alignment horizontal="center" vertical="center"/>
      <protection locked="0"/>
    </xf>
    <xf numFmtId="0" fontId="2" fillId="0" borderId="14" xfId="4" quotePrefix="1" applyFont="1" applyBorder="1" applyAlignment="1" applyProtection="1">
      <alignment horizontal="center" vertical="center"/>
      <protection locked="0"/>
    </xf>
    <xf numFmtId="166" fontId="2" fillId="0" borderId="12" xfId="0" quotePrefix="1" applyNumberFormat="1" applyFont="1" applyFill="1" applyBorder="1" applyAlignment="1" applyProtection="1">
      <alignment horizontal="center" vertical="center"/>
      <protection locked="0"/>
    </xf>
    <xf numFmtId="166" fontId="20" fillId="0" borderId="12" xfId="0" applyNumberFormat="1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/>
      <protection hidden="1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Protection="1">
      <protection hidden="1"/>
    </xf>
    <xf numFmtId="0" fontId="21" fillId="0" borderId="0" xfId="0" applyFont="1" applyFill="1" applyBorder="1" applyProtection="1">
      <protection hidden="1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2" fillId="0" borderId="15" xfId="0" applyNumberFormat="1" applyFont="1" applyFill="1" applyBorder="1" applyAlignment="1">
      <alignment horizontal="center" vertical="center"/>
    </xf>
    <xf numFmtId="165" fontId="2" fillId="0" borderId="15" xfId="4" quotePrefix="1" applyNumberFormat="1" applyFont="1" applyBorder="1" applyAlignment="1" applyProtection="1">
      <alignment horizontal="center" vertical="center"/>
      <protection locked="0"/>
    </xf>
    <xf numFmtId="165" fontId="2" fillId="0" borderId="17" xfId="4" quotePrefix="1" applyNumberFormat="1" applyFont="1" applyBorder="1" applyAlignment="1" applyProtection="1">
      <alignment horizontal="center" vertical="center"/>
      <protection locked="0"/>
    </xf>
    <xf numFmtId="0" fontId="2" fillId="0" borderId="17" xfId="4" quotePrefix="1" applyFont="1" applyBorder="1" applyAlignment="1" applyProtection="1">
      <alignment horizontal="center" vertical="center"/>
      <protection locked="0"/>
    </xf>
    <xf numFmtId="166" fontId="2" fillId="0" borderId="15" xfId="0" quotePrefix="1" applyNumberFormat="1" applyFont="1" applyFill="1" applyBorder="1" applyAlignment="1" applyProtection="1">
      <alignment horizontal="center" vertical="center"/>
      <protection locked="0"/>
    </xf>
    <xf numFmtId="166" fontId="20" fillId="0" borderId="15" xfId="0" applyNumberFormat="1" applyFont="1" applyFill="1" applyBorder="1" applyAlignment="1" applyProtection="1">
      <alignment horizontal="center" vertical="center"/>
      <protection hidden="1"/>
    </xf>
    <xf numFmtId="0" fontId="2" fillId="0" borderId="15" xfId="0" applyFont="1" applyFill="1" applyBorder="1" applyAlignment="1" applyProtection="1">
      <alignment horizontal="center"/>
      <protection hidden="1"/>
    </xf>
    <xf numFmtId="166" fontId="2" fillId="0" borderId="15" xfId="0" quotePrefix="1" applyNumberFormat="1" applyFont="1" applyFill="1" applyBorder="1" applyAlignment="1" applyProtection="1">
      <alignment horizontal="center"/>
      <protection hidden="1"/>
    </xf>
    <xf numFmtId="0" fontId="2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5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Protection="1"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0" xfId="5" applyFont="1" applyFill="1" applyBorder="1" applyAlignment="1" applyProtection="1">
      <alignment horizontal="left" vertical="center"/>
      <protection locked="0"/>
    </xf>
    <xf numFmtId="0" fontId="4" fillId="0" borderId="0" xfId="5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wrapText="1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Protection="1">
      <protection locked="0"/>
    </xf>
    <xf numFmtId="0" fontId="23" fillId="0" borderId="0" xfId="5" quotePrefix="1" applyFont="1" applyFill="1" applyBorder="1" applyAlignment="1" applyProtection="1">
      <alignment vertical="center"/>
      <protection locked="0"/>
    </xf>
    <xf numFmtId="0" fontId="23" fillId="0" borderId="0" xfId="5" applyFont="1" applyFill="1" applyBorder="1" applyAlignment="1" applyProtection="1">
      <alignment horizontal="center" vertical="center"/>
      <protection hidden="1"/>
    </xf>
    <xf numFmtId="0" fontId="23" fillId="0" borderId="0" xfId="0" applyFont="1" applyFill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hidden="1"/>
    </xf>
    <xf numFmtId="0" fontId="11" fillId="0" borderId="0" xfId="5" quotePrefix="1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0" fontId="14" fillId="0" borderId="0" xfId="1" applyFont="1" applyFill="1" applyBorder="1" applyAlignment="1" applyProtection="1">
      <alignment horizontal="left"/>
      <protection locked="0"/>
    </xf>
    <xf numFmtId="0" fontId="2" fillId="0" borderId="0" xfId="5" quotePrefix="1" applyFont="1" applyFill="1" applyBorder="1" applyAlignment="1" applyProtection="1">
      <alignment horizontal="right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164" fontId="10" fillId="0" borderId="0" xfId="0" applyNumberFormat="1" applyFont="1" applyAlignment="1">
      <alignment horizontal="left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right" vertical="center"/>
      <protection locked="0"/>
    </xf>
    <xf numFmtId="0" fontId="3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</cellXfs>
  <cellStyles count="6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</cellStyles>
  <dxfs count="24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6"/>
  <sheetViews>
    <sheetView tabSelected="1" topLeftCell="B1" workbookViewId="0">
      <pane ySplit="2" topLeftCell="A3" activePane="bottomLeft" state="frozen"/>
      <selection activeCell="AA5" sqref="AA1:AA1048576"/>
      <selection pane="bottomLeft" activeCell="G4" sqref="G4:R4"/>
    </sheetView>
  </sheetViews>
  <sheetFormatPr defaultRowHeight="15.75" x14ac:dyDescent="0.25"/>
  <cols>
    <col min="1" max="1" width="0.5" style="6" hidden="1" customWidth="1"/>
    <col min="2" max="2" width="4" style="6" customWidth="1"/>
    <col min="3" max="3" width="10.625" style="6" customWidth="1"/>
    <col min="4" max="4" width="16.625" style="6" customWidth="1"/>
    <col min="5" max="5" width="9.875" style="6" customWidth="1"/>
    <col min="6" max="6" width="9.375" style="6" hidden="1" customWidth="1"/>
    <col min="7" max="7" width="12" style="6" customWidth="1"/>
    <col min="8" max="14" width="14" style="6" hidden="1" customWidth="1"/>
    <col min="15" max="16" width="4.375" style="6" customWidth="1"/>
    <col min="17" max="17" width="4.375" style="6" hidden="1" customWidth="1"/>
    <col min="18" max="18" width="4.375" style="6" customWidth="1"/>
    <col min="19" max="19" width="3.25" style="6" hidden="1" customWidth="1"/>
    <col min="20" max="20" width="4.875" style="6" hidden="1" customWidth="1"/>
    <col min="21" max="21" width="7.5" style="6" hidden="1" customWidth="1"/>
    <col min="22" max="22" width="8" style="6" hidden="1" customWidth="1"/>
    <col min="23" max="23" width="5.25" style="6" customWidth="1"/>
    <col min="24" max="24" width="6.5" style="6" customWidth="1"/>
    <col min="25" max="25" width="6.5" style="6" hidden="1" customWidth="1"/>
    <col min="26" max="26" width="11.875" style="6" hidden="1" customWidth="1"/>
    <col min="27" max="27" width="15.75" style="6" customWidth="1"/>
    <col min="28" max="28" width="7.625" style="6" hidden="1" customWidth="1"/>
    <col min="29" max="29" width="3.25" style="6" customWidth="1"/>
    <col min="30" max="30" width="5.75" style="6" customWidth="1"/>
    <col min="31" max="31" width="6.5" style="4" customWidth="1"/>
    <col min="32" max="47" width="9" style="5"/>
    <col min="48" max="16384" width="9" style="6"/>
  </cols>
  <sheetData>
    <row r="1" spans="2:47" ht="27.75" customHeight="1" x14ac:dyDescent="0.25">
      <c r="B1" s="119" t="s">
        <v>0</v>
      </c>
      <c r="C1" s="119"/>
      <c r="D1" s="119"/>
      <c r="E1" s="119"/>
      <c r="F1" s="119"/>
      <c r="G1" s="119"/>
      <c r="H1" s="1"/>
      <c r="I1" s="1"/>
      <c r="J1" s="1"/>
      <c r="K1" s="1"/>
      <c r="L1" s="1"/>
      <c r="M1" s="1"/>
      <c r="N1" s="1"/>
      <c r="O1" s="120" t="s">
        <v>733</v>
      </c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2"/>
      <c r="AD1" s="3"/>
    </row>
    <row r="2" spans="2:47" ht="25.5" customHeight="1" x14ac:dyDescent="0.25">
      <c r="B2" s="121" t="s">
        <v>1</v>
      </c>
      <c r="C2" s="121"/>
      <c r="D2" s="121"/>
      <c r="E2" s="121"/>
      <c r="F2" s="121"/>
      <c r="G2" s="121"/>
      <c r="H2" s="7"/>
      <c r="I2" s="7"/>
      <c r="J2" s="7"/>
      <c r="K2" s="7"/>
      <c r="L2" s="7"/>
      <c r="M2" s="7"/>
      <c r="N2" s="7"/>
      <c r="O2" s="122" t="s">
        <v>2</v>
      </c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8"/>
      <c r="AD2" s="9"/>
      <c r="AE2" s="10"/>
      <c r="AM2" s="4"/>
      <c r="AN2" s="11"/>
      <c r="AO2" s="4"/>
      <c r="AP2" s="4"/>
      <c r="AQ2" s="4"/>
      <c r="AR2" s="11"/>
      <c r="AS2" s="4"/>
    </row>
    <row r="3" spans="2:47" ht="33.75" customHeight="1" x14ac:dyDescent="0.25">
      <c r="B3" s="123" t="s">
        <v>3</v>
      </c>
      <c r="C3" s="123"/>
      <c r="D3" s="124" t="str">
        <f>M10</f>
        <v>Phát triển hệ thống thương mại điện tử</v>
      </c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5" t="str">
        <f xml:space="preserve"> "Nhóm: " &amp;  I10</f>
        <v>Nhóm: D14-114_04</v>
      </c>
      <c r="X3" s="125"/>
      <c r="Y3" s="125"/>
      <c r="Z3" s="125"/>
      <c r="AA3" s="125"/>
      <c r="AB3" s="125"/>
      <c r="AC3" s="13"/>
      <c r="AF3" s="114" t="s">
        <v>4</v>
      </c>
      <c r="AG3" s="114" t="s">
        <v>5</v>
      </c>
      <c r="AH3" s="114" t="s">
        <v>6</v>
      </c>
      <c r="AI3" s="114" t="s">
        <v>7</v>
      </c>
      <c r="AJ3" s="114"/>
      <c r="AK3" s="114"/>
      <c r="AL3" s="114"/>
      <c r="AM3" s="114" t="s">
        <v>8</v>
      </c>
      <c r="AN3" s="114"/>
      <c r="AO3" s="114" t="s">
        <v>9</v>
      </c>
      <c r="AP3" s="114"/>
      <c r="AQ3" s="114" t="s">
        <v>10</v>
      </c>
      <c r="AR3" s="114"/>
      <c r="AS3" s="114" t="s">
        <v>11</v>
      </c>
      <c r="AT3" s="114"/>
      <c r="AU3" s="14"/>
    </row>
    <row r="4" spans="2:47" ht="17.25" customHeight="1" x14ac:dyDescent="0.25">
      <c r="B4" s="115" t="s">
        <v>12</v>
      </c>
      <c r="C4" s="115"/>
      <c r="D4" s="15">
        <f>N10</f>
        <v>3</v>
      </c>
      <c r="E4" s="116" t="s">
        <v>13</v>
      </c>
      <c r="F4" s="116"/>
      <c r="G4" s="117">
        <v>43263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6"/>
      <c r="T4" s="16"/>
      <c r="U4" s="16"/>
      <c r="V4" s="16"/>
      <c r="W4" s="116" t="s">
        <v>732</v>
      </c>
      <c r="X4" s="116"/>
      <c r="Y4" s="116"/>
      <c r="Z4" s="116"/>
      <c r="AA4" s="116"/>
      <c r="AB4" s="116"/>
      <c r="AC4" s="17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4"/>
    </row>
    <row r="5" spans="2:47" ht="5.2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9"/>
      <c r="X5" s="3"/>
      <c r="Y5" s="3"/>
      <c r="Z5" s="3"/>
      <c r="AA5" s="3"/>
      <c r="AB5" s="3"/>
      <c r="AC5" s="3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4"/>
    </row>
    <row r="6" spans="2:47" ht="39" customHeight="1" x14ac:dyDescent="0.25">
      <c r="B6" s="101" t="s">
        <v>14</v>
      </c>
      <c r="C6" s="104" t="s">
        <v>15</v>
      </c>
      <c r="D6" s="106" t="s">
        <v>16</v>
      </c>
      <c r="E6" s="107"/>
      <c r="F6" s="101" t="s">
        <v>17</v>
      </c>
      <c r="G6" s="101" t="s">
        <v>5</v>
      </c>
      <c r="H6" s="101" t="s">
        <v>18</v>
      </c>
      <c r="I6" s="101" t="s">
        <v>19</v>
      </c>
      <c r="J6" s="101" t="s">
        <v>20</v>
      </c>
      <c r="K6" s="101" t="s">
        <v>21</v>
      </c>
      <c r="L6" s="101" t="s">
        <v>22</v>
      </c>
      <c r="M6" s="101" t="s">
        <v>23</v>
      </c>
      <c r="N6" s="101" t="s">
        <v>24</v>
      </c>
      <c r="O6" s="111" t="s">
        <v>25</v>
      </c>
      <c r="P6" s="111" t="s">
        <v>26</v>
      </c>
      <c r="Q6" s="111" t="s">
        <v>27</v>
      </c>
      <c r="R6" s="111" t="s">
        <v>28</v>
      </c>
      <c r="S6" s="110" t="s">
        <v>29</v>
      </c>
      <c r="T6" s="112" t="s">
        <v>30</v>
      </c>
      <c r="U6" s="113"/>
      <c r="V6" s="110" t="s">
        <v>31</v>
      </c>
      <c r="W6" s="110" t="s">
        <v>32</v>
      </c>
      <c r="X6" s="101" t="s">
        <v>33</v>
      </c>
      <c r="Y6" s="110" t="s">
        <v>34</v>
      </c>
      <c r="Z6" s="101" t="s">
        <v>35</v>
      </c>
      <c r="AA6" s="101" t="s">
        <v>36</v>
      </c>
      <c r="AB6" s="101" t="s">
        <v>37</v>
      </c>
      <c r="AC6" s="20"/>
      <c r="AF6" s="114"/>
      <c r="AG6" s="114"/>
      <c r="AH6" s="114"/>
      <c r="AI6" s="21" t="s">
        <v>38</v>
      </c>
      <c r="AJ6" s="21" t="s">
        <v>39</v>
      </c>
      <c r="AK6" s="21" t="s">
        <v>40</v>
      </c>
      <c r="AL6" s="21" t="s">
        <v>41</v>
      </c>
      <c r="AM6" s="21" t="s">
        <v>42</v>
      </c>
      <c r="AN6" s="21" t="s">
        <v>41</v>
      </c>
      <c r="AO6" s="21" t="s">
        <v>42</v>
      </c>
      <c r="AP6" s="21" t="s">
        <v>41</v>
      </c>
      <c r="AQ6" s="21" t="s">
        <v>42</v>
      </c>
      <c r="AR6" s="21" t="s">
        <v>41</v>
      </c>
      <c r="AS6" s="21" t="s">
        <v>42</v>
      </c>
      <c r="AT6" s="22" t="s">
        <v>41</v>
      </c>
      <c r="AU6" s="23"/>
    </row>
    <row r="7" spans="2:47" ht="39" customHeight="1" x14ac:dyDescent="0.25">
      <c r="B7" s="102"/>
      <c r="C7" s="105"/>
      <c r="D7" s="108"/>
      <c r="E7" s="109"/>
      <c r="F7" s="102"/>
      <c r="G7" s="102"/>
      <c r="H7" s="102"/>
      <c r="I7" s="102"/>
      <c r="J7" s="102"/>
      <c r="K7" s="102"/>
      <c r="L7" s="102"/>
      <c r="M7" s="102"/>
      <c r="N7" s="102"/>
      <c r="O7" s="111"/>
      <c r="P7" s="111"/>
      <c r="Q7" s="111"/>
      <c r="R7" s="111"/>
      <c r="S7" s="110"/>
      <c r="T7" s="24" t="s">
        <v>43</v>
      </c>
      <c r="U7" s="24" t="s">
        <v>44</v>
      </c>
      <c r="V7" s="110"/>
      <c r="W7" s="110"/>
      <c r="X7" s="103"/>
      <c r="Y7" s="110"/>
      <c r="Z7" s="102"/>
      <c r="AA7" s="103"/>
      <c r="AB7" s="103"/>
      <c r="AC7" s="20"/>
      <c r="AE7" s="25"/>
      <c r="AF7" s="26" t="str">
        <f>+D3</f>
        <v>Phát triển hệ thống thương mại điện tử</v>
      </c>
      <c r="AG7" s="27" t="str">
        <f>+W3</f>
        <v>Nhóm: D14-114_04</v>
      </c>
      <c r="AH7" s="28">
        <f>+$AQ$7+$AS$7+$AO$7</f>
        <v>50</v>
      </c>
      <c r="AI7" s="11">
        <f>COUNTIF($Z$8:$Z$66,"Khiển trách")</f>
        <v>0</v>
      </c>
      <c r="AJ7" s="11">
        <f>COUNTIF($Z$8:$Z$66,"Cảnh cáo")</f>
        <v>0</v>
      </c>
      <c r="AK7" s="11">
        <f>COUNTIF($Z$8:$Z$66,"Đình chỉ thi")</f>
        <v>0</v>
      </c>
      <c r="AL7" s="29">
        <f>+($AI$7+$AJ$7+$AK$7)/$AH$7*100%</f>
        <v>0</v>
      </c>
      <c r="AM7" s="11">
        <f>SUM(COUNTIF($Z$8:$Z$66,"Vắng"),COUNTIF($Z$8:$Z$66,"Vắng có phép"))</f>
        <v>0</v>
      </c>
      <c r="AN7" s="30">
        <f>+$AM$7/$AH$7</f>
        <v>0</v>
      </c>
      <c r="AO7" s="31">
        <f>COUNTIF($AE$8:$AE$66,"Thi lại")</f>
        <v>0</v>
      </c>
      <c r="AP7" s="30">
        <f>+$AO$7/$AH$7</f>
        <v>0</v>
      </c>
      <c r="AQ7" s="31">
        <f>COUNTIF($AE$8:$AE$66,"Học lại")</f>
        <v>7</v>
      </c>
      <c r="AR7" s="30">
        <f>+$AQ$7/$AH$7</f>
        <v>0.14000000000000001</v>
      </c>
      <c r="AS7" s="11">
        <f>COUNTIF($AE$9:$AE$66,"Đạt")</f>
        <v>43</v>
      </c>
      <c r="AT7" s="29">
        <f>+$AS$7/$AH$7</f>
        <v>0.86</v>
      </c>
      <c r="AU7" s="32"/>
    </row>
    <row r="8" spans="2:47" ht="14.25" customHeight="1" x14ac:dyDescent="0.25">
      <c r="B8" s="112" t="s">
        <v>45</v>
      </c>
      <c r="C8" s="118"/>
      <c r="D8" s="118"/>
      <c r="E8" s="118"/>
      <c r="F8" s="118"/>
      <c r="G8" s="113"/>
      <c r="H8" s="33"/>
      <c r="I8" s="33"/>
      <c r="J8" s="33"/>
      <c r="K8" s="33"/>
      <c r="L8" s="33"/>
      <c r="M8" s="33"/>
      <c r="N8" s="33"/>
      <c r="O8" s="34">
        <v>10</v>
      </c>
      <c r="P8" s="34">
        <v>10</v>
      </c>
      <c r="Q8" s="35"/>
      <c r="R8" s="34">
        <v>20</v>
      </c>
      <c r="S8" s="36"/>
      <c r="T8" s="37"/>
      <c r="U8" s="37"/>
      <c r="V8" s="37"/>
      <c r="W8" s="38">
        <f>100-(O8+P8+Q8+R8)</f>
        <v>60</v>
      </c>
      <c r="X8" s="102"/>
      <c r="Y8" s="39"/>
      <c r="Z8" s="39"/>
      <c r="AA8" s="102"/>
      <c r="AB8" s="102"/>
      <c r="AC8" s="20"/>
      <c r="AF8" s="4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14"/>
    </row>
    <row r="9" spans="2:47" ht="18.75" customHeight="1" x14ac:dyDescent="0.25">
      <c r="B9" s="41">
        <v>1</v>
      </c>
      <c r="C9" s="42" t="s">
        <v>585</v>
      </c>
      <c r="D9" s="43" t="s">
        <v>295</v>
      </c>
      <c r="E9" s="44" t="s">
        <v>586</v>
      </c>
      <c r="F9" s="45" t="s">
        <v>587</v>
      </c>
      <c r="G9" s="42" t="s">
        <v>60</v>
      </c>
      <c r="H9" s="46" t="s">
        <v>61</v>
      </c>
      <c r="I9" s="47" t="s">
        <v>588</v>
      </c>
      <c r="J9" s="48">
        <v>43262</v>
      </c>
      <c r="K9" s="47" t="s">
        <v>63</v>
      </c>
      <c r="L9" s="47" t="s">
        <v>729</v>
      </c>
      <c r="M9" s="47" t="s">
        <v>255</v>
      </c>
      <c r="N9">
        <v>3</v>
      </c>
      <c r="O9" s="49">
        <v>9</v>
      </c>
      <c r="P9" s="50">
        <v>8.5</v>
      </c>
      <c r="Q9" s="50" t="s">
        <v>46</v>
      </c>
      <c r="R9" s="50">
        <v>5.5</v>
      </c>
      <c r="S9" s="51"/>
      <c r="T9" s="51"/>
      <c r="U9" s="51"/>
      <c r="V9" s="51"/>
      <c r="W9" s="52">
        <v>6</v>
      </c>
      <c r="X9" s="53">
        <f t="shared" ref="X9:X58" si="0">ROUND(SUMPRODUCT(O9:W9,$O$8:$W$8)/100,1)</f>
        <v>6.5</v>
      </c>
      <c r="Y9" s="54" t="str">
        <f>IF(AND($X9&gt;=9,$X9&lt;=10),"A+","")&amp;IF(AND($X9&gt;=8.5,$X9&lt;=8.9),"A","")&amp;IF(AND($X9&gt;=8,$X9&lt;=8.4),"B+","")&amp;IF(AND($X9&gt;=7,$X9&lt;=7.9),"B","")&amp;IF(AND($X9&gt;=6.5,$X9&lt;=6.9),"C+","")&amp;IF(AND($X9&gt;=5.5,$X9&lt;=6.4),"C","")&amp;IF(AND($X9&gt;=5,$X9&lt;=5.4),"D+","")&amp;IF(AND($X9&gt;=4,$X9&lt;=4.9),"D","")&amp;IF(AND($X9&lt;4),"F","")</f>
        <v>C+</v>
      </c>
      <c r="Z9" s="54" t="str">
        <f t="shared" ref="Z9:Z58" si="1">IF($X9&lt;4,"Kém",IF(AND($X9&gt;=4,$X9&lt;=5.4),"Trung bình yếu",IF(AND($X9&gt;=5.5,$X9&lt;=6.9),"Trung bình",IF(AND($X9&gt;=7,$X9&lt;=8.4),"Khá",IF(AND($X9&gt;=8.5,$X9&lt;=10),"Giỏi","")))))</f>
        <v>Trung bình</v>
      </c>
      <c r="AA9" s="55" t="str">
        <f>+IF(OR($O9=0,$P9=0,$Q9=0,$R9=0),"Không đủ ĐKDT",IF(AND(W9=0,X9&gt;=4),"Không đạt",""))</f>
        <v/>
      </c>
      <c r="AB9" s="56" t="s">
        <v>731</v>
      </c>
      <c r="AC9" s="57"/>
      <c r="AD9" s="3"/>
      <c r="AE9" s="58" t="str">
        <f>IF(AA9="Không đủ ĐKDT","Học lại",IF(AA9="Đình chỉ thi","Học lại",IF(AND(MID(G9,2,2)&lt;"12",AA9="Vắng"),"Thi lại",IF(AA9="Vắng có phép", "Thi lại",IF(AND((MID(G9,2,2)&lt;"12"),X9&lt;4.5),"Thi lại",IF(AND((MID(G9,2,2)&lt;"18"),X9&lt;4),"Học lại",IF(AND((MID(G9,2,2)&gt;"17"),X9&lt;4),"Thi lại",IF(AND(MID(G9,2,2)&gt;"17",W9=0),"Thi lại",IF(AND((MID(G9,2,2)&lt;"12"),W9=0),"Thi lại",IF(AND((MID(G9,2,2)&lt;"18"),(MID(G9,2,2)&gt;"11"),W9=0),"Học lại","Đạt"))))))))))</f>
        <v>Đạt</v>
      </c>
      <c r="AF9" s="58"/>
      <c r="AG9" s="59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14"/>
    </row>
    <row r="10" spans="2:47" ht="18.75" customHeight="1" x14ac:dyDescent="0.25">
      <c r="B10" s="60">
        <v>2</v>
      </c>
      <c r="C10" s="61" t="s">
        <v>589</v>
      </c>
      <c r="D10" s="62" t="s">
        <v>590</v>
      </c>
      <c r="E10" s="63" t="s">
        <v>58</v>
      </c>
      <c r="F10" s="64" t="s">
        <v>591</v>
      </c>
      <c r="G10" s="61" t="s">
        <v>73</v>
      </c>
      <c r="H10" s="46" t="s">
        <v>61</v>
      </c>
      <c r="I10" s="47" t="s">
        <v>588</v>
      </c>
      <c r="J10" s="48">
        <v>43262</v>
      </c>
      <c r="K10" s="47" t="s">
        <v>63</v>
      </c>
      <c r="L10" s="47" t="s">
        <v>729</v>
      </c>
      <c r="M10" s="47" t="s">
        <v>255</v>
      </c>
      <c r="N10">
        <v>3</v>
      </c>
      <c r="O10" s="65">
        <v>10</v>
      </c>
      <c r="P10" s="66">
        <v>8.5</v>
      </c>
      <c r="Q10" s="66" t="s">
        <v>46</v>
      </c>
      <c r="R10" s="66">
        <v>8.5</v>
      </c>
      <c r="S10" s="67"/>
      <c r="T10" s="67"/>
      <c r="U10" s="67"/>
      <c r="V10" s="67"/>
      <c r="W10" s="68">
        <v>9</v>
      </c>
      <c r="X10" s="69">
        <f t="shared" si="0"/>
        <v>9</v>
      </c>
      <c r="Y10" s="70" t="str">
        <f>IF(AND($X10&gt;=9,$X10&lt;=10),"A+","")&amp;IF(AND($X10&gt;=8.5,$X10&lt;=8.9),"A","")&amp;IF(AND($X10&gt;=8,$X10&lt;=8.4),"B+","")&amp;IF(AND($X10&gt;=7,$X10&lt;=7.9),"B","")&amp;IF(AND($X10&gt;=6.5,$X10&lt;=6.9),"C+","")&amp;IF(AND($X10&gt;=5.5,$X10&lt;=6.4),"C","")&amp;IF(AND($X10&gt;=5,$X10&lt;=5.4),"D+","")&amp;IF(AND($X10&gt;=4,$X10&lt;=4.9),"D","")&amp;IF(AND($X10&lt;4),"F","")</f>
        <v>A+</v>
      </c>
      <c r="Z10" s="71" t="str">
        <f t="shared" si="1"/>
        <v>Giỏi</v>
      </c>
      <c r="AA10" s="55" t="str">
        <f>+IF(OR($O10=0,$P10=0,$Q10=0,$R10=0),"Không đủ ĐKDT",IF(AND(W10=0,X10&gt;=4),"Không đạt",""))</f>
        <v/>
      </c>
      <c r="AB10" s="55" t="s">
        <v>731</v>
      </c>
      <c r="AC10" s="57"/>
      <c r="AD10" s="3"/>
      <c r="AE10" s="58" t="str">
        <f t="shared" ref="AE10:AE58" si="2">IF(AA10="Không đủ ĐKDT","Học lại",IF(AA10="Đình chỉ thi","Học lại",IF(AND(MID(G10,2,2)&lt;"12",AA10="Vắng"),"Thi lại",IF(AA10="Vắng có phép", "Thi lại",IF(AND((MID(G10,2,2)&lt;"12"),X10&lt;4.5),"Thi lại",IF(AND((MID(G10,2,2)&lt;"18"),X10&lt;4),"Học lại",IF(AND((MID(G10,2,2)&gt;"17"),X10&lt;4),"Thi lại",IF(AND(MID(G10,2,2)&gt;"17",W10=0),"Thi lại",IF(AND((MID(G10,2,2)&lt;"12"),W10=0),"Thi lại",IF(AND((MID(G10,2,2)&lt;"18"),(MID(G10,2,2)&gt;"11"),W10=0),"Học lại","Đạt"))))))))))</f>
        <v>Đạt</v>
      </c>
      <c r="AF10" s="58"/>
      <c r="AG10" s="40"/>
      <c r="AH10" s="40"/>
      <c r="AI10" s="40"/>
      <c r="AJ10" s="21"/>
      <c r="AK10" s="21"/>
      <c r="AL10" s="21"/>
      <c r="AM10" s="21"/>
      <c r="AN10" s="12"/>
      <c r="AO10" s="21"/>
      <c r="AP10" s="21"/>
      <c r="AQ10" s="21"/>
      <c r="AR10" s="21"/>
      <c r="AS10" s="21"/>
      <c r="AT10" s="21"/>
      <c r="AU10" s="23"/>
    </row>
    <row r="11" spans="2:47" ht="18.75" customHeight="1" x14ac:dyDescent="0.25">
      <c r="B11" s="60">
        <v>3</v>
      </c>
      <c r="C11" s="61" t="s">
        <v>592</v>
      </c>
      <c r="D11" s="62" t="s">
        <v>228</v>
      </c>
      <c r="E11" s="63" t="s">
        <v>58</v>
      </c>
      <c r="F11" s="64" t="s">
        <v>593</v>
      </c>
      <c r="G11" s="61" t="s">
        <v>60</v>
      </c>
      <c r="H11" s="46" t="s">
        <v>61</v>
      </c>
      <c r="I11" s="47" t="s">
        <v>588</v>
      </c>
      <c r="J11" s="48">
        <v>43262</v>
      </c>
      <c r="K11" s="47" t="s">
        <v>63</v>
      </c>
      <c r="L11" s="47" t="s">
        <v>729</v>
      </c>
      <c r="M11" s="47" t="s">
        <v>255</v>
      </c>
      <c r="N11">
        <v>3</v>
      </c>
      <c r="O11" s="65">
        <v>9</v>
      </c>
      <c r="P11" s="66">
        <v>8</v>
      </c>
      <c r="Q11" s="66" t="s">
        <v>46</v>
      </c>
      <c r="R11" s="66">
        <v>6.5</v>
      </c>
      <c r="S11" s="72"/>
      <c r="T11" s="72"/>
      <c r="U11" s="72"/>
      <c r="V11" s="72"/>
      <c r="W11" s="68">
        <v>7</v>
      </c>
      <c r="X11" s="69">
        <f t="shared" si="0"/>
        <v>7.2</v>
      </c>
      <c r="Y11" s="70" t="str">
        <f t="shared" ref="Y11:Y58" si="3">IF(AND($X11&gt;=9,$X11&lt;=10),"A+","")&amp;IF(AND($X11&gt;=8.5,$X11&lt;=8.9),"A","")&amp;IF(AND($X11&gt;=8,$X11&lt;=8.4),"B+","")&amp;IF(AND($X11&gt;=7,$X11&lt;=7.9),"B","")&amp;IF(AND($X11&gt;=6.5,$X11&lt;=6.9),"C+","")&amp;IF(AND($X11&gt;=5.5,$X11&lt;=6.4),"C","")&amp;IF(AND($X11&gt;=5,$X11&lt;=5.4),"D+","")&amp;IF(AND($X11&gt;=4,$X11&lt;=4.9),"D","")&amp;IF(AND($X11&lt;4),"F","")</f>
        <v>B</v>
      </c>
      <c r="Z11" s="71" t="str">
        <f t="shared" si="1"/>
        <v>Khá</v>
      </c>
      <c r="AA11" s="55" t="str">
        <f t="shared" ref="AA11:AA58" si="4">+IF(OR($O11=0,$P11=0,$Q11=0,$R11=0),"Không đủ ĐKDT",IF(AND(W11=0,X11&gt;=4),"Không đạt",""))</f>
        <v/>
      </c>
      <c r="AB11" s="55" t="s">
        <v>731</v>
      </c>
      <c r="AC11" s="57"/>
      <c r="AD11" s="3"/>
      <c r="AE11" s="58" t="str">
        <f t="shared" si="2"/>
        <v>Đạt</v>
      </c>
      <c r="AF11" s="58"/>
      <c r="AG11" s="73"/>
      <c r="AH11" s="73"/>
      <c r="AI11" s="74"/>
      <c r="AJ11" s="12"/>
      <c r="AK11" s="12"/>
      <c r="AL11" s="12"/>
      <c r="AM11" s="75"/>
      <c r="AN11" s="12"/>
      <c r="AO11" s="76"/>
      <c r="AP11" s="77"/>
      <c r="AQ11" s="76"/>
      <c r="AR11" s="77"/>
      <c r="AS11" s="76"/>
      <c r="AT11" s="12"/>
      <c r="AU11" s="78"/>
    </row>
    <row r="12" spans="2:47" ht="18.75" customHeight="1" x14ac:dyDescent="0.25">
      <c r="B12" s="60">
        <v>4</v>
      </c>
      <c r="C12" s="61" t="s">
        <v>594</v>
      </c>
      <c r="D12" s="62" t="s">
        <v>595</v>
      </c>
      <c r="E12" s="63" t="s">
        <v>58</v>
      </c>
      <c r="F12" s="64" t="s">
        <v>289</v>
      </c>
      <c r="G12" s="61" t="s">
        <v>78</v>
      </c>
      <c r="H12" s="46" t="s">
        <v>61</v>
      </c>
      <c r="I12" s="47" t="s">
        <v>588</v>
      </c>
      <c r="J12" s="48">
        <v>43262</v>
      </c>
      <c r="K12" s="47" t="s">
        <v>63</v>
      </c>
      <c r="L12" s="47" t="s">
        <v>729</v>
      </c>
      <c r="M12" s="47" t="s">
        <v>255</v>
      </c>
      <c r="N12">
        <v>3</v>
      </c>
      <c r="O12" s="65">
        <v>10</v>
      </c>
      <c r="P12" s="66">
        <v>8</v>
      </c>
      <c r="Q12" s="66" t="s">
        <v>46</v>
      </c>
      <c r="R12" s="66">
        <v>6</v>
      </c>
      <c r="S12" s="72"/>
      <c r="T12" s="72"/>
      <c r="U12" s="72"/>
      <c r="V12" s="72"/>
      <c r="W12" s="68">
        <v>6.5</v>
      </c>
      <c r="X12" s="69">
        <f t="shared" si="0"/>
        <v>6.9</v>
      </c>
      <c r="Y12" s="70" t="str">
        <f t="shared" si="3"/>
        <v>C+</v>
      </c>
      <c r="Z12" s="71" t="str">
        <f t="shared" si="1"/>
        <v>Trung bình</v>
      </c>
      <c r="AA12" s="55" t="str">
        <f t="shared" si="4"/>
        <v/>
      </c>
      <c r="AB12" s="55" t="s">
        <v>731</v>
      </c>
      <c r="AC12" s="57"/>
      <c r="AD12" s="3"/>
      <c r="AE12" s="58" t="str">
        <f t="shared" si="2"/>
        <v>Đạt</v>
      </c>
      <c r="AF12" s="58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79"/>
    </row>
    <row r="13" spans="2:47" ht="18.75" customHeight="1" x14ac:dyDescent="0.25">
      <c r="B13" s="60">
        <v>5</v>
      </c>
      <c r="C13" s="61" t="s">
        <v>596</v>
      </c>
      <c r="D13" s="62" t="s">
        <v>476</v>
      </c>
      <c r="E13" s="63" t="s">
        <v>262</v>
      </c>
      <c r="F13" s="64" t="s">
        <v>597</v>
      </c>
      <c r="G13" s="61" t="s">
        <v>293</v>
      </c>
      <c r="H13" s="46" t="s">
        <v>61</v>
      </c>
      <c r="I13" s="47" t="s">
        <v>588</v>
      </c>
      <c r="J13" s="48">
        <v>43262</v>
      </c>
      <c r="K13" s="47" t="s">
        <v>63</v>
      </c>
      <c r="L13" s="47" t="s">
        <v>729</v>
      </c>
      <c r="M13" s="47" t="s">
        <v>255</v>
      </c>
      <c r="N13">
        <v>3</v>
      </c>
      <c r="O13" s="65">
        <v>8</v>
      </c>
      <c r="P13" s="66">
        <v>7</v>
      </c>
      <c r="Q13" s="66" t="s">
        <v>46</v>
      </c>
      <c r="R13" s="66">
        <v>0</v>
      </c>
      <c r="S13" s="72"/>
      <c r="T13" s="72"/>
      <c r="U13" s="72"/>
      <c r="V13" s="72"/>
      <c r="W13" s="68" t="s">
        <v>46</v>
      </c>
      <c r="X13" s="69">
        <f t="shared" si="0"/>
        <v>1.5</v>
      </c>
      <c r="Y13" s="70" t="str">
        <f t="shared" si="3"/>
        <v>F</v>
      </c>
      <c r="Z13" s="71" t="str">
        <f t="shared" si="1"/>
        <v>Kém</v>
      </c>
      <c r="AA13" s="55" t="str">
        <f t="shared" si="4"/>
        <v>Không đủ ĐKDT</v>
      </c>
      <c r="AB13" s="55" t="s">
        <v>731</v>
      </c>
      <c r="AC13" s="57"/>
      <c r="AD13" s="3"/>
      <c r="AE13" s="58" t="str">
        <f t="shared" si="2"/>
        <v>Học lại</v>
      </c>
      <c r="AF13" s="58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79"/>
    </row>
    <row r="14" spans="2:47" ht="18.75" customHeight="1" x14ac:dyDescent="0.25">
      <c r="B14" s="60">
        <v>6</v>
      </c>
      <c r="C14" s="61" t="s">
        <v>598</v>
      </c>
      <c r="D14" s="62" t="s">
        <v>116</v>
      </c>
      <c r="E14" s="63" t="s">
        <v>599</v>
      </c>
      <c r="F14" s="64" t="s">
        <v>121</v>
      </c>
      <c r="G14" s="61" t="s">
        <v>60</v>
      </c>
      <c r="H14" s="46" t="s">
        <v>61</v>
      </c>
      <c r="I14" s="47" t="s">
        <v>588</v>
      </c>
      <c r="J14" s="48">
        <v>43262</v>
      </c>
      <c r="K14" s="47" t="s">
        <v>63</v>
      </c>
      <c r="L14" s="47" t="s">
        <v>729</v>
      </c>
      <c r="M14" s="47" t="s">
        <v>255</v>
      </c>
      <c r="N14">
        <v>3</v>
      </c>
      <c r="O14" s="65">
        <v>10</v>
      </c>
      <c r="P14" s="66">
        <v>9</v>
      </c>
      <c r="Q14" s="66" t="s">
        <v>46</v>
      </c>
      <c r="R14" s="66">
        <v>8</v>
      </c>
      <c r="S14" s="72"/>
      <c r="T14" s="72"/>
      <c r="U14" s="72"/>
      <c r="V14" s="72"/>
      <c r="W14" s="68">
        <v>8.5</v>
      </c>
      <c r="X14" s="69">
        <f t="shared" si="0"/>
        <v>8.6</v>
      </c>
      <c r="Y14" s="70" t="str">
        <f t="shared" si="3"/>
        <v>A</v>
      </c>
      <c r="Z14" s="71" t="str">
        <f t="shared" si="1"/>
        <v>Giỏi</v>
      </c>
      <c r="AA14" s="55" t="str">
        <f t="shared" si="4"/>
        <v/>
      </c>
      <c r="AB14" s="55" t="s">
        <v>731</v>
      </c>
      <c r="AC14" s="57"/>
      <c r="AD14" s="3"/>
      <c r="AE14" s="58" t="str">
        <f t="shared" si="2"/>
        <v>Đạt</v>
      </c>
      <c r="AF14" s="58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79"/>
    </row>
    <row r="15" spans="2:47" ht="18.75" customHeight="1" x14ac:dyDescent="0.25">
      <c r="B15" s="60">
        <v>7</v>
      </c>
      <c r="C15" s="61" t="s">
        <v>600</v>
      </c>
      <c r="D15" s="62" t="s">
        <v>601</v>
      </c>
      <c r="E15" s="63" t="s">
        <v>602</v>
      </c>
      <c r="F15" s="64" t="s">
        <v>603</v>
      </c>
      <c r="G15" s="61" t="s">
        <v>293</v>
      </c>
      <c r="H15" s="46" t="s">
        <v>61</v>
      </c>
      <c r="I15" s="47" t="s">
        <v>588</v>
      </c>
      <c r="J15" s="48">
        <v>43262</v>
      </c>
      <c r="K15" s="47" t="s">
        <v>63</v>
      </c>
      <c r="L15" s="47" t="s">
        <v>729</v>
      </c>
      <c r="M15" s="47" t="s">
        <v>255</v>
      </c>
      <c r="N15">
        <v>3</v>
      </c>
      <c r="O15" s="65">
        <v>0</v>
      </c>
      <c r="P15" s="66">
        <v>0</v>
      </c>
      <c r="Q15" s="66" t="s">
        <v>46</v>
      </c>
      <c r="R15" s="66">
        <v>0</v>
      </c>
      <c r="S15" s="72"/>
      <c r="T15" s="72"/>
      <c r="U15" s="72"/>
      <c r="V15" s="72"/>
      <c r="W15" s="68" t="s">
        <v>46</v>
      </c>
      <c r="X15" s="69">
        <f t="shared" si="0"/>
        <v>0</v>
      </c>
      <c r="Y15" s="70" t="str">
        <f t="shared" si="3"/>
        <v>F</v>
      </c>
      <c r="Z15" s="71" t="str">
        <f t="shared" si="1"/>
        <v>Kém</v>
      </c>
      <c r="AA15" s="55" t="str">
        <f t="shared" si="4"/>
        <v>Không đủ ĐKDT</v>
      </c>
      <c r="AB15" s="55" t="s">
        <v>731</v>
      </c>
      <c r="AC15" s="57"/>
      <c r="AD15" s="3"/>
      <c r="AE15" s="58" t="str">
        <f t="shared" si="2"/>
        <v>Học lại</v>
      </c>
      <c r="AF15" s="58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79"/>
    </row>
    <row r="16" spans="2:47" ht="18.75" customHeight="1" x14ac:dyDescent="0.25">
      <c r="B16" s="60">
        <v>8</v>
      </c>
      <c r="C16" s="61" t="s">
        <v>604</v>
      </c>
      <c r="D16" s="62" t="s">
        <v>202</v>
      </c>
      <c r="E16" s="63" t="s">
        <v>170</v>
      </c>
      <c r="F16" s="64" t="s">
        <v>605</v>
      </c>
      <c r="G16" s="61" t="s">
        <v>60</v>
      </c>
      <c r="H16" s="46" t="s">
        <v>61</v>
      </c>
      <c r="I16" s="47" t="s">
        <v>588</v>
      </c>
      <c r="J16" s="48">
        <v>43262</v>
      </c>
      <c r="K16" s="47" t="s">
        <v>63</v>
      </c>
      <c r="L16" s="47" t="s">
        <v>729</v>
      </c>
      <c r="M16" s="47" t="s">
        <v>255</v>
      </c>
      <c r="N16">
        <v>3</v>
      </c>
      <c r="O16" s="65">
        <v>10</v>
      </c>
      <c r="P16" s="66">
        <v>9</v>
      </c>
      <c r="Q16" s="66" t="s">
        <v>46</v>
      </c>
      <c r="R16" s="66">
        <v>8</v>
      </c>
      <c r="S16" s="72"/>
      <c r="T16" s="72"/>
      <c r="U16" s="72"/>
      <c r="V16" s="72"/>
      <c r="W16" s="68">
        <v>8.5</v>
      </c>
      <c r="X16" s="69">
        <f t="shared" si="0"/>
        <v>8.6</v>
      </c>
      <c r="Y16" s="70" t="str">
        <f t="shared" si="3"/>
        <v>A</v>
      </c>
      <c r="Z16" s="71" t="str">
        <f t="shared" si="1"/>
        <v>Giỏi</v>
      </c>
      <c r="AA16" s="55" t="str">
        <f t="shared" si="4"/>
        <v/>
      </c>
      <c r="AB16" s="55" t="s">
        <v>731</v>
      </c>
      <c r="AC16" s="57"/>
      <c r="AD16" s="3"/>
      <c r="AE16" s="58" t="str">
        <f t="shared" si="2"/>
        <v>Đạt</v>
      </c>
      <c r="AF16" s="58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79"/>
    </row>
    <row r="17" spans="2:47" ht="18.75" customHeight="1" x14ac:dyDescent="0.25">
      <c r="B17" s="60">
        <v>9</v>
      </c>
      <c r="C17" s="61" t="s">
        <v>606</v>
      </c>
      <c r="D17" s="62" t="s">
        <v>607</v>
      </c>
      <c r="E17" s="63" t="s">
        <v>608</v>
      </c>
      <c r="F17" s="64" t="s">
        <v>609</v>
      </c>
      <c r="G17" s="61" t="s">
        <v>68</v>
      </c>
      <c r="H17" s="46" t="s">
        <v>61</v>
      </c>
      <c r="I17" s="47" t="s">
        <v>588</v>
      </c>
      <c r="J17" s="48">
        <v>43262</v>
      </c>
      <c r="K17" s="47" t="s">
        <v>63</v>
      </c>
      <c r="L17" s="47" t="s">
        <v>729</v>
      </c>
      <c r="M17" s="47" t="s">
        <v>255</v>
      </c>
      <c r="N17">
        <v>3</v>
      </c>
      <c r="O17" s="65">
        <v>10</v>
      </c>
      <c r="P17" s="66">
        <v>9</v>
      </c>
      <c r="Q17" s="66" t="s">
        <v>46</v>
      </c>
      <c r="R17" s="66">
        <v>8</v>
      </c>
      <c r="S17" s="72"/>
      <c r="T17" s="72"/>
      <c r="U17" s="72"/>
      <c r="V17" s="72"/>
      <c r="W17" s="68">
        <v>8.5</v>
      </c>
      <c r="X17" s="69">
        <f t="shared" si="0"/>
        <v>8.6</v>
      </c>
      <c r="Y17" s="70" t="str">
        <f t="shared" si="3"/>
        <v>A</v>
      </c>
      <c r="Z17" s="71" t="str">
        <f t="shared" si="1"/>
        <v>Giỏi</v>
      </c>
      <c r="AA17" s="55" t="str">
        <f t="shared" si="4"/>
        <v/>
      </c>
      <c r="AB17" s="55" t="s">
        <v>731</v>
      </c>
      <c r="AC17" s="57"/>
      <c r="AD17" s="3"/>
      <c r="AE17" s="58" t="str">
        <f t="shared" si="2"/>
        <v>Đạt</v>
      </c>
      <c r="AF17" s="58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79"/>
    </row>
    <row r="18" spans="2:47" ht="18.75" customHeight="1" x14ac:dyDescent="0.25">
      <c r="B18" s="60">
        <v>10</v>
      </c>
      <c r="C18" s="61" t="s">
        <v>610</v>
      </c>
      <c r="D18" s="62" t="s">
        <v>611</v>
      </c>
      <c r="E18" s="63" t="s">
        <v>278</v>
      </c>
      <c r="F18" s="64" t="s">
        <v>467</v>
      </c>
      <c r="G18" s="61" t="s">
        <v>293</v>
      </c>
      <c r="H18" s="46" t="s">
        <v>61</v>
      </c>
      <c r="I18" s="47" t="s">
        <v>588</v>
      </c>
      <c r="J18" s="48">
        <v>43262</v>
      </c>
      <c r="K18" s="47" t="s">
        <v>63</v>
      </c>
      <c r="L18" s="47" t="s">
        <v>729</v>
      </c>
      <c r="M18" s="47" t="s">
        <v>255</v>
      </c>
      <c r="N18">
        <v>3</v>
      </c>
      <c r="O18" s="65">
        <v>0</v>
      </c>
      <c r="P18" s="66">
        <v>0</v>
      </c>
      <c r="Q18" s="66" t="s">
        <v>46</v>
      </c>
      <c r="R18" s="66">
        <v>0</v>
      </c>
      <c r="S18" s="72"/>
      <c r="T18" s="72"/>
      <c r="U18" s="72"/>
      <c r="V18" s="72"/>
      <c r="W18" s="68" t="s">
        <v>46</v>
      </c>
      <c r="X18" s="69">
        <f t="shared" si="0"/>
        <v>0</v>
      </c>
      <c r="Y18" s="70" t="str">
        <f t="shared" si="3"/>
        <v>F</v>
      </c>
      <c r="Z18" s="71" t="str">
        <f t="shared" si="1"/>
        <v>Kém</v>
      </c>
      <c r="AA18" s="55" t="str">
        <f t="shared" si="4"/>
        <v>Không đủ ĐKDT</v>
      </c>
      <c r="AB18" s="55" t="s">
        <v>731</v>
      </c>
      <c r="AC18" s="57"/>
      <c r="AD18" s="3"/>
      <c r="AE18" s="58" t="str">
        <f t="shared" si="2"/>
        <v>Học lại</v>
      </c>
      <c r="AF18" s="58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79"/>
    </row>
    <row r="19" spans="2:47" ht="18.75" customHeight="1" x14ac:dyDescent="0.25">
      <c r="B19" s="60">
        <v>11</v>
      </c>
      <c r="C19" s="61" t="s">
        <v>612</v>
      </c>
      <c r="D19" s="62" t="s">
        <v>613</v>
      </c>
      <c r="E19" s="63" t="s">
        <v>288</v>
      </c>
      <c r="F19" s="64" t="s">
        <v>614</v>
      </c>
      <c r="G19" s="61" t="s">
        <v>68</v>
      </c>
      <c r="H19" s="46" t="s">
        <v>61</v>
      </c>
      <c r="I19" s="47" t="s">
        <v>588</v>
      </c>
      <c r="J19" s="48">
        <v>43262</v>
      </c>
      <c r="K19" s="47" t="s">
        <v>63</v>
      </c>
      <c r="L19" s="47" t="s">
        <v>729</v>
      </c>
      <c r="M19" s="47" t="s">
        <v>255</v>
      </c>
      <c r="N19">
        <v>3</v>
      </c>
      <c r="O19" s="65">
        <v>10</v>
      </c>
      <c r="P19" s="66">
        <v>8</v>
      </c>
      <c r="Q19" s="66" t="s">
        <v>46</v>
      </c>
      <c r="R19" s="66">
        <v>7</v>
      </c>
      <c r="S19" s="72"/>
      <c r="T19" s="72"/>
      <c r="U19" s="72"/>
      <c r="V19" s="72"/>
      <c r="W19" s="68">
        <v>7.5</v>
      </c>
      <c r="X19" s="69">
        <f t="shared" si="0"/>
        <v>7.7</v>
      </c>
      <c r="Y19" s="70" t="str">
        <f t="shared" si="3"/>
        <v>B</v>
      </c>
      <c r="Z19" s="71" t="str">
        <f t="shared" si="1"/>
        <v>Khá</v>
      </c>
      <c r="AA19" s="55" t="str">
        <f t="shared" si="4"/>
        <v/>
      </c>
      <c r="AB19" s="55" t="s">
        <v>731</v>
      </c>
      <c r="AC19" s="57"/>
      <c r="AD19" s="3"/>
      <c r="AE19" s="58" t="str">
        <f t="shared" si="2"/>
        <v>Đạt</v>
      </c>
      <c r="AF19" s="58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79"/>
    </row>
    <row r="20" spans="2:47" ht="18.75" customHeight="1" x14ac:dyDescent="0.25">
      <c r="B20" s="60">
        <v>12</v>
      </c>
      <c r="C20" s="61" t="s">
        <v>615</v>
      </c>
      <c r="D20" s="62" t="s">
        <v>616</v>
      </c>
      <c r="E20" s="63" t="s">
        <v>95</v>
      </c>
      <c r="F20" s="64" t="s">
        <v>617</v>
      </c>
      <c r="G20" s="61" t="s">
        <v>60</v>
      </c>
      <c r="H20" s="46" t="s">
        <v>61</v>
      </c>
      <c r="I20" s="47" t="s">
        <v>588</v>
      </c>
      <c r="J20" s="48">
        <v>43262</v>
      </c>
      <c r="K20" s="47" t="s">
        <v>63</v>
      </c>
      <c r="L20" s="47" t="s">
        <v>729</v>
      </c>
      <c r="M20" s="47" t="s">
        <v>255</v>
      </c>
      <c r="N20">
        <v>3</v>
      </c>
      <c r="O20" s="65">
        <v>10</v>
      </c>
      <c r="P20" s="66">
        <v>9</v>
      </c>
      <c r="Q20" s="66" t="s">
        <v>46</v>
      </c>
      <c r="R20" s="66">
        <v>6</v>
      </c>
      <c r="S20" s="72"/>
      <c r="T20" s="72"/>
      <c r="U20" s="72"/>
      <c r="V20" s="72"/>
      <c r="W20" s="68">
        <v>6.5</v>
      </c>
      <c r="X20" s="69">
        <f t="shared" si="0"/>
        <v>7</v>
      </c>
      <c r="Y20" s="70" t="str">
        <f t="shared" si="3"/>
        <v>B</v>
      </c>
      <c r="Z20" s="71" t="str">
        <f t="shared" si="1"/>
        <v>Khá</v>
      </c>
      <c r="AA20" s="55" t="str">
        <f t="shared" si="4"/>
        <v/>
      </c>
      <c r="AB20" s="55" t="s">
        <v>731</v>
      </c>
      <c r="AC20" s="57"/>
      <c r="AD20" s="3"/>
      <c r="AE20" s="58" t="str">
        <f t="shared" si="2"/>
        <v>Đạt</v>
      </c>
      <c r="AF20" s="58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79"/>
    </row>
    <row r="21" spans="2:47" ht="18.75" customHeight="1" x14ac:dyDescent="0.25">
      <c r="B21" s="60">
        <v>13</v>
      </c>
      <c r="C21" s="61" t="s">
        <v>618</v>
      </c>
      <c r="D21" s="62" t="s">
        <v>157</v>
      </c>
      <c r="E21" s="63" t="s">
        <v>95</v>
      </c>
      <c r="F21" s="64" t="s">
        <v>619</v>
      </c>
      <c r="G21" s="61" t="s">
        <v>78</v>
      </c>
      <c r="H21" s="46" t="s">
        <v>61</v>
      </c>
      <c r="I21" s="47" t="s">
        <v>588</v>
      </c>
      <c r="J21" s="48">
        <v>43262</v>
      </c>
      <c r="K21" s="47" t="s">
        <v>63</v>
      </c>
      <c r="L21" s="47" t="s">
        <v>729</v>
      </c>
      <c r="M21" s="47" t="s">
        <v>255</v>
      </c>
      <c r="N21">
        <v>3</v>
      </c>
      <c r="O21" s="65">
        <v>10</v>
      </c>
      <c r="P21" s="66">
        <v>9</v>
      </c>
      <c r="Q21" s="66" t="s">
        <v>46</v>
      </c>
      <c r="R21" s="66">
        <v>9.5</v>
      </c>
      <c r="S21" s="72"/>
      <c r="T21" s="72"/>
      <c r="U21" s="72"/>
      <c r="V21" s="72"/>
      <c r="W21" s="68">
        <v>10</v>
      </c>
      <c r="X21" s="69">
        <f t="shared" si="0"/>
        <v>9.8000000000000007</v>
      </c>
      <c r="Y21" s="70" t="str">
        <f t="shared" si="3"/>
        <v>A+</v>
      </c>
      <c r="Z21" s="71" t="str">
        <f t="shared" si="1"/>
        <v>Giỏi</v>
      </c>
      <c r="AA21" s="55" t="str">
        <f t="shared" si="4"/>
        <v/>
      </c>
      <c r="AB21" s="55" t="s">
        <v>731</v>
      </c>
      <c r="AC21" s="57"/>
      <c r="AD21" s="3"/>
      <c r="AE21" s="58" t="str">
        <f t="shared" si="2"/>
        <v>Đạt</v>
      </c>
      <c r="AF21" s="58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79"/>
    </row>
    <row r="22" spans="2:47" ht="18.75" customHeight="1" x14ac:dyDescent="0.25">
      <c r="B22" s="60">
        <v>14</v>
      </c>
      <c r="C22" s="61" t="s">
        <v>620</v>
      </c>
      <c r="D22" s="62" t="s">
        <v>621</v>
      </c>
      <c r="E22" s="63" t="s">
        <v>95</v>
      </c>
      <c r="F22" s="64" t="s">
        <v>622</v>
      </c>
      <c r="G22" s="61" t="s">
        <v>68</v>
      </c>
      <c r="H22" s="46" t="s">
        <v>61</v>
      </c>
      <c r="I22" s="47" t="s">
        <v>588</v>
      </c>
      <c r="J22" s="48">
        <v>43262</v>
      </c>
      <c r="K22" s="47" t="s">
        <v>63</v>
      </c>
      <c r="L22" s="47" t="s">
        <v>729</v>
      </c>
      <c r="M22" s="47" t="s">
        <v>255</v>
      </c>
      <c r="N22">
        <v>3</v>
      </c>
      <c r="O22" s="65">
        <v>10</v>
      </c>
      <c r="P22" s="66">
        <v>8</v>
      </c>
      <c r="Q22" s="66" t="s">
        <v>46</v>
      </c>
      <c r="R22" s="66">
        <v>8.5</v>
      </c>
      <c r="S22" s="72"/>
      <c r="T22" s="72"/>
      <c r="U22" s="72"/>
      <c r="V22" s="72"/>
      <c r="W22" s="68">
        <v>9.5</v>
      </c>
      <c r="X22" s="69">
        <f t="shared" si="0"/>
        <v>9.1999999999999993</v>
      </c>
      <c r="Y22" s="70" t="str">
        <f t="shared" si="3"/>
        <v>A+</v>
      </c>
      <c r="Z22" s="71" t="str">
        <f t="shared" si="1"/>
        <v>Giỏi</v>
      </c>
      <c r="AA22" s="55" t="str">
        <f t="shared" si="4"/>
        <v/>
      </c>
      <c r="AB22" s="55" t="s">
        <v>731</v>
      </c>
      <c r="AC22" s="57"/>
      <c r="AD22" s="3"/>
      <c r="AE22" s="58" t="str">
        <f t="shared" si="2"/>
        <v>Đạt</v>
      </c>
      <c r="AF22" s="58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79"/>
    </row>
    <row r="23" spans="2:47" ht="18.75" customHeight="1" x14ac:dyDescent="0.25">
      <c r="B23" s="60">
        <v>15</v>
      </c>
      <c r="C23" s="61" t="s">
        <v>623</v>
      </c>
      <c r="D23" s="62" t="s">
        <v>303</v>
      </c>
      <c r="E23" s="63" t="s">
        <v>98</v>
      </c>
      <c r="F23" s="64" t="s">
        <v>155</v>
      </c>
      <c r="G23" s="61" t="s">
        <v>73</v>
      </c>
      <c r="H23" s="46" t="s">
        <v>61</v>
      </c>
      <c r="I23" s="47" t="s">
        <v>588</v>
      </c>
      <c r="J23" s="48">
        <v>43262</v>
      </c>
      <c r="K23" s="47" t="s">
        <v>63</v>
      </c>
      <c r="L23" s="47" t="s">
        <v>729</v>
      </c>
      <c r="M23" s="47" t="s">
        <v>255</v>
      </c>
      <c r="N23">
        <v>3</v>
      </c>
      <c r="O23" s="65">
        <v>10</v>
      </c>
      <c r="P23" s="66">
        <v>8</v>
      </c>
      <c r="Q23" s="66" t="s">
        <v>46</v>
      </c>
      <c r="R23" s="66">
        <v>8</v>
      </c>
      <c r="S23" s="72"/>
      <c r="T23" s="72"/>
      <c r="U23" s="72"/>
      <c r="V23" s="72"/>
      <c r="W23" s="68">
        <v>8.5</v>
      </c>
      <c r="X23" s="69">
        <f t="shared" si="0"/>
        <v>8.5</v>
      </c>
      <c r="Y23" s="70" t="str">
        <f t="shared" si="3"/>
        <v>A</v>
      </c>
      <c r="Z23" s="71" t="str">
        <f t="shared" si="1"/>
        <v>Giỏi</v>
      </c>
      <c r="AA23" s="55" t="str">
        <f t="shared" si="4"/>
        <v/>
      </c>
      <c r="AB23" s="55" t="s">
        <v>731</v>
      </c>
      <c r="AC23" s="57"/>
      <c r="AD23" s="3"/>
      <c r="AE23" s="58" t="str">
        <f t="shared" si="2"/>
        <v>Đạt</v>
      </c>
      <c r="AF23" s="58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79"/>
    </row>
    <row r="24" spans="2:47" ht="18.75" customHeight="1" x14ac:dyDescent="0.25">
      <c r="B24" s="60">
        <v>16</v>
      </c>
      <c r="C24" s="61" t="s">
        <v>624</v>
      </c>
      <c r="D24" s="62" t="s">
        <v>625</v>
      </c>
      <c r="E24" s="63" t="s">
        <v>310</v>
      </c>
      <c r="F24" s="64" t="s">
        <v>282</v>
      </c>
      <c r="G24" s="61" t="s">
        <v>68</v>
      </c>
      <c r="H24" s="46" t="s">
        <v>61</v>
      </c>
      <c r="I24" s="47" t="s">
        <v>588</v>
      </c>
      <c r="J24" s="48">
        <v>43262</v>
      </c>
      <c r="K24" s="47" t="s">
        <v>63</v>
      </c>
      <c r="L24" s="47" t="s">
        <v>729</v>
      </c>
      <c r="M24" s="47" t="s">
        <v>255</v>
      </c>
      <c r="N24">
        <v>3</v>
      </c>
      <c r="O24" s="65">
        <v>10</v>
      </c>
      <c r="P24" s="66">
        <v>9</v>
      </c>
      <c r="Q24" s="66" t="s">
        <v>46</v>
      </c>
      <c r="R24" s="66">
        <v>8</v>
      </c>
      <c r="S24" s="72"/>
      <c r="T24" s="72"/>
      <c r="U24" s="72"/>
      <c r="V24" s="72"/>
      <c r="W24" s="68">
        <v>8.5</v>
      </c>
      <c r="X24" s="69">
        <f t="shared" si="0"/>
        <v>8.6</v>
      </c>
      <c r="Y24" s="70" t="str">
        <f t="shared" si="3"/>
        <v>A</v>
      </c>
      <c r="Z24" s="71" t="str">
        <f t="shared" si="1"/>
        <v>Giỏi</v>
      </c>
      <c r="AA24" s="55" t="str">
        <f t="shared" si="4"/>
        <v/>
      </c>
      <c r="AB24" s="55" t="s">
        <v>731</v>
      </c>
      <c r="AC24" s="57"/>
      <c r="AD24" s="3"/>
      <c r="AE24" s="58" t="str">
        <f t="shared" si="2"/>
        <v>Đạt</v>
      </c>
      <c r="AF24" s="58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79"/>
    </row>
    <row r="25" spans="2:47" ht="18.75" customHeight="1" x14ac:dyDescent="0.25">
      <c r="B25" s="60">
        <v>17</v>
      </c>
      <c r="C25" s="61" t="s">
        <v>626</v>
      </c>
      <c r="D25" s="62" t="s">
        <v>627</v>
      </c>
      <c r="E25" s="63" t="s">
        <v>628</v>
      </c>
      <c r="F25" s="64" t="s">
        <v>506</v>
      </c>
      <c r="G25" s="61" t="s">
        <v>78</v>
      </c>
      <c r="H25" s="46" t="s">
        <v>61</v>
      </c>
      <c r="I25" s="47" t="s">
        <v>588</v>
      </c>
      <c r="J25" s="48">
        <v>43262</v>
      </c>
      <c r="K25" s="47" t="s">
        <v>63</v>
      </c>
      <c r="L25" s="47" t="s">
        <v>729</v>
      </c>
      <c r="M25" s="47" t="s">
        <v>255</v>
      </c>
      <c r="N25">
        <v>3</v>
      </c>
      <c r="O25" s="65">
        <v>8</v>
      </c>
      <c r="P25" s="66">
        <v>7</v>
      </c>
      <c r="Q25" s="66" t="s">
        <v>46</v>
      </c>
      <c r="R25" s="66">
        <v>0</v>
      </c>
      <c r="S25" s="72"/>
      <c r="T25" s="72"/>
      <c r="U25" s="72"/>
      <c r="V25" s="72"/>
      <c r="W25" s="68" t="s">
        <v>46</v>
      </c>
      <c r="X25" s="69">
        <f t="shared" si="0"/>
        <v>1.5</v>
      </c>
      <c r="Y25" s="70" t="str">
        <f t="shared" si="3"/>
        <v>F</v>
      </c>
      <c r="Z25" s="71" t="str">
        <f t="shared" si="1"/>
        <v>Kém</v>
      </c>
      <c r="AA25" s="55" t="str">
        <f t="shared" si="4"/>
        <v>Không đủ ĐKDT</v>
      </c>
      <c r="AB25" s="55" t="s">
        <v>731</v>
      </c>
      <c r="AC25" s="57"/>
      <c r="AD25" s="3"/>
      <c r="AE25" s="58" t="str">
        <f t="shared" si="2"/>
        <v>Học lại</v>
      </c>
      <c r="AF25" s="58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79"/>
    </row>
    <row r="26" spans="2:47" ht="18.75" customHeight="1" x14ac:dyDescent="0.25">
      <c r="B26" s="60">
        <v>18</v>
      </c>
      <c r="C26" s="61" t="s">
        <v>629</v>
      </c>
      <c r="D26" s="62" t="s">
        <v>88</v>
      </c>
      <c r="E26" s="63" t="s">
        <v>459</v>
      </c>
      <c r="F26" s="64" t="s">
        <v>630</v>
      </c>
      <c r="G26" s="61" t="s">
        <v>78</v>
      </c>
      <c r="H26" s="46" t="s">
        <v>61</v>
      </c>
      <c r="I26" s="47" t="s">
        <v>588</v>
      </c>
      <c r="J26" s="48">
        <v>43262</v>
      </c>
      <c r="K26" s="47" t="s">
        <v>63</v>
      </c>
      <c r="L26" s="47" t="s">
        <v>729</v>
      </c>
      <c r="M26" s="47" t="s">
        <v>255</v>
      </c>
      <c r="N26">
        <v>3</v>
      </c>
      <c r="O26" s="65">
        <v>10</v>
      </c>
      <c r="P26" s="66">
        <v>8</v>
      </c>
      <c r="Q26" s="66" t="s">
        <v>46</v>
      </c>
      <c r="R26" s="66">
        <v>6</v>
      </c>
      <c r="S26" s="72"/>
      <c r="T26" s="72"/>
      <c r="U26" s="72"/>
      <c r="V26" s="72"/>
      <c r="W26" s="68">
        <v>6.5</v>
      </c>
      <c r="X26" s="69">
        <f t="shared" si="0"/>
        <v>6.9</v>
      </c>
      <c r="Y26" s="70" t="str">
        <f t="shared" si="3"/>
        <v>C+</v>
      </c>
      <c r="Z26" s="71" t="str">
        <f t="shared" si="1"/>
        <v>Trung bình</v>
      </c>
      <c r="AA26" s="55" t="str">
        <f t="shared" si="4"/>
        <v/>
      </c>
      <c r="AB26" s="55" t="s">
        <v>731</v>
      </c>
      <c r="AC26" s="57"/>
      <c r="AD26" s="3"/>
      <c r="AE26" s="58" t="str">
        <f t="shared" si="2"/>
        <v>Đạt</v>
      </c>
      <c r="AF26" s="58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79"/>
    </row>
    <row r="27" spans="2:47" ht="18.75" customHeight="1" x14ac:dyDescent="0.25">
      <c r="B27" s="60">
        <v>19</v>
      </c>
      <c r="C27" s="61" t="s">
        <v>631</v>
      </c>
      <c r="D27" s="62" t="s">
        <v>632</v>
      </c>
      <c r="E27" s="63" t="s">
        <v>633</v>
      </c>
      <c r="F27" s="64" t="s">
        <v>634</v>
      </c>
      <c r="G27" s="61" t="s">
        <v>60</v>
      </c>
      <c r="H27" s="46" t="s">
        <v>61</v>
      </c>
      <c r="I27" s="47" t="s">
        <v>588</v>
      </c>
      <c r="J27" s="48">
        <v>43262</v>
      </c>
      <c r="K27" s="47" t="s">
        <v>63</v>
      </c>
      <c r="L27" s="47" t="s">
        <v>729</v>
      </c>
      <c r="M27" s="47" t="s">
        <v>255</v>
      </c>
      <c r="N27">
        <v>3</v>
      </c>
      <c r="O27" s="65">
        <v>10</v>
      </c>
      <c r="P27" s="66">
        <v>8</v>
      </c>
      <c r="Q27" s="66" t="s">
        <v>46</v>
      </c>
      <c r="R27" s="66">
        <v>6.5</v>
      </c>
      <c r="S27" s="72"/>
      <c r="T27" s="72"/>
      <c r="U27" s="72"/>
      <c r="V27" s="72"/>
      <c r="W27" s="68">
        <v>7</v>
      </c>
      <c r="X27" s="69">
        <f t="shared" si="0"/>
        <v>7.3</v>
      </c>
      <c r="Y27" s="70" t="str">
        <f t="shared" si="3"/>
        <v>B</v>
      </c>
      <c r="Z27" s="71" t="str">
        <f t="shared" si="1"/>
        <v>Khá</v>
      </c>
      <c r="AA27" s="55" t="str">
        <f t="shared" si="4"/>
        <v/>
      </c>
      <c r="AB27" s="55" t="s">
        <v>731</v>
      </c>
      <c r="AC27" s="57"/>
      <c r="AD27" s="3"/>
      <c r="AE27" s="58" t="str">
        <f t="shared" si="2"/>
        <v>Đạt</v>
      </c>
      <c r="AF27" s="58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79"/>
    </row>
    <row r="28" spans="2:47" ht="18.75" customHeight="1" x14ac:dyDescent="0.25">
      <c r="B28" s="60">
        <v>20</v>
      </c>
      <c r="C28" s="61" t="s">
        <v>635</v>
      </c>
      <c r="D28" s="62" t="s">
        <v>112</v>
      </c>
      <c r="E28" s="63" t="s">
        <v>225</v>
      </c>
      <c r="F28" s="64" t="s">
        <v>456</v>
      </c>
      <c r="G28" s="61" t="s">
        <v>60</v>
      </c>
      <c r="H28" s="46" t="s">
        <v>61</v>
      </c>
      <c r="I28" s="47" t="s">
        <v>588</v>
      </c>
      <c r="J28" s="48">
        <v>43262</v>
      </c>
      <c r="K28" s="47" t="s">
        <v>63</v>
      </c>
      <c r="L28" s="47" t="s">
        <v>729</v>
      </c>
      <c r="M28" s="47" t="s">
        <v>255</v>
      </c>
      <c r="N28">
        <v>3</v>
      </c>
      <c r="O28" s="65">
        <v>10</v>
      </c>
      <c r="P28" s="66">
        <v>9</v>
      </c>
      <c r="Q28" s="66" t="s">
        <v>46</v>
      </c>
      <c r="R28" s="66">
        <v>8</v>
      </c>
      <c r="S28" s="72"/>
      <c r="T28" s="72"/>
      <c r="U28" s="72"/>
      <c r="V28" s="72"/>
      <c r="W28" s="68">
        <v>8.5</v>
      </c>
      <c r="X28" s="69">
        <f t="shared" si="0"/>
        <v>8.6</v>
      </c>
      <c r="Y28" s="70" t="str">
        <f t="shared" si="3"/>
        <v>A</v>
      </c>
      <c r="Z28" s="71" t="str">
        <f t="shared" si="1"/>
        <v>Giỏi</v>
      </c>
      <c r="AA28" s="55" t="str">
        <f t="shared" si="4"/>
        <v/>
      </c>
      <c r="AB28" s="55" t="s">
        <v>731</v>
      </c>
      <c r="AC28" s="57"/>
      <c r="AD28" s="3"/>
      <c r="AE28" s="58" t="str">
        <f t="shared" si="2"/>
        <v>Đạt</v>
      </c>
      <c r="AF28" s="58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79"/>
    </row>
    <row r="29" spans="2:47" ht="18.75" customHeight="1" x14ac:dyDescent="0.25">
      <c r="B29" s="60">
        <v>21</v>
      </c>
      <c r="C29" s="61" t="s">
        <v>636</v>
      </c>
      <c r="D29" s="62" t="s">
        <v>637</v>
      </c>
      <c r="E29" s="63" t="s">
        <v>147</v>
      </c>
      <c r="F29" s="64" t="s">
        <v>638</v>
      </c>
      <c r="G29" s="61" t="s">
        <v>68</v>
      </c>
      <c r="H29" s="46" t="s">
        <v>61</v>
      </c>
      <c r="I29" s="47" t="s">
        <v>588</v>
      </c>
      <c r="J29" s="48">
        <v>43262</v>
      </c>
      <c r="K29" s="47" t="s">
        <v>63</v>
      </c>
      <c r="L29" s="47" t="s">
        <v>729</v>
      </c>
      <c r="M29" s="47" t="s">
        <v>255</v>
      </c>
      <c r="N29">
        <v>3</v>
      </c>
      <c r="O29" s="65">
        <v>10</v>
      </c>
      <c r="P29" s="66">
        <v>9</v>
      </c>
      <c r="Q29" s="66" t="s">
        <v>46</v>
      </c>
      <c r="R29" s="66">
        <v>8</v>
      </c>
      <c r="S29" s="72"/>
      <c r="T29" s="72"/>
      <c r="U29" s="72"/>
      <c r="V29" s="72"/>
      <c r="W29" s="68">
        <v>8.5</v>
      </c>
      <c r="X29" s="69">
        <f t="shared" si="0"/>
        <v>8.6</v>
      </c>
      <c r="Y29" s="70" t="str">
        <f t="shared" si="3"/>
        <v>A</v>
      </c>
      <c r="Z29" s="71" t="str">
        <f t="shared" si="1"/>
        <v>Giỏi</v>
      </c>
      <c r="AA29" s="55" t="str">
        <f t="shared" si="4"/>
        <v/>
      </c>
      <c r="AB29" s="55" t="s">
        <v>731</v>
      </c>
      <c r="AC29" s="57"/>
      <c r="AD29" s="3"/>
      <c r="AE29" s="58" t="str">
        <f t="shared" si="2"/>
        <v>Đạt</v>
      </c>
      <c r="AF29" s="58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79"/>
    </row>
    <row r="30" spans="2:47" ht="18.75" customHeight="1" x14ac:dyDescent="0.25">
      <c r="B30" s="60">
        <v>22</v>
      </c>
      <c r="C30" s="61" t="s">
        <v>639</v>
      </c>
      <c r="D30" s="62" t="s">
        <v>640</v>
      </c>
      <c r="E30" s="63" t="s">
        <v>327</v>
      </c>
      <c r="F30" s="64" t="s">
        <v>388</v>
      </c>
      <c r="G30" s="61" t="s">
        <v>73</v>
      </c>
      <c r="H30" s="46" t="s">
        <v>61</v>
      </c>
      <c r="I30" s="47" t="s">
        <v>588</v>
      </c>
      <c r="J30" s="48">
        <v>43262</v>
      </c>
      <c r="K30" s="47" t="s">
        <v>63</v>
      </c>
      <c r="L30" s="47" t="s">
        <v>729</v>
      </c>
      <c r="M30" s="47" t="s">
        <v>255</v>
      </c>
      <c r="N30">
        <v>3</v>
      </c>
      <c r="O30" s="65">
        <v>10</v>
      </c>
      <c r="P30" s="66">
        <v>9</v>
      </c>
      <c r="Q30" s="66" t="s">
        <v>46</v>
      </c>
      <c r="R30" s="66">
        <v>5.5</v>
      </c>
      <c r="S30" s="72"/>
      <c r="T30" s="72"/>
      <c r="U30" s="72"/>
      <c r="V30" s="72"/>
      <c r="W30" s="68">
        <v>6</v>
      </c>
      <c r="X30" s="69">
        <f t="shared" si="0"/>
        <v>6.6</v>
      </c>
      <c r="Y30" s="70" t="str">
        <f t="shared" si="3"/>
        <v>C+</v>
      </c>
      <c r="Z30" s="71" t="str">
        <f t="shared" si="1"/>
        <v>Trung bình</v>
      </c>
      <c r="AA30" s="55" t="str">
        <f t="shared" si="4"/>
        <v/>
      </c>
      <c r="AB30" s="55" t="s">
        <v>731</v>
      </c>
      <c r="AC30" s="57"/>
      <c r="AD30" s="3"/>
      <c r="AE30" s="58" t="str">
        <f t="shared" si="2"/>
        <v>Đạt</v>
      </c>
      <c r="AF30" s="58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79"/>
    </row>
    <row r="31" spans="2:47" ht="18.75" customHeight="1" x14ac:dyDescent="0.25">
      <c r="B31" s="60">
        <v>23</v>
      </c>
      <c r="C31" s="61" t="s">
        <v>641</v>
      </c>
      <c r="D31" s="62" t="s">
        <v>642</v>
      </c>
      <c r="E31" s="63" t="s">
        <v>473</v>
      </c>
      <c r="F31" s="64" t="s">
        <v>643</v>
      </c>
      <c r="G31" s="61" t="s">
        <v>78</v>
      </c>
      <c r="H31" s="46" t="s">
        <v>61</v>
      </c>
      <c r="I31" s="47" t="s">
        <v>588</v>
      </c>
      <c r="J31" s="48">
        <v>43262</v>
      </c>
      <c r="K31" s="47" t="s">
        <v>63</v>
      </c>
      <c r="L31" s="47" t="s">
        <v>729</v>
      </c>
      <c r="M31" s="47" t="s">
        <v>255</v>
      </c>
      <c r="N31">
        <v>3</v>
      </c>
      <c r="O31" s="65">
        <v>0</v>
      </c>
      <c r="P31" s="66">
        <v>0</v>
      </c>
      <c r="Q31" s="66" t="s">
        <v>46</v>
      </c>
      <c r="R31" s="66">
        <v>0</v>
      </c>
      <c r="S31" s="72"/>
      <c r="T31" s="72"/>
      <c r="U31" s="72"/>
      <c r="V31" s="72"/>
      <c r="W31" s="68" t="s">
        <v>46</v>
      </c>
      <c r="X31" s="69">
        <f t="shared" si="0"/>
        <v>0</v>
      </c>
      <c r="Y31" s="70" t="str">
        <f t="shared" si="3"/>
        <v>F</v>
      </c>
      <c r="Z31" s="71" t="str">
        <f t="shared" si="1"/>
        <v>Kém</v>
      </c>
      <c r="AA31" s="55" t="str">
        <f t="shared" si="4"/>
        <v>Không đủ ĐKDT</v>
      </c>
      <c r="AB31" s="55" t="s">
        <v>731</v>
      </c>
      <c r="AC31" s="57"/>
      <c r="AD31" s="3"/>
      <c r="AE31" s="58" t="str">
        <f t="shared" si="2"/>
        <v>Học lại</v>
      </c>
      <c r="AF31" s="58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79"/>
    </row>
    <row r="32" spans="2:47" ht="18.75" customHeight="1" x14ac:dyDescent="0.25">
      <c r="B32" s="60">
        <v>24</v>
      </c>
      <c r="C32" s="61" t="s">
        <v>644</v>
      </c>
      <c r="D32" s="62" t="s">
        <v>645</v>
      </c>
      <c r="E32" s="63" t="s">
        <v>646</v>
      </c>
      <c r="F32" s="64" t="s">
        <v>647</v>
      </c>
      <c r="G32" s="61" t="s">
        <v>60</v>
      </c>
      <c r="H32" s="46" t="s">
        <v>61</v>
      </c>
      <c r="I32" s="47" t="s">
        <v>588</v>
      </c>
      <c r="J32" s="48">
        <v>43262</v>
      </c>
      <c r="K32" s="47" t="s">
        <v>63</v>
      </c>
      <c r="L32" s="47" t="s">
        <v>729</v>
      </c>
      <c r="M32" s="47" t="s">
        <v>255</v>
      </c>
      <c r="N32">
        <v>3</v>
      </c>
      <c r="O32" s="65">
        <v>10</v>
      </c>
      <c r="P32" s="66">
        <v>8.5</v>
      </c>
      <c r="Q32" s="66" t="s">
        <v>46</v>
      </c>
      <c r="R32" s="66">
        <v>7.5</v>
      </c>
      <c r="S32" s="72"/>
      <c r="T32" s="72"/>
      <c r="U32" s="72"/>
      <c r="V32" s="72"/>
      <c r="W32" s="68">
        <v>8</v>
      </c>
      <c r="X32" s="69">
        <f t="shared" si="0"/>
        <v>8.1999999999999993</v>
      </c>
      <c r="Y32" s="70" t="str">
        <f t="shared" si="3"/>
        <v>B+</v>
      </c>
      <c r="Z32" s="71" t="str">
        <f t="shared" si="1"/>
        <v>Khá</v>
      </c>
      <c r="AA32" s="55" t="str">
        <f t="shared" si="4"/>
        <v/>
      </c>
      <c r="AB32" s="55" t="s">
        <v>731</v>
      </c>
      <c r="AC32" s="57"/>
      <c r="AD32" s="3"/>
      <c r="AE32" s="58" t="str">
        <f t="shared" si="2"/>
        <v>Đạt</v>
      </c>
      <c r="AF32" s="58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79"/>
    </row>
    <row r="33" spans="2:47" ht="18.75" customHeight="1" x14ac:dyDescent="0.25">
      <c r="B33" s="60">
        <v>25</v>
      </c>
      <c r="C33" s="61" t="s">
        <v>648</v>
      </c>
      <c r="D33" s="62" t="s">
        <v>649</v>
      </c>
      <c r="E33" s="63" t="s">
        <v>581</v>
      </c>
      <c r="F33" s="64" t="s">
        <v>311</v>
      </c>
      <c r="G33" s="61" t="s">
        <v>73</v>
      </c>
      <c r="H33" s="46" t="s">
        <v>61</v>
      </c>
      <c r="I33" s="47" t="s">
        <v>588</v>
      </c>
      <c r="J33" s="48">
        <v>43262</v>
      </c>
      <c r="K33" s="47" t="s">
        <v>63</v>
      </c>
      <c r="L33" s="47" t="s">
        <v>729</v>
      </c>
      <c r="M33" s="47" t="s">
        <v>255</v>
      </c>
      <c r="N33">
        <v>3</v>
      </c>
      <c r="O33" s="65">
        <v>10</v>
      </c>
      <c r="P33" s="66">
        <v>8.5</v>
      </c>
      <c r="Q33" s="66" t="s">
        <v>46</v>
      </c>
      <c r="R33" s="66">
        <v>8</v>
      </c>
      <c r="S33" s="72"/>
      <c r="T33" s="72"/>
      <c r="U33" s="72"/>
      <c r="V33" s="72"/>
      <c r="W33" s="68">
        <v>8.5</v>
      </c>
      <c r="X33" s="69">
        <f t="shared" si="0"/>
        <v>8.6</v>
      </c>
      <c r="Y33" s="70" t="str">
        <f t="shared" si="3"/>
        <v>A</v>
      </c>
      <c r="Z33" s="71" t="str">
        <f t="shared" si="1"/>
        <v>Giỏi</v>
      </c>
      <c r="AA33" s="55" t="str">
        <f t="shared" si="4"/>
        <v/>
      </c>
      <c r="AB33" s="55" t="s">
        <v>731</v>
      </c>
      <c r="AC33" s="57"/>
      <c r="AD33" s="3"/>
      <c r="AE33" s="58" t="str">
        <f t="shared" si="2"/>
        <v>Đạt</v>
      </c>
      <c r="AF33" s="58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79"/>
    </row>
    <row r="34" spans="2:47" ht="18.75" customHeight="1" x14ac:dyDescent="0.25">
      <c r="B34" s="60">
        <v>26</v>
      </c>
      <c r="C34" s="61" t="s">
        <v>650</v>
      </c>
      <c r="D34" s="62" t="s">
        <v>486</v>
      </c>
      <c r="E34" s="63" t="s">
        <v>651</v>
      </c>
      <c r="F34" s="64" t="s">
        <v>435</v>
      </c>
      <c r="G34" s="61" t="s">
        <v>60</v>
      </c>
      <c r="H34" s="46" t="s">
        <v>61</v>
      </c>
      <c r="I34" s="47" t="s">
        <v>588</v>
      </c>
      <c r="J34" s="48">
        <v>43262</v>
      </c>
      <c r="K34" s="47" t="s">
        <v>63</v>
      </c>
      <c r="L34" s="47" t="s">
        <v>730</v>
      </c>
      <c r="M34" s="47" t="s">
        <v>255</v>
      </c>
      <c r="N34">
        <v>3</v>
      </c>
      <c r="O34" s="65">
        <v>10</v>
      </c>
      <c r="P34" s="66">
        <v>8</v>
      </c>
      <c r="Q34" s="66" t="s">
        <v>46</v>
      </c>
      <c r="R34" s="66">
        <v>7.5</v>
      </c>
      <c r="S34" s="72"/>
      <c r="T34" s="72"/>
      <c r="U34" s="72"/>
      <c r="V34" s="72"/>
      <c r="W34" s="68">
        <v>8</v>
      </c>
      <c r="X34" s="69">
        <f t="shared" si="0"/>
        <v>8.1</v>
      </c>
      <c r="Y34" s="70" t="str">
        <f t="shared" si="3"/>
        <v>B+</v>
      </c>
      <c r="Z34" s="71" t="str">
        <f t="shared" si="1"/>
        <v>Khá</v>
      </c>
      <c r="AA34" s="55" t="str">
        <f t="shared" si="4"/>
        <v/>
      </c>
      <c r="AB34" s="55" t="s">
        <v>731</v>
      </c>
      <c r="AC34" s="57"/>
      <c r="AD34" s="3"/>
      <c r="AE34" s="58" t="str">
        <f t="shared" si="2"/>
        <v>Đạt</v>
      </c>
      <c r="AF34" s="58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79"/>
    </row>
    <row r="35" spans="2:47" ht="18.75" customHeight="1" x14ac:dyDescent="0.25">
      <c r="B35" s="60">
        <v>27</v>
      </c>
      <c r="C35" s="61" t="s">
        <v>652</v>
      </c>
      <c r="D35" s="62" t="s">
        <v>446</v>
      </c>
      <c r="E35" s="63" t="s">
        <v>653</v>
      </c>
      <c r="F35" s="64" t="s">
        <v>654</v>
      </c>
      <c r="G35" s="61" t="s">
        <v>73</v>
      </c>
      <c r="H35" s="46" t="s">
        <v>61</v>
      </c>
      <c r="I35" s="47" t="s">
        <v>588</v>
      </c>
      <c r="J35" s="48">
        <v>43262</v>
      </c>
      <c r="K35" s="47" t="s">
        <v>63</v>
      </c>
      <c r="L35" s="47" t="s">
        <v>730</v>
      </c>
      <c r="M35" s="47" t="s">
        <v>255</v>
      </c>
      <c r="N35">
        <v>3</v>
      </c>
      <c r="O35" s="65">
        <v>10</v>
      </c>
      <c r="P35" s="66">
        <v>8.5</v>
      </c>
      <c r="Q35" s="66" t="s">
        <v>46</v>
      </c>
      <c r="R35" s="66">
        <v>8</v>
      </c>
      <c r="S35" s="72"/>
      <c r="T35" s="72"/>
      <c r="U35" s="72"/>
      <c r="V35" s="72"/>
      <c r="W35" s="68">
        <v>8.5</v>
      </c>
      <c r="X35" s="69">
        <f t="shared" si="0"/>
        <v>8.6</v>
      </c>
      <c r="Y35" s="70" t="str">
        <f t="shared" si="3"/>
        <v>A</v>
      </c>
      <c r="Z35" s="71" t="str">
        <f t="shared" si="1"/>
        <v>Giỏi</v>
      </c>
      <c r="AA35" s="55" t="str">
        <f t="shared" si="4"/>
        <v/>
      </c>
      <c r="AB35" s="55" t="s">
        <v>731</v>
      </c>
      <c r="AC35" s="57"/>
      <c r="AD35" s="3"/>
      <c r="AE35" s="58" t="str">
        <f t="shared" si="2"/>
        <v>Đạt</v>
      </c>
      <c r="AF35" s="58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79"/>
    </row>
    <row r="36" spans="2:47" ht="18.75" customHeight="1" x14ac:dyDescent="0.25">
      <c r="B36" s="60">
        <v>28</v>
      </c>
      <c r="C36" s="61" t="s">
        <v>655</v>
      </c>
      <c r="D36" s="62" t="s">
        <v>656</v>
      </c>
      <c r="E36" s="63" t="s">
        <v>657</v>
      </c>
      <c r="F36" s="64" t="s">
        <v>658</v>
      </c>
      <c r="G36" s="61" t="s">
        <v>68</v>
      </c>
      <c r="H36" s="46" t="s">
        <v>61</v>
      </c>
      <c r="I36" s="47" t="s">
        <v>588</v>
      </c>
      <c r="J36" s="48">
        <v>43262</v>
      </c>
      <c r="K36" s="47" t="s">
        <v>63</v>
      </c>
      <c r="L36" s="47" t="s">
        <v>730</v>
      </c>
      <c r="M36" s="47" t="s">
        <v>255</v>
      </c>
      <c r="N36">
        <v>3</v>
      </c>
      <c r="O36" s="65">
        <v>10</v>
      </c>
      <c r="P36" s="66">
        <v>8</v>
      </c>
      <c r="Q36" s="66" t="s">
        <v>46</v>
      </c>
      <c r="R36" s="66">
        <v>5.5</v>
      </c>
      <c r="S36" s="72"/>
      <c r="T36" s="72"/>
      <c r="U36" s="72"/>
      <c r="V36" s="72"/>
      <c r="W36" s="68">
        <v>6</v>
      </c>
      <c r="X36" s="69">
        <f t="shared" si="0"/>
        <v>6.5</v>
      </c>
      <c r="Y36" s="70" t="str">
        <f t="shared" si="3"/>
        <v>C+</v>
      </c>
      <c r="Z36" s="71" t="str">
        <f t="shared" si="1"/>
        <v>Trung bình</v>
      </c>
      <c r="AA36" s="55" t="str">
        <f t="shared" si="4"/>
        <v/>
      </c>
      <c r="AB36" s="55" t="s">
        <v>731</v>
      </c>
      <c r="AC36" s="57"/>
      <c r="AD36" s="3"/>
      <c r="AE36" s="58" t="str">
        <f t="shared" si="2"/>
        <v>Đạt</v>
      </c>
      <c r="AF36" s="58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79"/>
    </row>
    <row r="37" spans="2:47" ht="18.75" customHeight="1" x14ac:dyDescent="0.25">
      <c r="B37" s="60">
        <v>29</v>
      </c>
      <c r="C37" s="61" t="s">
        <v>659</v>
      </c>
      <c r="D37" s="62" t="s">
        <v>660</v>
      </c>
      <c r="E37" s="63" t="s">
        <v>66</v>
      </c>
      <c r="F37" s="64" t="s">
        <v>661</v>
      </c>
      <c r="G37" s="61" t="s">
        <v>78</v>
      </c>
      <c r="H37" s="46" t="s">
        <v>61</v>
      </c>
      <c r="I37" s="47" t="s">
        <v>588</v>
      </c>
      <c r="J37" s="48">
        <v>43262</v>
      </c>
      <c r="K37" s="47" t="s">
        <v>63</v>
      </c>
      <c r="L37" s="47" t="s">
        <v>730</v>
      </c>
      <c r="M37" s="47" t="s">
        <v>255</v>
      </c>
      <c r="N37">
        <v>3</v>
      </c>
      <c r="O37" s="65">
        <v>10</v>
      </c>
      <c r="P37" s="66">
        <v>8</v>
      </c>
      <c r="Q37" s="66" t="s">
        <v>46</v>
      </c>
      <c r="R37" s="66">
        <v>7.5</v>
      </c>
      <c r="S37" s="72"/>
      <c r="T37" s="72"/>
      <c r="U37" s="72"/>
      <c r="V37" s="72"/>
      <c r="W37" s="68">
        <v>8</v>
      </c>
      <c r="X37" s="69">
        <f t="shared" si="0"/>
        <v>8.1</v>
      </c>
      <c r="Y37" s="70" t="str">
        <f t="shared" si="3"/>
        <v>B+</v>
      </c>
      <c r="Z37" s="71" t="str">
        <f t="shared" si="1"/>
        <v>Khá</v>
      </c>
      <c r="AA37" s="55" t="str">
        <f t="shared" si="4"/>
        <v/>
      </c>
      <c r="AB37" s="55" t="s">
        <v>731</v>
      </c>
      <c r="AC37" s="57"/>
      <c r="AD37" s="3"/>
      <c r="AE37" s="58" t="str">
        <f t="shared" si="2"/>
        <v>Đạt</v>
      </c>
      <c r="AF37" s="58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79"/>
    </row>
    <row r="38" spans="2:47" ht="18.75" customHeight="1" x14ac:dyDescent="0.25">
      <c r="B38" s="60">
        <v>30</v>
      </c>
      <c r="C38" s="61" t="s">
        <v>662</v>
      </c>
      <c r="D38" s="62" t="s">
        <v>663</v>
      </c>
      <c r="E38" s="63" t="s">
        <v>664</v>
      </c>
      <c r="F38" s="64" t="s">
        <v>665</v>
      </c>
      <c r="G38" s="61" t="s">
        <v>68</v>
      </c>
      <c r="H38" s="46" t="s">
        <v>61</v>
      </c>
      <c r="I38" s="47" t="s">
        <v>588</v>
      </c>
      <c r="J38" s="48">
        <v>43262</v>
      </c>
      <c r="K38" s="47" t="s">
        <v>63</v>
      </c>
      <c r="L38" s="47" t="s">
        <v>730</v>
      </c>
      <c r="M38" s="47" t="s">
        <v>255</v>
      </c>
      <c r="N38">
        <v>3</v>
      </c>
      <c r="O38" s="65">
        <v>9</v>
      </c>
      <c r="P38" s="66">
        <v>7</v>
      </c>
      <c r="Q38" s="66" t="s">
        <v>46</v>
      </c>
      <c r="R38" s="66">
        <v>0</v>
      </c>
      <c r="S38" s="72"/>
      <c r="T38" s="72"/>
      <c r="U38" s="72"/>
      <c r="V38" s="72"/>
      <c r="W38" s="68" t="s">
        <v>46</v>
      </c>
      <c r="X38" s="69">
        <f t="shared" si="0"/>
        <v>1.6</v>
      </c>
      <c r="Y38" s="70" t="str">
        <f t="shared" si="3"/>
        <v>F</v>
      </c>
      <c r="Z38" s="71" t="str">
        <f t="shared" si="1"/>
        <v>Kém</v>
      </c>
      <c r="AA38" s="55" t="str">
        <f t="shared" si="4"/>
        <v>Không đủ ĐKDT</v>
      </c>
      <c r="AB38" s="55" t="s">
        <v>731</v>
      </c>
      <c r="AC38" s="57"/>
      <c r="AD38" s="3"/>
      <c r="AE38" s="58" t="str">
        <f t="shared" si="2"/>
        <v>Học lại</v>
      </c>
      <c r="AF38" s="58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79"/>
    </row>
    <row r="39" spans="2:47" ht="18.75" customHeight="1" x14ac:dyDescent="0.25">
      <c r="B39" s="60">
        <v>31</v>
      </c>
      <c r="C39" s="61" t="s">
        <v>666</v>
      </c>
      <c r="D39" s="62" t="s">
        <v>303</v>
      </c>
      <c r="E39" s="63" t="s">
        <v>71</v>
      </c>
      <c r="F39" s="64" t="s">
        <v>667</v>
      </c>
      <c r="G39" s="61" t="s">
        <v>60</v>
      </c>
      <c r="H39" s="46" t="s">
        <v>61</v>
      </c>
      <c r="I39" s="47" t="s">
        <v>588</v>
      </c>
      <c r="J39" s="48">
        <v>43262</v>
      </c>
      <c r="K39" s="47" t="s">
        <v>63</v>
      </c>
      <c r="L39" s="47" t="s">
        <v>730</v>
      </c>
      <c r="M39" s="47" t="s">
        <v>255</v>
      </c>
      <c r="N39">
        <v>3</v>
      </c>
      <c r="O39" s="65">
        <v>0</v>
      </c>
      <c r="P39" s="66">
        <v>0</v>
      </c>
      <c r="Q39" s="66" t="s">
        <v>46</v>
      </c>
      <c r="R39" s="66">
        <v>0</v>
      </c>
      <c r="S39" s="72"/>
      <c r="T39" s="72"/>
      <c r="U39" s="72"/>
      <c r="V39" s="72"/>
      <c r="W39" s="68" t="s">
        <v>46</v>
      </c>
      <c r="X39" s="69">
        <f t="shared" si="0"/>
        <v>0</v>
      </c>
      <c r="Y39" s="70" t="str">
        <f t="shared" si="3"/>
        <v>F</v>
      </c>
      <c r="Z39" s="71" t="str">
        <f t="shared" si="1"/>
        <v>Kém</v>
      </c>
      <c r="AA39" s="55" t="str">
        <f t="shared" si="4"/>
        <v>Không đủ ĐKDT</v>
      </c>
      <c r="AB39" s="55" t="s">
        <v>731</v>
      </c>
      <c r="AC39" s="57"/>
      <c r="AD39" s="3"/>
      <c r="AE39" s="58" t="str">
        <f t="shared" si="2"/>
        <v>Học lại</v>
      </c>
      <c r="AF39" s="58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79"/>
    </row>
    <row r="40" spans="2:47" ht="18.75" customHeight="1" x14ac:dyDescent="0.25">
      <c r="B40" s="60">
        <v>32</v>
      </c>
      <c r="C40" s="61" t="s">
        <v>668</v>
      </c>
      <c r="D40" s="62" t="s">
        <v>112</v>
      </c>
      <c r="E40" s="63" t="s">
        <v>181</v>
      </c>
      <c r="F40" s="64" t="s">
        <v>669</v>
      </c>
      <c r="G40" s="61" t="s">
        <v>60</v>
      </c>
      <c r="H40" s="46" t="s">
        <v>61</v>
      </c>
      <c r="I40" s="47" t="s">
        <v>588</v>
      </c>
      <c r="J40" s="48">
        <v>43262</v>
      </c>
      <c r="K40" s="47" t="s">
        <v>63</v>
      </c>
      <c r="L40" s="47" t="s">
        <v>730</v>
      </c>
      <c r="M40" s="47" t="s">
        <v>255</v>
      </c>
      <c r="N40">
        <v>3</v>
      </c>
      <c r="O40" s="65">
        <v>10</v>
      </c>
      <c r="P40" s="66">
        <v>9</v>
      </c>
      <c r="Q40" s="66" t="s">
        <v>46</v>
      </c>
      <c r="R40" s="66">
        <v>8</v>
      </c>
      <c r="S40" s="72"/>
      <c r="T40" s="72"/>
      <c r="U40" s="72"/>
      <c r="V40" s="72"/>
      <c r="W40" s="68">
        <v>8.5</v>
      </c>
      <c r="X40" s="69">
        <f t="shared" si="0"/>
        <v>8.6</v>
      </c>
      <c r="Y40" s="70" t="str">
        <f t="shared" si="3"/>
        <v>A</v>
      </c>
      <c r="Z40" s="71" t="str">
        <f t="shared" si="1"/>
        <v>Giỏi</v>
      </c>
      <c r="AA40" s="55" t="str">
        <f t="shared" si="4"/>
        <v/>
      </c>
      <c r="AB40" s="55" t="s">
        <v>731</v>
      </c>
      <c r="AC40" s="57"/>
      <c r="AD40" s="3"/>
      <c r="AE40" s="58" t="str">
        <f t="shared" si="2"/>
        <v>Đạt</v>
      </c>
      <c r="AF40" s="58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79"/>
    </row>
    <row r="41" spans="2:47" ht="18.75" customHeight="1" x14ac:dyDescent="0.25">
      <c r="B41" s="60">
        <v>33</v>
      </c>
      <c r="C41" s="61" t="s">
        <v>670</v>
      </c>
      <c r="D41" s="62" t="s">
        <v>671</v>
      </c>
      <c r="E41" s="63" t="s">
        <v>672</v>
      </c>
      <c r="F41" s="64" t="s">
        <v>673</v>
      </c>
      <c r="G41" s="61" t="s">
        <v>73</v>
      </c>
      <c r="H41" s="46" t="s">
        <v>61</v>
      </c>
      <c r="I41" s="47" t="s">
        <v>588</v>
      </c>
      <c r="J41" s="48">
        <v>43262</v>
      </c>
      <c r="K41" s="47" t="s">
        <v>63</v>
      </c>
      <c r="L41" s="47" t="s">
        <v>730</v>
      </c>
      <c r="M41" s="47" t="s">
        <v>255</v>
      </c>
      <c r="N41">
        <v>3</v>
      </c>
      <c r="O41" s="65">
        <v>10</v>
      </c>
      <c r="P41" s="66">
        <v>8</v>
      </c>
      <c r="Q41" s="66" t="s">
        <v>46</v>
      </c>
      <c r="R41" s="66">
        <v>5.5</v>
      </c>
      <c r="S41" s="72"/>
      <c r="T41" s="72"/>
      <c r="U41" s="72"/>
      <c r="V41" s="72"/>
      <c r="W41" s="68">
        <v>6</v>
      </c>
      <c r="X41" s="69">
        <f t="shared" si="0"/>
        <v>6.5</v>
      </c>
      <c r="Y41" s="70" t="str">
        <f t="shared" si="3"/>
        <v>C+</v>
      </c>
      <c r="Z41" s="71" t="str">
        <f t="shared" si="1"/>
        <v>Trung bình</v>
      </c>
      <c r="AA41" s="55" t="str">
        <f t="shared" si="4"/>
        <v/>
      </c>
      <c r="AB41" s="55" t="s">
        <v>731</v>
      </c>
      <c r="AC41" s="57"/>
      <c r="AD41" s="3"/>
      <c r="AE41" s="58" t="str">
        <f t="shared" si="2"/>
        <v>Đạt</v>
      </c>
      <c r="AF41" s="58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79"/>
    </row>
    <row r="42" spans="2:47" ht="18.75" customHeight="1" x14ac:dyDescent="0.25">
      <c r="B42" s="60">
        <v>34</v>
      </c>
      <c r="C42" s="61" t="s">
        <v>674</v>
      </c>
      <c r="D42" s="62" t="s">
        <v>675</v>
      </c>
      <c r="E42" s="63" t="s">
        <v>365</v>
      </c>
      <c r="F42" s="64" t="s">
        <v>676</v>
      </c>
      <c r="G42" s="61" t="s">
        <v>73</v>
      </c>
      <c r="H42" s="46" t="s">
        <v>61</v>
      </c>
      <c r="I42" s="47" t="s">
        <v>588</v>
      </c>
      <c r="J42" s="48">
        <v>43262</v>
      </c>
      <c r="K42" s="47" t="s">
        <v>63</v>
      </c>
      <c r="L42" s="47" t="s">
        <v>730</v>
      </c>
      <c r="M42" s="47" t="s">
        <v>255</v>
      </c>
      <c r="N42">
        <v>3</v>
      </c>
      <c r="O42" s="65">
        <v>10</v>
      </c>
      <c r="P42" s="66">
        <v>9</v>
      </c>
      <c r="Q42" s="66" t="s">
        <v>46</v>
      </c>
      <c r="R42" s="66">
        <v>8</v>
      </c>
      <c r="S42" s="72"/>
      <c r="T42" s="72"/>
      <c r="U42" s="72"/>
      <c r="V42" s="72"/>
      <c r="W42" s="68">
        <v>8.5</v>
      </c>
      <c r="X42" s="69">
        <f t="shared" si="0"/>
        <v>8.6</v>
      </c>
      <c r="Y42" s="70" t="str">
        <f t="shared" si="3"/>
        <v>A</v>
      </c>
      <c r="Z42" s="71" t="str">
        <f t="shared" si="1"/>
        <v>Giỏi</v>
      </c>
      <c r="AA42" s="55" t="str">
        <f t="shared" si="4"/>
        <v/>
      </c>
      <c r="AB42" s="55" t="s">
        <v>731</v>
      </c>
      <c r="AC42" s="57"/>
      <c r="AD42" s="3"/>
      <c r="AE42" s="58" t="str">
        <f t="shared" si="2"/>
        <v>Đạt</v>
      </c>
      <c r="AF42" s="58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79"/>
    </row>
    <row r="43" spans="2:47" ht="18.75" customHeight="1" x14ac:dyDescent="0.25">
      <c r="B43" s="60">
        <v>35</v>
      </c>
      <c r="C43" s="61" t="s">
        <v>677</v>
      </c>
      <c r="D43" s="62" t="s">
        <v>483</v>
      </c>
      <c r="E43" s="63" t="s">
        <v>678</v>
      </c>
      <c r="F43" s="64" t="s">
        <v>661</v>
      </c>
      <c r="G43" s="61" t="s">
        <v>60</v>
      </c>
      <c r="H43" s="46" t="s">
        <v>61</v>
      </c>
      <c r="I43" s="47" t="s">
        <v>588</v>
      </c>
      <c r="J43" s="48">
        <v>43262</v>
      </c>
      <c r="K43" s="47" t="s">
        <v>63</v>
      </c>
      <c r="L43" s="47" t="s">
        <v>730</v>
      </c>
      <c r="M43" s="47" t="s">
        <v>255</v>
      </c>
      <c r="N43">
        <v>3</v>
      </c>
      <c r="O43" s="65">
        <v>9</v>
      </c>
      <c r="P43" s="66">
        <v>8</v>
      </c>
      <c r="Q43" s="66" t="s">
        <v>46</v>
      </c>
      <c r="R43" s="66">
        <v>5.5</v>
      </c>
      <c r="S43" s="72"/>
      <c r="T43" s="72"/>
      <c r="U43" s="72"/>
      <c r="V43" s="72"/>
      <c r="W43" s="68">
        <v>6</v>
      </c>
      <c r="X43" s="69">
        <f t="shared" si="0"/>
        <v>6.4</v>
      </c>
      <c r="Y43" s="70" t="str">
        <f t="shared" si="3"/>
        <v>C</v>
      </c>
      <c r="Z43" s="71" t="str">
        <f t="shared" si="1"/>
        <v>Trung bình</v>
      </c>
      <c r="AA43" s="55" t="str">
        <f t="shared" si="4"/>
        <v/>
      </c>
      <c r="AB43" s="55" t="s">
        <v>731</v>
      </c>
      <c r="AC43" s="57"/>
      <c r="AD43" s="3"/>
      <c r="AE43" s="58" t="str">
        <f t="shared" si="2"/>
        <v>Đạt</v>
      </c>
      <c r="AF43" s="58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79"/>
    </row>
    <row r="44" spans="2:47" ht="18.75" customHeight="1" x14ac:dyDescent="0.25">
      <c r="B44" s="60">
        <v>36</v>
      </c>
      <c r="C44" s="61" t="s">
        <v>679</v>
      </c>
      <c r="D44" s="62" t="s">
        <v>112</v>
      </c>
      <c r="E44" s="63" t="s">
        <v>680</v>
      </c>
      <c r="F44" s="64" t="s">
        <v>681</v>
      </c>
      <c r="G44" s="61" t="s">
        <v>78</v>
      </c>
      <c r="H44" s="46" t="s">
        <v>61</v>
      </c>
      <c r="I44" s="47" t="s">
        <v>588</v>
      </c>
      <c r="J44" s="48">
        <v>43262</v>
      </c>
      <c r="K44" s="47" t="s">
        <v>63</v>
      </c>
      <c r="L44" s="47" t="s">
        <v>730</v>
      </c>
      <c r="M44" s="47" t="s">
        <v>255</v>
      </c>
      <c r="N44">
        <v>3</v>
      </c>
      <c r="O44" s="65">
        <v>10</v>
      </c>
      <c r="P44" s="66">
        <v>9.5</v>
      </c>
      <c r="Q44" s="66" t="s">
        <v>46</v>
      </c>
      <c r="R44" s="66">
        <v>8</v>
      </c>
      <c r="S44" s="72"/>
      <c r="T44" s="72"/>
      <c r="U44" s="72"/>
      <c r="V44" s="72"/>
      <c r="W44" s="68">
        <v>8.5</v>
      </c>
      <c r="X44" s="69">
        <f t="shared" si="0"/>
        <v>8.6999999999999993</v>
      </c>
      <c r="Y44" s="70" t="str">
        <f t="shared" si="3"/>
        <v>A</v>
      </c>
      <c r="Z44" s="71" t="str">
        <f t="shared" si="1"/>
        <v>Giỏi</v>
      </c>
      <c r="AA44" s="55" t="str">
        <f t="shared" si="4"/>
        <v/>
      </c>
      <c r="AB44" s="55" t="s">
        <v>731</v>
      </c>
      <c r="AC44" s="57"/>
      <c r="AD44" s="3"/>
      <c r="AE44" s="58" t="str">
        <f t="shared" si="2"/>
        <v>Đạt</v>
      </c>
      <c r="AF44" s="58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79"/>
    </row>
    <row r="45" spans="2:47" ht="18.75" customHeight="1" x14ac:dyDescent="0.25">
      <c r="B45" s="60">
        <v>37</v>
      </c>
      <c r="C45" s="61" t="s">
        <v>682</v>
      </c>
      <c r="D45" s="62" t="s">
        <v>683</v>
      </c>
      <c r="E45" s="63" t="s">
        <v>113</v>
      </c>
      <c r="F45" s="64" t="s">
        <v>684</v>
      </c>
      <c r="G45" s="61" t="s">
        <v>73</v>
      </c>
      <c r="H45" s="46" t="s">
        <v>61</v>
      </c>
      <c r="I45" s="47" t="s">
        <v>588</v>
      </c>
      <c r="J45" s="48">
        <v>43262</v>
      </c>
      <c r="K45" s="47" t="s">
        <v>63</v>
      </c>
      <c r="L45" s="47" t="s">
        <v>730</v>
      </c>
      <c r="M45" s="47" t="s">
        <v>255</v>
      </c>
      <c r="N45">
        <v>3</v>
      </c>
      <c r="O45" s="65">
        <v>10</v>
      </c>
      <c r="P45" s="66">
        <v>8.5</v>
      </c>
      <c r="Q45" s="66" t="s">
        <v>46</v>
      </c>
      <c r="R45" s="66">
        <v>8</v>
      </c>
      <c r="S45" s="72"/>
      <c r="T45" s="72"/>
      <c r="U45" s="72"/>
      <c r="V45" s="72"/>
      <c r="W45" s="68">
        <v>8.5</v>
      </c>
      <c r="X45" s="69">
        <f t="shared" si="0"/>
        <v>8.6</v>
      </c>
      <c r="Y45" s="70" t="str">
        <f t="shared" si="3"/>
        <v>A</v>
      </c>
      <c r="Z45" s="71" t="str">
        <f t="shared" si="1"/>
        <v>Giỏi</v>
      </c>
      <c r="AA45" s="55" t="str">
        <f t="shared" si="4"/>
        <v/>
      </c>
      <c r="AB45" s="55" t="s">
        <v>731</v>
      </c>
      <c r="AC45" s="57"/>
      <c r="AD45" s="3"/>
      <c r="AE45" s="58" t="str">
        <f t="shared" si="2"/>
        <v>Đạt</v>
      </c>
      <c r="AF45" s="58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79"/>
    </row>
    <row r="46" spans="2:47" ht="18.75" customHeight="1" x14ac:dyDescent="0.25">
      <c r="B46" s="60">
        <v>38</v>
      </c>
      <c r="C46" s="61" t="s">
        <v>685</v>
      </c>
      <c r="D46" s="62" t="s">
        <v>686</v>
      </c>
      <c r="E46" s="63" t="s">
        <v>687</v>
      </c>
      <c r="F46" s="64" t="s">
        <v>688</v>
      </c>
      <c r="G46" s="61" t="s">
        <v>73</v>
      </c>
      <c r="H46" s="46" t="s">
        <v>61</v>
      </c>
      <c r="I46" s="47" t="s">
        <v>588</v>
      </c>
      <c r="J46" s="48">
        <v>43262</v>
      </c>
      <c r="K46" s="47" t="s">
        <v>63</v>
      </c>
      <c r="L46" s="47" t="s">
        <v>730</v>
      </c>
      <c r="M46" s="47" t="s">
        <v>255</v>
      </c>
      <c r="N46">
        <v>3</v>
      </c>
      <c r="O46" s="65">
        <v>10</v>
      </c>
      <c r="P46" s="66">
        <v>8</v>
      </c>
      <c r="Q46" s="66" t="s">
        <v>46</v>
      </c>
      <c r="R46" s="66">
        <v>6.5</v>
      </c>
      <c r="S46" s="72"/>
      <c r="T46" s="72"/>
      <c r="U46" s="72"/>
      <c r="V46" s="72"/>
      <c r="W46" s="68">
        <v>7</v>
      </c>
      <c r="X46" s="69">
        <f t="shared" si="0"/>
        <v>7.3</v>
      </c>
      <c r="Y46" s="70" t="str">
        <f t="shared" si="3"/>
        <v>B</v>
      </c>
      <c r="Z46" s="71" t="str">
        <f t="shared" si="1"/>
        <v>Khá</v>
      </c>
      <c r="AA46" s="55" t="str">
        <f t="shared" si="4"/>
        <v/>
      </c>
      <c r="AB46" s="55" t="s">
        <v>731</v>
      </c>
      <c r="AC46" s="57"/>
      <c r="AD46" s="3"/>
      <c r="AE46" s="58" t="str">
        <f t="shared" si="2"/>
        <v>Đạt</v>
      </c>
      <c r="AF46" s="58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79"/>
    </row>
    <row r="47" spans="2:47" ht="18.75" customHeight="1" x14ac:dyDescent="0.25">
      <c r="B47" s="60">
        <v>39</v>
      </c>
      <c r="C47" s="61" t="s">
        <v>689</v>
      </c>
      <c r="D47" s="62" t="s">
        <v>690</v>
      </c>
      <c r="E47" s="63" t="s">
        <v>691</v>
      </c>
      <c r="F47" s="64" t="s">
        <v>692</v>
      </c>
      <c r="G47" s="61" t="s">
        <v>60</v>
      </c>
      <c r="H47" s="46" t="s">
        <v>61</v>
      </c>
      <c r="I47" s="47" t="s">
        <v>588</v>
      </c>
      <c r="J47" s="48">
        <v>43262</v>
      </c>
      <c r="K47" s="47" t="s">
        <v>63</v>
      </c>
      <c r="L47" s="47" t="s">
        <v>730</v>
      </c>
      <c r="M47" s="47" t="s">
        <v>255</v>
      </c>
      <c r="N47">
        <v>3</v>
      </c>
      <c r="O47" s="65">
        <v>9</v>
      </c>
      <c r="P47" s="66">
        <v>8.5</v>
      </c>
      <c r="Q47" s="66" t="s">
        <v>46</v>
      </c>
      <c r="R47" s="66">
        <v>4.5</v>
      </c>
      <c r="S47" s="72"/>
      <c r="T47" s="72"/>
      <c r="U47" s="72"/>
      <c r="V47" s="72"/>
      <c r="W47" s="68">
        <v>5</v>
      </c>
      <c r="X47" s="69">
        <f t="shared" si="0"/>
        <v>5.7</v>
      </c>
      <c r="Y47" s="70" t="str">
        <f t="shared" si="3"/>
        <v>C</v>
      </c>
      <c r="Z47" s="71" t="str">
        <f t="shared" si="1"/>
        <v>Trung bình</v>
      </c>
      <c r="AA47" s="55" t="str">
        <f t="shared" si="4"/>
        <v/>
      </c>
      <c r="AB47" s="55" t="s">
        <v>731</v>
      </c>
      <c r="AC47" s="57"/>
      <c r="AD47" s="3"/>
      <c r="AE47" s="58" t="str">
        <f t="shared" si="2"/>
        <v>Đạt</v>
      </c>
      <c r="AF47" s="58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79"/>
    </row>
    <row r="48" spans="2:47" ht="18.75" customHeight="1" x14ac:dyDescent="0.25">
      <c r="B48" s="60">
        <v>40</v>
      </c>
      <c r="C48" s="61" t="s">
        <v>693</v>
      </c>
      <c r="D48" s="62" t="s">
        <v>694</v>
      </c>
      <c r="E48" s="63" t="s">
        <v>695</v>
      </c>
      <c r="F48" s="64" t="s">
        <v>647</v>
      </c>
      <c r="G48" s="61" t="s">
        <v>78</v>
      </c>
      <c r="H48" s="46" t="s">
        <v>61</v>
      </c>
      <c r="I48" s="47" t="s">
        <v>588</v>
      </c>
      <c r="J48" s="48">
        <v>43262</v>
      </c>
      <c r="K48" s="47" t="s">
        <v>63</v>
      </c>
      <c r="L48" s="47" t="s">
        <v>730</v>
      </c>
      <c r="M48" s="47" t="s">
        <v>255</v>
      </c>
      <c r="N48">
        <v>3</v>
      </c>
      <c r="O48" s="65">
        <v>10</v>
      </c>
      <c r="P48" s="66">
        <v>8</v>
      </c>
      <c r="Q48" s="66" t="s">
        <v>46</v>
      </c>
      <c r="R48" s="66">
        <v>7.5</v>
      </c>
      <c r="S48" s="72"/>
      <c r="T48" s="72"/>
      <c r="U48" s="72"/>
      <c r="V48" s="72"/>
      <c r="W48" s="68">
        <v>8</v>
      </c>
      <c r="X48" s="69">
        <f t="shared" si="0"/>
        <v>8.1</v>
      </c>
      <c r="Y48" s="70" t="str">
        <f t="shared" si="3"/>
        <v>B+</v>
      </c>
      <c r="Z48" s="71" t="str">
        <f t="shared" si="1"/>
        <v>Khá</v>
      </c>
      <c r="AA48" s="55" t="str">
        <f t="shared" si="4"/>
        <v/>
      </c>
      <c r="AB48" s="55" t="s">
        <v>731</v>
      </c>
      <c r="AC48" s="57"/>
      <c r="AD48" s="3"/>
      <c r="AE48" s="58" t="str">
        <f t="shared" si="2"/>
        <v>Đạt</v>
      </c>
      <c r="AF48" s="58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79"/>
    </row>
    <row r="49" spans="1:47" ht="18.75" customHeight="1" x14ac:dyDescent="0.25">
      <c r="B49" s="60">
        <v>41</v>
      </c>
      <c r="C49" s="61" t="s">
        <v>696</v>
      </c>
      <c r="D49" s="62" t="s">
        <v>697</v>
      </c>
      <c r="E49" s="63" t="s">
        <v>698</v>
      </c>
      <c r="F49" s="64" t="s">
        <v>699</v>
      </c>
      <c r="G49" s="61" t="s">
        <v>60</v>
      </c>
      <c r="H49" s="46" t="s">
        <v>61</v>
      </c>
      <c r="I49" s="47" t="s">
        <v>588</v>
      </c>
      <c r="J49" s="48">
        <v>43262</v>
      </c>
      <c r="K49" s="47" t="s">
        <v>63</v>
      </c>
      <c r="L49" s="47" t="s">
        <v>730</v>
      </c>
      <c r="M49" s="47" t="s">
        <v>255</v>
      </c>
      <c r="N49">
        <v>3</v>
      </c>
      <c r="O49" s="65">
        <v>10</v>
      </c>
      <c r="P49" s="66">
        <v>8.5</v>
      </c>
      <c r="Q49" s="66" t="s">
        <v>46</v>
      </c>
      <c r="R49" s="66">
        <v>3.5</v>
      </c>
      <c r="S49" s="72"/>
      <c r="T49" s="72"/>
      <c r="U49" s="72"/>
      <c r="V49" s="72"/>
      <c r="W49" s="68">
        <v>4.5</v>
      </c>
      <c r="X49" s="69">
        <f t="shared" si="0"/>
        <v>5.3</v>
      </c>
      <c r="Y49" s="70" t="str">
        <f t="shared" si="3"/>
        <v>D+</v>
      </c>
      <c r="Z49" s="71" t="str">
        <f t="shared" si="1"/>
        <v>Trung bình yếu</v>
      </c>
      <c r="AA49" s="55" t="str">
        <f t="shared" si="4"/>
        <v/>
      </c>
      <c r="AB49" s="55" t="s">
        <v>731</v>
      </c>
      <c r="AC49" s="57"/>
      <c r="AD49" s="3"/>
      <c r="AE49" s="58" t="str">
        <f t="shared" si="2"/>
        <v>Đạt</v>
      </c>
      <c r="AF49" s="58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79"/>
    </row>
    <row r="50" spans="1:47" ht="18.75" customHeight="1" x14ac:dyDescent="0.25">
      <c r="B50" s="60">
        <v>42</v>
      </c>
      <c r="C50" s="61" t="s">
        <v>700</v>
      </c>
      <c r="D50" s="62" t="s">
        <v>169</v>
      </c>
      <c r="E50" s="63" t="s">
        <v>229</v>
      </c>
      <c r="F50" s="64" t="s">
        <v>114</v>
      </c>
      <c r="G50" s="61" t="s">
        <v>68</v>
      </c>
      <c r="H50" s="46" t="s">
        <v>61</v>
      </c>
      <c r="I50" s="47" t="s">
        <v>588</v>
      </c>
      <c r="J50" s="48">
        <v>43262</v>
      </c>
      <c r="K50" s="47" t="s">
        <v>63</v>
      </c>
      <c r="L50" s="47" t="s">
        <v>730</v>
      </c>
      <c r="M50" s="47" t="s">
        <v>255</v>
      </c>
      <c r="N50">
        <v>3</v>
      </c>
      <c r="O50" s="65">
        <v>10</v>
      </c>
      <c r="P50" s="66">
        <v>8</v>
      </c>
      <c r="Q50" s="66" t="s">
        <v>46</v>
      </c>
      <c r="R50" s="66">
        <v>7.5</v>
      </c>
      <c r="S50" s="72"/>
      <c r="T50" s="72"/>
      <c r="U50" s="72"/>
      <c r="V50" s="72"/>
      <c r="W50" s="68">
        <v>8</v>
      </c>
      <c r="X50" s="69">
        <f t="shared" si="0"/>
        <v>8.1</v>
      </c>
      <c r="Y50" s="70" t="str">
        <f t="shared" si="3"/>
        <v>B+</v>
      </c>
      <c r="Z50" s="71" t="str">
        <f t="shared" si="1"/>
        <v>Khá</v>
      </c>
      <c r="AA50" s="55" t="str">
        <f t="shared" si="4"/>
        <v/>
      </c>
      <c r="AB50" s="55" t="s">
        <v>731</v>
      </c>
      <c r="AC50" s="57"/>
      <c r="AD50" s="3"/>
      <c r="AE50" s="58" t="str">
        <f t="shared" si="2"/>
        <v>Đạt</v>
      </c>
      <c r="AF50" s="58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79"/>
    </row>
    <row r="51" spans="1:47" ht="18.75" customHeight="1" x14ac:dyDescent="0.25">
      <c r="B51" s="60">
        <v>43</v>
      </c>
      <c r="C51" s="61" t="s">
        <v>701</v>
      </c>
      <c r="D51" s="62" t="s">
        <v>702</v>
      </c>
      <c r="E51" s="63" t="s">
        <v>703</v>
      </c>
      <c r="F51" s="64" t="s">
        <v>704</v>
      </c>
      <c r="G51" s="61" t="s">
        <v>73</v>
      </c>
      <c r="H51" s="46" t="s">
        <v>61</v>
      </c>
      <c r="I51" s="47" t="s">
        <v>588</v>
      </c>
      <c r="J51" s="48">
        <v>43262</v>
      </c>
      <c r="K51" s="47" t="s">
        <v>63</v>
      </c>
      <c r="L51" s="47" t="s">
        <v>730</v>
      </c>
      <c r="M51" s="47" t="s">
        <v>255</v>
      </c>
      <c r="N51">
        <v>3</v>
      </c>
      <c r="O51" s="65">
        <v>9</v>
      </c>
      <c r="P51" s="66">
        <v>8</v>
      </c>
      <c r="Q51" s="66" t="s">
        <v>46</v>
      </c>
      <c r="R51" s="66">
        <v>6.5</v>
      </c>
      <c r="S51" s="72"/>
      <c r="T51" s="72"/>
      <c r="U51" s="72"/>
      <c r="V51" s="72"/>
      <c r="W51" s="68">
        <v>7</v>
      </c>
      <c r="X51" s="69">
        <f t="shared" si="0"/>
        <v>7.2</v>
      </c>
      <c r="Y51" s="70" t="str">
        <f t="shared" si="3"/>
        <v>B</v>
      </c>
      <c r="Z51" s="71" t="str">
        <f t="shared" si="1"/>
        <v>Khá</v>
      </c>
      <c r="AA51" s="55" t="str">
        <f t="shared" si="4"/>
        <v/>
      </c>
      <c r="AB51" s="55" t="s">
        <v>731</v>
      </c>
      <c r="AC51" s="57"/>
      <c r="AD51" s="3"/>
      <c r="AE51" s="58" t="str">
        <f t="shared" si="2"/>
        <v>Đạt</v>
      </c>
      <c r="AF51" s="58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79"/>
    </row>
    <row r="52" spans="1:47" ht="18.75" customHeight="1" x14ac:dyDescent="0.25">
      <c r="B52" s="60">
        <v>44</v>
      </c>
      <c r="C52" s="61" t="s">
        <v>705</v>
      </c>
      <c r="D52" s="62" t="s">
        <v>706</v>
      </c>
      <c r="E52" s="63" t="s">
        <v>707</v>
      </c>
      <c r="F52" s="64" t="s">
        <v>708</v>
      </c>
      <c r="G52" s="61" t="s">
        <v>73</v>
      </c>
      <c r="H52" s="46" t="s">
        <v>61</v>
      </c>
      <c r="I52" s="47" t="s">
        <v>588</v>
      </c>
      <c r="J52" s="48">
        <v>43262</v>
      </c>
      <c r="K52" s="47" t="s">
        <v>63</v>
      </c>
      <c r="L52" s="47" t="s">
        <v>730</v>
      </c>
      <c r="M52" s="47" t="s">
        <v>255</v>
      </c>
      <c r="N52">
        <v>3</v>
      </c>
      <c r="O52" s="65">
        <v>10</v>
      </c>
      <c r="P52" s="66">
        <v>7</v>
      </c>
      <c r="Q52" s="66" t="s">
        <v>46</v>
      </c>
      <c r="R52" s="66">
        <v>1</v>
      </c>
      <c r="S52" s="72"/>
      <c r="T52" s="72"/>
      <c r="U52" s="72"/>
      <c r="V52" s="72"/>
      <c r="W52" s="68">
        <v>3.5</v>
      </c>
      <c r="X52" s="69">
        <f t="shared" si="0"/>
        <v>4</v>
      </c>
      <c r="Y52" s="70" t="str">
        <f t="shared" si="3"/>
        <v>D</v>
      </c>
      <c r="Z52" s="71" t="str">
        <f t="shared" si="1"/>
        <v>Trung bình yếu</v>
      </c>
      <c r="AA52" s="55" t="str">
        <f t="shared" si="4"/>
        <v/>
      </c>
      <c r="AB52" s="55" t="s">
        <v>731</v>
      </c>
      <c r="AC52" s="57"/>
      <c r="AD52" s="3"/>
      <c r="AE52" s="58" t="str">
        <f t="shared" si="2"/>
        <v>Đạt</v>
      </c>
      <c r="AF52" s="58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79"/>
    </row>
    <row r="53" spans="1:47" ht="18.75" customHeight="1" x14ac:dyDescent="0.25">
      <c r="B53" s="60">
        <v>45</v>
      </c>
      <c r="C53" s="61" t="s">
        <v>709</v>
      </c>
      <c r="D53" s="62" t="s">
        <v>710</v>
      </c>
      <c r="E53" s="63" t="s">
        <v>711</v>
      </c>
      <c r="F53" s="64" t="s">
        <v>712</v>
      </c>
      <c r="G53" s="61" t="s">
        <v>73</v>
      </c>
      <c r="H53" s="46" t="s">
        <v>61</v>
      </c>
      <c r="I53" s="47" t="s">
        <v>588</v>
      </c>
      <c r="J53" s="48">
        <v>43262</v>
      </c>
      <c r="K53" s="47" t="s">
        <v>63</v>
      </c>
      <c r="L53" s="47" t="s">
        <v>730</v>
      </c>
      <c r="M53" s="47" t="s">
        <v>255</v>
      </c>
      <c r="N53">
        <v>3</v>
      </c>
      <c r="O53" s="65">
        <v>10</v>
      </c>
      <c r="P53" s="66">
        <v>8</v>
      </c>
      <c r="Q53" s="66" t="s">
        <v>46</v>
      </c>
      <c r="R53" s="66">
        <v>5.5</v>
      </c>
      <c r="S53" s="72"/>
      <c r="T53" s="72"/>
      <c r="U53" s="72"/>
      <c r="V53" s="72"/>
      <c r="W53" s="68">
        <v>6</v>
      </c>
      <c r="X53" s="69">
        <f t="shared" si="0"/>
        <v>6.5</v>
      </c>
      <c r="Y53" s="70" t="str">
        <f t="shared" si="3"/>
        <v>C+</v>
      </c>
      <c r="Z53" s="71" t="str">
        <f t="shared" si="1"/>
        <v>Trung bình</v>
      </c>
      <c r="AA53" s="55" t="str">
        <f t="shared" si="4"/>
        <v/>
      </c>
      <c r="AB53" s="55" t="s">
        <v>731</v>
      </c>
      <c r="AC53" s="57"/>
      <c r="AD53" s="3"/>
      <c r="AE53" s="58" t="str">
        <f t="shared" si="2"/>
        <v>Đạt</v>
      </c>
      <c r="AF53" s="58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79"/>
    </row>
    <row r="54" spans="1:47" ht="18.75" customHeight="1" x14ac:dyDescent="0.25">
      <c r="B54" s="60">
        <v>46</v>
      </c>
      <c r="C54" s="61" t="s">
        <v>713</v>
      </c>
      <c r="D54" s="62" t="s">
        <v>116</v>
      </c>
      <c r="E54" s="63" t="s">
        <v>714</v>
      </c>
      <c r="F54" s="64" t="s">
        <v>715</v>
      </c>
      <c r="G54" s="61" t="s">
        <v>73</v>
      </c>
      <c r="H54" s="46" t="s">
        <v>61</v>
      </c>
      <c r="I54" s="47" t="s">
        <v>588</v>
      </c>
      <c r="J54" s="48">
        <v>43262</v>
      </c>
      <c r="K54" s="47" t="s">
        <v>63</v>
      </c>
      <c r="L54" s="47" t="s">
        <v>730</v>
      </c>
      <c r="M54" s="47" t="s">
        <v>255</v>
      </c>
      <c r="N54">
        <v>3</v>
      </c>
      <c r="O54" s="65">
        <v>10</v>
      </c>
      <c r="P54" s="66">
        <v>9</v>
      </c>
      <c r="Q54" s="66" t="s">
        <v>46</v>
      </c>
      <c r="R54" s="66">
        <v>8</v>
      </c>
      <c r="S54" s="72"/>
      <c r="T54" s="72"/>
      <c r="U54" s="72"/>
      <c r="V54" s="72"/>
      <c r="W54" s="68">
        <v>8.5</v>
      </c>
      <c r="X54" s="69">
        <f t="shared" si="0"/>
        <v>8.6</v>
      </c>
      <c r="Y54" s="70" t="str">
        <f t="shared" si="3"/>
        <v>A</v>
      </c>
      <c r="Z54" s="71" t="str">
        <f t="shared" si="1"/>
        <v>Giỏi</v>
      </c>
      <c r="AA54" s="55" t="str">
        <f t="shared" si="4"/>
        <v/>
      </c>
      <c r="AB54" s="55" t="s">
        <v>731</v>
      </c>
      <c r="AC54" s="57"/>
      <c r="AD54" s="3"/>
      <c r="AE54" s="58" t="str">
        <f t="shared" si="2"/>
        <v>Đạt</v>
      </c>
      <c r="AF54" s="58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79"/>
    </row>
    <row r="55" spans="1:47" ht="18.75" customHeight="1" x14ac:dyDescent="0.25">
      <c r="B55" s="60">
        <v>47</v>
      </c>
      <c r="C55" s="61" t="s">
        <v>716</v>
      </c>
      <c r="D55" s="62" t="s">
        <v>717</v>
      </c>
      <c r="E55" s="63" t="s">
        <v>573</v>
      </c>
      <c r="F55" s="64" t="s">
        <v>718</v>
      </c>
      <c r="G55" s="61" t="s">
        <v>68</v>
      </c>
      <c r="H55" s="46" t="s">
        <v>61</v>
      </c>
      <c r="I55" s="47" t="s">
        <v>588</v>
      </c>
      <c r="J55" s="48">
        <v>43262</v>
      </c>
      <c r="K55" s="47" t="s">
        <v>63</v>
      </c>
      <c r="L55" s="47" t="s">
        <v>730</v>
      </c>
      <c r="M55" s="47" t="s">
        <v>255</v>
      </c>
      <c r="N55">
        <v>3</v>
      </c>
      <c r="O55" s="65">
        <v>10</v>
      </c>
      <c r="P55" s="66">
        <v>9</v>
      </c>
      <c r="Q55" s="66" t="s">
        <v>46</v>
      </c>
      <c r="R55" s="66">
        <v>8</v>
      </c>
      <c r="S55" s="72"/>
      <c r="T55" s="72"/>
      <c r="U55" s="72"/>
      <c r="V55" s="72"/>
      <c r="W55" s="68">
        <v>8.5</v>
      </c>
      <c r="X55" s="69">
        <f t="shared" si="0"/>
        <v>8.6</v>
      </c>
      <c r="Y55" s="70" t="str">
        <f t="shared" si="3"/>
        <v>A</v>
      </c>
      <c r="Z55" s="71" t="str">
        <f t="shared" si="1"/>
        <v>Giỏi</v>
      </c>
      <c r="AA55" s="55" t="str">
        <f t="shared" si="4"/>
        <v/>
      </c>
      <c r="AB55" s="55" t="s">
        <v>731</v>
      </c>
      <c r="AC55" s="57"/>
      <c r="AD55" s="3"/>
      <c r="AE55" s="58" t="str">
        <f t="shared" si="2"/>
        <v>Đạt</v>
      </c>
      <c r="AF55" s="58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79"/>
    </row>
    <row r="56" spans="1:47" ht="18.75" customHeight="1" x14ac:dyDescent="0.25">
      <c r="B56" s="60">
        <v>48</v>
      </c>
      <c r="C56" s="61" t="s">
        <v>719</v>
      </c>
      <c r="D56" s="62" t="s">
        <v>720</v>
      </c>
      <c r="E56" s="63" t="s">
        <v>721</v>
      </c>
      <c r="F56" s="64" t="s">
        <v>722</v>
      </c>
      <c r="G56" s="61" t="s">
        <v>78</v>
      </c>
      <c r="H56" s="46" t="s">
        <v>61</v>
      </c>
      <c r="I56" s="47" t="s">
        <v>588</v>
      </c>
      <c r="J56" s="48">
        <v>43262</v>
      </c>
      <c r="K56" s="47" t="s">
        <v>63</v>
      </c>
      <c r="L56" s="47" t="s">
        <v>730</v>
      </c>
      <c r="M56" s="47" t="s">
        <v>255</v>
      </c>
      <c r="N56">
        <v>3</v>
      </c>
      <c r="O56" s="65">
        <v>10</v>
      </c>
      <c r="P56" s="66">
        <v>8</v>
      </c>
      <c r="Q56" s="66" t="s">
        <v>46</v>
      </c>
      <c r="R56" s="66">
        <v>5.5</v>
      </c>
      <c r="S56" s="72"/>
      <c r="T56" s="72"/>
      <c r="U56" s="72"/>
      <c r="V56" s="72"/>
      <c r="W56" s="68">
        <v>6</v>
      </c>
      <c r="X56" s="69">
        <f t="shared" si="0"/>
        <v>6.5</v>
      </c>
      <c r="Y56" s="70" t="str">
        <f t="shared" si="3"/>
        <v>C+</v>
      </c>
      <c r="Z56" s="71" t="str">
        <f t="shared" si="1"/>
        <v>Trung bình</v>
      </c>
      <c r="AA56" s="55" t="str">
        <f t="shared" si="4"/>
        <v/>
      </c>
      <c r="AB56" s="55" t="s">
        <v>731</v>
      </c>
      <c r="AC56" s="57"/>
      <c r="AD56" s="3"/>
      <c r="AE56" s="58" t="str">
        <f t="shared" si="2"/>
        <v>Đạt</v>
      </c>
      <c r="AF56" s="58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79"/>
    </row>
    <row r="57" spans="1:47" ht="18.75" customHeight="1" x14ac:dyDescent="0.25">
      <c r="B57" s="60">
        <v>49</v>
      </c>
      <c r="C57" s="61" t="s">
        <v>723</v>
      </c>
      <c r="D57" s="62" t="s">
        <v>724</v>
      </c>
      <c r="E57" s="63" t="s">
        <v>243</v>
      </c>
      <c r="F57" s="64" t="s">
        <v>725</v>
      </c>
      <c r="G57" s="61" t="s">
        <v>78</v>
      </c>
      <c r="H57" s="46" t="s">
        <v>61</v>
      </c>
      <c r="I57" s="47" t="s">
        <v>588</v>
      </c>
      <c r="J57" s="48">
        <v>43262</v>
      </c>
      <c r="K57" s="47" t="s">
        <v>63</v>
      </c>
      <c r="L57" s="47" t="s">
        <v>730</v>
      </c>
      <c r="M57" s="47" t="s">
        <v>255</v>
      </c>
      <c r="N57">
        <v>3</v>
      </c>
      <c r="O57" s="65">
        <v>10</v>
      </c>
      <c r="P57" s="66">
        <v>9.5</v>
      </c>
      <c r="Q57" s="66" t="s">
        <v>46</v>
      </c>
      <c r="R57" s="66">
        <v>8.5</v>
      </c>
      <c r="S57" s="72"/>
      <c r="T57" s="72"/>
      <c r="U57" s="72"/>
      <c r="V57" s="72"/>
      <c r="W57" s="68">
        <v>9</v>
      </c>
      <c r="X57" s="69">
        <f t="shared" si="0"/>
        <v>9.1</v>
      </c>
      <c r="Y57" s="70" t="str">
        <f t="shared" si="3"/>
        <v>A+</v>
      </c>
      <c r="Z57" s="71" t="str">
        <f t="shared" si="1"/>
        <v>Giỏi</v>
      </c>
      <c r="AA57" s="55" t="str">
        <f t="shared" si="4"/>
        <v/>
      </c>
      <c r="AB57" s="55" t="s">
        <v>731</v>
      </c>
      <c r="AC57" s="57"/>
      <c r="AD57" s="3"/>
      <c r="AE57" s="58" t="str">
        <f t="shared" si="2"/>
        <v>Đạt</v>
      </c>
      <c r="AF57" s="58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79"/>
    </row>
    <row r="58" spans="1:47" ht="18.75" customHeight="1" x14ac:dyDescent="0.25">
      <c r="B58" s="60">
        <v>50</v>
      </c>
      <c r="C58" s="61" t="s">
        <v>726</v>
      </c>
      <c r="D58" s="62" t="s">
        <v>358</v>
      </c>
      <c r="E58" s="63" t="s">
        <v>727</v>
      </c>
      <c r="F58" s="64" t="s">
        <v>728</v>
      </c>
      <c r="G58" s="61" t="s">
        <v>73</v>
      </c>
      <c r="H58" s="46" t="s">
        <v>61</v>
      </c>
      <c r="I58" s="47" t="s">
        <v>588</v>
      </c>
      <c r="J58" s="48">
        <v>43262</v>
      </c>
      <c r="K58" s="47" t="s">
        <v>63</v>
      </c>
      <c r="L58" s="47" t="s">
        <v>730</v>
      </c>
      <c r="M58" s="47" t="s">
        <v>255</v>
      </c>
      <c r="N58">
        <v>3</v>
      </c>
      <c r="O58" s="65">
        <v>10</v>
      </c>
      <c r="P58" s="66">
        <v>9</v>
      </c>
      <c r="Q58" s="66" t="s">
        <v>46</v>
      </c>
      <c r="R58" s="66">
        <v>8</v>
      </c>
      <c r="S58" s="72"/>
      <c r="T58" s="72"/>
      <c r="U58" s="72"/>
      <c r="V58" s="72"/>
      <c r="W58" s="68">
        <v>8.5</v>
      </c>
      <c r="X58" s="69">
        <f t="shared" si="0"/>
        <v>8.6</v>
      </c>
      <c r="Y58" s="70" t="str">
        <f t="shared" si="3"/>
        <v>A</v>
      </c>
      <c r="Z58" s="71" t="str">
        <f t="shared" si="1"/>
        <v>Giỏi</v>
      </c>
      <c r="AA58" s="55" t="str">
        <f t="shared" si="4"/>
        <v/>
      </c>
      <c r="AB58" s="55" t="s">
        <v>731</v>
      </c>
      <c r="AC58" s="57"/>
      <c r="AD58" s="3"/>
      <c r="AE58" s="58" t="str">
        <f t="shared" si="2"/>
        <v>Đạt</v>
      </c>
      <c r="AF58" s="58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79"/>
    </row>
    <row r="59" spans="1:47" ht="7.5" customHeight="1" x14ac:dyDescent="0.25">
      <c r="A59" s="79"/>
      <c r="B59" s="80"/>
      <c r="C59" s="81"/>
      <c r="D59" s="81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3"/>
      <c r="P59" s="84"/>
      <c r="Q59" s="84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3"/>
    </row>
    <row r="60" spans="1:47" ht="16.5" x14ac:dyDescent="0.25">
      <c r="A60" s="79"/>
      <c r="B60" s="99" t="s">
        <v>47</v>
      </c>
      <c r="C60" s="99"/>
      <c r="D60" s="81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84"/>
      <c r="Q60" s="84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3"/>
    </row>
    <row r="61" spans="1:47" ht="16.5" customHeight="1" x14ac:dyDescent="0.25">
      <c r="A61" s="79"/>
      <c r="B61" s="86" t="s">
        <v>48</v>
      </c>
      <c r="C61" s="86"/>
      <c r="D61" s="87">
        <f>+$AH$7</f>
        <v>50</v>
      </c>
      <c r="E61" s="88" t="s">
        <v>49</v>
      </c>
      <c r="F61" s="88"/>
      <c r="G61" s="100" t="s">
        <v>50</v>
      </c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57">
        <f>$AH$7 -COUNTIF($AA$8:$AA$196,"Vắng") -COUNTIF($AA$8:$AA$196,"Vắng có phép") - COUNTIF($AA$8:$AA$196,"Đình chỉ thi") - COUNTIF($AA$8:$AA$196,"Không đủ ĐKDT")</f>
        <v>43</v>
      </c>
      <c r="X61" s="57"/>
      <c r="Y61" s="89"/>
      <c r="Z61" s="90"/>
      <c r="AA61" s="90" t="s">
        <v>49</v>
      </c>
      <c r="AB61" s="90"/>
      <c r="AC61" s="90"/>
      <c r="AD61" s="3"/>
    </row>
    <row r="62" spans="1:47" ht="16.5" customHeight="1" x14ac:dyDescent="0.25">
      <c r="A62" s="79"/>
      <c r="B62" s="86" t="s">
        <v>51</v>
      </c>
      <c r="C62" s="86"/>
      <c r="D62" s="87">
        <f>+$AS$7</f>
        <v>43</v>
      </c>
      <c r="E62" s="88" t="s">
        <v>49</v>
      </c>
      <c r="F62" s="88"/>
      <c r="G62" s="100" t="s">
        <v>52</v>
      </c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91">
        <f>COUNTIF($AA$8:$AA$72,"Vắng")</f>
        <v>0</v>
      </c>
      <c r="X62" s="91"/>
      <c r="Y62" s="92"/>
      <c r="Z62" s="90"/>
      <c r="AA62" s="90" t="s">
        <v>49</v>
      </c>
      <c r="AB62" s="90"/>
      <c r="AC62" s="90"/>
      <c r="AD62" s="3"/>
    </row>
    <row r="63" spans="1:47" ht="16.5" customHeight="1" x14ac:dyDescent="0.25">
      <c r="A63" s="79"/>
      <c r="B63" s="86" t="s">
        <v>53</v>
      </c>
      <c r="C63" s="86"/>
      <c r="D63" s="93">
        <f>COUNTIF(AE9:AE58,"Học lại")</f>
        <v>7</v>
      </c>
      <c r="E63" s="88" t="s">
        <v>49</v>
      </c>
      <c r="F63" s="88"/>
      <c r="G63" s="100" t="s">
        <v>54</v>
      </c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57">
        <f>COUNTIF($AA$8:$AA$72,"Vắng có phép")</f>
        <v>0</v>
      </c>
      <c r="X63" s="57"/>
      <c r="Y63" s="89"/>
      <c r="Z63" s="90"/>
      <c r="AA63" s="90" t="s">
        <v>49</v>
      </c>
      <c r="AB63" s="90"/>
      <c r="AC63" s="90"/>
      <c r="AD63" s="3"/>
    </row>
    <row r="64" spans="1:47" ht="3" customHeight="1" x14ac:dyDescent="0.25">
      <c r="A64" s="79"/>
      <c r="B64" s="80"/>
      <c r="C64" s="81"/>
      <c r="D64" s="81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3"/>
      <c r="P64" s="84"/>
      <c r="Q64" s="84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3"/>
    </row>
    <row r="65" spans="2:30" x14ac:dyDescent="0.25">
      <c r="B65" s="94" t="s">
        <v>55</v>
      </c>
      <c r="C65" s="94"/>
      <c r="D65" s="95">
        <f>COUNTIF(AE9:AE58,"Thi lại")</f>
        <v>0</v>
      </c>
      <c r="E65" s="96" t="s">
        <v>49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7"/>
      <c r="AC65" s="97"/>
      <c r="AD65" s="3"/>
    </row>
    <row r="66" spans="2:30" x14ac:dyDescent="0.25">
      <c r="B66" s="94"/>
      <c r="C66" s="94"/>
      <c r="D66" s="95"/>
      <c r="E66" s="9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98" t="s">
        <v>734</v>
      </c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7"/>
      <c r="AC66" s="97"/>
      <c r="AD66" s="3"/>
    </row>
  </sheetData>
  <sheetProtection formatCells="0" formatColumns="0" formatRows="0" insertColumns="0" insertRows="0" insertHyperlinks="0" deleteColumns="0" deleteRows="0" sort="0" autoFilter="0" pivotTables="0"/>
  <autoFilter ref="A7:AU58">
    <filterColumn colId="3" showButton="0"/>
  </autoFilter>
  <mergeCells count="51">
    <mergeCell ref="B1:G1"/>
    <mergeCell ref="O1:AB1"/>
    <mergeCell ref="B2:G2"/>
    <mergeCell ref="O2:AB2"/>
    <mergeCell ref="B3:C3"/>
    <mergeCell ref="D3:V3"/>
    <mergeCell ref="W3:AB3"/>
    <mergeCell ref="AQ3:AR5"/>
    <mergeCell ref="AS3:AT5"/>
    <mergeCell ref="B4:C4"/>
    <mergeCell ref="E4:F4"/>
    <mergeCell ref="G4:R4"/>
    <mergeCell ref="W4:AB4"/>
    <mergeCell ref="AF3:AF6"/>
    <mergeCell ref="AG3:AG6"/>
    <mergeCell ref="AH3:AH6"/>
    <mergeCell ref="AI3:AL5"/>
    <mergeCell ref="AM3:AN5"/>
    <mergeCell ref="AO3:AP5"/>
    <mergeCell ref="AB6:AB8"/>
    <mergeCell ref="B8:G8"/>
    <mergeCell ref="G63:V63"/>
    <mergeCell ref="V6:V7"/>
    <mergeCell ref="W6:W7"/>
    <mergeCell ref="X6:X8"/>
    <mergeCell ref="Y6:Y7"/>
    <mergeCell ref="O6:O7"/>
    <mergeCell ref="P6:P7"/>
    <mergeCell ref="Q6:Q7"/>
    <mergeCell ref="R6:R7"/>
    <mergeCell ref="S6:S7"/>
    <mergeCell ref="T6:U6"/>
    <mergeCell ref="I6:I7"/>
    <mergeCell ref="J6:J7"/>
    <mergeCell ref="K6:K7"/>
    <mergeCell ref="L6:L7"/>
    <mergeCell ref="M6:M7"/>
    <mergeCell ref="B60:C60"/>
    <mergeCell ref="G61:V61"/>
    <mergeCell ref="G62:V62"/>
    <mergeCell ref="Z6:Z7"/>
    <mergeCell ref="AA6:AA8"/>
    <mergeCell ref="N6:N7"/>
    <mergeCell ref="B6:B7"/>
    <mergeCell ref="C6:C7"/>
    <mergeCell ref="D6:E7"/>
    <mergeCell ref="F6:F7"/>
    <mergeCell ref="G6:G7"/>
    <mergeCell ref="H6:H7"/>
    <mergeCell ref="Q65:AA65"/>
    <mergeCell ref="Q66:AA66"/>
  </mergeCells>
  <conditionalFormatting sqref="O9:W58">
    <cfRule type="cellIs" dxfId="23" priority="6" operator="greaterThan">
      <formula>10</formula>
    </cfRule>
  </conditionalFormatting>
  <conditionalFormatting sqref="C1:C1048576">
    <cfRule type="duplicateValues" dxfId="22" priority="5"/>
  </conditionalFormatting>
  <conditionalFormatting sqref="W9:W58">
    <cfRule type="cellIs" dxfId="21" priority="2" operator="greaterThan">
      <formula>10</formula>
    </cfRule>
    <cfRule type="cellIs" dxfId="20" priority="3" operator="greaterThan">
      <formula>10</formula>
    </cfRule>
    <cfRule type="cellIs" dxfId="19" priority="4" operator="greaterThan">
      <formula>10</formula>
    </cfRule>
  </conditionalFormatting>
  <conditionalFormatting sqref="O9:R58">
    <cfRule type="cellIs" dxfId="18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3 AF3:AT7 AG2:AT2 AG9 AE9:AF58 AU2:AU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2" manualBreakCount="2">
    <brk id="28" max="1048575" man="1"/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7"/>
  <sheetViews>
    <sheetView topLeftCell="B1" workbookViewId="0">
      <pane ySplit="2" topLeftCell="A60" activePane="bottomLeft" state="frozen"/>
      <selection activeCell="AA5" sqref="AA1:AA1048576"/>
      <selection pane="bottomLeft" activeCell="B67" sqref="A67:XFD75"/>
    </sheetView>
  </sheetViews>
  <sheetFormatPr defaultRowHeight="15.75" x14ac:dyDescent="0.25"/>
  <cols>
    <col min="1" max="1" width="0.5" style="6" hidden="1" customWidth="1"/>
    <col min="2" max="2" width="4" style="6" customWidth="1"/>
    <col min="3" max="3" width="10.625" style="6" customWidth="1"/>
    <col min="4" max="4" width="16.625" style="6" customWidth="1"/>
    <col min="5" max="5" width="9.875" style="6" customWidth="1"/>
    <col min="6" max="6" width="9.375" style="6" hidden="1" customWidth="1"/>
    <col min="7" max="7" width="12" style="6" customWidth="1"/>
    <col min="8" max="14" width="14" style="6" hidden="1" customWidth="1"/>
    <col min="15" max="16" width="4.375" style="6" customWidth="1"/>
    <col min="17" max="17" width="4.375" style="6" hidden="1" customWidth="1"/>
    <col min="18" max="18" width="4.375" style="6" customWidth="1"/>
    <col min="19" max="19" width="3.25" style="6" hidden="1" customWidth="1"/>
    <col min="20" max="20" width="4.875" style="6" hidden="1" customWidth="1"/>
    <col min="21" max="21" width="7.5" style="6" hidden="1" customWidth="1"/>
    <col min="22" max="22" width="8" style="6" hidden="1" customWidth="1"/>
    <col min="23" max="23" width="5.25" style="6" customWidth="1"/>
    <col min="24" max="24" width="6.5" style="6" customWidth="1"/>
    <col min="25" max="25" width="6.5" style="6" hidden="1" customWidth="1"/>
    <col min="26" max="26" width="11.875" style="6" hidden="1" customWidth="1"/>
    <col min="27" max="27" width="15.75" style="6" customWidth="1"/>
    <col min="28" max="28" width="7.625" style="6" hidden="1" customWidth="1"/>
    <col min="29" max="29" width="3.25" style="6" customWidth="1"/>
    <col min="30" max="30" width="5.75" style="6" customWidth="1"/>
    <col min="31" max="31" width="6.5" style="4" customWidth="1"/>
    <col min="32" max="47" width="9" style="5"/>
    <col min="48" max="16384" width="9" style="6"/>
  </cols>
  <sheetData>
    <row r="1" spans="2:47" ht="27.75" customHeight="1" x14ac:dyDescent="0.25">
      <c r="B1" s="119" t="s">
        <v>0</v>
      </c>
      <c r="C1" s="119"/>
      <c r="D1" s="119"/>
      <c r="E1" s="119"/>
      <c r="F1" s="119"/>
      <c r="G1" s="119"/>
      <c r="H1" s="1"/>
      <c r="I1" s="1"/>
      <c r="J1" s="1"/>
      <c r="K1" s="1"/>
      <c r="L1" s="1"/>
      <c r="M1" s="1"/>
      <c r="N1" s="1"/>
      <c r="O1" s="120" t="s">
        <v>733</v>
      </c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2"/>
      <c r="AD1" s="3"/>
    </row>
    <row r="2" spans="2:47" ht="25.5" customHeight="1" x14ac:dyDescent="0.25">
      <c r="B2" s="121" t="s">
        <v>1</v>
      </c>
      <c r="C2" s="121"/>
      <c r="D2" s="121"/>
      <c r="E2" s="121"/>
      <c r="F2" s="121"/>
      <c r="G2" s="121"/>
      <c r="H2" s="7"/>
      <c r="I2" s="7"/>
      <c r="J2" s="7"/>
      <c r="K2" s="7"/>
      <c r="L2" s="7"/>
      <c r="M2" s="7"/>
      <c r="N2" s="7"/>
      <c r="O2" s="122" t="s">
        <v>2</v>
      </c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8"/>
      <c r="AD2" s="9"/>
      <c r="AE2" s="10"/>
      <c r="AM2" s="4"/>
      <c r="AN2" s="11"/>
      <c r="AO2" s="4"/>
      <c r="AP2" s="4"/>
      <c r="AQ2" s="4"/>
      <c r="AR2" s="11"/>
      <c r="AS2" s="4"/>
    </row>
    <row r="3" spans="2:47" ht="33.75" customHeight="1" x14ac:dyDescent="0.25">
      <c r="B3" s="123" t="s">
        <v>3</v>
      </c>
      <c r="C3" s="123"/>
      <c r="D3" s="124" t="str">
        <f>M10</f>
        <v>Phát triển hệ thống thương mại điện tử</v>
      </c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5" t="str">
        <f xml:space="preserve"> "Nhóm: " &amp;  I10</f>
        <v>Nhóm: D14-113_03</v>
      </c>
      <c r="X3" s="125"/>
      <c r="Y3" s="125"/>
      <c r="Z3" s="125"/>
      <c r="AA3" s="125"/>
      <c r="AB3" s="125"/>
      <c r="AC3" s="13"/>
      <c r="AF3" s="114" t="s">
        <v>4</v>
      </c>
      <c r="AG3" s="114" t="s">
        <v>5</v>
      </c>
      <c r="AH3" s="114" t="s">
        <v>6</v>
      </c>
      <c r="AI3" s="114" t="s">
        <v>7</v>
      </c>
      <c r="AJ3" s="114"/>
      <c r="AK3" s="114"/>
      <c r="AL3" s="114"/>
      <c r="AM3" s="114" t="s">
        <v>8</v>
      </c>
      <c r="AN3" s="114"/>
      <c r="AO3" s="114" t="s">
        <v>9</v>
      </c>
      <c r="AP3" s="114"/>
      <c r="AQ3" s="114" t="s">
        <v>10</v>
      </c>
      <c r="AR3" s="114"/>
      <c r="AS3" s="114" t="s">
        <v>11</v>
      </c>
      <c r="AT3" s="114"/>
      <c r="AU3" s="14"/>
    </row>
    <row r="4" spans="2:47" ht="17.25" customHeight="1" x14ac:dyDescent="0.25">
      <c r="B4" s="115" t="s">
        <v>12</v>
      </c>
      <c r="C4" s="115"/>
      <c r="D4" s="15">
        <f>N10</f>
        <v>3</v>
      </c>
      <c r="E4" s="116" t="s">
        <v>13</v>
      </c>
      <c r="F4" s="116"/>
      <c r="G4" s="117">
        <v>43263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6"/>
      <c r="T4" s="16"/>
      <c r="U4" s="16"/>
      <c r="V4" s="16"/>
      <c r="W4" s="116" t="s">
        <v>732</v>
      </c>
      <c r="X4" s="116"/>
      <c r="Y4" s="116"/>
      <c r="Z4" s="116"/>
      <c r="AA4" s="116"/>
      <c r="AB4" s="116"/>
      <c r="AC4" s="17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4"/>
    </row>
    <row r="5" spans="2:47" ht="5.2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9"/>
      <c r="X5" s="3"/>
      <c r="Y5" s="3"/>
      <c r="Z5" s="3"/>
      <c r="AA5" s="3"/>
      <c r="AB5" s="3"/>
      <c r="AC5" s="3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4"/>
    </row>
    <row r="6" spans="2:47" ht="39" customHeight="1" x14ac:dyDescent="0.25">
      <c r="B6" s="101" t="s">
        <v>14</v>
      </c>
      <c r="C6" s="104" t="s">
        <v>15</v>
      </c>
      <c r="D6" s="106" t="s">
        <v>16</v>
      </c>
      <c r="E6" s="107"/>
      <c r="F6" s="101" t="s">
        <v>17</v>
      </c>
      <c r="G6" s="101" t="s">
        <v>5</v>
      </c>
      <c r="H6" s="101" t="s">
        <v>18</v>
      </c>
      <c r="I6" s="101" t="s">
        <v>19</v>
      </c>
      <c r="J6" s="101" t="s">
        <v>20</v>
      </c>
      <c r="K6" s="101" t="s">
        <v>21</v>
      </c>
      <c r="L6" s="101" t="s">
        <v>22</v>
      </c>
      <c r="M6" s="101" t="s">
        <v>23</v>
      </c>
      <c r="N6" s="101" t="s">
        <v>24</v>
      </c>
      <c r="O6" s="111" t="s">
        <v>25</v>
      </c>
      <c r="P6" s="111" t="s">
        <v>26</v>
      </c>
      <c r="Q6" s="111" t="s">
        <v>27</v>
      </c>
      <c r="R6" s="111" t="s">
        <v>28</v>
      </c>
      <c r="S6" s="110" t="s">
        <v>29</v>
      </c>
      <c r="T6" s="112" t="s">
        <v>30</v>
      </c>
      <c r="U6" s="113"/>
      <c r="V6" s="110" t="s">
        <v>31</v>
      </c>
      <c r="W6" s="110" t="s">
        <v>32</v>
      </c>
      <c r="X6" s="101" t="s">
        <v>33</v>
      </c>
      <c r="Y6" s="110" t="s">
        <v>34</v>
      </c>
      <c r="Z6" s="101" t="s">
        <v>35</v>
      </c>
      <c r="AA6" s="101" t="s">
        <v>36</v>
      </c>
      <c r="AB6" s="101" t="s">
        <v>37</v>
      </c>
      <c r="AC6" s="20"/>
      <c r="AF6" s="114"/>
      <c r="AG6" s="114"/>
      <c r="AH6" s="114"/>
      <c r="AI6" s="21" t="s">
        <v>38</v>
      </c>
      <c r="AJ6" s="21" t="s">
        <v>39</v>
      </c>
      <c r="AK6" s="21" t="s">
        <v>40</v>
      </c>
      <c r="AL6" s="21" t="s">
        <v>41</v>
      </c>
      <c r="AM6" s="21" t="s">
        <v>42</v>
      </c>
      <c r="AN6" s="21" t="s">
        <v>41</v>
      </c>
      <c r="AO6" s="21" t="s">
        <v>42</v>
      </c>
      <c r="AP6" s="21" t="s">
        <v>41</v>
      </c>
      <c r="AQ6" s="21" t="s">
        <v>42</v>
      </c>
      <c r="AR6" s="21" t="s">
        <v>41</v>
      </c>
      <c r="AS6" s="21" t="s">
        <v>42</v>
      </c>
      <c r="AT6" s="22" t="s">
        <v>41</v>
      </c>
      <c r="AU6" s="23"/>
    </row>
    <row r="7" spans="2:47" ht="39" customHeight="1" x14ac:dyDescent="0.25">
      <c r="B7" s="102"/>
      <c r="C7" s="105"/>
      <c r="D7" s="108"/>
      <c r="E7" s="109"/>
      <c r="F7" s="102"/>
      <c r="G7" s="102"/>
      <c r="H7" s="102"/>
      <c r="I7" s="102"/>
      <c r="J7" s="102"/>
      <c r="K7" s="102"/>
      <c r="L7" s="102"/>
      <c r="M7" s="102"/>
      <c r="N7" s="102"/>
      <c r="O7" s="111"/>
      <c r="P7" s="111"/>
      <c r="Q7" s="111"/>
      <c r="R7" s="111"/>
      <c r="S7" s="110"/>
      <c r="T7" s="24" t="s">
        <v>43</v>
      </c>
      <c r="U7" s="24" t="s">
        <v>44</v>
      </c>
      <c r="V7" s="110"/>
      <c r="W7" s="110"/>
      <c r="X7" s="103"/>
      <c r="Y7" s="110"/>
      <c r="Z7" s="102"/>
      <c r="AA7" s="103"/>
      <c r="AB7" s="103"/>
      <c r="AC7" s="20"/>
      <c r="AE7" s="25"/>
      <c r="AF7" s="26" t="str">
        <f>+D3</f>
        <v>Phát triển hệ thống thương mại điện tử</v>
      </c>
      <c r="AG7" s="27" t="str">
        <f>+W3</f>
        <v>Nhóm: D14-113_03</v>
      </c>
      <c r="AH7" s="28">
        <f>+$AQ$7+$AS$7+$AO$7</f>
        <v>50</v>
      </c>
      <c r="AI7" s="11">
        <f>COUNTIF($Z$8:$Z$72,"Khiển trách")</f>
        <v>0</v>
      </c>
      <c r="AJ7" s="11">
        <f>COUNTIF($Z$8:$Z$72,"Cảnh cáo")</f>
        <v>0</v>
      </c>
      <c r="AK7" s="11">
        <f>COUNTIF($Z$8:$Z$72,"Đình chỉ thi")</f>
        <v>0</v>
      </c>
      <c r="AL7" s="29">
        <f>+($AI$7+$AJ$7+$AK$7)/$AH$7*100%</f>
        <v>0</v>
      </c>
      <c r="AM7" s="11">
        <f>SUM(COUNTIF($Z$8:$Z$70,"Vắng"),COUNTIF($Z$8:$Z$70,"Vắng có phép"))</f>
        <v>0</v>
      </c>
      <c r="AN7" s="30">
        <f>+$AM$7/$AH$7</f>
        <v>0</v>
      </c>
      <c r="AO7" s="31">
        <f>COUNTIF($AE$8:$AE$70,"Thi lại")</f>
        <v>0</v>
      </c>
      <c r="AP7" s="30">
        <f>+$AO$7/$AH$7</f>
        <v>0</v>
      </c>
      <c r="AQ7" s="31">
        <f>COUNTIF($AE$8:$AE$71,"Học lại")</f>
        <v>5</v>
      </c>
      <c r="AR7" s="30">
        <f>+$AQ$7/$AH$7</f>
        <v>0.1</v>
      </c>
      <c r="AS7" s="11">
        <f>COUNTIF($AE$9:$AE$71,"Đạt")</f>
        <v>45</v>
      </c>
      <c r="AT7" s="29">
        <f>+$AS$7/$AH$7</f>
        <v>0.9</v>
      </c>
      <c r="AU7" s="32"/>
    </row>
    <row r="8" spans="2:47" ht="14.25" customHeight="1" x14ac:dyDescent="0.25">
      <c r="B8" s="112" t="s">
        <v>45</v>
      </c>
      <c r="C8" s="118"/>
      <c r="D8" s="118"/>
      <c r="E8" s="118"/>
      <c r="F8" s="118"/>
      <c r="G8" s="113"/>
      <c r="H8" s="33"/>
      <c r="I8" s="33"/>
      <c r="J8" s="33"/>
      <c r="K8" s="33"/>
      <c r="L8" s="33"/>
      <c r="M8" s="33"/>
      <c r="N8" s="33"/>
      <c r="O8" s="34">
        <v>10</v>
      </c>
      <c r="P8" s="34">
        <v>10</v>
      </c>
      <c r="Q8" s="35"/>
      <c r="R8" s="34">
        <v>20</v>
      </c>
      <c r="S8" s="36"/>
      <c r="T8" s="37"/>
      <c r="U8" s="37"/>
      <c r="V8" s="37"/>
      <c r="W8" s="38">
        <f>100-(O8+P8+Q8+R8)</f>
        <v>60</v>
      </c>
      <c r="X8" s="102"/>
      <c r="Y8" s="39"/>
      <c r="Z8" s="39"/>
      <c r="AA8" s="102"/>
      <c r="AB8" s="102"/>
      <c r="AC8" s="20"/>
      <c r="AF8" s="4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14"/>
    </row>
    <row r="9" spans="2:47" ht="18.75" customHeight="1" x14ac:dyDescent="0.25">
      <c r="B9" s="41">
        <v>1</v>
      </c>
      <c r="C9" s="42" t="s">
        <v>424</v>
      </c>
      <c r="D9" s="43" t="s">
        <v>425</v>
      </c>
      <c r="E9" s="44" t="s">
        <v>58</v>
      </c>
      <c r="F9" s="45" t="s">
        <v>426</v>
      </c>
      <c r="G9" s="42" t="s">
        <v>78</v>
      </c>
      <c r="H9" s="46" t="s">
        <v>61</v>
      </c>
      <c r="I9" s="47" t="s">
        <v>427</v>
      </c>
      <c r="J9" s="48">
        <v>43262</v>
      </c>
      <c r="K9" s="47" t="s">
        <v>63</v>
      </c>
      <c r="L9" s="47" t="s">
        <v>583</v>
      </c>
      <c r="M9" s="47" t="s">
        <v>255</v>
      </c>
      <c r="N9">
        <v>3</v>
      </c>
      <c r="O9" s="49">
        <v>10</v>
      </c>
      <c r="P9" s="50">
        <v>9</v>
      </c>
      <c r="Q9" s="50" t="s">
        <v>46</v>
      </c>
      <c r="R9" s="50">
        <v>7.5</v>
      </c>
      <c r="S9" s="51"/>
      <c r="T9" s="51"/>
      <c r="U9" s="51"/>
      <c r="V9" s="51"/>
      <c r="W9" s="52">
        <v>8</v>
      </c>
      <c r="X9" s="53">
        <f t="shared" ref="X9:X58" si="0">ROUND(SUMPRODUCT(O9:W9,$O$8:$W$8)/100,1)</f>
        <v>8.1999999999999993</v>
      </c>
      <c r="Y9" s="54" t="str">
        <f>IF(AND($X9&gt;=9,$X9&lt;=10),"A+","")&amp;IF(AND($X9&gt;=8.5,$X9&lt;=8.9),"A","")&amp;IF(AND($X9&gt;=8,$X9&lt;=8.4),"B+","")&amp;IF(AND($X9&gt;=7,$X9&lt;=7.9),"B","")&amp;IF(AND($X9&gt;=6.5,$X9&lt;=6.9),"C+","")&amp;IF(AND($X9&gt;=5.5,$X9&lt;=6.4),"C","")&amp;IF(AND($X9&gt;=5,$X9&lt;=5.4),"D+","")&amp;IF(AND($X9&gt;=4,$X9&lt;=4.9),"D","")&amp;IF(AND($X9&lt;4),"F","")</f>
        <v>B+</v>
      </c>
      <c r="Z9" s="54" t="str">
        <f t="shared" ref="Z9:Z58" si="1">IF($X9&lt;4,"Kém",IF(AND($X9&gt;=4,$X9&lt;=5.4),"Trung bình yếu",IF(AND($X9&gt;=5.5,$X9&lt;=6.9),"Trung bình",IF(AND($X9&gt;=7,$X9&lt;=8.4),"Khá",IF(AND($X9&gt;=8.5,$X9&lt;=10),"Giỏi","")))))</f>
        <v>Khá</v>
      </c>
      <c r="AA9" s="55" t="str">
        <f>+IF(OR($O9=0,$P9=0,$Q9=0,$R9=0),"Không đủ ĐKDT",IF(AND(W9=0,X9&gt;=4),"Không đạt",""))</f>
        <v/>
      </c>
      <c r="AB9" s="56" t="s">
        <v>731</v>
      </c>
      <c r="AC9" s="57"/>
      <c r="AD9" s="3"/>
      <c r="AE9" s="58" t="str">
        <f>IF(AA9="Không đủ ĐKDT","Học lại",IF(AA9="Đình chỉ thi","Học lại",IF(AND(MID(G9,2,2)&lt;"12",AA9="Vắng"),"Thi lại",IF(AA9="Vắng có phép", "Thi lại",IF(AND((MID(G9,2,2)&lt;"12"),X9&lt;4.5),"Thi lại",IF(AND((MID(G9,2,2)&lt;"18"),X9&lt;4),"Học lại",IF(AND((MID(G9,2,2)&gt;"17"),X9&lt;4),"Thi lại",IF(AND(MID(G9,2,2)&gt;"17",W9=0),"Thi lại",IF(AND((MID(G9,2,2)&lt;"12"),W9=0),"Thi lại",IF(AND((MID(G9,2,2)&lt;"18"),(MID(G9,2,2)&gt;"11"),W9=0),"Học lại","Đạt"))))))))))</f>
        <v>Đạt</v>
      </c>
      <c r="AF9" s="58"/>
      <c r="AG9" s="59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14"/>
    </row>
    <row r="10" spans="2:47" ht="18.75" customHeight="1" x14ac:dyDescent="0.25">
      <c r="B10" s="60">
        <v>2</v>
      </c>
      <c r="C10" s="61" t="s">
        <v>428</v>
      </c>
      <c r="D10" s="62" t="s">
        <v>374</v>
      </c>
      <c r="E10" s="63" t="s">
        <v>58</v>
      </c>
      <c r="F10" s="64" t="s">
        <v>429</v>
      </c>
      <c r="G10" s="61" t="s">
        <v>73</v>
      </c>
      <c r="H10" s="46" t="s">
        <v>61</v>
      </c>
      <c r="I10" s="47" t="s">
        <v>427</v>
      </c>
      <c r="J10" s="48">
        <v>43262</v>
      </c>
      <c r="K10" s="47" t="s">
        <v>63</v>
      </c>
      <c r="L10" s="47" t="s">
        <v>583</v>
      </c>
      <c r="M10" s="47" t="s">
        <v>255</v>
      </c>
      <c r="N10">
        <v>3</v>
      </c>
      <c r="O10" s="65">
        <v>10</v>
      </c>
      <c r="P10" s="66">
        <v>9</v>
      </c>
      <c r="Q10" s="66" t="s">
        <v>46</v>
      </c>
      <c r="R10" s="66">
        <v>8</v>
      </c>
      <c r="S10" s="67"/>
      <c r="T10" s="67"/>
      <c r="U10" s="67"/>
      <c r="V10" s="67"/>
      <c r="W10" s="68">
        <v>8.5</v>
      </c>
      <c r="X10" s="69">
        <f t="shared" si="0"/>
        <v>8.6</v>
      </c>
      <c r="Y10" s="70" t="str">
        <f>IF(AND($X10&gt;=9,$X10&lt;=10),"A+","")&amp;IF(AND($X10&gt;=8.5,$X10&lt;=8.9),"A","")&amp;IF(AND($X10&gt;=8,$X10&lt;=8.4),"B+","")&amp;IF(AND($X10&gt;=7,$X10&lt;=7.9),"B","")&amp;IF(AND($X10&gt;=6.5,$X10&lt;=6.9),"C+","")&amp;IF(AND($X10&gt;=5.5,$X10&lt;=6.4),"C","")&amp;IF(AND($X10&gt;=5,$X10&lt;=5.4),"D+","")&amp;IF(AND($X10&gt;=4,$X10&lt;=4.9),"D","")&amp;IF(AND($X10&lt;4),"F","")</f>
        <v>A</v>
      </c>
      <c r="Z10" s="71" t="str">
        <f t="shared" si="1"/>
        <v>Giỏi</v>
      </c>
      <c r="AA10" s="55" t="str">
        <f>+IF(OR($O10=0,$P10=0,$Q10=0,$R10=0),"Không đủ ĐKDT",IF(AND(W10=0,X10&gt;=4),"Không đạt",""))</f>
        <v/>
      </c>
      <c r="AB10" s="55" t="s">
        <v>731</v>
      </c>
      <c r="AC10" s="57"/>
      <c r="AD10" s="3"/>
      <c r="AE10" s="58" t="str">
        <f t="shared" ref="AE10:AE58" si="2">IF(AA10="Không đủ ĐKDT","Học lại",IF(AA10="Đình chỉ thi","Học lại",IF(AND(MID(G10,2,2)&lt;"12",AA10="Vắng"),"Thi lại",IF(AA10="Vắng có phép", "Thi lại",IF(AND((MID(G10,2,2)&lt;"12"),X10&lt;4.5),"Thi lại",IF(AND((MID(G10,2,2)&lt;"18"),X10&lt;4),"Học lại",IF(AND((MID(G10,2,2)&gt;"17"),X10&lt;4),"Thi lại",IF(AND(MID(G10,2,2)&gt;"17",W10=0),"Thi lại",IF(AND((MID(G10,2,2)&lt;"12"),W10=0),"Thi lại",IF(AND((MID(G10,2,2)&lt;"18"),(MID(G10,2,2)&gt;"11"),W10=0),"Học lại","Đạt"))))))))))</f>
        <v>Đạt</v>
      </c>
      <c r="AF10" s="58"/>
      <c r="AG10" s="40"/>
      <c r="AH10" s="40"/>
      <c r="AI10" s="40"/>
      <c r="AJ10" s="21"/>
      <c r="AK10" s="21"/>
      <c r="AL10" s="21"/>
      <c r="AM10" s="21"/>
      <c r="AN10" s="12"/>
      <c r="AO10" s="21"/>
      <c r="AP10" s="21"/>
      <c r="AQ10" s="21"/>
      <c r="AR10" s="21"/>
      <c r="AS10" s="21"/>
      <c r="AT10" s="21"/>
      <c r="AU10" s="23"/>
    </row>
    <row r="11" spans="2:47" ht="18.75" customHeight="1" x14ac:dyDescent="0.25">
      <c r="B11" s="60">
        <v>3</v>
      </c>
      <c r="C11" s="61" t="s">
        <v>430</v>
      </c>
      <c r="D11" s="62" t="s">
        <v>303</v>
      </c>
      <c r="E11" s="63" t="s">
        <v>431</v>
      </c>
      <c r="F11" s="64" t="s">
        <v>432</v>
      </c>
      <c r="G11" s="61" t="s">
        <v>78</v>
      </c>
      <c r="H11" s="46" t="s">
        <v>61</v>
      </c>
      <c r="I11" s="47" t="s">
        <v>427</v>
      </c>
      <c r="J11" s="48">
        <v>43262</v>
      </c>
      <c r="K11" s="47" t="s">
        <v>63</v>
      </c>
      <c r="L11" s="47" t="s">
        <v>583</v>
      </c>
      <c r="M11" s="47" t="s">
        <v>255</v>
      </c>
      <c r="N11">
        <v>3</v>
      </c>
      <c r="O11" s="65">
        <v>10</v>
      </c>
      <c r="P11" s="66">
        <v>7</v>
      </c>
      <c r="Q11" s="66" t="s">
        <v>46</v>
      </c>
      <c r="R11" s="66">
        <v>7.5</v>
      </c>
      <c r="S11" s="72"/>
      <c r="T11" s="72"/>
      <c r="U11" s="72"/>
      <c r="V11" s="72"/>
      <c r="W11" s="68">
        <v>8</v>
      </c>
      <c r="X11" s="69">
        <f t="shared" si="0"/>
        <v>8</v>
      </c>
      <c r="Y11" s="70" t="str">
        <f t="shared" ref="Y11:Y58" si="3">IF(AND($X11&gt;=9,$X11&lt;=10),"A+","")&amp;IF(AND($X11&gt;=8.5,$X11&lt;=8.9),"A","")&amp;IF(AND($X11&gt;=8,$X11&lt;=8.4),"B+","")&amp;IF(AND($X11&gt;=7,$X11&lt;=7.9),"B","")&amp;IF(AND($X11&gt;=6.5,$X11&lt;=6.9),"C+","")&amp;IF(AND($X11&gt;=5.5,$X11&lt;=6.4),"C","")&amp;IF(AND($X11&gt;=5,$X11&lt;=5.4),"D+","")&amp;IF(AND($X11&gt;=4,$X11&lt;=4.9),"D","")&amp;IF(AND($X11&lt;4),"F","")</f>
        <v>B+</v>
      </c>
      <c r="Z11" s="71" t="str">
        <f t="shared" si="1"/>
        <v>Khá</v>
      </c>
      <c r="AA11" s="55" t="str">
        <f t="shared" ref="AA11:AA58" si="4">+IF(OR($O11=0,$P11=0,$Q11=0,$R11=0),"Không đủ ĐKDT",IF(AND(W11=0,X11&gt;=4),"Không đạt",""))</f>
        <v/>
      </c>
      <c r="AB11" s="55" t="s">
        <v>731</v>
      </c>
      <c r="AC11" s="57"/>
      <c r="AD11" s="3"/>
      <c r="AE11" s="58" t="str">
        <f t="shared" si="2"/>
        <v>Đạt</v>
      </c>
      <c r="AF11" s="58"/>
      <c r="AG11" s="73"/>
      <c r="AH11" s="73"/>
      <c r="AI11" s="74"/>
      <c r="AJ11" s="12"/>
      <c r="AK11" s="12"/>
      <c r="AL11" s="12"/>
      <c r="AM11" s="75"/>
      <c r="AN11" s="12"/>
      <c r="AO11" s="76"/>
      <c r="AP11" s="77"/>
      <c r="AQ11" s="76"/>
      <c r="AR11" s="77"/>
      <c r="AS11" s="76"/>
      <c r="AT11" s="12"/>
      <c r="AU11" s="78"/>
    </row>
    <row r="12" spans="2:47" ht="18.75" customHeight="1" x14ac:dyDescent="0.25">
      <c r="B12" s="60">
        <v>4</v>
      </c>
      <c r="C12" s="61" t="s">
        <v>433</v>
      </c>
      <c r="D12" s="62" t="s">
        <v>434</v>
      </c>
      <c r="E12" s="63" t="s">
        <v>262</v>
      </c>
      <c r="F12" s="64" t="s">
        <v>435</v>
      </c>
      <c r="G12" s="61" t="s">
        <v>73</v>
      </c>
      <c r="H12" s="46" t="s">
        <v>61</v>
      </c>
      <c r="I12" s="47" t="s">
        <v>427</v>
      </c>
      <c r="J12" s="48">
        <v>43262</v>
      </c>
      <c r="K12" s="47" t="s">
        <v>63</v>
      </c>
      <c r="L12" s="47" t="s">
        <v>583</v>
      </c>
      <c r="M12" s="47" t="s">
        <v>255</v>
      </c>
      <c r="N12">
        <v>3</v>
      </c>
      <c r="O12" s="65">
        <v>10</v>
      </c>
      <c r="P12" s="66">
        <v>9</v>
      </c>
      <c r="Q12" s="66" t="s">
        <v>46</v>
      </c>
      <c r="R12" s="66">
        <v>7</v>
      </c>
      <c r="S12" s="72"/>
      <c r="T12" s="72"/>
      <c r="U12" s="72"/>
      <c r="V12" s="72"/>
      <c r="W12" s="68">
        <v>7.5</v>
      </c>
      <c r="X12" s="69">
        <f t="shared" si="0"/>
        <v>7.8</v>
      </c>
      <c r="Y12" s="70" t="str">
        <f t="shared" si="3"/>
        <v>B</v>
      </c>
      <c r="Z12" s="71" t="str">
        <f t="shared" si="1"/>
        <v>Khá</v>
      </c>
      <c r="AA12" s="55" t="str">
        <f t="shared" si="4"/>
        <v/>
      </c>
      <c r="AB12" s="55" t="s">
        <v>731</v>
      </c>
      <c r="AC12" s="57"/>
      <c r="AD12" s="3"/>
      <c r="AE12" s="58" t="str">
        <f t="shared" si="2"/>
        <v>Đạt</v>
      </c>
      <c r="AF12" s="58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79"/>
    </row>
    <row r="13" spans="2:47" ht="18.75" customHeight="1" x14ac:dyDescent="0.25">
      <c r="B13" s="60">
        <v>5</v>
      </c>
      <c r="C13" s="61" t="s">
        <v>436</v>
      </c>
      <c r="D13" s="62" t="s">
        <v>242</v>
      </c>
      <c r="E13" s="63" t="s">
        <v>267</v>
      </c>
      <c r="F13" s="64" t="s">
        <v>437</v>
      </c>
      <c r="G13" s="61" t="s">
        <v>73</v>
      </c>
      <c r="H13" s="46" t="s">
        <v>61</v>
      </c>
      <c r="I13" s="47" t="s">
        <v>427</v>
      </c>
      <c r="J13" s="48">
        <v>43262</v>
      </c>
      <c r="K13" s="47" t="s">
        <v>63</v>
      </c>
      <c r="L13" s="47" t="s">
        <v>583</v>
      </c>
      <c r="M13" s="47" t="s">
        <v>255</v>
      </c>
      <c r="N13">
        <v>3</v>
      </c>
      <c r="O13" s="65">
        <v>10</v>
      </c>
      <c r="P13" s="66">
        <v>8</v>
      </c>
      <c r="Q13" s="66" t="s">
        <v>46</v>
      </c>
      <c r="R13" s="66">
        <v>8.5</v>
      </c>
      <c r="S13" s="72"/>
      <c r="T13" s="72"/>
      <c r="U13" s="72"/>
      <c r="V13" s="72"/>
      <c r="W13" s="68">
        <v>9</v>
      </c>
      <c r="X13" s="69">
        <f t="shared" si="0"/>
        <v>8.9</v>
      </c>
      <c r="Y13" s="70" t="str">
        <f t="shared" si="3"/>
        <v>A</v>
      </c>
      <c r="Z13" s="71" t="str">
        <f t="shared" si="1"/>
        <v>Giỏi</v>
      </c>
      <c r="AA13" s="55" t="str">
        <f t="shared" si="4"/>
        <v/>
      </c>
      <c r="AB13" s="55" t="s">
        <v>731</v>
      </c>
      <c r="AC13" s="57"/>
      <c r="AD13" s="3"/>
      <c r="AE13" s="58" t="str">
        <f t="shared" si="2"/>
        <v>Đạt</v>
      </c>
      <c r="AF13" s="58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79"/>
    </row>
    <row r="14" spans="2:47" ht="18.75" customHeight="1" x14ac:dyDescent="0.25">
      <c r="B14" s="60">
        <v>6</v>
      </c>
      <c r="C14" s="61" t="s">
        <v>438</v>
      </c>
      <c r="D14" s="62" t="s">
        <v>439</v>
      </c>
      <c r="E14" s="63" t="s">
        <v>440</v>
      </c>
      <c r="F14" s="64" t="s">
        <v>441</v>
      </c>
      <c r="G14" s="61" t="s">
        <v>68</v>
      </c>
      <c r="H14" s="46" t="s">
        <v>61</v>
      </c>
      <c r="I14" s="47" t="s">
        <v>427</v>
      </c>
      <c r="J14" s="48">
        <v>43262</v>
      </c>
      <c r="K14" s="47" t="s">
        <v>63</v>
      </c>
      <c r="L14" s="47" t="s">
        <v>583</v>
      </c>
      <c r="M14" s="47" t="s">
        <v>255</v>
      </c>
      <c r="N14">
        <v>3</v>
      </c>
      <c r="O14" s="65">
        <v>0</v>
      </c>
      <c r="P14" s="66">
        <v>0</v>
      </c>
      <c r="Q14" s="66" t="s">
        <v>46</v>
      </c>
      <c r="R14" s="66">
        <v>0</v>
      </c>
      <c r="S14" s="72"/>
      <c r="T14" s="72"/>
      <c r="U14" s="72"/>
      <c r="V14" s="72"/>
      <c r="W14" s="68" t="s">
        <v>46</v>
      </c>
      <c r="X14" s="69">
        <f t="shared" si="0"/>
        <v>0</v>
      </c>
      <c r="Y14" s="70" t="str">
        <f t="shared" si="3"/>
        <v>F</v>
      </c>
      <c r="Z14" s="71" t="str">
        <f t="shared" si="1"/>
        <v>Kém</v>
      </c>
      <c r="AA14" s="55" t="str">
        <f t="shared" si="4"/>
        <v>Không đủ ĐKDT</v>
      </c>
      <c r="AB14" s="55" t="s">
        <v>731</v>
      </c>
      <c r="AC14" s="57"/>
      <c r="AD14" s="3"/>
      <c r="AE14" s="58" t="str">
        <f t="shared" si="2"/>
        <v>Học lại</v>
      </c>
      <c r="AF14" s="58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79"/>
    </row>
    <row r="15" spans="2:47" ht="18.75" customHeight="1" x14ac:dyDescent="0.25">
      <c r="B15" s="60">
        <v>7</v>
      </c>
      <c r="C15" s="61" t="s">
        <v>442</v>
      </c>
      <c r="D15" s="62" t="s">
        <v>443</v>
      </c>
      <c r="E15" s="63" t="s">
        <v>278</v>
      </c>
      <c r="F15" s="64" t="s">
        <v>444</v>
      </c>
      <c r="G15" s="61" t="s">
        <v>73</v>
      </c>
      <c r="H15" s="46" t="s">
        <v>61</v>
      </c>
      <c r="I15" s="47" t="s">
        <v>427</v>
      </c>
      <c r="J15" s="48">
        <v>43262</v>
      </c>
      <c r="K15" s="47" t="s">
        <v>63</v>
      </c>
      <c r="L15" s="47" t="s">
        <v>583</v>
      </c>
      <c r="M15" s="47" t="s">
        <v>255</v>
      </c>
      <c r="N15">
        <v>3</v>
      </c>
      <c r="O15" s="65">
        <v>10</v>
      </c>
      <c r="P15" s="66">
        <v>8</v>
      </c>
      <c r="Q15" s="66" t="s">
        <v>46</v>
      </c>
      <c r="R15" s="66">
        <v>4.5</v>
      </c>
      <c r="S15" s="72"/>
      <c r="T15" s="72"/>
      <c r="U15" s="72"/>
      <c r="V15" s="72"/>
      <c r="W15" s="68">
        <v>5</v>
      </c>
      <c r="X15" s="69">
        <f t="shared" si="0"/>
        <v>5.7</v>
      </c>
      <c r="Y15" s="70" t="str">
        <f t="shared" si="3"/>
        <v>C</v>
      </c>
      <c r="Z15" s="71" t="str">
        <f t="shared" si="1"/>
        <v>Trung bình</v>
      </c>
      <c r="AA15" s="55" t="str">
        <f t="shared" si="4"/>
        <v/>
      </c>
      <c r="AB15" s="55" t="s">
        <v>731</v>
      </c>
      <c r="AC15" s="57"/>
      <c r="AD15" s="3"/>
      <c r="AE15" s="58" t="str">
        <f t="shared" si="2"/>
        <v>Đạt</v>
      </c>
      <c r="AF15" s="58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79"/>
    </row>
    <row r="16" spans="2:47" ht="18.75" customHeight="1" x14ac:dyDescent="0.25">
      <c r="B16" s="60">
        <v>8</v>
      </c>
      <c r="C16" s="61" t="s">
        <v>445</v>
      </c>
      <c r="D16" s="62" t="s">
        <v>446</v>
      </c>
      <c r="E16" s="63" t="s">
        <v>196</v>
      </c>
      <c r="F16" s="64" t="s">
        <v>447</v>
      </c>
      <c r="G16" s="61" t="s">
        <v>78</v>
      </c>
      <c r="H16" s="46" t="s">
        <v>61</v>
      </c>
      <c r="I16" s="47" t="s">
        <v>427</v>
      </c>
      <c r="J16" s="48">
        <v>43262</v>
      </c>
      <c r="K16" s="47" t="s">
        <v>63</v>
      </c>
      <c r="L16" s="47" t="s">
        <v>583</v>
      </c>
      <c r="M16" s="47" t="s">
        <v>255</v>
      </c>
      <c r="N16">
        <v>3</v>
      </c>
      <c r="O16" s="65">
        <v>10</v>
      </c>
      <c r="P16" s="66">
        <v>9</v>
      </c>
      <c r="Q16" s="66" t="s">
        <v>46</v>
      </c>
      <c r="R16" s="66">
        <v>7.5</v>
      </c>
      <c r="S16" s="72"/>
      <c r="T16" s="72"/>
      <c r="U16" s="72"/>
      <c r="V16" s="72"/>
      <c r="W16" s="68">
        <v>8</v>
      </c>
      <c r="X16" s="69">
        <f t="shared" si="0"/>
        <v>8.1999999999999993</v>
      </c>
      <c r="Y16" s="70" t="str">
        <f t="shared" si="3"/>
        <v>B+</v>
      </c>
      <c r="Z16" s="71" t="str">
        <f t="shared" si="1"/>
        <v>Khá</v>
      </c>
      <c r="AA16" s="55" t="str">
        <f t="shared" si="4"/>
        <v/>
      </c>
      <c r="AB16" s="55" t="s">
        <v>731</v>
      </c>
      <c r="AC16" s="57"/>
      <c r="AD16" s="3"/>
      <c r="AE16" s="58" t="str">
        <f t="shared" si="2"/>
        <v>Đạt</v>
      </c>
      <c r="AF16" s="58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79"/>
    </row>
    <row r="17" spans="2:47" ht="18.75" customHeight="1" x14ac:dyDescent="0.25">
      <c r="B17" s="60">
        <v>9</v>
      </c>
      <c r="C17" s="61" t="s">
        <v>448</v>
      </c>
      <c r="D17" s="62" t="s">
        <v>449</v>
      </c>
      <c r="E17" s="63" t="s">
        <v>450</v>
      </c>
      <c r="F17" s="64" t="s">
        <v>451</v>
      </c>
      <c r="G17" s="61" t="s">
        <v>60</v>
      </c>
      <c r="H17" s="46" t="s">
        <v>61</v>
      </c>
      <c r="I17" s="47" t="s">
        <v>427</v>
      </c>
      <c r="J17" s="48">
        <v>43262</v>
      </c>
      <c r="K17" s="47" t="s">
        <v>63</v>
      </c>
      <c r="L17" s="47" t="s">
        <v>583</v>
      </c>
      <c r="M17" s="47" t="s">
        <v>255</v>
      </c>
      <c r="N17">
        <v>3</v>
      </c>
      <c r="O17" s="65">
        <v>0</v>
      </c>
      <c r="P17" s="66">
        <v>0</v>
      </c>
      <c r="Q17" s="66" t="s">
        <v>46</v>
      </c>
      <c r="R17" s="66">
        <v>0</v>
      </c>
      <c r="S17" s="72"/>
      <c r="T17" s="72"/>
      <c r="U17" s="72"/>
      <c r="V17" s="72"/>
      <c r="W17" s="68" t="s">
        <v>46</v>
      </c>
      <c r="X17" s="69">
        <f t="shared" si="0"/>
        <v>0</v>
      </c>
      <c r="Y17" s="70" t="str">
        <f t="shared" si="3"/>
        <v>F</v>
      </c>
      <c r="Z17" s="71" t="str">
        <f t="shared" si="1"/>
        <v>Kém</v>
      </c>
      <c r="AA17" s="55" t="str">
        <f t="shared" si="4"/>
        <v>Không đủ ĐKDT</v>
      </c>
      <c r="AB17" s="55" t="s">
        <v>731</v>
      </c>
      <c r="AC17" s="57"/>
      <c r="AD17" s="3"/>
      <c r="AE17" s="58" t="str">
        <f t="shared" si="2"/>
        <v>Học lại</v>
      </c>
      <c r="AF17" s="58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79"/>
    </row>
    <row r="18" spans="2:47" ht="18.75" customHeight="1" x14ac:dyDescent="0.25">
      <c r="B18" s="60">
        <v>10</v>
      </c>
      <c r="C18" s="61" t="s">
        <v>452</v>
      </c>
      <c r="D18" s="62" t="s">
        <v>228</v>
      </c>
      <c r="E18" s="63" t="s">
        <v>296</v>
      </c>
      <c r="F18" s="64" t="s">
        <v>453</v>
      </c>
      <c r="G18" s="61" t="s">
        <v>78</v>
      </c>
      <c r="H18" s="46" t="s">
        <v>61</v>
      </c>
      <c r="I18" s="47" t="s">
        <v>427</v>
      </c>
      <c r="J18" s="48">
        <v>43262</v>
      </c>
      <c r="K18" s="47" t="s">
        <v>63</v>
      </c>
      <c r="L18" s="47" t="s">
        <v>583</v>
      </c>
      <c r="M18" s="47" t="s">
        <v>255</v>
      </c>
      <c r="N18">
        <v>3</v>
      </c>
      <c r="O18" s="65">
        <v>10</v>
      </c>
      <c r="P18" s="66">
        <v>8</v>
      </c>
      <c r="Q18" s="66" t="s">
        <v>46</v>
      </c>
      <c r="R18" s="66">
        <v>7.5</v>
      </c>
      <c r="S18" s="72"/>
      <c r="T18" s="72"/>
      <c r="U18" s="72"/>
      <c r="V18" s="72"/>
      <c r="W18" s="68">
        <v>8</v>
      </c>
      <c r="X18" s="69">
        <f t="shared" si="0"/>
        <v>8.1</v>
      </c>
      <c r="Y18" s="70" t="str">
        <f t="shared" si="3"/>
        <v>B+</v>
      </c>
      <c r="Z18" s="71" t="str">
        <f t="shared" si="1"/>
        <v>Khá</v>
      </c>
      <c r="AA18" s="55" t="str">
        <f t="shared" si="4"/>
        <v/>
      </c>
      <c r="AB18" s="55" t="s">
        <v>731</v>
      </c>
      <c r="AC18" s="57"/>
      <c r="AD18" s="3"/>
      <c r="AE18" s="58" t="str">
        <f t="shared" si="2"/>
        <v>Đạt</v>
      </c>
      <c r="AF18" s="58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79"/>
    </row>
    <row r="19" spans="2:47" ht="18.75" customHeight="1" x14ac:dyDescent="0.25">
      <c r="B19" s="60">
        <v>11</v>
      </c>
      <c r="C19" s="61" t="s">
        <v>454</v>
      </c>
      <c r="D19" s="62" t="s">
        <v>455</v>
      </c>
      <c r="E19" s="63" t="s">
        <v>310</v>
      </c>
      <c r="F19" s="64" t="s">
        <v>456</v>
      </c>
      <c r="G19" s="61" t="s">
        <v>68</v>
      </c>
      <c r="H19" s="46" t="s">
        <v>61</v>
      </c>
      <c r="I19" s="47" t="s">
        <v>427</v>
      </c>
      <c r="J19" s="48">
        <v>43262</v>
      </c>
      <c r="K19" s="47" t="s">
        <v>63</v>
      </c>
      <c r="L19" s="47" t="s">
        <v>583</v>
      </c>
      <c r="M19" s="47" t="s">
        <v>255</v>
      </c>
      <c r="N19">
        <v>3</v>
      </c>
      <c r="O19" s="65">
        <v>10</v>
      </c>
      <c r="P19" s="66">
        <v>9</v>
      </c>
      <c r="Q19" s="66" t="s">
        <v>46</v>
      </c>
      <c r="R19" s="66">
        <v>7</v>
      </c>
      <c r="S19" s="72"/>
      <c r="T19" s="72"/>
      <c r="U19" s="72"/>
      <c r="V19" s="72"/>
      <c r="W19" s="68">
        <v>7.5</v>
      </c>
      <c r="X19" s="69">
        <f t="shared" si="0"/>
        <v>7.8</v>
      </c>
      <c r="Y19" s="70" t="str">
        <f t="shared" si="3"/>
        <v>B</v>
      </c>
      <c r="Z19" s="71" t="str">
        <f t="shared" si="1"/>
        <v>Khá</v>
      </c>
      <c r="AA19" s="55" t="str">
        <f t="shared" si="4"/>
        <v/>
      </c>
      <c r="AB19" s="55" t="s">
        <v>731</v>
      </c>
      <c r="AC19" s="57"/>
      <c r="AD19" s="3"/>
      <c r="AE19" s="58" t="str">
        <f t="shared" si="2"/>
        <v>Đạt</v>
      </c>
      <c r="AF19" s="58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79"/>
    </row>
    <row r="20" spans="2:47" ht="18.75" customHeight="1" x14ac:dyDescent="0.25">
      <c r="B20" s="60">
        <v>12</v>
      </c>
      <c r="C20" s="61" t="s">
        <v>457</v>
      </c>
      <c r="D20" s="62" t="s">
        <v>458</v>
      </c>
      <c r="E20" s="63" t="s">
        <v>459</v>
      </c>
      <c r="F20" s="64" t="s">
        <v>380</v>
      </c>
      <c r="G20" s="61" t="s">
        <v>60</v>
      </c>
      <c r="H20" s="46" t="s">
        <v>61</v>
      </c>
      <c r="I20" s="47" t="s">
        <v>427</v>
      </c>
      <c r="J20" s="48">
        <v>43262</v>
      </c>
      <c r="K20" s="47" t="s">
        <v>63</v>
      </c>
      <c r="L20" s="47" t="s">
        <v>583</v>
      </c>
      <c r="M20" s="47" t="s">
        <v>255</v>
      </c>
      <c r="N20">
        <v>3</v>
      </c>
      <c r="O20" s="65">
        <v>0</v>
      </c>
      <c r="P20" s="66">
        <v>0</v>
      </c>
      <c r="Q20" s="66" t="s">
        <v>46</v>
      </c>
      <c r="R20" s="66">
        <v>0</v>
      </c>
      <c r="S20" s="72"/>
      <c r="T20" s="72"/>
      <c r="U20" s="72"/>
      <c r="V20" s="72"/>
      <c r="W20" s="68" t="s">
        <v>46</v>
      </c>
      <c r="X20" s="69">
        <f t="shared" si="0"/>
        <v>0</v>
      </c>
      <c r="Y20" s="70" t="str">
        <f t="shared" si="3"/>
        <v>F</v>
      </c>
      <c r="Z20" s="71" t="str">
        <f t="shared" si="1"/>
        <v>Kém</v>
      </c>
      <c r="AA20" s="55" t="str">
        <f t="shared" si="4"/>
        <v>Không đủ ĐKDT</v>
      </c>
      <c r="AB20" s="55" t="s">
        <v>731</v>
      </c>
      <c r="AC20" s="57"/>
      <c r="AD20" s="3"/>
      <c r="AE20" s="58" t="str">
        <f t="shared" si="2"/>
        <v>Học lại</v>
      </c>
      <c r="AF20" s="58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79"/>
    </row>
    <row r="21" spans="2:47" ht="18.75" customHeight="1" x14ac:dyDescent="0.25">
      <c r="B21" s="60">
        <v>13</v>
      </c>
      <c r="C21" s="61" t="s">
        <v>460</v>
      </c>
      <c r="D21" s="62" t="s">
        <v>461</v>
      </c>
      <c r="E21" s="63" t="s">
        <v>462</v>
      </c>
      <c r="F21" s="64" t="s">
        <v>463</v>
      </c>
      <c r="G21" s="61" t="s">
        <v>60</v>
      </c>
      <c r="H21" s="46" t="s">
        <v>61</v>
      </c>
      <c r="I21" s="47" t="s">
        <v>427</v>
      </c>
      <c r="J21" s="48">
        <v>43262</v>
      </c>
      <c r="K21" s="47" t="s">
        <v>63</v>
      </c>
      <c r="L21" s="47" t="s">
        <v>583</v>
      </c>
      <c r="M21" s="47" t="s">
        <v>255</v>
      </c>
      <c r="N21">
        <v>3</v>
      </c>
      <c r="O21" s="65">
        <v>8</v>
      </c>
      <c r="P21" s="66">
        <v>8</v>
      </c>
      <c r="Q21" s="66" t="s">
        <v>46</v>
      </c>
      <c r="R21" s="66">
        <v>8.5</v>
      </c>
      <c r="S21" s="72"/>
      <c r="T21" s="72"/>
      <c r="U21" s="72"/>
      <c r="V21" s="72"/>
      <c r="W21" s="68">
        <v>9</v>
      </c>
      <c r="X21" s="69">
        <f t="shared" si="0"/>
        <v>8.6999999999999993</v>
      </c>
      <c r="Y21" s="70" t="str">
        <f t="shared" si="3"/>
        <v>A</v>
      </c>
      <c r="Z21" s="71" t="str">
        <f t="shared" si="1"/>
        <v>Giỏi</v>
      </c>
      <c r="AA21" s="55" t="str">
        <f t="shared" si="4"/>
        <v/>
      </c>
      <c r="AB21" s="55" t="s">
        <v>731</v>
      </c>
      <c r="AC21" s="57"/>
      <c r="AD21" s="3"/>
      <c r="AE21" s="58" t="str">
        <f t="shared" si="2"/>
        <v>Đạt</v>
      </c>
      <c r="AF21" s="58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79"/>
    </row>
    <row r="22" spans="2:47" ht="18.75" customHeight="1" x14ac:dyDescent="0.25">
      <c r="B22" s="60">
        <v>14</v>
      </c>
      <c r="C22" s="61" t="s">
        <v>464</v>
      </c>
      <c r="D22" s="62" t="s">
        <v>228</v>
      </c>
      <c r="E22" s="63" t="s">
        <v>221</v>
      </c>
      <c r="F22" s="64" t="s">
        <v>465</v>
      </c>
      <c r="G22" s="61" t="s">
        <v>60</v>
      </c>
      <c r="H22" s="46" t="s">
        <v>61</v>
      </c>
      <c r="I22" s="47" t="s">
        <v>427</v>
      </c>
      <c r="J22" s="48">
        <v>43262</v>
      </c>
      <c r="K22" s="47" t="s">
        <v>63</v>
      </c>
      <c r="L22" s="47" t="s">
        <v>583</v>
      </c>
      <c r="M22" s="47" t="s">
        <v>255</v>
      </c>
      <c r="N22">
        <v>3</v>
      </c>
      <c r="O22" s="65">
        <v>9</v>
      </c>
      <c r="P22" s="66">
        <v>8</v>
      </c>
      <c r="Q22" s="66" t="s">
        <v>46</v>
      </c>
      <c r="R22" s="66">
        <v>7.5</v>
      </c>
      <c r="S22" s="72"/>
      <c r="T22" s="72"/>
      <c r="U22" s="72"/>
      <c r="V22" s="72"/>
      <c r="W22" s="68">
        <v>8</v>
      </c>
      <c r="X22" s="69">
        <f t="shared" si="0"/>
        <v>8</v>
      </c>
      <c r="Y22" s="70" t="str">
        <f t="shared" si="3"/>
        <v>B+</v>
      </c>
      <c r="Z22" s="71" t="str">
        <f t="shared" si="1"/>
        <v>Khá</v>
      </c>
      <c r="AA22" s="55" t="str">
        <f t="shared" si="4"/>
        <v/>
      </c>
      <c r="AB22" s="55" t="s">
        <v>731</v>
      </c>
      <c r="AC22" s="57"/>
      <c r="AD22" s="3"/>
      <c r="AE22" s="58" t="str">
        <f t="shared" si="2"/>
        <v>Đạt</v>
      </c>
      <c r="AF22" s="58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79"/>
    </row>
    <row r="23" spans="2:47" ht="18.75" customHeight="1" x14ac:dyDescent="0.25">
      <c r="B23" s="60">
        <v>15</v>
      </c>
      <c r="C23" s="61" t="s">
        <v>466</v>
      </c>
      <c r="D23" s="62" t="s">
        <v>232</v>
      </c>
      <c r="E23" s="63" t="s">
        <v>327</v>
      </c>
      <c r="F23" s="64" t="s">
        <v>467</v>
      </c>
      <c r="G23" s="61" t="s">
        <v>78</v>
      </c>
      <c r="H23" s="46" t="s">
        <v>61</v>
      </c>
      <c r="I23" s="47" t="s">
        <v>427</v>
      </c>
      <c r="J23" s="48">
        <v>43262</v>
      </c>
      <c r="K23" s="47" t="s">
        <v>63</v>
      </c>
      <c r="L23" s="47" t="s">
        <v>583</v>
      </c>
      <c r="M23" s="47" t="s">
        <v>255</v>
      </c>
      <c r="N23">
        <v>3</v>
      </c>
      <c r="O23" s="65">
        <v>10</v>
      </c>
      <c r="P23" s="66">
        <v>8</v>
      </c>
      <c r="Q23" s="66" t="s">
        <v>46</v>
      </c>
      <c r="R23" s="66">
        <v>7.5</v>
      </c>
      <c r="S23" s="72"/>
      <c r="T23" s="72"/>
      <c r="U23" s="72"/>
      <c r="V23" s="72"/>
      <c r="W23" s="68">
        <v>8</v>
      </c>
      <c r="X23" s="69">
        <f t="shared" si="0"/>
        <v>8.1</v>
      </c>
      <c r="Y23" s="70" t="str">
        <f t="shared" si="3"/>
        <v>B+</v>
      </c>
      <c r="Z23" s="71" t="str">
        <f t="shared" si="1"/>
        <v>Khá</v>
      </c>
      <c r="AA23" s="55" t="str">
        <f t="shared" si="4"/>
        <v/>
      </c>
      <c r="AB23" s="55" t="s">
        <v>731</v>
      </c>
      <c r="AC23" s="57"/>
      <c r="AD23" s="3"/>
      <c r="AE23" s="58" t="str">
        <f t="shared" si="2"/>
        <v>Đạt</v>
      </c>
      <c r="AF23" s="58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79"/>
    </row>
    <row r="24" spans="2:47" ht="18.75" customHeight="1" x14ac:dyDescent="0.25">
      <c r="B24" s="60">
        <v>16</v>
      </c>
      <c r="C24" s="61" t="s">
        <v>468</v>
      </c>
      <c r="D24" s="62" t="s">
        <v>469</v>
      </c>
      <c r="E24" s="63" t="s">
        <v>470</v>
      </c>
      <c r="F24" s="64" t="s">
        <v>471</v>
      </c>
      <c r="G24" s="61" t="s">
        <v>78</v>
      </c>
      <c r="H24" s="46" t="s">
        <v>61</v>
      </c>
      <c r="I24" s="47" t="s">
        <v>427</v>
      </c>
      <c r="J24" s="48">
        <v>43262</v>
      </c>
      <c r="K24" s="47" t="s">
        <v>63</v>
      </c>
      <c r="L24" s="47" t="s">
        <v>583</v>
      </c>
      <c r="M24" s="47" t="s">
        <v>255</v>
      </c>
      <c r="N24">
        <v>3</v>
      </c>
      <c r="O24" s="65">
        <v>10</v>
      </c>
      <c r="P24" s="66">
        <v>7</v>
      </c>
      <c r="Q24" s="66" t="s">
        <v>46</v>
      </c>
      <c r="R24" s="66">
        <v>6.5</v>
      </c>
      <c r="S24" s="72"/>
      <c r="T24" s="72"/>
      <c r="U24" s="72"/>
      <c r="V24" s="72"/>
      <c r="W24" s="68">
        <v>7</v>
      </c>
      <c r="X24" s="69">
        <f t="shared" si="0"/>
        <v>7.2</v>
      </c>
      <c r="Y24" s="70" t="str">
        <f t="shared" si="3"/>
        <v>B</v>
      </c>
      <c r="Z24" s="71" t="str">
        <f t="shared" si="1"/>
        <v>Khá</v>
      </c>
      <c r="AA24" s="55" t="str">
        <f t="shared" si="4"/>
        <v/>
      </c>
      <c r="AB24" s="55" t="s">
        <v>731</v>
      </c>
      <c r="AC24" s="57"/>
      <c r="AD24" s="3"/>
      <c r="AE24" s="58" t="str">
        <f t="shared" si="2"/>
        <v>Đạt</v>
      </c>
      <c r="AF24" s="58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79"/>
    </row>
    <row r="25" spans="2:47" ht="18.75" customHeight="1" x14ac:dyDescent="0.25">
      <c r="B25" s="60">
        <v>17</v>
      </c>
      <c r="C25" s="61" t="s">
        <v>472</v>
      </c>
      <c r="D25" s="62" t="s">
        <v>313</v>
      </c>
      <c r="E25" s="63" t="s">
        <v>473</v>
      </c>
      <c r="F25" s="64" t="s">
        <v>474</v>
      </c>
      <c r="G25" s="61" t="s">
        <v>73</v>
      </c>
      <c r="H25" s="46" t="s">
        <v>61</v>
      </c>
      <c r="I25" s="47" t="s">
        <v>427</v>
      </c>
      <c r="J25" s="48">
        <v>43262</v>
      </c>
      <c r="K25" s="47" t="s">
        <v>63</v>
      </c>
      <c r="L25" s="47" t="s">
        <v>583</v>
      </c>
      <c r="M25" s="47" t="s">
        <v>255</v>
      </c>
      <c r="N25">
        <v>3</v>
      </c>
      <c r="O25" s="65">
        <v>10</v>
      </c>
      <c r="P25" s="66">
        <v>8</v>
      </c>
      <c r="Q25" s="66" t="s">
        <v>46</v>
      </c>
      <c r="R25" s="66">
        <v>8.5</v>
      </c>
      <c r="S25" s="72"/>
      <c r="T25" s="72"/>
      <c r="U25" s="72"/>
      <c r="V25" s="72"/>
      <c r="W25" s="68">
        <v>9.5</v>
      </c>
      <c r="X25" s="69">
        <f t="shared" si="0"/>
        <v>9.1999999999999993</v>
      </c>
      <c r="Y25" s="70" t="str">
        <f t="shared" si="3"/>
        <v>A+</v>
      </c>
      <c r="Z25" s="71" t="str">
        <f t="shared" si="1"/>
        <v>Giỏi</v>
      </c>
      <c r="AA25" s="55" t="str">
        <f t="shared" si="4"/>
        <v/>
      </c>
      <c r="AB25" s="55" t="s">
        <v>731</v>
      </c>
      <c r="AC25" s="57"/>
      <c r="AD25" s="3"/>
      <c r="AE25" s="58" t="str">
        <f t="shared" si="2"/>
        <v>Đạt</v>
      </c>
      <c r="AF25" s="58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79"/>
    </row>
    <row r="26" spans="2:47" ht="18.75" customHeight="1" x14ac:dyDescent="0.25">
      <c r="B26" s="60">
        <v>18</v>
      </c>
      <c r="C26" s="61" t="s">
        <v>475</v>
      </c>
      <c r="D26" s="62" t="s">
        <v>476</v>
      </c>
      <c r="E26" s="63" t="s">
        <v>477</v>
      </c>
      <c r="F26" s="64" t="s">
        <v>419</v>
      </c>
      <c r="G26" s="61" t="s">
        <v>73</v>
      </c>
      <c r="H26" s="46" t="s">
        <v>61</v>
      </c>
      <c r="I26" s="47" t="s">
        <v>427</v>
      </c>
      <c r="J26" s="48">
        <v>43262</v>
      </c>
      <c r="K26" s="47" t="s">
        <v>63</v>
      </c>
      <c r="L26" s="47" t="s">
        <v>583</v>
      </c>
      <c r="M26" s="47" t="s">
        <v>255</v>
      </c>
      <c r="N26">
        <v>3</v>
      </c>
      <c r="O26" s="65">
        <v>10</v>
      </c>
      <c r="P26" s="66">
        <v>8</v>
      </c>
      <c r="Q26" s="66" t="s">
        <v>46</v>
      </c>
      <c r="R26" s="66">
        <v>7.5</v>
      </c>
      <c r="S26" s="72"/>
      <c r="T26" s="72"/>
      <c r="U26" s="72"/>
      <c r="V26" s="72"/>
      <c r="W26" s="68">
        <v>8</v>
      </c>
      <c r="X26" s="69">
        <f t="shared" si="0"/>
        <v>8.1</v>
      </c>
      <c r="Y26" s="70" t="str">
        <f t="shared" si="3"/>
        <v>B+</v>
      </c>
      <c r="Z26" s="71" t="str">
        <f t="shared" si="1"/>
        <v>Khá</v>
      </c>
      <c r="AA26" s="55" t="str">
        <f t="shared" si="4"/>
        <v/>
      </c>
      <c r="AB26" s="55" t="s">
        <v>731</v>
      </c>
      <c r="AC26" s="57"/>
      <c r="AD26" s="3"/>
      <c r="AE26" s="58" t="str">
        <f t="shared" si="2"/>
        <v>Đạt</v>
      </c>
      <c r="AF26" s="58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79"/>
    </row>
    <row r="27" spans="2:47" ht="18.75" customHeight="1" x14ac:dyDescent="0.25">
      <c r="B27" s="60">
        <v>19</v>
      </c>
      <c r="C27" s="61" t="s">
        <v>478</v>
      </c>
      <c r="D27" s="62" t="s">
        <v>479</v>
      </c>
      <c r="E27" s="63" t="s">
        <v>480</v>
      </c>
      <c r="F27" s="64" t="s">
        <v>481</v>
      </c>
      <c r="G27" s="61" t="s">
        <v>68</v>
      </c>
      <c r="H27" s="46" t="s">
        <v>61</v>
      </c>
      <c r="I27" s="47" t="s">
        <v>427</v>
      </c>
      <c r="J27" s="48">
        <v>43262</v>
      </c>
      <c r="K27" s="47" t="s">
        <v>63</v>
      </c>
      <c r="L27" s="47" t="s">
        <v>583</v>
      </c>
      <c r="M27" s="47" t="s">
        <v>255</v>
      </c>
      <c r="N27">
        <v>3</v>
      </c>
      <c r="O27" s="65">
        <v>10</v>
      </c>
      <c r="P27" s="66">
        <v>8</v>
      </c>
      <c r="Q27" s="66" t="s">
        <v>46</v>
      </c>
      <c r="R27" s="66">
        <v>8.5</v>
      </c>
      <c r="S27" s="72"/>
      <c r="T27" s="72"/>
      <c r="U27" s="72"/>
      <c r="V27" s="72"/>
      <c r="W27" s="68">
        <v>9</v>
      </c>
      <c r="X27" s="69">
        <f t="shared" si="0"/>
        <v>8.9</v>
      </c>
      <c r="Y27" s="70" t="str">
        <f t="shared" si="3"/>
        <v>A</v>
      </c>
      <c r="Z27" s="71" t="str">
        <f t="shared" si="1"/>
        <v>Giỏi</v>
      </c>
      <c r="AA27" s="55" t="str">
        <f t="shared" si="4"/>
        <v/>
      </c>
      <c r="AB27" s="55" t="s">
        <v>731</v>
      </c>
      <c r="AC27" s="57"/>
      <c r="AD27" s="3"/>
      <c r="AE27" s="58" t="str">
        <f t="shared" si="2"/>
        <v>Đạt</v>
      </c>
      <c r="AF27" s="58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79"/>
    </row>
    <row r="28" spans="2:47" ht="18.75" customHeight="1" x14ac:dyDescent="0.25">
      <c r="B28" s="60">
        <v>20</v>
      </c>
      <c r="C28" s="61" t="s">
        <v>482</v>
      </c>
      <c r="D28" s="62" t="s">
        <v>483</v>
      </c>
      <c r="E28" s="63" t="s">
        <v>243</v>
      </c>
      <c r="F28" s="64" t="s">
        <v>484</v>
      </c>
      <c r="G28" s="61" t="s">
        <v>78</v>
      </c>
      <c r="H28" s="46" t="s">
        <v>61</v>
      </c>
      <c r="I28" s="47" t="s">
        <v>427</v>
      </c>
      <c r="J28" s="48">
        <v>43262</v>
      </c>
      <c r="K28" s="47" t="s">
        <v>63</v>
      </c>
      <c r="L28" s="47" t="s">
        <v>583</v>
      </c>
      <c r="M28" s="47" t="s">
        <v>255</v>
      </c>
      <c r="N28">
        <v>3</v>
      </c>
      <c r="O28" s="65">
        <v>9</v>
      </c>
      <c r="P28" s="66">
        <v>7.5</v>
      </c>
      <c r="Q28" s="66" t="s">
        <v>46</v>
      </c>
      <c r="R28" s="66">
        <v>8</v>
      </c>
      <c r="S28" s="72"/>
      <c r="T28" s="72"/>
      <c r="U28" s="72"/>
      <c r="V28" s="72"/>
      <c r="W28" s="68">
        <v>8.5</v>
      </c>
      <c r="X28" s="69">
        <f t="shared" si="0"/>
        <v>8.4</v>
      </c>
      <c r="Y28" s="70" t="str">
        <f t="shared" si="3"/>
        <v>B+</v>
      </c>
      <c r="Z28" s="71" t="str">
        <f t="shared" si="1"/>
        <v>Khá</v>
      </c>
      <c r="AA28" s="55" t="str">
        <f t="shared" si="4"/>
        <v/>
      </c>
      <c r="AB28" s="55" t="s">
        <v>731</v>
      </c>
      <c r="AC28" s="57"/>
      <c r="AD28" s="3"/>
      <c r="AE28" s="58" t="str">
        <f t="shared" si="2"/>
        <v>Đạt</v>
      </c>
      <c r="AF28" s="58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79"/>
    </row>
    <row r="29" spans="2:47" ht="18.75" customHeight="1" x14ac:dyDescent="0.25">
      <c r="B29" s="60">
        <v>21</v>
      </c>
      <c r="C29" s="61" t="s">
        <v>485</v>
      </c>
      <c r="D29" s="62" t="s">
        <v>486</v>
      </c>
      <c r="E29" s="63" t="s">
        <v>487</v>
      </c>
      <c r="F29" s="64" t="s">
        <v>488</v>
      </c>
      <c r="G29" s="61" t="s">
        <v>73</v>
      </c>
      <c r="H29" s="46" t="s">
        <v>61</v>
      </c>
      <c r="I29" s="47" t="s">
        <v>427</v>
      </c>
      <c r="J29" s="48">
        <v>43262</v>
      </c>
      <c r="K29" s="47" t="s">
        <v>63</v>
      </c>
      <c r="L29" s="47" t="s">
        <v>583</v>
      </c>
      <c r="M29" s="47" t="s">
        <v>255</v>
      </c>
      <c r="N29">
        <v>3</v>
      </c>
      <c r="O29" s="65">
        <v>9</v>
      </c>
      <c r="P29" s="66">
        <v>8</v>
      </c>
      <c r="Q29" s="66" t="s">
        <v>46</v>
      </c>
      <c r="R29" s="66">
        <v>6.5</v>
      </c>
      <c r="S29" s="72"/>
      <c r="T29" s="72"/>
      <c r="U29" s="72"/>
      <c r="V29" s="72"/>
      <c r="W29" s="68">
        <v>7</v>
      </c>
      <c r="X29" s="69">
        <f t="shared" si="0"/>
        <v>7.2</v>
      </c>
      <c r="Y29" s="70" t="str">
        <f t="shared" si="3"/>
        <v>B</v>
      </c>
      <c r="Z29" s="71" t="str">
        <f t="shared" si="1"/>
        <v>Khá</v>
      </c>
      <c r="AA29" s="55" t="str">
        <f t="shared" si="4"/>
        <v/>
      </c>
      <c r="AB29" s="55" t="s">
        <v>731</v>
      </c>
      <c r="AC29" s="57"/>
      <c r="AD29" s="3"/>
      <c r="AE29" s="58" t="str">
        <f t="shared" si="2"/>
        <v>Đạt</v>
      </c>
      <c r="AF29" s="58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79"/>
    </row>
    <row r="30" spans="2:47" ht="18.75" customHeight="1" x14ac:dyDescent="0.25">
      <c r="B30" s="60">
        <v>22</v>
      </c>
      <c r="C30" s="61" t="s">
        <v>489</v>
      </c>
      <c r="D30" s="62" t="s">
        <v>490</v>
      </c>
      <c r="E30" s="63" t="s">
        <v>491</v>
      </c>
      <c r="F30" s="64" t="s">
        <v>492</v>
      </c>
      <c r="G30" s="61" t="s">
        <v>68</v>
      </c>
      <c r="H30" s="46" t="s">
        <v>61</v>
      </c>
      <c r="I30" s="47" t="s">
        <v>427</v>
      </c>
      <c r="J30" s="48">
        <v>43262</v>
      </c>
      <c r="K30" s="47" t="s">
        <v>63</v>
      </c>
      <c r="L30" s="47" t="s">
        <v>583</v>
      </c>
      <c r="M30" s="47" t="s">
        <v>255</v>
      </c>
      <c r="N30">
        <v>3</v>
      </c>
      <c r="O30" s="65">
        <v>0</v>
      </c>
      <c r="P30" s="66">
        <v>0</v>
      </c>
      <c r="Q30" s="66" t="s">
        <v>46</v>
      </c>
      <c r="R30" s="66">
        <v>0</v>
      </c>
      <c r="S30" s="72"/>
      <c r="T30" s="72"/>
      <c r="U30" s="72"/>
      <c r="V30" s="72"/>
      <c r="W30" s="68" t="s">
        <v>46</v>
      </c>
      <c r="X30" s="69">
        <f t="shared" si="0"/>
        <v>0</v>
      </c>
      <c r="Y30" s="70" t="str">
        <f t="shared" si="3"/>
        <v>F</v>
      </c>
      <c r="Z30" s="71" t="str">
        <f t="shared" si="1"/>
        <v>Kém</v>
      </c>
      <c r="AA30" s="55" t="str">
        <f t="shared" si="4"/>
        <v>Không đủ ĐKDT</v>
      </c>
      <c r="AB30" s="55" t="s">
        <v>731</v>
      </c>
      <c r="AC30" s="57"/>
      <c r="AD30" s="3"/>
      <c r="AE30" s="58" t="str">
        <f t="shared" si="2"/>
        <v>Học lại</v>
      </c>
      <c r="AF30" s="58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79"/>
    </row>
    <row r="31" spans="2:47" ht="18.75" customHeight="1" x14ac:dyDescent="0.25">
      <c r="B31" s="60">
        <v>23</v>
      </c>
      <c r="C31" s="61" t="s">
        <v>493</v>
      </c>
      <c r="D31" s="62" t="s">
        <v>303</v>
      </c>
      <c r="E31" s="63" t="s">
        <v>494</v>
      </c>
      <c r="F31" s="64" t="s">
        <v>495</v>
      </c>
      <c r="G31" s="61" t="s">
        <v>496</v>
      </c>
      <c r="H31" s="46" t="s">
        <v>61</v>
      </c>
      <c r="I31" s="47" t="s">
        <v>427</v>
      </c>
      <c r="J31" s="48">
        <v>43262</v>
      </c>
      <c r="K31" s="47" t="s">
        <v>63</v>
      </c>
      <c r="L31" s="47" t="s">
        <v>583</v>
      </c>
      <c r="M31" s="47" t="s">
        <v>255</v>
      </c>
      <c r="N31">
        <v>3</v>
      </c>
      <c r="O31" s="65">
        <v>8</v>
      </c>
      <c r="P31" s="66">
        <v>8</v>
      </c>
      <c r="Q31" s="66" t="s">
        <v>46</v>
      </c>
      <c r="R31" s="66">
        <v>5.5</v>
      </c>
      <c r="S31" s="72"/>
      <c r="T31" s="72"/>
      <c r="U31" s="72"/>
      <c r="V31" s="72"/>
      <c r="W31" s="68">
        <v>6</v>
      </c>
      <c r="X31" s="69">
        <f t="shared" si="0"/>
        <v>6.3</v>
      </c>
      <c r="Y31" s="70" t="str">
        <f t="shared" si="3"/>
        <v>C</v>
      </c>
      <c r="Z31" s="71" t="str">
        <f t="shared" si="1"/>
        <v>Trung bình</v>
      </c>
      <c r="AA31" s="55" t="str">
        <f t="shared" si="4"/>
        <v/>
      </c>
      <c r="AB31" s="55" t="s">
        <v>731</v>
      </c>
      <c r="AC31" s="57"/>
      <c r="AD31" s="3"/>
      <c r="AE31" s="58" t="str">
        <f t="shared" si="2"/>
        <v>Đạt</v>
      </c>
      <c r="AF31" s="58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79"/>
    </row>
    <row r="32" spans="2:47" ht="18.75" customHeight="1" x14ac:dyDescent="0.25">
      <c r="B32" s="60">
        <v>24</v>
      </c>
      <c r="C32" s="61" t="s">
        <v>497</v>
      </c>
      <c r="D32" s="62" t="s">
        <v>498</v>
      </c>
      <c r="E32" s="63" t="s">
        <v>499</v>
      </c>
      <c r="F32" s="64" t="s">
        <v>500</v>
      </c>
      <c r="G32" s="61" t="s">
        <v>73</v>
      </c>
      <c r="H32" s="46" t="s">
        <v>61</v>
      </c>
      <c r="I32" s="47" t="s">
        <v>427</v>
      </c>
      <c r="J32" s="48">
        <v>43262</v>
      </c>
      <c r="K32" s="47" t="s">
        <v>63</v>
      </c>
      <c r="L32" s="47" t="s">
        <v>583</v>
      </c>
      <c r="M32" s="47" t="s">
        <v>255</v>
      </c>
      <c r="N32">
        <v>3</v>
      </c>
      <c r="O32" s="65">
        <v>0</v>
      </c>
      <c r="P32" s="66">
        <v>0</v>
      </c>
      <c r="Q32" s="66" t="s">
        <v>46</v>
      </c>
      <c r="R32" s="66">
        <v>0</v>
      </c>
      <c r="S32" s="72"/>
      <c r="T32" s="72"/>
      <c r="U32" s="72"/>
      <c r="V32" s="72"/>
      <c r="W32" s="68" t="s">
        <v>46</v>
      </c>
      <c r="X32" s="69">
        <f t="shared" si="0"/>
        <v>0</v>
      </c>
      <c r="Y32" s="70" t="str">
        <f t="shared" si="3"/>
        <v>F</v>
      </c>
      <c r="Z32" s="71" t="str">
        <f t="shared" si="1"/>
        <v>Kém</v>
      </c>
      <c r="AA32" s="55" t="str">
        <f t="shared" si="4"/>
        <v>Không đủ ĐKDT</v>
      </c>
      <c r="AB32" s="55" t="s">
        <v>731</v>
      </c>
      <c r="AC32" s="57"/>
      <c r="AD32" s="3"/>
      <c r="AE32" s="58" t="str">
        <f t="shared" si="2"/>
        <v>Học lại</v>
      </c>
      <c r="AF32" s="58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79"/>
    </row>
    <row r="33" spans="2:47" ht="18.75" customHeight="1" x14ac:dyDescent="0.25">
      <c r="B33" s="60">
        <v>25</v>
      </c>
      <c r="C33" s="61" t="s">
        <v>501</v>
      </c>
      <c r="D33" s="62" t="s">
        <v>112</v>
      </c>
      <c r="E33" s="63" t="s">
        <v>502</v>
      </c>
      <c r="F33" s="64" t="s">
        <v>503</v>
      </c>
      <c r="G33" s="61" t="s">
        <v>78</v>
      </c>
      <c r="H33" s="46" t="s">
        <v>61</v>
      </c>
      <c r="I33" s="47" t="s">
        <v>427</v>
      </c>
      <c r="J33" s="48">
        <v>43262</v>
      </c>
      <c r="K33" s="47" t="s">
        <v>63</v>
      </c>
      <c r="L33" s="47" t="s">
        <v>583</v>
      </c>
      <c r="M33" s="47" t="s">
        <v>255</v>
      </c>
      <c r="N33">
        <v>3</v>
      </c>
      <c r="O33" s="65">
        <v>10</v>
      </c>
      <c r="P33" s="66">
        <v>9</v>
      </c>
      <c r="Q33" s="66" t="s">
        <v>46</v>
      </c>
      <c r="R33" s="66">
        <v>7.5</v>
      </c>
      <c r="S33" s="72"/>
      <c r="T33" s="72"/>
      <c r="U33" s="72"/>
      <c r="V33" s="72"/>
      <c r="W33" s="68">
        <v>8.5</v>
      </c>
      <c r="X33" s="69">
        <f t="shared" si="0"/>
        <v>8.5</v>
      </c>
      <c r="Y33" s="70" t="str">
        <f t="shared" si="3"/>
        <v>A</v>
      </c>
      <c r="Z33" s="71" t="str">
        <f t="shared" si="1"/>
        <v>Giỏi</v>
      </c>
      <c r="AA33" s="55" t="str">
        <f t="shared" si="4"/>
        <v/>
      </c>
      <c r="AB33" s="55" t="s">
        <v>731</v>
      </c>
      <c r="AC33" s="57"/>
      <c r="AD33" s="3"/>
      <c r="AE33" s="58" t="str">
        <f t="shared" si="2"/>
        <v>Đạt</v>
      </c>
      <c r="AF33" s="58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79"/>
    </row>
    <row r="34" spans="2:47" ht="18.75" customHeight="1" x14ac:dyDescent="0.25">
      <c r="B34" s="60">
        <v>26</v>
      </c>
      <c r="C34" s="61" t="s">
        <v>504</v>
      </c>
      <c r="D34" s="62" t="s">
        <v>505</v>
      </c>
      <c r="E34" s="63" t="s">
        <v>58</v>
      </c>
      <c r="F34" s="64" t="s">
        <v>506</v>
      </c>
      <c r="G34" s="61" t="s">
        <v>78</v>
      </c>
      <c r="H34" s="46" t="s">
        <v>61</v>
      </c>
      <c r="I34" s="47" t="s">
        <v>427</v>
      </c>
      <c r="J34" s="48">
        <v>43262</v>
      </c>
      <c r="K34" s="47" t="s">
        <v>63</v>
      </c>
      <c r="L34" s="47" t="s">
        <v>584</v>
      </c>
      <c r="M34" s="47" t="s">
        <v>255</v>
      </c>
      <c r="N34">
        <v>3</v>
      </c>
      <c r="O34" s="65">
        <v>10</v>
      </c>
      <c r="P34" s="66">
        <v>9</v>
      </c>
      <c r="Q34" s="66" t="s">
        <v>46</v>
      </c>
      <c r="R34" s="66">
        <v>6.5</v>
      </c>
      <c r="S34" s="72"/>
      <c r="T34" s="72"/>
      <c r="U34" s="72"/>
      <c r="V34" s="72"/>
      <c r="W34" s="68">
        <v>7</v>
      </c>
      <c r="X34" s="69">
        <f t="shared" si="0"/>
        <v>7.4</v>
      </c>
      <c r="Y34" s="70" t="str">
        <f t="shared" si="3"/>
        <v>B</v>
      </c>
      <c r="Z34" s="71" t="str">
        <f t="shared" si="1"/>
        <v>Khá</v>
      </c>
      <c r="AA34" s="55" t="str">
        <f t="shared" si="4"/>
        <v/>
      </c>
      <c r="AB34" s="55" t="s">
        <v>731</v>
      </c>
      <c r="AC34" s="57"/>
      <c r="AD34" s="3"/>
      <c r="AE34" s="58" t="str">
        <f t="shared" si="2"/>
        <v>Đạt</v>
      </c>
      <c r="AF34" s="58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79"/>
    </row>
    <row r="35" spans="2:47" ht="18.75" customHeight="1" x14ac:dyDescent="0.25">
      <c r="B35" s="60">
        <v>27</v>
      </c>
      <c r="C35" s="61" t="s">
        <v>507</v>
      </c>
      <c r="D35" s="62" t="s">
        <v>508</v>
      </c>
      <c r="E35" s="63" t="s">
        <v>58</v>
      </c>
      <c r="F35" s="64" t="s">
        <v>509</v>
      </c>
      <c r="G35" s="61" t="s">
        <v>73</v>
      </c>
      <c r="H35" s="46" t="s">
        <v>61</v>
      </c>
      <c r="I35" s="47" t="s">
        <v>427</v>
      </c>
      <c r="J35" s="48">
        <v>43262</v>
      </c>
      <c r="K35" s="47" t="s">
        <v>63</v>
      </c>
      <c r="L35" s="47" t="s">
        <v>584</v>
      </c>
      <c r="M35" s="47" t="s">
        <v>255</v>
      </c>
      <c r="N35">
        <v>3</v>
      </c>
      <c r="O35" s="65">
        <v>10</v>
      </c>
      <c r="P35" s="66">
        <v>9</v>
      </c>
      <c r="Q35" s="66" t="s">
        <v>46</v>
      </c>
      <c r="R35" s="66">
        <v>8.5</v>
      </c>
      <c r="S35" s="72"/>
      <c r="T35" s="72"/>
      <c r="U35" s="72"/>
      <c r="V35" s="72"/>
      <c r="W35" s="68">
        <v>9</v>
      </c>
      <c r="X35" s="69">
        <f t="shared" si="0"/>
        <v>9</v>
      </c>
      <c r="Y35" s="70" t="str">
        <f t="shared" si="3"/>
        <v>A+</v>
      </c>
      <c r="Z35" s="71" t="str">
        <f t="shared" si="1"/>
        <v>Giỏi</v>
      </c>
      <c r="AA35" s="55" t="str">
        <f t="shared" si="4"/>
        <v/>
      </c>
      <c r="AB35" s="55" t="s">
        <v>731</v>
      </c>
      <c r="AC35" s="57"/>
      <c r="AD35" s="3"/>
      <c r="AE35" s="58" t="str">
        <f t="shared" si="2"/>
        <v>Đạt</v>
      </c>
      <c r="AF35" s="58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79"/>
    </row>
    <row r="36" spans="2:47" ht="18.75" customHeight="1" x14ac:dyDescent="0.25">
      <c r="B36" s="60">
        <v>28</v>
      </c>
      <c r="C36" s="61" t="s">
        <v>510</v>
      </c>
      <c r="D36" s="62" t="s">
        <v>511</v>
      </c>
      <c r="E36" s="63" t="s">
        <v>58</v>
      </c>
      <c r="F36" s="64" t="s">
        <v>275</v>
      </c>
      <c r="G36" s="61" t="s">
        <v>78</v>
      </c>
      <c r="H36" s="46" t="s">
        <v>61</v>
      </c>
      <c r="I36" s="47" t="s">
        <v>427</v>
      </c>
      <c r="J36" s="48">
        <v>43262</v>
      </c>
      <c r="K36" s="47" t="s">
        <v>63</v>
      </c>
      <c r="L36" s="47" t="s">
        <v>584</v>
      </c>
      <c r="M36" s="47" t="s">
        <v>255</v>
      </c>
      <c r="N36">
        <v>3</v>
      </c>
      <c r="O36" s="65">
        <v>10</v>
      </c>
      <c r="P36" s="66">
        <v>9</v>
      </c>
      <c r="Q36" s="66" t="s">
        <v>46</v>
      </c>
      <c r="R36" s="66">
        <v>8.5</v>
      </c>
      <c r="S36" s="72"/>
      <c r="T36" s="72"/>
      <c r="U36" s="72"/>
      <c r="V36" s="72"/>
      <c r="W36" s="68">
        <v>9</v>
      </c>
      <c r="X36" s="69">
        <f t="shared" si="0"/>
        <v>9</v>
      </c>
      <c r="Y36" s="70" t="str">
        <f t="shared" si="3"/>
        <v>A+</v>
      </c>
      <c r="Z36" s="71" t="str">
        <f t="shared" si="1"/>
        <v>Giỏi</v>
      </c>
      <c r="AA36" s="55" t="str">
        <f t="shared" si="4"/>
        <v/>
      </c>
      <c r="AB36" s="55" t="s">
        <v>731</v>
      </c>
      <c r="AC36" s="57"/>
      <c r="AD36" s="3"/>
      <c r="AE36" s="58" t="str">
        <f t="shared" si="2"/>
        <v>Đạt</v>
      </c>
      <c r="AF36" s="58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79"/>
    </row>
    <row r="37" spans="2:47" ht="18.75" customHeight="1" x14ac:dyDescent="0.25">
      <c r="B37" s="60">
        <v>29</v>
      </c>
      <c r="C37" s="61" t="s">
        <v>512</v>
      </c>
      <c r="D37" s="62" t="s">
        <v>513</v>
      </c>
      <c r="E37" s="63" t="s">
        <v>514</v>
      </c>
      <c r="F37" s="64" t="s">
        <v>515</v>
      </c>
      <c r="G37" s="61" t="s">
        <v>78</v>
      </c>
      <c r="H37" s="46" t="s">
        <v>61</v>
      </c>
      <c r="I37" s="47" t="s">
        <v>427</v>
      </c>
      <c r="J37" s="48">
        <v>43262</v>
      </c>
      <c r="K37" s="47" t="s">
        <v>63</v>
      </c>
      <c r="L37" s="47" t="s">
        <v>584</v>
      </c>
      <c r="M37" s="47" t="s">
        <v>255</v>
      </c>
      <c r="N37">
        <v>3</v>
      </c>
      <c r="O37" s="65">
        <v>10</v>
      </c>
      <c r="P37" s="66">
        <v>8</v>
      </c>
      <c r="Q37" s="66" t="s">
        <v>46</v>
      </c>
      <c r="R37" s="66">
        <v>8</v>
      </c>
      <c r="S37" s="72"/>
      <c r="T37" s="72"/>
      <c r="U37" s="72"/>
      <c r="V37" s="72"/>
      <c r="W37" s="68">
        <v>8.5</v>
      </c>
      <c r="X37" s="69">
        <f t="shared" si="0"/>
        <v>8.5</v>
      </c>
      <c r="Y37" s="70" t="str">
        <f t="shared" si="3"/>
        <v>A</v>
      </c>
      <c r="Z37" s="71" t="str">
        <f t="shared" si="1"/>
        <v>Giỏi</v>
      </c>
      <c r="AA37" s="55" t="str">
        <f t="shared" si="4"/>
        <v/>
      </c>
      <c r="AB37" s="55" t="s">
        <v>731</v>
      </c>
      <c r="AC37" s="57"/>
      <c r="AD37" s="3"/>
      <c r="AE37" s="58" t="str">
        <f t="shared" si="2"/>
        <v>Đạt</v>
      </c>
      <c r="AF37" s="58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79"/>
    </row>
    <row r="38" spans="2:47" ht="18.75" customHeight="1" x14ac:dyDescent="0.25">
      <c r="B38" s="60">
        <v>30</v>
      </c>
      <c r="C38" s="61" t="s">
        <v>516</v>
      </c>
      <c r="D38" s="62" t="s">
        <v>112</v>
      </c>
      <c r="E38" s="63" t="s">
        <v>517</v>
      </c>
      <c r="F38" s="64" t="s">
        <v>405</v>
      </c>
      <c r="G38" s="61" t="s">
        <v>78</v>
      </c>
      <c r="H38" s="46" t="s">
        <v>61</v>
      </c>
      <c r="I38" s="47" t="s">
        <v>427</v>
      </c>
      <c r="J38" s="48">
        <v>43262</v>
      </c>
      <c r="K38" s="47" t="s">
        <v>63</v>
      </c>
      <c r="L38" s="47" t="s">
        <v>584</v>
      </c>
      <c r="M38" s="47" t="s">
        <v>255</v>
      </c>
      <c r="N38">
        <v>3</v>
      </c>
      <c r="O38" s="65">
        <v>10</v>
      </c>
      <c r="P38" s="66">
        <v>9</v>
      </c>
      <c r="Q38" s="66" t="s">
        <v>46</v>
      </c>
      <c r="R38" s="66">
        <v>8.5</v>
      </c>
      <c r="S38" s="72"/>
      <c r="T38" s="72"/>
      <c r="U38" s="72"/>
      <c r="V38" s="72"/>
      <c r="W38" s="68">
        <v>9</v>
      </c>
      <c r="X38" s="69">
        <f t="shared" si="0"/>
        <v>9</v>
      </c>
      <c r="Y38" s="70" t="str">
        <f t="shared" si="3"/>
        <v>A+</v>
      </c>
      <c r="Z38" s="71" t="str">
        <f t="shared" si="1"/>
        <v>Giỏi</v>
      </c>
      <c r="AA38" s="55" t="str">
        <f t="shared" si="4"/>
        <v/>
      </c>
      <c r="AB38" s="55" t="s">
        <v>731</v>
      </c>
      <c r="AC38" s="57"/>
      <c r="AD38" s="3"/>
      <c r="AE38" s="58" t="str">
        <f t="shared" si="2"/>
        <v>Đạt</v>
      </c>
      <c r="AF38" s="58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79"/>
    </row>
    <row r="39" spans="2:47" ht="18.75" customHeight="1" x14ac:dyDescent="0.25">
      <c r="B39" s="60">
        <v>31</v>
      </c>
      <c r="C39" s="61" t="s">
        <v>518</v>
      </c>
      <c r="D39" s="62" t="s">
        <v>519</v>
      </c>
      <c r="E39" s="63" t="s">
        <v>520</v>
      </c>
      <c r="F39" s="64" t="s">
        <v>521</v>
      </c>
      <c r="G39" s="61" t="s">
        <v>60</v>
      </c>
      <c r="H39" s="46" t="s">
        <v>61</v>
      </c>
      <c r="I39" s="47" t="s">
        <v>427</v>
      </c>
      <c r="J39" s="48">
        <v>43262</v>
      </c>
      <c r="K39" s="47" t="s">
        <v>63</v>
      </c>
      <c r="L39" s="47" t="s">
        <v>584</v>
      </c>
      <c r="M39" s="47" t="s">
        <v>255</v>
      </c>
      <c r="N39">
        <v>3</v>
      </c>
      <c r="O39" s="65">
        <v>9</v>
      </c>
      <c r="P39" s="66">
        <v>7.5</v>
      </c>
      <c r="Q39" s="66" t="s">
        <v>46</v>
      </c>
      <c r="R39" s="66">
        <v>6.5</v>
      </c>
      <c r="S39" s="72"/>
      <c r="T39" s="72"/>
      <c r="U39" s="72"/>
      <c r="V39" s="72"/>
      <c r="W39" s="68">
        <v>7</v>
      </c>
      <c r="X39" s="69">
        <f t="shared" si="0"/>
        <v>7.2</v>
      </c>
      <c r="Y39" s="70" t="str">
        <f t="shared" si="3"/>
        <v>B</v>
      </c>
      <c r="Z39" s="71" t="str">
        <f t="shared" si="1"/>
        <v>Khá</v>
      </c>
      <c r="AA39" s="55" t="str">
        <f t="shared" si="4"/>
        <v/>
      </c>
      <c r="AB39" s="55" t="s">
        <v>731</v>
      </c>
      <c r="AC39" s="57"/>
      <c r="AD39" s="3"/>
      <c r="AE39" s="58" t="str">
        <f t="shared" si="2"/>
        <v>Đạt</v>
      </c>
      <c r="AF39" s="58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79"/>
    </row>
    <row r="40" spans="2:47" ht="18.75" customHeight="1" x14ac:dyDescent="0.25">
      <c r="B40" s="60">
        <v>32</v>
      </c>
      <c r="C40" s="61" t="s">
        <v>522</v>
      </c>
      <c r="D40" s="62" t="s">
        <v>523</v>
      </c>
      <c r="E40" s="63" t="s">
        <v>170</v>
      </c>
      <c r="F40" s="64" t="s">
        <v>392</v>
      </c>
      <c r="G40" s="61" t="s">
        <v>78</v>
      </c>
      <c r="H40" s="46" t="s">
        <v>61</v>
      </c>
      <c r="I40" s="47" t="s">
        <v>427</v>
      </c>
      <c r="J40" s="48">
        <v>43262</v>
      </c>
      <c r="K40" s="47" t="s">
        <v>63</v>
      </c>
      <c r="L40" s="47" t="s">
        <v>584</v>
      </c>
      <c r="M40" s="47" t="s">
        <v>255</v>
      </c>
      <c r="N40">
        <v>3</v>
      </c>
      <c r="O40" s="65">
        <v>10</v>
      </c>
      <c r="P40" s="66">
        <v>8</v>
      </c>
      <c r="Q40" s="66" t="s">
        <v>46</v>
      </c>
      <c r="R40" s="66">
        <v>9</v>
      </c>
      <c r="S40" s="72"/>
      <c r="T40" s="72"/>
      <c r="U40" s="72"/>
      <c r="V40" s="72"/>
      <c r="W40" s="68">
        <v>9.5</v>
      </c>
      <c r="X40" s="69">
        <f t="shared" si="0"/>
        <v>9.3000000000000007</v>
      </c>
      <c r="Y40" s="70" t="str">
        <f t="shared" si="3"/>
        <v>A+</v>
      </c>
      <c r="Z40" s="71" t="str">
        <f t="shared" si="1"/>
        <v>Giỏi</v>
      </c>
      <c r="AA40" s="55" t="str">
        <f t="shared" si="4"/>
        <v/>
      </c>
      <c r="AB40" s="55" t="s">
        <v>731</v>
      </c>
      <c r="AC40" s="57"/>
      <c r="AD40" s="3"/>
      <c r="AE40" s="58" t="str">
        <f t="shared" si="2"/>
        <v>Đạt</v>
      </c>
      <c r="AF40" s="58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79"/>
    </row>
    <row r="41" spans="2:47" ht="18.75" customHeight="1" x14ac:dyDescent="0.25">
      <c r="B41" s="60">
        <v>33</v>
      </c>
      <c r="C41" s="61" t="s">
        <v>524</v>
      </c>
      <c r="D41" s="62" t="s">
        <v>317</v>
      </c>
      <c r="E41" s="63" t="s">
        <v>170</v>
      </c>
      <c r="F41" s="64" t="s">
        <v>525</v>
      </c>
      <c r="G41" s="61" t="s">
        <v>60</v>
      </c>
      <c r="H41" s="46" t="s">
        <v>61</v>
      </c>
      <c r="I41" s="47" t="s">
        <v>427</v>
      </c>
      <c r="J41" s="48">
        <v>43262</v>
      </c>
      <c r="K41" s="47" t="s">
        <v>63</v>
      </c>
      <c r="L41" s="47" t="s">
        <v>584</v>
      </c>
      <c r="M41" s="47" t="s">
        <v>255</v>
      </c>
      <c r="N41">
        <v>3</v>
      </c>
      <c r="O41" s="65">
        <v>8</v>
      </c>
      <c r="P41" s="66">
        <v>7.5</v>
      </c>
      <c r="Q41" s="66" t="s">
        <v>46</v>
      </c>
      <c r="R41" s="66">
        <v>6.5</v>
      </c>
      <c r="S41" s="72"/>
      <c r="T41" s="72"/>
      <c r="U41" s="72"/>
      <c r="V41" s="72"/>
      <c r="W41" s="68">
        <v>7</v>
      </c>
      <c r="X41" s="69">
        <f t="shared" si="0"/>
        <v>7.1</v>
      </c>
      <c r="Y41" s="70" t="str">
        <f t="shared" si="3"/>
        <v>B</v>
      </c>
      <c r="Z41" s="71" t="str">
        <f t="shared" si="1"/>
        <v>Khá</v>
      </c>
      <c r="AA41" s="55" t="str">
        <f t="shared" si="4"/>
        <v/>
      </c>
      <c r="AB41" s="55" t="s">
        <v>731</v>
      </c>
      <c r="AC41" s="57"/>
      <c r="AD41" s="3"/>
      <c r="AE41" s="58" t="str">
        <f t="shared" si="2"/>
        <v>Đạt</v>
      </c>
      <c r="AF41" s="58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79"/>
    </row>
    <row r="42" spans="2:47" ht="18.75" customHeight="1" x14ac:dyDescent="0.25">
      <c r="B42" s="60">
        <v>34</v>
      </c>
      <c r="C42" s="61" t="s">
        <v>526</v>
      </c>
      <c r="D42" s="62" t="s">
        <v>527</v>
      </c>
      <c r="E42" s="63" t="s">
        <v>528</v>
      </c>
      <c r="F42" s="64" t="s">
        <v>529</v>
      </c>
      <c r="G42" s="61" t="s">
        <v>73</v>
      </c>
      <c r="H42" s="46" t="s">
        <v>61</v>
      </c>
      <c r="I42" s="47" t="s">
        <v>427</v>
      </c>
      <c r="J42" s="48">
        <v>43262</v>
      </c>
      <c r="K42" s="47" t="s">
        <v>63</v>
      </c>
      <c r="L42" s="47" t="s">
        <v>584</v>
      </c>
      <c r="M42" s="47" t="s">
        <v>255</v>
      </c>
      <c r="N42">
        <v>3</v>
      </c>
      <c r="O42" s="65">
        <v>10</v>
      </c>
      <c r="P42" s="66">
        <v>8</v>
      </c>
      <c r="Q42" s="66" t="s">
        <v>46</v>
      </c>
      <c r="R42" s="66">
        <v>8.5</v>
      </c>
      <c r="S42" s="72"/>
      <c r="T42" s="72"/>
      <c r="U42" s="72"/>
      <c r="V42" s="72"/>
      <c r="W42" s="68">
        <v>9</v>
      </c>
      <c r="X42" s="69">
        <f t="shared" si="0"/>
        <v>8.9</v>
      </c>
      <c r="Y42" s="70" t="str">
        <f t="shared" si="3"/>
        <v>A</v>
      </c>
      <c r="Z42" s="71" t="str">
        <f t="shared" si="1"/>
        <v>Giỏi</v>
      </c>
      <c r="AA42" s="55" t="str">
        <f t="shared" si="4"/>
        <v/>
      </c>
      <c r="AB42" s="55" t="s">
        <v>731</v>
      </c>
      <c r="AC42" s="57"/>
      <c r="AD42" s="3"/>
      <c r="AE42" s="58" t="str">
        <f t="shared" si="2"/>
        <v>Đạt</v>
      </c>
      <c r="AF42" s="58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79"/>
    </row>
    <row r="43" spans="2:47" ht="18.75" customHeight="1" x14ac:dyDescent="0.25">
      <c r="B43" s="60">
        <v>35</v>
      </c>
      <c r="C43" s="61" t="s">
        <v>530</v>
      </c>
      <c r="D43" s="62" t="s">
        <v>531</v>
      </c>
      <c r="E43" s="63" t="s">
        <v>199</v>
      </c>
      <c r="F43" s="64" t="s">
        <v>532</v>
      </c>
      <c r="G43" s="61" t="s">
        <v>60</v>
      </c>
      <c r="H43" s="46" t="s">
        <v>61</v>
      </c>
      <c r="I43" s="47" t="s">
        <v>427</v>
      </c>
      <c r="J43" s="48">
        <v>43262</v>
      </c>
      <c r="K43" s="47" t="s">
        <v>63</v>
      </c>
      <c r="L43" s="47" t="s">
        <v>584</v>
      </c>
      <c r="M43" s="47" t="s">
        <v>255</v>
      </c>
      <c r="N43">
        <v>3</v>
      </c>
      <c r="O43" s="65">
        <v>8</v>
      </c>
      <c r="P43" s="66">
        <v>8</v>
      </c>
      <c r="Q43" s="66" t="s">
        <v>46</v>
      </c>
      <c r="R43" s="66">
        <v>6.5</v>
      </c>
      <c r="S43" s="72"/>
      <c r="T43" s="72"/>
      <c r="U43" s="72"/>
      <c r="V43" s="72"/>
      <c r="W43" s="68">
        <v>7</v>
      </c>
      <c r="X43" s="69">
        <f t="shared" si="0"/>
        <v>7.1</v>
      </c>
      <c r="Y43" s="70" t="str">
        <f t="shared" si="3"/>
        <v>B</v>
      </c>
      <c r="Z43" s="71" t="str">
        <f t="shared" si="1"/>
        <v>Khá</v>
      </c>
      <c r="AA43" s="55" t="str">
        <f t="shared" si="4"/>
        <v/>
      </c>
      <c r="AB43" s="55" t="s">
        <v>731</v>
      </c>
      <c r="AC43" s="57"/>
      <c r="AD43" s="3"/>
      <c r="AE43" s="58" t="str">
        <f t="shared" si="2"/>
        <v>Đạt</v>
      </c>
      <c r="AF43" s="58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79"/>
    </row>
    <row r="44" spans="2:47" ht="18.75" customHeight="1" x14ac:dyDescent="0.25">
      <c r="B44" s="60">
        <v>36</v>
      </c>
      <c r="C44" s="61" t="s">
        <v>533</v>
      </c>
      <c r="D44" s="62" t="s">
        <v>377</v>
      </c>
      <c r="E44" s="63" t="s">
        <v>296</v>
      </c>
      <c r="F44" s="64" t="s">
        <v>534</v>
      </c>
      <c r="G44" s="61" t="s">
        <v>78</v>
      </c>
      <c r="H44" s="46" t="s">
        <v>61</v>
      </c>
      <c r="I44" s="47" t="s">
        <v>427</v>
      </c>
      <c r="J44" s="48">
        <v>43262</v>
      </c>
      <c r="K44" s="47" t="s">
        <v>63</v>
      </c>
      <c r="L44" s="47" t="s">
        <v>584</v>
      </c>
      <c r="M44" s="47" t="s">
        <v>255</v>
      </c>
      <c r="N44">
        <v>3</v>
      </c>
      <c r="O44" s="65">
        <v>10</v>
      </c>
      <c r="P44" s="66">
        <v>9</v>
      </c>
      <c r="Q44" s="66" t="s">
        <v>46</v>
      </c>
      <c r="R44" s="66">
        <v>9.3000000000000007</v>
      </c>
      <c r="S44" s="72"/>
      <c r="T44" s="72"/>
      <c r="U44" s="72"/>
      <c r="V44" s="72"/>
      <c r="W44" s="68">
        <v>9.8000000000000007</v>
      </c>
      <c r="X44" s="69">
        <f t="shared" si="0"/>
        <v>9.6</v>
      </c>
      <c r="Y44" s="70" t="str">
        <f t="shared" si="3"/>
        <v>A+</v>
      </c>
      <c r="Z44" s="71" t="str">
        <f t="shared" si="1"/>
        <v>Giỏi</v>
      </c>
      <c r="AA44" s="55" t="str">
        <f t="shared" si="4"/>
        <v/>
      </c>
      <c r="AB44" s="55" t="s">
        <v>731</v>
      </c>
      <c r="AC44" s="57"/>
      <c r="AD44" s="3"/>
      <c r="AE44" s="58" t="str">
        <f t="shared" si="2"/>
        <v>Đạt</v>
      </c>
      <c r="AF44" s="58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79"/>
    </row>
    <row r="45" spans="2:47" ht="18.75" customHeight="1" x14ac:dyDescent="0.25">
      <c r="B45" s="60">
        <v>37</v>
      </c>
      <c r="C45" s="61" t="s">
        <v>535</v>
      </c>
      <c r="D45" s="62" t="s">
        <v>536</v>
      </c>
      <c r="E45" s="63" t="s">
        <v>296</v>
      </c>
      <c r="F45" s="64" t="s">
        <v>488</v>
      </c>
      <c r="G45" s="61" t="s">
        <v>78</v>
      </c>
      <c r="H45" s="46" t="s">
        <v>61</v>
      </c>
      <c r="I45" s="47" t="s">
        <v>427</v>
      </c>
      <c r="J45" s="48">
        <v>43262</v>
      </c>
      <c r="K45" s="47" t="s">
        <v>63</v>
      </c>
      <c r="L45" s="47" t="s">
        <v>584</v>
      </c>
      <c r="M45" s="47" t="s">
        <v>255</v>
      </c>
      <c r="N45">
        <v>3</v>
      </c>
      <c r="O45" s="65">
        <v>10</v>
      </c>
      <c r="P45" s="66">
        <v>8</v>
      </c>
      <c r="Q45" s="66" t="s">
        <v>46</v>
      </c>
      <c r="R45" s="66">
        <v>7.5</v>
      </c>
      <c r="S45" s="72"/>
      <c r="T45" s="72"/>
      <c r="U45" s="72"/>
      <c r="V45" s="72"/>
      <c r="W45" s="68">
        <v>8</v>
      </c>
      <c r="X45" s="69">
        <f t="shared" si="0"/>
        <v>8.1</v>
      </c>
      <c r="Y45" s="70" t="str">
        <f t="shared" si="3"/>
        <v>B+</v>
      </c>
      <c r="Z45" s="71" t="str">
        <f t="shared" si="1"/>
        <v>Khá</v>
      </c>
      <c r="AA45" s="55" t="str">
        <f t="shared" si="4"/>
        <v/>
      </c>
      <c r="AB45" s="55" t="s">
        <v>731</v>
      </c>
      <c r="AC45" s="57"/>
      <c r="AD45" s="3"/>
      <c r="AE45" s="58" t="str">
        <f t="shared" si="2"/>
        <v>Đạt</v>
      </c>
      <c r="AF45" s="58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79"/>
    </row>
    <row r="46" spans="2:47" ht="18.75" customHeight="1" x14ac:dyDescent="0.25">
      <c r="B46" s="60">
        <v>38</v>
      </c>
      <c r="C46" s="61" t="s">
        <v>537</v>
      </c>
      <c r="D46" s="62" t="s">
        <v>538</v>
      </c>
      <c r="E46" s="63" t="s">
        <v>539</v>
      </c>
      <c r="F46" s="64" t="s">
        <v>540</v>
      </c>
      <c r="G46" s="61" t="s">
        <v>60</v>
      </c>
      <c r="H46" s="46" t="s">
        <v>61</v>
      </c>
      <c r="I46" s="47" t="s">
        <v>427</v>
      </c>
      <c r="J46" s="48">
        <v>43262</v>
      </c>
      <c r="K46" s="47" t="s">
        <v>63</v>
      </c>
      <c r="L46" s="47" t="s">
        <v>584</v>
      </c>
      <c r="M46" s="47" t="s">
        <v>255</v>
      </c>
      <c r="N46">
        <v>3</v>
      </c>
      <c r="O46" s="65">
        <v>8</v>
      </c>
      <c r="P46" s="66">
        <v>8</v>
      </c>
      <c r="Q46" s="66" t="s">
        <v>46</v>
      </c>
      <c r="R46" s="66">
        <v>5.5</v>
      </c>
      <c r="S46" s="72"/>
      <c r="T46" s="72"/>
      <c r="U46" s="72"/>
      <c r="V46" s="72"/>
      <c r="W46" s="68">
        <v>6</v>
      </c>
      <c r="X46" s="69">
        <f t="shared" si="0"/>
        <v>6.3</v>
      </c>
      <c r="Y46" s="70" t="str">
        <f t="shared" si="3"/>
        <v>C</v>
      </c>
      <c r="Z46" s="71" t="str">
        <f t="shared" si="1"/>
        <v>Trung bình</v>
      </c>
      <c r="AA46" s="55" t="str">
        <f t="shared" si="4"/>
        <v/>
      </c>
      <c r="AB46" s="55" t="s">
        <v>731</v>
      </c>
      <c r="AC46" s="57"/>
      <c r="AD46" s="3"/>
      <c r="AE46" s="58" t="str">
        <f t="shared" si="2"/>
        <v>Đạt</v>
      </c>
      <c r="AF46" s="58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79"/>
    </row>
    <row r="47" spans="2:47" ht="18.75" customHeight="1" x14ac:dyDescent="0.25">
      <c r="B47" s="60">
        <v>39</v>
      </c>
      <c r="C47" s="61" t="s">
        <v>541</v>
      </c>
      <c r="D47" s="62" t="s">
        <v>542</v>
      </c>
      <c r="E47" s="63" t="s">
        <v>543</v>
      </c>
      <c r="F47" s="64" t="s">
        <v>544</v>
      </c>
      <c r="G47" s="61" t="s">
        <v>73</v>
      </c>
      <c r="H47" s="46" t="s">
        <v>61</v>
      </c>
      <c r="I47" s="47" t="s">
        <v>427</v>
      </c>
      <c r="J47" s="48">
        <v>43262</v>
      </c>
      <c r="K47" s="47" t="s">
        <v>63</v>
      </c>
      <c r="L47" s="47" t="s">
        <v>584</v>
      </c>
      <c r="M47" s="47" t="s">
        <v>255</v>
      </c>
      <c r="N47">
        <v>3</v>
      </c>
      <c r="O47" s="65">
        <v>10</v>
      </c>
      <c r="P47" s="66">
        <v>8</v>
      </c>
      <c r="Q47" s="66" t="s">
        <v>46</v>
      </c>
      <c r="R47" s="66">
        <v>5.5</v>
      </c>
      <c r="S47" s="72"/>
      <c r="T47" s="72"/>
      <c r="U47" s="72"/>
      <c r="V47" s="72"/>
      <c r="W47" s="68">
        <v>6</v>
      </c>
      <c r="X47" s="69">
        <f t="shared" si="0"/>
        <v>6.5</v>
      </c>
      <c r="Y47" s="70" t="str">
        <f t="shared" si="3"/>
        <v>C+</v>
      </c>
      <c r="Z47" s="71" t="str">
        <f t="shared" si="1"/>
        <v>Trung bình</v>
      </c>
      <c r="AA47" s="55" t="str">
        <f t="shared" si="4"/>
        <v/>
      </c>
      <c r="AB47" s="55" t="s">
        <v>731</v>
      </c>
      <c r="AC47" s="57"/>
      <c r="AD47" s="3"/>
      <c r="AE47" s="58" t="str">
        <f t="shared" si="2"/>
        <v>Đạt</v>
      </c>
      <c r="AF47" s="58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79"/>
    </row>
    <row r="48" spans="2:47" ht="18.75" customHeight="1" x14ac:dyDescent="0.25">
      <c r="B48" s="60">
        <v>40</v>
      </c>
      <c r="C48" s="61" t="s">
        <v>545</v>
      </c>
      <c r="D48" s="62" t="s">
        <v>546</v>
      </c>
      <c r="E48" s="63" t="s">
        <v>547</v>
      </c>
      <c r="F48" s="64" t="s">
        <v>548</v>
      </c>
      <c r="G48" s="61" t="s">
        <v>60</v>
      </c>
      <c r="H48" s="46" t="s">
        <v>61</v>
      </c>
      <c r="I48" s="47" t="s">
        <v>427</v>
      </c>
      <c r="J48" s="48">
        <v>43262</v>
      </c>
      <c r="K48" s="47" t="s">
        <v>63</v>
      </c>
      <c r="L48" s="47" t="s">
        <v>584</v>
      </c>
      <c r="M48" s="47" t="s">
        <v>255</v>
      </c>
      <c r="N48">
        <v>3</v>
      </c>
      <c r="O48" s="65">
        <v>8</v>
      </c>
      <c r="P48" s="66">
        <v>8</v>
      </c>
      <c r="Q48" s="66" t="s">
        <v>46</v>
      </c>
      <c r="R48" s="66">
        <v>6.5</v>
      </c>
      <c r="S48" s="72"/>
      <c r="T48" s="72"/>
      <c r="U48" s="72"/>
      <c r="V48" s="72"/>
      <c r="W48" s="68">
        <v>7</v>
      </c>
      <c r="X48" s="69">
        <f t="shared" si="0"/>
        <v>7.1</v>
      </c>
      <c r="Y48" s="70" t="str">
        <f t="shared" si="3"/>
        <v>B</v>
      </c>
      <c r="Z48" s="71" t="str">
        <f t="shared" si="1"/>
        <v>Khá</v>
      </c>
      <c r="AA48" s="55" t="str">
        <f t="shared" si="4"/>
        <v/>
      </c>
      <c r="AB48" s="55" t="s">
        <v>731</v>
      </c>
      <c r="AC48" s="57"/>
      <c r="AD48" s="3"/>
      <c r="AE48" s="58" t="str">
        <f t="shared" si="2"/>
        <v>Đạt</v>
      </c>
      <c r="AF48" s="58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79"/>
    </row>
    <row r="49" spans="1:47" ht="18.75" customHeight="1" x14ac:dyDescent="0.25">
      <c r="B49" s="60">
        <v>41</v>
      </c>
      <c r="C49" s="61" t="s">
        <v>549</v>
      </c>
      <c r="D49" s="62" t="s">
        <v>550</v>
      </c>
      <c r="E49" s="63" t="s">
        <v>551</v>
      </c>
      <c r="F49" s="64" t="s">
        <v>552</v>
      </c>
      <c r="G49" s="61" t="s">
        <v>73</v>
      </c>
      <c r="H49" s="46" t="s">
        <v>61</v>
      </c>
      <c r="I49" s="47" t="s">
        <v>427</v>
      </c>
      <c r="J49" s="48">
        <v>43262</v>
      </c>
      <c r="K49" s="47" t="s">
        <v>63</v>
      </c>
      <c r="L49" s="47" t="s">
        <v>584</v>
      </c>
      <c r="M49" s="47" t="s">
        <v>255</v>
      </c>
      <c r="N49">
        <v>3</v>
      </c>
      <c r="O49" s="65">
        <v>10</v>
      </c>
      <c r="P49" s="66">
        <v>8</v>
      </c>
      <c r="Q49" s="66" t="s">
        <v>46</v>
      </c>
      <c r="R49" s="66">
        <v>5.5</v>
      </c>
      <c r="S49" s="72"/>
      <c r="T49" s="72"/>
      <c r="U49" s="72"/>
      <c r="V49" s="72"/>
      <c r="W49" s="68">
        <v>6</v>
      </c>
      <c r="X49" s="69">
        <f t="shared" si="0"/>
        <v>6.5</v>
      </c>
      <c r="Y49" s="70" t="str">
        <f t="shared" si="3"/>
        <v>C+</v>
      </c>
      <c r="Z49" s="71" t="str">
        <f t="shared" si="1"/>
        <v>Trung bình</v>
      </c>
      <c r="AA49" s="55" t="str">
        <f t="shared" si="4"/>
        <v/>
      </c>
      <c r="AB49" s="55" t="s">
        <v>731</v>
      </c>
      <c r="AC49" s="57"/>
      <c r="AD49" s="3"/>
      <c r="AE49" s="58" t="str">
        <f t="shared" si="2"/>
        <v>Đạt</v>
      </c>
      <c r="AF49" s="58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79"/>
    </row>
    <row r="50" spans="1:47" ht="18.75" customHeight="1" x14ac:dyDescent="0.25">
      <c r="B50" s="60">
        <v>42</v>
      </c>
      <c r="C50" s="61" t="s">
        <v>553</v>
      </c>
      <c r="D50" s="62" t="s">
        <v>439</v>
      </c>
      <c r="E50" s="63" t="s">
        <v>391</v>
      </c>
      <c r="F50" s="64" t="s">
        <v>554</v>
      </c>
      <c r="G50" s="61" t="s">
        <v>60</v>
      </c>
      <c r="H50" s="46" t="s">
        <v>61</v>
      </c>
      <c r="I50" s="47" t="s">
        <v>427</v>
      </c>
      <c r="J50" s="48">
        <v>43262</v>
      </c>
      <c r="K50" s="47" t="s">
        <v>63</v>
      </c>
      <c r="L50" s="47" t="s">
        <v>584</v>
      </c>
      <c r="M50" s="47" t="s">
        <v>255</v>
      </c>
      <c r="N50">
        <v>3</v>
      </c>
      <c r="O50" s="65">
        <v>9</v>
      </c>
      <c r="P50" s="66">
        <v>7.5</v>
      </c>
      <c r="Q50" s="66" t="s">
        <v>46</v>
      </c>
      <c r="R50" s="66">
        <v>6.5</v>
      </c>
      <c r="S50" s="72"/>
      <c r="T50" s="72"/>
      <c r="U50" s="72"/>
      <c r="V50" s="72"/>
      <c r="W50" s="68">
        <v>7</v>
      </c>
      <c r="X50" s="69">
        <f t="shared" si="0"/>
        <v>7.2</v>
      </c>
      <c r="Y50" s="70" t="str">
        <f t="shared" si="3"/>
        <v>B</v>
      </c>
      <c r="Z50" s="71" t="str">
        <f t="shared" si="1"/>
        <v>Khá</v>
      </c>
      <c r="AA50" s="55" t="str">
        <f t="shared" si="4"/>
        <v/>
      </c>
      <c r="AB50" s="55" t="s">
        <v>731</v>
      </c>
      <c r="AC50" s="57"/>
      <c r="AD50" s="3"/>
      <c r="AE50" s="58" t="str">
        <f t="shared" si="2"/>
        <v>Đạt</v>
      </c>
      <c r="AF50" s="58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79"/>
    </row>
    <row r="51" spans="1:47" ht="18.75" customHeight="1" x14ac:dyDescent="0.25">
      <c r="B51" s="60">
        <v>43</v>
      </c>
      <c r="C51" s="61" t="s">
        <v>555</v>
      </c>
      <c r="D51" s="62" t="s">
        <v>556</v>
      </c>
      <c r="E51" s="63" t="s">
        <v>557</v>
      </c>
      <c r="F51" s="64" t="s">
        <v>558</v>
      </c>
      <c r="G51" s="61" t="s">
        <v>78</v>
      </c>
      <c r="H51" s="46" t="s">
        <v>61</v>
      </c>
      <c r="I51" s="47" t="s">
        <v>427</v>
      </c>
      <c r="J51" s="48">
        <v>43262</v>
      </c>
      <c r="K51" s="47" t="s">
        <v>63</v>
      </c>
      <c r="L51" s="47" t="s">
        <v>584</v>
      </c>
      <c r="M51" s="47" t="s">
        <v>255</v>
      </c>
      <c r="N51">
        <v>3</v>
      </c>
      <c r="O51" s="65">
        <v>8</v>
      </c>
      <c r="P51" s="66">
        <v>7</v>
      </c>
      <c r="Q51" s="66" t="s">
        <v>46</v>
      </c>
      <c r="R51" s="66">
        <v>5.5</v>
      </c>
      <c r="S51" s="72"/>
      <c r="T51" s="72"/>
      <c r="U51" s="72"/>
      <c r="V51" s="72"/>
      <c r="W51" s="68">
        <v>6.5</v>
      </c>
      <c r="X51" s="69">
        <f t="shared" si="0"/>
        <v>6.5</v>
      </c>
      <c r="Y51" s="70" t="str">
        <f t="shared" si="3"/>
        <v>C+</v>
      </c>
      <c r="Z51" s="71" t="str">
        <f t="shared" si="1"/>
        <v>Trung bình</v>
      </c>
      <c r="AA51" s="55" t="str">
        <f t="shared" si="4"/>
        <v/>
      </c>
      <c r="AB51" s="55" t="s">
        <v>731</v>
      </c>
      <c r="AC51" s="57"/>
      <c r="AD51" s="3"/>
      <c r="AE51" s="58" t="str">
        <f t="shared" si="2"/>
        <v>Đạt</v>
      </c>
      <c r="AF51" s="58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79"/>
    </row>
    <row r="52" spans="1:47" ht="18.75" customHeight="1" x14ac:dyDescent="0.25">
      <c r="B52" s="60">
        <v>44</v>
      </c>
      <c r="C52" s="61" t="s">
        <v>559</v>
      </c>
      <c r="D52" s="62" t="s">
        <v>560</v>
      </c>
      <c r="E52" s="63" t="s">
        <v>561</v>
      </c>
      <c r="F52" s="64" t="s">
        <v>562</v>
      </c>
      <c r="G52" s="61" t="s">
        <v>73</v>
      </c>
      <c r="H52" s="46" t="s">
        <v>61</v>
      </c>
      <c r="I52" s="47" t="s">
        <v>427</v>
      </c>
      <c r="J52" s="48">
        <v>43262</v>
      </c>
      <c r="K52" s="47" t="s">
        <v>63</v>
      </c>
      <c r="L52" s="47" t="s">
        <v>584</v>
      </c>
      <c r="M52" s="47" t="s">
        <v>255</v>
      </c>
      <c r="N52">
        <v>3</v>
      </c>
      <c r="O52" s="65">
        <v>10</v>
      </c>
      <c r="P52" s="66">
        <v>9</v>
      </c>
      <c r="Q52" s="66" t="s">
        <v>46</v>
      </c>
      <c r="R52" s="66">
        <v>5.5</v>
      </c>
      <c r="S52" s="72"/>
      <c r="T52" s="72"/>
      <c r="U52" s="72"/>
      <c r="V52" s="72"/>
      <c r="W52" s="68">
        <v>6</v>
      </c>
      <c r="X52" s="69">
        <f t="shared" si="0"/>
        <v>6.6</v>
      </c>
      <c r="Y52" s="70" t="str">
        <f t="shared" si="3"/>
        <v>C+</v>
      </c>
      <c r="Z52" s="71" t="str">
        <f t="shared" si="1"/>
        <v>Trung bình</v>
      </c>
      <c r="AA52" s="55" t="str">
        <f t="shared" si="4"/>
        <v/>
      </c>
      <c r="AB52" s="55" t="s">
        <v>731</v>
      </c>
      <c r="AC52" s="57"/>
      <c r="AD52" s="3"/>
      <c r="AE52" s="58" t="str">
        <f t="shared" si="2"/>
        <v>Đạt</v>
      </c>
      <c r="AF52" s="58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79"/>
    </row>
    <row r="53" spans="1:47" ht="18.75" customHeight="1" x14ac:dyDescent="0.25">
      <c r="B53" s="60">
        <v>45</v>
      </c>
      <c r="C53" s="61" t="s">
        <v>563</v>
      </c>
      <c r="D53" s="62" t="s">
        <v>277</v>
      </c>
      <c r="E53" s="63" t="s">
        <v>229</v>
      </c>
      <c r="F53" s="64" t="s">
        <v>564</v>
      </c>
      <c r="G53" s="61" t="s">
        <v>60</v>
      </c>
      <c r="H53" s="46" t="s">
        <v>61</v>
      </c>
      <c r="I53" s="47" t="s">
        <v>427</v>
      </c>
      <c r="J53" s="48">
        <v>43262</v>
      </c>
      <c r="K53" s="47" t="s">
        <v>63</v>
      </c>
      <c r="L53" s="47" t="s">
        <v>584</v>
      </c>
      <c r="M53" s="47" t="s">
        <v>255</v>
      </c>
      <c r="N53">
        <v>3</v>
      </c>
      <c r="O53" s="65">
        <v>10</v>
      </c>
      <c r="P53" s="66">
        <v>8</v>
      </c>
      <c r="Q53" s="66" t="s">
        <v>46</v>
      </c>
      <c r="R53" s="66">
        <v>6.5</v>
      </c>
      <c r="S53" s="72"/>
      <c r="T53" s="72"/>
      <c r="U53" s="72"/>
      <c r="V53" s="72"/>
      <c r="W53" s="68">
        <v>7</v>
      </c>
      <c r="X53" s="69">
        <f t="shared" si="0"/>
        <v>7.3</v>
      </c>
      <c r="Y53" s="70" t="str">
        <f t="shared" si="3"/>
        <v>B</v>
      </c>
      <c r="Z53" s="71" t="str">
        <f t="shared" si="1"/>
        <v>Khá</v>
      </c>
      <c r="AA53" s="55" t="str">
        <f t="shared" si="4"/>
        <v/>
      </c>
      <c r="AB53" s="55" t="s">
        <v>731</v>
      </c>
      <c r="AC53" s="57"/>
      <c r="AD53" s="3"/>
      <c r="AE53" s="58" t="str">
        <f t="shared" si="2"/>
        <v>Đạt</v>
      </c>
      <c r="AF53" s="58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79"/>
    </row>
    <row r="54" spans="1:47" ht="18.75" customHeight="1" x14ac:dyDescent="0.25">
      <c r="B54" s="60">
        <v>46</v>
      </c>
      <c r="C54" s="61" t="s">
        <v>565</v>
      </c>
      <c r="D54" s="62" t="s">
        <v>566</v>
      </c>
      <c r="E54" s="63" t="s">
        <v>567</v>
      </c>
      <c r="F54" s="64" t="s">
        <v>568</v>
      </c>
      <c r="G54" s="61" t="s">
        <v>73</v>
      </c>
      <c r="H54" s="46" t="s">
        <v>61</v>
      </c>
      <c r="I54" s="47" t="s">
        <v>427</v>
      </c>
      <c r="J54" s="48">
        <v>43262</v>
      </c>
      <c r="K54" s="47" t="s">
        <v>63</v>
      </c>
      <c r="L54" s="47" t="s">
        <v>584</v>
      </c>
      <c r="M54" s="47" t="s">
        <v>255</v>
      </c>
      <c r="N54">
        <v>3</v>
      </c>
      <c r="O54" s="65">
        <v>10</v>
      </c>
      <c r="P54" s="66">
        <v>9</v>
      </c>
      <c r="Q54" s="66" t="s">
        <v>46</v>
      </c>
      <c r="R54" s="66">
        <v>7</v>
      </c>
      <c r="S54" s="72"/>
      <c r="T54" s="72"/>
      <c r="U54" s="72"/>
      <c r="V54" s="72"/>
      <c r="W54" s="68">
        <v>7.5</v>
      </c>
      <c r="X54" s="69">
        <f t="shared" si="0"/>
        <v>7.8</v>
      </c>
      <c r="Y54" s="70" t="str">
        <f t="shared" si="3"/>
        <v>B</v>
      </c>
      <c r="Z54" s="71" t="str">
        <f t="shared" si="1"/>
        <v>Khá</v>
      </c>
      <c r="AA54" s="55" t="str">
        <f t="shared" si="4"/>
        <v/>
      </c>
      <c r="AB54" s="55" t="s">
        <v>731</v>
      </c>
      <c r="AC54" s="57"/>
      <c r="AD54" s="3"/>
      <c r="AE54" s="58" t="str">
        <f t="shared" si="2"/>
        <v>Đạt</v>
      </c>
      <c r="AF54" s="58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79"/>
    </row>
    <row r="55" spans="1:47" ht="18.75" customHeight="1" x14ac:dyDescent="0.25">
      <c r="B55" s="60">
        <v>47</v>
      </c>
      <c r="C55" s="61" t="s">
        <v>569</v>
      </c>
      <c r="D55" s="62" t="s">
        <v>570</v>
      </c>
      <c r="E55" s="63" t="s">
        <v>571</v>
      </c>
      <c r="F55" s="64" t="s">
        <v>77</v>
      </c>
      <c r="G55" s="61" t="s">
        <v>68</v>
      </c>
      <c r="H55" s="46" t="s">
        <v>61</v>
      </c>
      <c r="I55" s="47" t="s">
        <v>427</v>
      </c>
      <c r="J55" s="48">
        <v>43262</v>
      </c>
      <c r="K55" s="47" t="s">
        <v>63</v>
      </c>
      <c r="L55" s="47" t="s">
        <v>584</v>
      </c>
      <c r="M55" s="47" t="s">
        <v>255</v>
      </c>
      <c r="N55">
        <v>3</v>
      </c>
      <c r="O55" s="65">
        <v>10</v>
      </c>
      <c r="P55" s="66">
        <v>9</v>
      </c>
      <c r="Q55" s="66" t="s">
        <v>46</v>
      </c>
      <c r="R55" s="66">
        <v>9</v>
      </c>
      <c r="S55" s="72"/>
      <c r="T55" s="72"/>
      <c r="U55" s="72"/>
      <c r="V55" s="72"/>
      <c r="W55" s="68">
        <v>9.5</v>
      </c>
      <c r="X55" s="69">
        <f t="shared" si="0"/>
        <v>9.4</v>
      </c>
      <c r="Y55" s="70" t="str">
        <f t="shared" si="3"/>
        <v>A+</v>
      </c>
      <c r="Z55" s="71" t="str">
        <f t="shared" si="1"/>
        <v>Giỏi</v>
      </c>
      <c r="AA55" s="55" t="str">
        <f t="shared" si="4"/>
        <v/>
      </c>
      <c r="AB55" s="55" t="s">
        <v>731</v>
      </c>
      <c r="AC55" s="57"/>
      <c r="AD55" s="3"/>
      <c r="AE55" s="58" t="str">
        <f t="shared" si="2"/>
        <v>Đạt</v>
      </c>
      <c r="AF55" s="58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79"/>
    </row>
    <row r="56" spans="1:47" ht="18.75" customHeight="1" x14ac:dyDescent="0.25">
      <c r="B56" s="60">
        <v>48</v>
      </c>
      <c r="C56" s="61" t="s">
        <v>572</v>
      </c>
      <c r="D56" s="62" t="s">
        <v>261</v>
      </c>
      <c r="E56" s="63" t="s">
        <v>573</v>
      </c>
      <c r="F56" s="64" t="s">
        <v>574</v>
      </c>
      <c r="G56" s="61" t="s">
        <v>73</v>
      </c>
      <c r="H56" s="46" t="s">
        <v>61</v>
      </c>
      <c r="I56" s="47" t="s">
        <v>427</v>
      </c>
      <c r="J56" s="48">
        <v>43262</v>
      </c>
      <c r="K56" s="47" t="s">
        <v>63</v>
      </c>
      <c r="L56" s="47" t="s">
        <v>584</v>
      </c>
      <c r="M56" s="47" t="s">
        <v>255</v>
      </c>
      <c r="N56">
        <v>3</v>
      </c>
      <c r="O56" s="65">
        <v>10</v>
      </c>
      <c r="P56" s="66">
        <v>8</v>
      </c>
      <c r="Q56" s="66" t="s">
        <v>46</v>
      </c>
      <c r="R56" s="66">
        <v>7.5</v>
      </c>
      <c r="S56" s="72"/>
      <c r="T56" s="72"/>
      <c r="U56" s="72"/>
      <c r="V56" s="72"/>
      <c r="W56" s="68">
        <v>8</v>
      </c>
      <c r="X56" s="69">
        <f t="shared" si="0"/>
        <v>8.1</v>
      </c>
      <c r="Y56" s="70" t="str">
        <f t="shared" si="3"/>
        <v>B+</v>
      </c>
      <c r="Z56" s="71" t="str">
        <f t="shared" si="1"/>
        <v>Khá</v>
      </c>
      <c r="AA56" s="55" t="str">
        <f t="shared" si="4"/>
        <v/>
      </c>
      <c r="AB56" s="55" t="s">
        <v>731</v>
      </c>
      <c r="AC56" s="57"/>
      <c r="AD56" s="3"/>
      <c r="AE56" s="58" t="str">
        <f t="shared" si="2"/>
        <v>Đạt</v>
      </c>
      <c r="AF56" s="58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79"/>
    </row>
    <row r="57" spans="1:47" ht="18.75" customHeight="1" x14ac:dyDescent="0.25">
      <c r="B57" s="60">
        <v>49</v>
      </c>
      <c r="C57" s="61" t="s">
        <v>575</v>
      </c>
      <c r="D57" s="62" t="s">
        <v>576</v>
      </c>
      <c r="E57" s="63" t="s">
        <v>577</v>
      </c>
      <c r="F57" s="64" t="s">
        <v>578</v>
      </c>
      <c r="G57" s="61" t="s">
        <v>73</v>
      </c>
      <c r="H57" s="46" t="s">
        <v>61</v>
      </c>
      <c r="I57" s="47" t="s">
        <v>427</v>
      </c>
      <c r="J57" s="48">
        <v>43262</v>
      </c>
      <c r="K57" s="47" t="s">
        <v>63</v>
      </c>
      <c r="L57" s="47" t="s">
        <v>584</v>
      </c>
      <c r="M57" s="47" t="s">
        <v>255</v>
      </c>
      <c r="N57">
        <v>3</v>
      </c>
      <c r="O57" s="65">
        <v>10</v>
      </c>
      <c r="P57" s="66">
        <v>7</v>
      </c>
      <c r="Q57" s="66" t="s">
        <v>46</v>
      </c>
      <c r="R57" s="66">
        <v>4.5</v>
      </c>
      <c r="S57" s="72"/>
      <c r="T57" s="72"/>
      <c r="U57" s="72"/>
      <c r="V57" s="72"/>
      <c r="W57" s="68">
        <v>5</v>
      </c>
      <c r="X57" s="69">
        <f t="shared" si="0"/>
        <v>5.6</v>
      </c>
      <c r="Y57" s="70" t="str">
        <f t="shared" si="3"/>
        <v>C</v>
      </c>
      <c r="Z57" s="71" t="str">
        <f t="shared" si="1"/>
        <v>Trung bình</v>
      </c>
      <c r="AA57" s="55" t="str">
        <f t="shared" si="4"/>
        <v/>
      </c>
      <c r="AB57" s="55" t="s">
        <v>731</v>
      </c>
      <c r="AC57" s="57"/>
      <c r="AD57" s="3"/>
      <c r="AE57" s="58" t="str">
        <f t="shared" si="2"/>
        <v>Đạt</v>
      </c>
      <c r="AF57" s="58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79"/>
    </row>
    <row r="58" spans="1:47" ht="18.75" customHeight="1" x14ac:dyDescent="0.25">
      <c r="B58" s="60">
        <v>50</v>
      </c>
      <c r="C58" s="61" t="s">
        <v>579</v>
      </c>
      <c r="D58" s="62" t="s">
        <v>580</v>
      </c>
      <c r="E58" s="63" t="s">
        <v>581</v>
      </c>
      <c r="F58" s="64" t="s">
        <v>582</v>
      </c>
      <c r="G58" s="61" t="s">
        <v>68</v>
      </c>
      <c r="H58" s="46" t="s">
        <v>61</v>
      </c>
      <c r="I58" s="47" t="s">
        <v>427</v>
      </c>
      <c r="J58" s="48">
        <v>43262</v>
      </c>
      <c r="K58" s="47" t="s">
        <v>63</v>
      </c>
      <c r="L58" s="47" t="s">
        <v>584</v>
      </c>
      <c r="M58" s="47" t="s">
        <v>255</v>
      </c>
      <c r="N58">
        <v>3</v>
      </c>
      <c r="O58" s="65">
        <v>10</v>
      </c>
      <c r="P58" s="66">
        <v>9</v>
      </c>
      <c r="Q58" s="66" t="s">
        <v>46</v>
      </c>
      <c r="R58" s="66">
        <v>7.5</v>
      </c>
      <c r="S58" s="72"/>
      <c r="T58" s="72"/>
      <c r="U58" s="72"/>
      <c r="V58" s="72"/>
      <c r="W58" s="68">
        <v>8</v>
      </c>
      <c r="X58" s="69">
        <f t="shared" si="0"/>
        <v>8.1999999999999993</v>
      </c>
      <c r="Y58" s="70" t="str">
        <f t="shared" si="3"/>
        <v>B+</v>
      </c>
      <c r="Z58" s="71" t="str">
        <f t="shared" si="1"/>
        <v>Khá</v>
      </c>
      <c r="AA58" s="55" t="str">
        <f t="shared" si="4"/>
        <v/>
      </c>
      <c r="AB58" s="55" t="s">
        <v>731</v>
      </c>
      <c r="AC58" s="57"/>
      <c r="AD58" s="3"/>
      <c r="AE58" s="58" t="str">
        <f t="shared" si="2"/>
        <v>Đạt</v>
      </c>
      <c r="AF58" s="58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79"/>
    </row>
    <row r="59" spans="1:47" ht="7.5" customHeight="1" x14ac:dyDescent="0.25">
      <c r="A59" s="79"/>
      <c r="B59" s="80"/>
      <c r="C59" s="81"/>
      <c r="D59" s="81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3"/>
      <c r="P59" s="84"/>
      <c r="Q59" s="84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3"/>
    </row>
    <row r="60" spans="1:47" ht="16.5" x14ac:dyDescent="0.25">
      <c r="A60" s="79"/>
      <c r="B60" s="99" t="s">
        <v>47</v>
      </c>
      <c r="C60" s="99"/>
      <c r="D60" s="81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84"/>
      <c r="Q60" s="84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3"/>
    </row>
    <row r="61" spans="1:47" ht="16.5" customHeight="1" x14ac:dyDescent="0.25">
      <c r="A61" s="79"/>
      <c r="B61" s="86" t="s">
        <v>48</v>
      </c>
      <c r="C61" s="86"/>
      <c r="D61" s="87">
        <f>+$AH$7</f>
        <v>50</v>
      </c>
      <c r="E61" s="88" t="s">
        <v>49</v>
      </c>
      <c r="F61" s="88"/>
      <c r="G61" s="100" t="s">
        <v>50</v>
      </c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57">
        <f>$AH$7 -COUNTIF($AA$8:$AA$202,"Vắng") -COUNTIF($AA$8:$AA$202,"Vắng có phép") - COUNTIF($AA$8:$AA$202,"Đình chỉ thi") - COUNTIF($AA$8:$AA$202,"Không đủ ĐKDT")</f>
        <v>45</v>
      </c>
      <c r="X61" s="57"/>
      <c r="Y61" s="89"/>
      <c r="Z61" s="90"/>
      <c r="AA61" s="90" t="s">
        <v>49</v>
      </c>
      <c r="AB61" s="90"/>
      <c r="AC61" s="90"/>
      <c r="AD61" s="3"/>
    </row>
    <row r="62" spans="1:47" ht="16.5" customHeight="1" x14ac:dyDescent="0.25">
      <c r="A62" s="79"/>
      <c r="B62" s="86" t="s">
        <v>51</v>
      </c>
      <c r="C62" s="86"/>
      <c r="D62" s="87">
        <f>+$AS$7</f>
        <v>45</v>
      </c>
      <c r="E62" s="88" t="s">
        <v>49</v>
      </c>
      <c r="F62" s="88"/>
      <c r="G62" s="100" t="s">
        <v>52</v>
      </c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91">
        <f>COUNTIF($AA$8:$AA$78,"Vắng")</f>
        <v>0</v>
      </c>
      <c r="X62" s="91"/>
      <c r="Y62" s="92"/>
      <c r="Z62" s="90"/>
      <c r="AA62" s="90" t="s">
        <v>49</v>
      </c>
      <c r="AB62" s="90"/>
      <c r="AC62" s="90"/>
      <c r="AD62" s="3"/>
    </row>
    <row r="63" spans="1:47" ht="16.5" customHeight="1" x14ac:dyDescent="0.25">
      <c r="A63" s="79"/>
      <c r="B63" s="86" t="s">
        <v>53</v>
      </c>
      <c r="C63" s="86"/>
      <c r="D63" s="93">
        <f>COUNTIF(AE9:AE58,"Học lại")</f>
        <v>5</v>
      </c>
      <c r="E63" s="88" t="s">
        <v>49</v>
      </c>
      <c r="F63" s="88"/>
      <c r="G63" s="100" t="s">
        <v>54</v>
      </c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57">
        <f>COUNTIF($AA$8:$AA$78,"Vắng có phép")</f>
        <v>0</v>
      </c>
      <c r="X63" s="57"/>
      <c r="Y63" s="89"/>
      <c r="Z63" s="90"/>
      <c r="AA63" s="90" t="s">
        <v>49</v>
      </c>
      <c r="AB63" s="90"/>
      <c r="AC63" s="90"/>
      <c r="AD63" s="3"/>
    </row>
    <row r="64" spans="1:47" ht="3" customHeight="1" x14ac:dyDescent="0.25">
      <c r="A64" s="79"/>
      <c r="B64" s="80"/>
      <c r="C64" s="81"/>
      <c r="D64" s="81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3"/>
      <c r="P64" s="84"/>
      <c r="Q64" s="84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3"/>
    </row>
    <row r="65" spans="1:47" x14ac:dyDescent="0.25">
      <c r="B65" s="94" t="s">
        <v>55</v>
      </c>
      <c r="C65" s="94"/>
      <c r="D65" s="95">
        <f>COUNTIF(AE9:AE58,"Thi lại")</f>
        <v>0</v>
      </c>
      <c r="E65" s="96" t="s">
        <v>49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7"/>
      <c r="AC65" s="97"/>
      <c r="AD65" s="3"/>
    </row>
    <row r="66" spans="1:47" x14ac:dyDescent="0.25">
      <c r="B66" s="94"/>
      <c r="C66" s="94"/>
      <c r="D66" s="95"/>
      <c r="E66" s="9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98" t="s">
        <v>734</v>
      </c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7"/>
      <c r="AC66" s="97"/>
      <c r="AD66" s="3"/>
    </row>
    <row r="67" spans="1:47" s="79" customFormat="1" ht="4.5" customHeight="1" x14ac:dyDescent="0.25">
      <c r="A67" s="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4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</sheetData>
  <sheetProtection formatCells="0" formatColumns="0" formatRows="0" insertColumns="0" insertRows="0" insertHyperlinks="0" deleteColumns="0" deleteRows="0" sort="0" autoFilter="0" pivotTables="0"/>
  <autoFilter ref="A7:AU58">
    <filterColumn colId="3" showButton="0"/>
  </autoFilter>
  <mergeCells count="51">
    <mergeCell ref="B1:G1"/>
    <mergeCell ref="O1:AB1"/>
    <mergeCell ref="B2:G2"/>
    <mergeCell ref="O2:AB2"/>
    <mergeCell ref="B3:C3"/>
    <mergeCell ref="D3:V3"/>
    <mergeCell ref="W3:AB3"/>
    <mergeCell ref="AQ3:AR5"/>
    <mergeCell ref="AS3:AT5"/>
    <mergeCell ref="B4:C4"/>
    <mergeCell ref="E4:F4"/>
    <mergeCell ref="G4:R4"/>
    <mergeCell ref="W4:AB4"/>
    <mergeCell ref="AF3:AF6"/>
    <mergeCell ref="AG3:AG6"/>
    <mergeCell ref="AH3:AH6"/>
    <mergeCell ref="AI3:AL5"/>
    <mergeCell ref="AM3:AN5"/>
    <mergeCell ref="AO3:AP5"/>
    <mergeCell ref="AB6:AB8"/>
    <mergeCell ref="B8:G8"/>
    <mergeCell ref="G63:V63"/>
    <mergeCell ref="V6:V7"/>
    <mergeCell ref="W6:W7"/>
    <mergeCell ref="X6:X8"/>
    <mergeCell ref="Y6:Y7"/>
    <mergeCell ref="O6:O7"/>
    <mergeCell ref="P6:P7"/>
    <mergeCell ref="Q6:Q7"/>
    <mergeCell ref="R6:R7"/>
    <mergeCell ref="S6:S7"/>
    <mergeCell ref="T6:U6"/>
    <mergeCell ref="I6:I7"/>
    <mergeCell ref="J6:J7"/>
    <mergeCell ref="K6:K7"/>
    <mergeCell ref="L6:L7"/>
    <mergeCell ref="M6:M7"/>
    <mergeCell ref="B60:C60"/>
    <mergeCell ref="G61:V61"/>
    <mergeCell ref="G62:V62"/>
    <mergeCell ref="Z6:Z7"/>
    <mergeCell ref="AA6:AA8"/>
    <mergeCell ref="N6:N7"/>
    <mergeCell ref="B6:B7"/>
    <mergeCell ref="C6:C7"/>
    <mergeCell ref="D6:E7"/>
    <mergeCell ref="F6:F7"/>
    <mergeCell ref="G6:G7"/>
    <mergeCell ref="H6:H7"/>
    <mergeCell ref="Q65:AA65"/>
    <mergeCell ref="Q66:AA66"/>
  </mergeCells>
  <conditionalFormatting sqref="O9:W58">
    <cfRule type="cellIs" dxfId="17" priority="6" operator="greaterThan">
      <formula>10</formula>
    </cfRule>
  </conditionalFormatting>
  <conditionalFormatting sqref="C1:C1048576">
    <cfRule type="duplicateValues" dxfId="16" priority="5"/>
  </conditionalFormatting>
  <conditionalFormatting sqref="W9:W58">
    <cfRule type="cellIs" dxfId="15" priority="2" operator="greaterThan">
      <formula>10</formula>
    </cfRule>
    <cfRule type="cellIs" dxfId="14" priority="3" operator="greaterThan">
      <formula>10</formula>
    </cfRule>
    <cfRule type="cellIs" dxfId="13" priority="4" operator="greaterThan">
      <formula>10</formula>
    </cfRule>
  </conditionalFormatting>
  <conditionalFormatting sqref="O9:R58">
    <cfRule type="cellIs" dxfId="12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3 AF3:AT7 AG2:AT2 AG9 AE9:AF58 AU2:AU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2" manualBreakCount="2">
    <brk id="28" max="1048575" man="1"/>
    <brk id="2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topLeftCell="B1" workbookViewId="0">
      <pane ySplit="2" topLeftCell="A60" activePane="bottomLeft" state="frozen"/>
      <selection activeCell="AA5" sqref="AA1:AA1048576"/>
      <selection pane="bottomLeft" activeCell="B69" sqref="A69:XFD79"/>
    </sheetView>
  </sheetViews>
  <sheetFormatPr defaultRowHeight="15.75" x14ac:dyDescent="0.25"/>
  <cols>
    <col min="1" max="1" width="0.5" style="6" hidden="1" customWidth="1"/>
    <col min="2" max="2" width="4" style="6" customWidth="1"/>
    <col min="3" max="3" width="10.625" style="6" customWidth="1"/>
    <col min="4" max="4" width="16.625" style="6" customWidth="1"/>
    <col min="5" max="5" width="9.875" style="6" customWidth="1"/>
    <col min="6" max="6" width="9.375" style="6" hidden="1" customWidth="1"/>
    <col min="7" max="7" width="12" style="6" customWidth="1"/>
    <col min="8" max="14" width="14" style="6" hidden="1" customWidth="1"/>
    <col min="15" max="16" width="4.375" style="6" customWidth="1"/>
    <col min="17" max="17" width="4.375" style="6" hidden="1" customWidth="1"/>
    <col min="18" max="18" width="4.375" style="6" customWidth="1"/>
    <col min="19" max="19" width="3.25" style="6" hidden="1" customWidth="1"/>
    <col min="20" max="20" width="4.875" style="6" hidden="1" customWidth="1"/>
    <col min="21" max="21" width="7.5" style="6" hidden="1" customWidth="1"/>
    <col min="22" max="22" width="8" style="6" hidden="1" customWidth="1"/>
    <col min="23" max="23" width="5.25" style="6" customWidth="1"/>
    <col min="24" max="24" width="6.5" style="6" customWidth="1"/>
    <col min="25" max="25" width="6.5" style="6" hidden="1" customWidth="1"/>
    <col min="26" max="26" width="11.875" style="6" hidden="1" customWidth="1"/>
    <col min="27" max="27" width="15.75" style="6" customWidth="1"/>
    <col min="28" max="28" width="7.625" style="6" hidden="1" customWidth="1"/>
    <col min="29" max="29" width="3.25" style="6" customWidth="1"/>
    <col min="30" max="30" width="5.75" style="6" customWidth="1"/>
    <col min="31" max="31" width="6.5" style="4" customWidth="1"/>
    <col min="32" max="47" width="9" style="5"/>
    <col min="48" max="16384" width="9" style="6"/>
  </cols>
  <sheetData>
    <row r="1" spans="2:47" ht="27.75" customHeight="1" x14ac:dyDescent="0.25">
      <c r="B1" s="119" t="s">
        <v>0</v>
      </c>
      <c r="C1" s="119"/>
      <c r="D1" s="119"/>
      <c r="E1" s="119"/>
      <c r="F1" s="119"/>
      <c r="G1" s="119"/>
      <c r="H1" s="1"/>
      <c r="I1" s="1"/>
      <c r="J1" s="1"/>
      <c r="K1" s="1"/>
      <c r="L1" s="1"/>
      <c r="M1" s="1"/>
      <c r="N1" s="1"/>
      <c r="O1" s="120" t="s">
        <v>733</v>
      </c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2"/>
      <c r="AD1" s="3"/>
    </row>
    <row r="2" spans="2:47" ht="25.5" customHeight="1" x14ac:dyDescent="0.25">
      <c r="B2" s="121" t="s">
        <v>1</v>
      </c>
      <c r="C2" s="121"/>
      <c r="D2" s="121"/>
      <c r="E2" s="121"/>
      <c r="F2" s="121"/>
      <c r="G2" s="121"/>
      <c r="H2" s="7"/>
      <c r="I2" s="7"/>
      <c r="J2" s="7"/>
      <c r="K2" s="7"/>
      <c r="L2" s="7"/>
      <c r="M2" s="7"/>
      <c r="N2" s="7"/>
      <c r="O2" s="122" t="s">
        <v>2</v>
      </c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8"/>
      <c r="AD2" s="9"/>
      <c r="AE2" s="10"/>
      <c r="AM2" s="4"/>
      <c r="AN2" s="11"/>
      <c r="AO2" s="4"/>
      <c r="AP2" s="4"/>
      <c r="AQ2" s="4"/>
      <c r="AR2" s="11"/>
      <c r="AS2" s="4"/>
    </row>
    <row r="3" spans="2:47" ht="33.75" customHeight="1" x14ac:dyDescent="0.25">
      <c r="B3" s="123" t="s">
        <v>3</v>
      </c>
      <c r="C3" s="123"/>
      <c r="D3" s="124" t="str">
        <f>M10</f>
        <v>Phát triển hệ thống thương mại điện tử</v>
      </c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5" t="str">
        <f xml:space="preserve"> "Nhóm: " &amp;  I10</f>
        <v>Nhóm: D14-112_02</v>
      </c>
      <c r="X3" s="125"/>
      <c r="Y3" s="125"/>
      <c r="Z3" s="125"/>
      <c r="AA3" s="125"/>
      <c r="AB3" s="125"/>
      <c r="AC3" s="13"/>
      <c r="AF3" s="114" t="s">
        <v>4</v>
      </c>
      <c r="AG3" s="114" t="s">
        <v>5</v>
      </c>
      <c r="AH3" s="114" t="s">
        <v>6</v>
      </c>
      <c r="AI3" s="114" t="s">
        <v>7</v>
      </c>
      <c r="AJ3" s="114"/>
      <c r="AK3" s="114"/>
      <c r="AL3" s="114"/>
      <c r="AM3" s="114" t="s">
        <v>8</v>
      </c>
      <c r="AN3" s="114"/>
      <c r="AO3" s="114" t="s">
        <v>9</v>
      </c>
      <c r="AP3" s="114"/>
      <c r="AQ3" s="114" t="s">
        <v>10</v>
      </c>
      <c r="AR3" s="114"/>
      <c r="AS3" s="114" t="s">
        <v>11</v>
      </c>
      <c r="AT3" s="114"/>
      <c r="AU3" s="14"/>
    </row>
    <row r="4" spans="2:47" ht="17.25" customHeight="1" x14ac:dyDescent="0.25">
      <c r="B4" s="115" t="s">
        <v>12</v>
      </c>
      <c r="C4" s="115"/>
      <c r="D4" s="15">
        <f>N10</f>
        <v>3</v>
      </c>
      <c r="E4" s="116" t="s">
        <v>13</v>
      </c>
      <c r="F4" s="116"/>
      <c r="G4" s="117">
        <f>+J9</f>
        <v>43262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6"/>
      <c r="T4" s="16"/>
      <c r="U4" s="16"/>
      <c r="V4" s="16"/>
      <c r="W4" s="116" t="s">
        <v>732</v>
      </c>
      <c r="X4" s="116"/>
      <c r="Y4" s="116"/>
      <c r="Z4" s="116"/>
      <c r="AA4" s="116"/>
      <c r="AB4" s="116"/>
      <c r="AC4" s="17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4"/>
    </row>
    <row r="5" spans="2:47" ht="5.2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9"/>
      <c r="X5" s="3"/>
      <c r="Y5" s="3"/>
      <c r="Z5" s="3"/>
      <c r="AA5" s="3"/>
      <c r="AB5" s="3"/>
      <c r="AC5" s="3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4"/>
    </row>
    <row r="6" spans="2:47" ht="39" customHeight="1" x14ac:dyDescent="0.25">
      <c r="B6" s="101" t="s">
        <v>14</v>
      </c>
      <c r="C6" s="104" t="s">
        <v>15</v>
      </c>
      <c r="D6" s="106" t="s">
        <v>16</v>
      </c>
      <c r="E6" s="107"/>
      <c r="F6" s="101" t="s">
        <v>17</v>
      </c>
      <c r="G6" s="101" t="s">
        <v>5</v>
      </c>
      <c r="H6" s="101" t="s">
        <v>18</v>
      </c>
      <c r="I6" s="101" t="s">
        <v>19</v>
      </c>
      <c r="J6" s="101" t="s">
        <v>20</v>
      </c>
      <c r="K6" s="101" t="s">
        <v>21</v>
      </c>
      <c r="L6" s="101" t="s">
        <v>22</v>
      </c>
      <c r="M6" s="101" t="s">
        <v>23</v>
      </c>
      <c r="N6" s="101" t="s">
        <v>24</v>
      </c>
      <c r="O6" s="111" t="s">
        <v>25</v>
      </c>
      <c r="P6" s="111" t="s">
        <v>26</v>
      </c>
      <c r="Q6" s="111" t="s">
        <v>27</v>
      </c>
      <c r="R6" s="111" t="s">
        <v>28</v>
      </c>
      <c r="S6" s="110" t="s">
        <v>29</v>
      </c>
      <c r="T6" s="112" t="s">
        <v>30</v>
      </c>
      <c r="U6" s="113"/>
      <c r="V6" s="110" t="s">
        <v>31</v>
      </c>
      <c r="W6" s="110" t="s">
        <v>32</v>
      </c>
      <c r="X6" s="101" t="s">
        <v>33</v>
      </c>
      <c r="Y6" s="110" t="s">
        <v>34</v>
      </c>
      <c r="Z6" s="101" t="s">
        <v>35</v>
      </c>
      <c r="AA6" s="101" t="s">
        <v>36</v>
      </c>
      <c r="AB6" s="101" t="s">
        <v>37</v>
      </c>
      <c r="AC6" s="20"/>
      <c r="AF6" s="114"/>
      <c r="AG6" s="114"/>
      <c r="AH6" s="114"/>
      <c r="AI6" s="21" t="s">
        <v>38</v>
      </c>
      <c r="AJ6" s="21" t="s">
        <v>39</v>
      </c>
      <c r="AK6" s="21" t="s">
        <v>40</v>
      </c>
      <c r="AL6" s="21" t="s">
        <v>41</v>
      </c>
      <c r="AM6" s="21" t="s">
        <v>42</v>
      </c>
      <c r="AN6" s="21" t="s">
        <v>41</v>
      </c>
      <c r="AO6" s="21" t="s">
        <v>42</v>
      </c>
      <c r="AP6" s="21" t="s">
        <v>41</v>
      </c>
      <c r="AQ6" s="21" t="s">
        <v>42</v>
      </c>
      <c r="AR6" s="21" t="s">
        <v>41</v>
      </c>
      <c r="AS6" s="21" t="s">
        <v>42</v>
      </c>
      <c r="AT6" s="22" t="s">
        <v>41</v>
      </c>
      <c r="AU6" s="23"/>
    </row>
    <row r="7" spans="2:47" ht="39" customHeight="1" x14ac:dyDescent="0.25">
      <c r="B7" s="102"/>
      <c r="C7" s="105"/>
      <c r="D7" s="108"/>
      <c r="E7" s="109"/>
      <c r="F7" s="102"/>
      <c r="G7" s="102"/>
      <c r="H7" s="102"/>
      <c r="I7" s="102"/>
      <c r="J7" s="102"/>
      <c r="K7" s="102"/>
      <c r="L7" s="102"/>
      <c r="M7" s="102"/>
      <c r="N7" s="102"/>
      <c r="O7" s="111"/>
      <c r="P7" s="111"/>
      <c r="Q7" s="111"/>
      <c r="R7" s="111"/>
      <c r="S7" s="110"/>
      <c r="T7" s="24" t="s">
        <v>43</v>
      </c>
      <c r="U7" s="24" t="s">
        <v>44</v>
      </c>
      <c r="V7" s="110"/>
      <c r="W7" s="110"/>
      <c r="X7" s="103"/>
      <c r="Y7" s="110"/>
      <c r="Z7" s="102"/>
      <c r="AA7" s="103"/>
      <c r="AB7" s="103"/>
      <c r="AC7" s="20"/>
      <c r="AE7" s="25"/>
      <c r="AF7" s="26" t="str">
        <f>+D3</f>
        <v>Phát triển hệ thống thương mại điện tử</v>
      </c>
      <c r="AG7" s="27" t="str">
        <f>+W3</f>
        <v>Nhóm: D14-112_02</v>
      </c>
      <c r="AH7" s="28">
        <f>+$AQ$7+$AS$7+$AO$7</f>
        <v>52</v>
      </c>
      <c r="AI7" s="11">
        <f>COUNTIF($Z$8:$Z$70,"Khiển trách")</f>
        <v>0</v>
      </c>
      <c r="AJ7" s="11">
        <f>COUNTIF($Z$8:$Z$70,"Cảnh cáo")</f>
        <v>0</v>
      </c>
      <c r="AK7" s="11">
        <f>COUNTIF($Z$8:$Z$70,"Đình chỉ thi")</f>
        <v>0</v>
      </c>
      <c r="AL7" s="29">
        <f>+($AI$7+$AJ$7+$AK$7)/$AH$7*100%</f>
        <v>0</v>
      </c>
      <c r="AM7" s="11">
        <f>SUM(COUNTIF($Z$8:$Z$68,"Vắng"),COUNTIF($Z$8:$Z$68,"Vắng có phép"))</f>
        <v>0</v>
      </c>
      <c r="AN7" s="30">
        <f>+$AM$7/$AH$7</f>
        <v>0</v>
      </c>
      <c r="AO7" s="31">
        <f>COUNTIF($AE$8:$AE$68,"Thi lại")</f>
        <v>0</v>
      </c>
      <c r="AP7" s="30">
        <f>+$AO$7/$AH$7</f>
        <v>0</v>
      </c>
      <c r="AQ7" s="31">
        <f>COUNTIF($AE$8:$AE$69,"Học lại")</f>
        <v>6</v>
      </c>
      <c r="AR7" s="30">
        <f>+$AQ$7/$AH$7</f>
        <v>0.11538461538461539</v>
      </c>
      <c r="AS7" s="11">
        <f>COUNTIF($AE$9:$AE$69,"Đạt")</f>
        <v>46</v>
      </c>
      <c r="AT7" s="29">
        <f>+$AS$7/$AH$7</f>
        <v>0.88461538461538458</v>
      </c>
      <c r="AU7" s="32"/>
    </row>
    <row r="8" spans="2:47" ht="14.25" customHeight="1" x14ac:dyDescent="0.25">
      <c r="B8" s="112" t="s">
        <v>45</v>
      </c>
      <c r="C8" s="118"/>
      <c r="D8" s="118"/>
      <c r="E8" s="118"/>
      <c r="F8" s="118"/>
      <c r="G8" s="113"/>
      <c r="H8" s="33"/>
      <c r="I8" s="33"/>
      <c r="J8" s="33"/>
      <c r="K8" s="33"/>
      <c r="L8" s="33"/>
      <c r="M8" s="33"/>
      <c r="N8" s="33"/>
      <c r="O8" s="34">
        <v>10</v>
      </c>
      <c r="P8" s="34">
        <v>10</v>
      </c>
      <c r="Q8" s="35"/>
      <c r="R8" s="34">
        <v>20</v>
      </c>
      <c r="S8" s="36"/>
      <c r="T8" s="37"/>
      <c r="U8" s="37"/>
      <c r="V8" s="37"/>
      <c r="W8" s="38">
        <f>100-(O8+P8+Q8+R8)</f>
        <v>60</v>
      </c>
      <c r="X8" s="102"/>
      <c r="Y8" s="39"/>
      <c r="Z8" s="39"/>
      <c r="AA8" s="102"/>
      <c r="AB8" s="102"/>
      <c r="AC8" s="20"/>
      <c r="AF8" s="4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14"/>
    </row>
    <row r="9" spans="2:47" ht="18.75" customHeight="1" x14ac:dyDescent="0.25">
      <c r="B9" s="41">
        <v>1</v>
      </c>
      <c r="C9" s="42" t="s">
        <v>256</v>
      </c>
      <c r="D9" s="43" t="s">
        <v>257</v>
      </c>
      <c r="E9" s="44" t="s">
        <v>58</v>
      </c>
      <c r="F9" s="45" t="s">
        <v>258</v>
      </c>
      <c r="G9" s="42" t="s">
        <v>78</v>
      </c>
      <c r="H9" s="46" t="s">
        <v>61</v>
      </c>
      <c r="I9" s="47" t="s">
        <v>259</v>
      </c>
      <c r="J9" s="48">
        <v>43262</v>
      </c>
      <c r="K9" s="47" t="s">
        <v>63</v>
      </c>
      <c r="L9" s="47" t="s">
        <v>422</v>
      </c>
      <c r="M9" s="47" t="s">
        <v>255</v>
      </c>
      <c r="N9">
        <v>3</v>
      </c>
      <c r="O9" s="49">
        <v>10</v>
      </c>
      <c r="P9" s="50">
        <v>9</v>
      </c>
      <c r="Q9" s="50" t="s">
        <v>46</v>
      </c>
      <c r="R9" s="50">
        <v>7.5</v>
      </c>
      <c r="S9" s="51"/>
      <c r="T9" s="51"/>
      <c r="U9" s="51"/>
      <c r="V9" s="51"/>
      <c r="W9" s="52">
        <v>8</v>
      </c>
      <c r="X9" s="53">
        <f t="shared" ref="X9:X60" si="0">ROUND(SUMPRODUCT(O9:W9,$O$8:$W$8)/100,1)</f>
        <v>8.1999999999999993</v>
      </c>
      <c r="Y9" s="54" t="str">
        <f>IF(AND($X9&gt;=9,$X9&lt;=10),"A+","")&amp;IF(AND($X9&gt;=8.5,$X9&lt;=8.9),"A","")&amp;IF(AND($X9&gt;=8,$X9&lt;=8.4),"B+","")&amp;IF(AND($X9&gt;=7,$X9&lt;=7.9),"B","")&amp;IF(AND($X9&gt;=6.5,$X9&lt;=6.9),"C+","")&amp;IF(AND($X9&gt;=5.5,$X9&lt;=6.4),"C","")&amp;IF(AND($X9&gt;=5,$X9&lt;=5.4),"D+","")&amp;IF(AND($X9&gt;=4,$X9&lt;=4.9),"D","")&amp;IF(AND($X9&lt;4),"F","")</f>
        <v>B+</v>
      </c>
      <c r="Z9" s="54" t="str">
        <f t="shared" ref="Z9:Z60" si="1">IF($X9&lt;4,"Kém",IF(AND($X9&gt;=4,$X9&lt;=5.4),"Trung bình yếu",IF(AND($X9&gt;=5.5,$X9&lt;=6.9),"Trung bình",IF(AND($X9&gt;=7,$X9&lt;=8.4),"Khá",IF(AND($X9&gt;=8.5,$X9&lt;=10),"Giỏi","")))))</f>
        <v>Khá</v>
      </c>
      <c r="AA9" s="55" t="str">
        <f>+IF(OR($O9=0,$P9=0,$Q9=0,$R9=0),"Không đủ ĐKDT",IF(AND(W9=0,X9&gt;=4),"Không đạt",""))</f>
        <v/>
      </c>
      <c r="AB9" s="56" t="s">
        <v>731</v>
      </c>
      <c r="AC9" s="57"/>
      <c r="AD9" s="3"/>
      <c r="AE9" s="58" t="str">
        <f>IF(AA9="Không đủ ĐKDT","Học lại",IF(AA9="Đình chỉ thi","Học lại",IF(AND(MID(G9,2,2)&lt;"12",AA9="Vắng"),"Thi lại",IF(AA9="Vắng có phép", "Thi lại",IF(AND((MID(G9,2,2)&lt;"12"),X9&lt;4.5),"Thi lại",IF(AND((MID(G9,2,2)&lt;"18"),X9&lt;4),"Học lại",IF(AND((MID(G9,2,2)&gt;"17"),X9&lt;4),"Thi lại",IF(AND(MID(G9,2,2)&gt;"17",W9=0),"Thi lại",IF(AND((MID(G9,2,2)&lt;"12"),W9=0),"Thi lại",IF(AND((MID(G9,2,2)&lt;"18"),(MID(G9,2,2)&gt;"11"),W9=0),"Học lại","Đạt"))))))))))</f>
        <v>Đạt</v>
      </c>
      <c r="AF9" s="58"/>
      <c r="AG9" s="59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14"/>
    </row>
    <row r="10" spans="2:47" ht="18.75" customHeight="1" x14ac:dyDescent="0.25">
      <c r="B10" s="60">
        <v>2</v>
      </c>
      <c r="C10" s="61" t="s">
        <v>260</v>
      </c>
      <c r="D10" s="62" t="s">
        <v>261</v>
      </c>
      <c r="E10" s="63" t="s">
        <v>262</v>
      </c>
      <c r="F10" s="64" t="s">
        <v>263</v>
      </c>
      <c r="G10" s="61" t="s">
        <v>68</v>
      </c>
      <c r="H10" s="46" t="s">
        <v>61</v>
      </c>
      <c r="I10" s="47" t="s">
        <v>259</v>
      </c>
      <c r="J10" s="48">
        <v>43262</v>
      </c>
      <c r="K10" s="47" t="s">
        <v>63</v>
      </c>
      <c r="L10" s="47" t="s">
        <v>422</v>
      </c>
      <c r="M10" s="47" t="s">
        <v>255</v>
      </c>
      <c r="N10">
        <v>3</v>
      </c>
      <c r="O10" s="65">
        <v>10</v>
      </c>
      <c r="P10" s="66">
        <v>7.5</v>
      </c>
      <c r="Q10" s="66" t="s">
        <v>46</v>
      </c>
      <c r="R10" s="66">
        <v>8.5</v>
      </c>
      <c r="S10" s="67"/>
      <c r="T10" s="67"/>
      <c r="U10" s="67"/>
      <c r="V10" s="67"/>
      <c r="W10" s="68">
        <v>9</v>
      </c>
      <c r="X10" s="69">
        <f t="shared" si="0"/>
        <v>8.9</v>
      </c>
      <c r="Y10" s="70" t="str">
        <f>IF(AND($X10&gt;=9,$X10&lt;=10),"A+","")&amp;IF(AND($X10&gt;=8.5,$X10&lt;=8.9),"A","")&amp;IF(AND($X10&gt;=8,$X10&lt;=8.4),"B+","")&amp;IF(AND($X10&gt;=7,$X10&lt;=7.9),"B","")&amp;IF(AND($X10&gt;=6.5,$X10&lt;=6.9),"C+","")&amp;IF(AND($X10&gt;=5.5,$X10&lt;=6.4),"C","")&amp;IF(AND($X10&gt;=5,$X10&lt;=5.4),"D+","")&amp;IF(AND($X10&gt;=4,$X10&lt;=4.9),"D","")&amp;IF(AND($X10&lt;4),"F","")</f>
        <v>A</v>
      </c>
      <c r="Z10" s="71" t="str">
        <f t="shared" si="1"/>
        <v>Giỏi</v>
      </c>
      <c r="AA10" s="55" t="str">
        <f>+IF(OR($O10=0,$P10=0,$Q10=0,$R10=0),"Không đủ ĐKDT",IF(AND(W10=0,X10&gt;=4),"Không đạt",""))</f>
        <v/>
      </c>
      <c r="AB10" s="55" t="s">
        <v>731</v>
      </c>
      <c r="AC10" s="57"/>
      <c r="AD10" s="3"/>
      <c r="AE10" s="58" t="str">
        <f t="shared" ref="AE10:AE60" si="2">IF(AA10="Không đủ ĐKDT","Học lại",IF(AA10="Đình chỉ thi","Học lại",IF(AND(MID(G10,2,2)&lt;"12",AA10="Vắng"),"Thi lại",IF(AA10="Vắng có phép", "Thi lại",IF(AND((MID(G10,2,2)&lt;"12"),X10&lt;4.5),"Thi lại",IF(AND((MID(G10,2,2)&lt;"18"),X10&lt;4),"Học lại",IF(AND((MID(G10,2,2)&gt;"17"),X10&lt;4),"Thi lại",IF(AND(MID(G10,2,2)&gt;"17",W10=0),"Thi lại",IF(AND((MID(G10,2,2)&lt;"12"),W10=0),"Thi lại",IF(AND((MID(G10,2,2)&lt;"18"),(MID(G10,2,2)&gt;"11"),W10=0),"Học lại","Đạt"))))))))))</f>
        <v>Đạt</v>
      </c>
      <c r="AF10" s="58"/>
      <c r="AG10" s="40"/>
      <c r="AH10" s="40"/>
      <c r="AI10" s="40"/>
      <c r="AJ10" s="21"/>
      <c r="AK10" s="21"/>
      <c r="AL10" s="21"/>
      <c r="AM10" s="21"/>
      <c r="AN10" s="12"/>
      <c r="AO10" s="21"/>
      <c r="AP10" s="21"/>
      <c r="AQ10" s="21"/>
      <c r="AR10" s="21"/>
      <c r="AS10" s="21"/>
      <c r="AT10" s="21"/>
      <c r="AU10" s="23"/>
    </row>
    <row r="11" spans="2:47" ht="18.75" customHeight="1" x14ac:dyDescent="0.25">
      <c r="B11" s="60">
        <v>3</v>
      </c>
      <c r="C11" s="61" t="s">
        <v>264</v>
      </c>
      <c r="D11" s="62" t="s">
        <v>228</v>
      </c>
      <c r="E11" s="63" t="s">
        <v>66</v>
      </c>
      <c r="F11" s="64" t="s">
        <v>265</v>
      </c>
      <c r="G11" s="61" t="s">
        <v>68</v>
      </c>
      <c r="H11" s="46" t="s">
        <v>61</v>
      </c>
      <c r="I11" s="47" t="s">
        <v>259</v>
      </c>
      <c r="J11" s="48">
        <v>43262</v>
      </c>
      <c r="K11" s="47" t="s">
        <v>63</v>
      </c>
      <c r="L11" s="47" t="s">
        <v>422</v>
      </c>
      <c r="M11" s="47" t="s">
        <v>255</v>
      </c>
      <c r="N11">
        <v>3</v>
      </c>
      <c r="O11" s="65">
        <v>10</v>
      </c>
      <c r="P11" s="66">
        <v>8</v>
      </c>
      <c r="Q11" s="66" t="s">
        <v>46</v>
      </c>
      <c r="R11" s="66">
        <v>8.5</v>
      </c>
      <c r="S11" s="72"/>
      <c r="T11" s="72"/>
      <c r="U11" s="72"/>
      <c r="V11" s="72"/>
      <c r="W11" s="68">
        <v>9</v>
      </c>
      <c r="X11" s="69">
        <f t="shared" si="0"/>
        <v>8.9</v>
      </c>
      <c r="Y11" s="70" t="str">
        <f t="shared" ref="Y11:Y60" si="3">IF(AND($X11&gt;=9,$X11&lt;=10),"A+","")&amp;IF(AND($X11&gt;=8.5,$X11&lt;=8.9),"A","")&amp;IF(AND($X11&gt;=8,$X11&lt;=8.4),"B+","")&amp;IF(AND($X11&gt;=7,$X11&lt;=7.9),"B","")&amp;IF(AND($X11&gt;=6.5,$X11&lt;=6.9),"C+","")&amp;IF(AND($X11&gt;=5.5,$X11&lt;=6.4),"C","")&amp;IF(AND($X11&gt;=5,$X11&lt;=5.4),"D+","")&amp;IF(AND($X11&gt;=4,$X11&lt;=4.9),"D","")&amp;IF(AND($X11&lt;4),"F","")</f>
        <v>A</v>
      </c>
      <c r="Z11" s="71" t="str">
        <f t="shared" si="1"/>
        <v>Giỏi</v>
      </c>
      <c r="AA11" s="55" t="str">
        <f t="shared" ref="AA11:AA60" si="4">+IF(OR($O11=0,$P11=0,$Q11=0,$R11=0),"Không đủ ĐKDT",IF(AND(W11=0,X11&gt;=4),"Không đạt",""))</f>
        <v/>
      </c>
      <c r="AB11" s="55" t="s">
        <v>731</v>
      </c>
      <c r="AC11" s="57"/>
      <c r="AD11" s="3"/>
      <c r="AE11" s="58" t="str">
        <f t="shared" si="2"/>
        <v>Đạt</v>
      </c>
      <c r="AF11" s="58"/>
      <c r="AG11" s="73"/>
      <c r="AH11" s="73"/>
      <c r="AI11" s="74"/>
      <c r="AJ11" s="12"/>
      <c r="AK11" s="12"/>
      <c r="AL11" s="12"/>
      <c r="AM11" s="75"/>
      <c r="AN11" s="12"/>
      <c r="AO11" s="76"/>
      <c r="AP11" s="77"/>
      <c r="AQ11" s="76"/>
      <c r="AR11" s="77"/>
      <c r="AS11" s="76"/>
      <c r="AT11" s="12"/>
      <c r="AU11" s="78"/>
    </row>
    <row r="12" spans="2:47" ht="18.75" customHeight="1" x14ac:dyDescent="0.25">
      <c r="B12" s="60">
        <v>4</v>
      </c>
      <c r="C12" s="61" t="s">
        <v>266</v>
      </c>
      <c r="D12" s="62" t="s">
        <v>242</v>
      </c>
      <c r="E12" s="63" t="s">
        <v>267</v>
      </c>
      <c r="F12" s="64" t="s">
        <v>268</v>
      </c>
      <c r="G12" s="61" t="s">
        <v>68</v>
      </c>
      <c r="H12" s="46" t="s">
        <v>61</v>
      </c>
      <c r="I12" s="47" t="s">
        <v>259</v>
      </c>
      <c r="J12" s="48">
        <v>43262</v>
      </c>
      <c r="K12" s="47" t="s">
        <v>63</v>
      </c>
      <c r="L12" s="47" t="s">
        <v>422</v>
      </c>
      <c r="M12" s="47" t="s">
        <v>255</v>
      </c>
      <c r="N12">
        <v>3</v>
      </c>
      <c r="O12" s="65">
        <v>0</v>
      </c>
      <c r="P12" s="66">
        <v>0</v>
      </c>
      <c r="Q12" s="66" t="s">
        <v>46</v>
      </c>
      <c r="R12" s="66">
        <v>0</v>
      </c>
      <c r="S12" s="72"/>
      <c r="T12" s="72"/>
      <c r="U12" s="72"/>
      <c r="V12" s="72"/>
      <c r="W12" s="68" t="s">
        <v>46</v>
      </c>
      <c r="X12" s="69">
        <f t="shared" si="0"/>
        <v>0</v>
      </c>
      <c r="Y12" s="70" t="str">
        <f t="shared" si="3"/>
        <v>F</v>
      </c>
      <c r="Z12" s="71" t="str">
        <f t="shared" si="1"/>
        <v>Kém</v>
      </c>
      <c r="AA12" s="55" t="str">
        <f t="shared" si="4"/>
        <v>Không đủ ĐKDT</v>
      </c>
      <c r="AB12" s="55" t="s">
        <v>731</v>
      </c>
      <c r="AC12" s="57"/>
      <c r="AD12" s="3"/>
      <c r="AE12" s="58" t="str">
        <f t="shared" si="2"/>
        <v>Học lại</v>
      </c>
      <c r="AF12" s="58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79"/>
    </row>
    <row r="13" spans="2:47" ht="18.75" customHeight="1" x14ac:dyDescent="0.25">
      <c r="B13" s="60">
        <v>5</v>
      </c>
      <c r="C13" s="61" t="s">
        <v>269</v>
      </c>
      <c r="D13" s="62" t="s">
        <v>270</v>
      </c>
      <c r="E13" s="63" t="s">
        <v>271</v>
      </c>
      <c r="F13" s="64" t="s">
        <v>272</v>
      </c>
      <c r="G13" s="61" t="s">
        <v>60</v>
      </c>
      <c r="H13" s="46" t="s">
        <v>61</v>
      </c>
      <c r="I13" s="47" t="s">
        <v>259</v>
      </c>
      <c r="J13" s="48">
        <v>43262</v>
      </c>
      <c r="K13" s="47" t="s">
        <v>63</v>
      </c>
      <c r="L13" s="47" t="s">
        <v>422</v>
      </c>
      <c r="M13" s="47" t="s">
        <v>255</v>
      </c>
      <c r="N13">
        <v>3</v>
      </c>
      <c r="O13" s="65">
        <v>10</v>
      </c>
      <c r="P13" s="66">
        <v>7</v>
      </c>
      <c r="Q13" s="66" t="s">
        <v>46</v>
      </c>
      <c r="R13" s="66">
        <v>8</v>
      </c>
      <c r="S13" s="72"/>
      <c r="T13" s="72"/>
      <c r="U13" s="72"/>
      <c r="V13" s="72"/>
      <c r="W13" s="68">
        <v>8.5</v>
      </c>
      <c r="X13" s="69">
        <f t="shared" si="0"/>
        <v>8.4</v>
      </c>
      <c r="Y13" s="70" t="str">
        <f t="shared" si="3"/>
        <v>B+</v>
      </c>
      <c r="Z13" s="71" t="str">
        <f t="shared" si="1"/>
        <v>Khá</v>
      </c>
      <c r="AA13" s="55" t="str">
        <f t="shared" si="4"/>
        <v/>
      </c>
      <c r="AB13" s="55" t="s">
        <v>731</v>
      </c>
      <c r="AC13" s="57"/>
      <c r="AD13" s="3"/>
      <c r="AE13" s="58" t="str">
        <f t="shared" si="2"/>
        <v>Đạt</v>
      </c>
      <c r="AF13" s="58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79"/>
    </row>
    <row r="14" spans="2:47" ht="18.75" customHeight="1" x14ac:dyDescent="0.25">
      <c r="B14" s="60">
        <v>6</v>
      </c>
      <c r="C14" s="61" t="s">
        <v>273</v>
      </c>
      <c r="D14" s="62" t="s">
        <v>274</v>
      </c>
      <c r="E14" s="63" t="s">
        <v>170</v>
      </c>
      <c r="F14" s="64" t="s">
        <v>275</v>
      </c>
      <c r="G14" s="61" t="s">
        <v>68</v>
      </c>
      <c r="H14" s="46" t="s">
        <v>61</v>
      </c>
      <c r="I14" s="47" t="s">
        <v>259</v>
      </c>
      <c r="J14" s="48">
        <v>43262</v>
      </c>
      <c r="K14" s="47" t="s">
        <v>63</v>
      </c>
      <c r="L14" s="47" t="s">
        <v>422</v>
      </c>
      <c r="M14" s="47" t="s">
        <v>255</v>
      </c>
      <c r="N14">
        <v>3</v>
      </c>
      <c r="O14" s="65">
        <v>9</v>
      </c>
      <c r="P14" s="66">
        <v>8</v>
      </c>
      <c r="Q14" s="66" t="s">
        <v>46</v>
      </c>
      <c r="R14" s="66">
        <v>8</v>
      </c>
      <c r="S14" s="72"/>
      <c r="T14" s="72"/>
      <c r="U14" s="72"/>
      <c r="V14" s="72"/>
      <c r="W14" s="68">
        <v>8.5</v>
      </c>
      <c r="X14" s="69">
        <f t="shared" si="0"/>
        <v>8.4</v>
      </c>
      <c r="Y14" s="70" t="str">
        <f t="shared" si="3"/>
        <v>B+</v>
      </c>
      <c r="Z14" s="71" t="str">
        <f t="shared" si="1"/>
        <v>Khá</v>
      </c>
      <c r="AA14" s="55" t="str">
        <f t="shared" si="4"/>
        <v/>
      </c>
      <c r="AB14" s="55" t="s">
        <v>731</v>
      </c>
      <c r="AC14" s="57"/>
      <c r="AD14" s="3"/>
      <c r="AE14" s="58" t="str">
        <f t="shared" si="2"/>
        <v>Đạt</v>
      </c>
      <c r="AF14" s="58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79"/>
    </row>
    <row r="15" spans="2:47" ht="18.75" customHeight="1" x14ac:dyDescent="0.25">
      <c r="B15" s="60">
        <v>7</v>
      </c>
      <c r="C15" s="61" t="s">
        <v>276</v>
      </c>
      <c r="D15" s="62" t="s">
        <v>277</v>
      </c>
      <c r="E15" s="63" t="s">
        <v>278</v>
      </c>
      <c r="F15" s="64" t="s">
        <v>200</v>
      </c>
      <c r="G15" s="61" t="s">
        <v>60</v>
      </c>
      <c r="H15" s="46" t="s">
        <v>61</v>
      </c>
      <c r="I15" s="47" t="s">
        <v>259</v>
      </c>
      <c r="J15" s="48">
        <v>43262</v>
      </c>
      <c r="K15" s="47" t="s">
        <v>63</v>
      </c>
      <c r="L15" s="47" t="s">
        <v>422</v>
      </c>
      <c r="M15" s="47" t="s">
        <v>255</v>
      </c>
      <c r="N15">
        <v>3</v>
      </c>
      <c r="O15" s="65">
        <v>10</v>
      </c>
      <c r="P15" s="66">
        <v>8</v>
      </c>
      <c r="Q15" s="66" t="s">
        <v>46</v>
      </c>
      <c r="R15" s="66">
        <v>9</v>
      </c>
      <c r="S15" s="72"/>
      <c r="T15" s="72"/>
      <c r="U15" s="72"/>
      <c r="V15" s="72"/>
      <c r="W15" s="68">
        <v>9.5</v>
      </c>
      <c r="X15" s="69">
        <f t="shared" si="0"/>
        <v>9.3000000000000007</v>
      </c>
      <c r="Y15" s="70" t="str">
        <f t="shared" si="3"/>
        <v>A+</v>
      </c>
      <c r="Z15" s="71" t="str">
        <f t="shared" si="1"/>
        <v>Giỏi</v>
      </c>
      <c r="AA15" s="55" t="str">
        <f t="shared" si="4"/>
        <v/>
      </c>
      <c r="AB15" s="55" t="s">
        <v>731</v>
      </c>
      <c r="AC15" s="57"/>
      <c r="AD15" s="3"/>
      <c r="AE15" s="58" t="str">
        <f t="shared" si="2"/>
        <v>Đạt</v>
      </c>
      <c r="AF15" s="58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79"/>
    </row>
    <row r="16" spans="2:47" ht="18.75" customHeight="1" x14ac:dyDescent="0.25">
      <c r="B16" s="60">
        <v>8</v>
      </c>
      <c r="C16" s="61" t="s">
        <v>279</v>
      </c>
      <c r="D16" s="62" t="s">
        <v>232</v>
      </c>
      <c r="E16" s="63" t="s">
        <v>280</v>
      </c>
      <c r="F16" s="64" t="s">
        <v>210</v>
      </c>
      <c r="G16" s="61" t="s">
        <v>78</v>
      </c>
      <c r="H16" s="46" t="s">
        <v>61</v>
      </c>
      <c r="I16" s="47" t="s">
        <v>259</v>
      </c>
      <c r="J16" s="48">
        <v>43262</v>
      </c>
      <c r="K16" s="47" t="s">
        <v>63</v>
      </c>
      <c r="L16" s="47" t="s">
        <v>422</v>
      </c>
      <c r="M16" s="47" t="s">
        <v>255</v>
      </c>
      <c r="N16">
        <v>3</v>
      </c>
      <c r="O16" s="65">
        <v>0</v>
      </c>
      <c r="P16" s="66">
        <v>0</v>
      </c>
      <c r="Q16" s="66" t="s">
        <v>46</v>
      </c>
      <c r="R16" s="66">
        <v>0</v>
      </c>
      <c r="S16" s="72"/>
      <c r="T16" s="72"/>
      <c r="U16" s="72"/>
      <c r="V16" s="72"/>
      <c r="W16" s="68" t="s">
        <v>46</v>
      </c>
      <c r="X16" s="69">
        <f t="shared" si="0"/>
        <v>0</v>
      </c>
      <c r="Y16" s="70" t="str">
        <f t="shared" si="3"/>
        <v>F</v>
      </c>
      <c r="Z16" s="71" t="str">
        <f t="shared" si="1"/>
        <v>Kém</v>
      </c>
      <c r="AA16" s="55" t="str">
        <f t="shared" si="4"/>
        <v>Không đủ ĐKDT</v>
      </c>
      <c r="AB16" s="55" t="s">
        <v>731</v>
      </c>
      <c r="AC16" s="57"/>
      <c r="AD16" s="3"/>
      <c r="AE16" s="58" t="str">
        <f t="shared" si="2"/>
        <v>Học lại</v>
      </c>
      <c r="AF16" s="58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79"/>
    </row>
    <row r="17" spans="2:47" ht="18.75" customHeight="1" x14ac:dyDescent="0.25">
      <c r="B17" s="60">
        <v>9</v>
      </c>
      <c r="C17" s="61" t="s">
        <v>281</v>
      </c>
      <c r="D17" s="62" t="s">
        <v>274</v>
      </c>
      <c r="E17" s="63" t="s">
        <v>85</v>
      </c>
      <c r="F17" s="64" t="s">
        <v>282</v>
      </c>
      <c r="G17" s="61" t="s">
        <v>78</v>
      </c>
      <c r="H17" s="46" t="s">
        <v>61</v>
      </c>
      <c r="I17" s="47" t="s">
        <v>259</v>
      </c>
      <c r="J17" s="48">
        <v>43262</v>
      </c>
      <c r="K17" s="47" t="s">
        <v>63</v>
      </c>
      <c r="L17" s="47" t="s">
        <v>422</v>
      </c>
      <c r="M17" s="47" t="s">
        <v>255</v>
      </c>
      <c r="N17">
        <v>3</v>
      </c>
      <c r="O17" s="65">
        <v>10</v>
      </c>
      <c r="P17" s="66">
        <v>9</v>
      </c>
      <c r="Q17" s="66" t="s">
        <v>46</v>
      </c>
      <c r="R17" s="66">
        <v>7</v>
      </c>
      <c r="S17" s="72"/>
      <c r="T17" s="72"/>
      <c r="U17" s="72"/>
      <c r="V17" s="72"/>
      <c r="W17" s="68">
        <v>7.5</v>
      </c>
      <c r="X17" s="69">
        <f t="shared" si="0"/>
        <v>7.8</v>
      </c>
      <c r="Y17" s="70" t="str">
        <f t="shared" si="3"/>
        <v>B</v>
      </c>
      <c r="Z17" s="71" t="str">
        <f t="shared" si="1"/>
        <v>Khá</v>
      </c>
      <c r="AA17" s="55" t="str">
        <f t="shared" si="4"/>
        <v/>
      </c>
      <c r="AB17" s="55" t="s">
        <v>731</v>
      </c>
      <c r="AC17" s="57"/>
      <c r="AD17" s="3"/>
      <c r="AE17" s="58" t="str">
        <f t="shared" si="2"/>
        <v>Đạt</v>
      </c>
      <c r="AF17" s="58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79"/>
    </row>
    <row r="18" spans="2:47" ht="18.75" customHeight="1" x14ac:dyDescent="0.25">
      <c r="B18" s="60">
        <v>10</v>
      </c>
      <c r="C18" s="61" t="s">
        <v>283</v>
      </c>
      <c r="D18" s="62" t="s">
        <v>284</v>
      </c>
      <c r="E18" s="63" t="s">
        <v>85</v>
      </c>
      <c r="F18" s="64" t="s">
        <v>285</v>
      </c>
      <c r="G18" s="61" t="s">
        <v>78</v>
      </c>
      <c r="H18" s="46" t="s">
        <v>61</v>
      </c>
      <c r="I18" s="47" t="s">
        <v>259</v>
      </c>
      <c r="J18" s="48">
        <v>43262</v>
      </c>
      <c r="K18" s="47" t="s">
        <v>63</v>
      </c>
      <c r="L18" s="47" t="s">
        <v>422</v>
      </c>
      <c r="M18" s="47" t="s">
        <v>255</v>
      </c>
      <c r="N18">
        <v>3</v>
      </c>
      <c r="O18" s="65">
        <v>9</v>
      </c>
      <c r="P18" s="66">
        <v>8</v>
      </c>
      <c r="Q18" s="66" t="s">
        <v>46</v>
      </c>
      <c r="R18" s="66">
        <v>9</v>
      </c>
      <c r="S18" s="72"/>
      <c r="T18" s="72"/>
      <c r="U18" s="72"/>
      <c r="V18" s="72"/>
      <c r="W18" s="68">
        <v>9.5</v>
      </c>
      <c r="X18" s="69">
        <f t="shared" si="0"/>
        <v>9.1999999999999993</v>
      </c>
      <c r="Y18" s="70" t="str">
        <f t="shared" si="3"/>
        <v>A+</v>
      </c>
      <c r="Z18" s="71" t="str">
        <f t="shared" si="1"/>
        <v>Giỏi</v>
      </c>
      <c r="AA18" s="55" t="str">
        <f t="shared" si="4"/>
        <v/>
      </c>
      <c r="AB18" s="55" t="s">
        <v>731</v>
      </c>
      <c r="AC18" s="57"/>
      <c r="AD18" s="3"/>
      <c r="AE18" s="58" t="str">
        <f t="shared" si="2"/>
        <v>Đạt</v>
      </c>
      <c r="AF18" s="58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79"/>
    </row>
    <row r="19" spans="2:47" ht="18.75" customHeight="1" x14ac:dyDescent="0.25">
      <c r="B19" s="60">
        <v>11</v>
      </c>
      <c r="C19" s="61" t="s">
        <v>286</v>
      </c>
      <c r="D19" s="62" t="s">
        <v>287</v>
      </c>
      <c r="E19" s="63" t="s">
        <v>288</v>
      </c>
      <c r="F19" s="64" t="s">
        <v>289</v>
      </c>
      <c r="G19" s="61" t="s">
        <v>60</v>
      </c>
      <c r="H19" s="46" t="s">
        <v>61</v>
      </c>
      <c r="I19" s="47" t="s">
        <v>259</v>
      </c>
      <c r="J19" s="48">
        <v>43262</v>
      </c>
      <c r="K19" s="47" t="s">
        <v>63</v>
      </c>
      <c r="L19" s="47" t="s">
        <v>422</v>
      </c>
      <c r="M19" s="47" t="s">
        <v>255</v>
      </c>
      <c r="N19">
        <v>3</v>
      </c>
      <c r="O19" s="65">
        <v>10</v>
      </c>
      <c r="P19" s="66">
        <v>7</v>
      </c>
      <c r="Q19" s="66" t="s">
        <v>46</v>
      </c>
      <c r="R19" s="66">
        <v>8</v>
      </c>
      <c r="S19" s="72"/>
      <c r="T19" s="72"/>
      <c r="U19" s="72"/>
      <c r="V19" s="72"/>
      <c r="W19" s="68">
        <v>8.5</v>
      </c>
      <c r="X19" s="69">
        <f t="shared" si="0"/>
        <v>8.4</v>
      </c>
      <c r="Y19" s="70" t="str">
        <f t="shared" si="3"/>
        <v>B+</v>
      </c>
      <c r="Z19" s="71" t="str">
        <f t="shared" si="1"/>
        <v>Khá</v>
      </c>
      <c r="AA19" s="55" t="str">
        <f t="shared" si="4"/>
        <v/>
      </c>
      <c r="AB19" s="55" t="s">
        <v>731</v>
      </c>
      <c r="AC19" s="57"/>
      <c r="AD19" s="3"/>
      <c r="AE19" s="58" t="str">
        <f t="shared" si="2"/>
        <v>Đạt</v>
      </c>
      <c r="AF19" s="58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79"/>
    </row>
    <row r="20" spans="2:47" ht="18.75" customHeight="1" x14ac:dyDescent="0.25">
      <c r="B20" s="60">
        <v>12</v>
      </c>
      <c r="C20" s="61" t="s">
        <v>290</v>
      </c>
      <c r="D20" s="62" t="s">
        <v>291</v>
      </c>
      <c r="E20" s="63" t="s">
        <v>199</v>
      </c>
      <c r="F20" s="64" t="s">
        <v>292</v>
      </c>
      <c r="G20" s="61" t="s">
        <v>293</v>
      </c>
      <c r="H20" s="46" t="s">
        <v>61</v>
      </c>
      <c r="I20" s="47" t="s">
        <v>259</v>
      </c>
      <c r="J20" s="48">
        <v>43262</v>
      </c>
      <c r="K20" s="47" t="s">
        <v>63</v>
      </c>
      <c r="L20" s="47" t="s">
        <v>422</v>
      </c>
      <c r="M20" s="47" t="s">
        <v>255</v>
      </c>
      <c r="N20">
        <v>3</v>
      </c>
      <c r="O20" s="65">
        <v>0</v>
      </c>
      <c r="P20" s="66">
        <v>0</v>
      </c>
      <c r="Q20" s="66" t="s">
        <v>46</v>
      </c>
      <c r="R20" s="66">
        <v>0</v>
      </c>
      <c r="S20" s="72"/>
      <c r="T20" s="72"/>
      <c r="U20" s="72"/>
      <c r="V20" s="72"/>
      <c r="W20" s="68" t="s">
        <v>46</v>
      </c>
      <c r="X20" s="69">
        <f t="shared" si="0"/>
        <v>0</v>
      </c>
      <c r="Y20" s="70" t="str">
        <f t="shared" si="3"/>
        <v>F</v>
      </c>
      <c r="Z20" s="71" t="str">
        <f t="shared" si="1"/>
        <v>Kém</v>
      </c>
      <c r="AA20" s="55" t="str">
        <f t="shared" si="4"/>
        <v>Không đủ ĐKDT</v>
      </c>
      <c r="AB20" s="55" t="s">
        <v>731</v>
      </c>
      <c r="AC20" s="57"/>
      <c r="AD20" s="3"/>
      <c r="AE20" s="58" t="str">
        <f t="shared" si="2"/>
        <v>Học lại</v>
      </c>
      <c r="AF20" s="58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79"/>
    </row>
    <row r="21" spans="2:47" ht="18.75" customHeight="1" x14ac:dyDescent="0.25">
      <c r="B21" s="60">
        <v>13</v>
      </c>
      <c r="C21" s="61" t="s">
        <v>294</v>
      </c>
      <c r="D21" s="62" t="s">
        <v>295</v>
      </c>
      <c r="E21" s="63" t="s">
        <v>296</v>
      </c>
      <c r="F21" s="64" t="s">
        <v>297</v>
      </c>
      <c r="G21" s="61" t="s">
        <v>68</v>
      </c>
      <c r="H21" s="46" t="s">
        <v>61</v>
      </c>
      <c r="I21" s="47" t="s">
        <v>259</v>
      </c>
      <c r="J21" s="48">
        <v>43262</v>
      </c>
      <c r="K21" s="47" t="s">
        <v>63</v>
      </c>
      <c r="L21" s="47" t="s">
        <v>422</v>
      </c>
      <c r="M21" s="47" t="s">
        <v>255</v>
      </c>
      <c r="N21">
        <v>3</v>
      </c>
      <c r="O21" s="65">
        <v>10</v>
      </c>
      <c r="P21" s="66">
        <v>9.5</v>
      </c>
      <c r="Q21" s="66" t="s">
        <v>46</v>
      </c>
      <c r="R21" s="66">
        <v>8.5</v>
      </c>
      <c r="S21" s="72"/>
      <c r="T21" s="72"/>
      <c r="U21" s="72"/>
      <c r="V21" s="72"/>
      <c r="W21" s="68">
        <v>9</v>
      </c>
      <c r="X21" s="69">
        <f t="shared" si="0"/>
        <v>9.1</v>
      </c>
      <c r="Y21" s="70" t="str">
        <f t="shared" si="3"/>
        <v>A+</v>
      </c>
      <c r="Z21" s="71" t="str">
        <f t="shared" si="1"/>
        <v>Giỏi</v>
      </c>
      <c r="AA21" s="55" t="str">
        <f t="shared" si="4"/>
        <v/>
      </c>
      <c r="AB21" s="55" t="s">
        <v>731</v>
      </c>
      <c r="AC21" s="57"/>
      <c r="AD21" s="3"/>
      <c r="AE21" s="58" t="str">
        <f t="shared" si="2"/>
        <v>Đạt</v>
      </c>
      <c r="AF21" s="58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79"/>
    </row>
    <row r="22" spans="2:47" ht="18.75" customHeight="1" x14ac:dyDescent="0.25">
      <c r="B22" s="60">
        <v>14</v>
      </c>
      <c r="C22" s="61" t="s">
        <v>298</v>
      </c>
      <c r="D22" s="62" t="s">
        <v>299</v>
      </c>
      <c r="E22" s="63" t="s">
        <v>300</v>
      </c>
      <c r="F22" s="64" t="s">
        <v>301</v>
      </c>
      <c r="G22" s="61" t="s">
        <v>68</v>
      </c>
      <c r="H22" s="46" t="s">
        <v>61</v>
      </c>
      <c r="I22" s="47" t="s">
        <v>259</v>
      </c>
      <c r="J22" s="48">
        <v>43262</v>
      </c>
      <c r="K22" s="47" t="s">
        <v>63</v>
      </c>
      <c r="L22" s="47" t="s">
        <v>422</v>
      </c>
      <c r="M22" s="47" t="s">
        <v>255</v>
      </c>
      <c r="N22">
        <v>3</v>
      </c>
      <c r="O22" s="65">
        <v>10</v>
      </c>
      <c r="P22" s="66">
        <v>9.5</v>
      </c>
      <c r="Q22" s="66" t="s">
        <v>46</v>
      </c>
      <c r="R22" s="66">
        <v>8</v>
      </c>
      <c r="S22" s="72"/>
      <c r="T22" s="72"/>
      <c r="U22" s="72"/>
      <c r="V22" s="72"/>
      <c r="W22" s="68">
        <v>8.5</v>
      </c>
      <c r="X22" s="69">
        <f t="shared" si="0"/>
        <v>8.6999999999999993</v>
      </c>
      <c r="Y22" s="70" t="str">
        <f t="shared" si="3"/>
        <v>A</v>
      </c>
      <c r="Z22" s="71" t="str">
        <f t="shared" si="1"/>
        <v>Giỏi</v>
      </c>
      <c r="AA22" s="55" t="str">
        <f t="shared" si="4"/>
        <v/>
      </c>
      <c r="AB22" s="55" t="s">
        <v>731</v>
      </c>
      <c r="AC22" s="57"/>
      <c r="AD22" s="3"/>
      <c r="AE22" s="58" t="str">
        <f t="shared" si="2"/>
        <v>Đạt</v>
      </c>
      <c r="AF22" s="58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79"/>
    </row>
    <row r="23" spans="2:47" ht="18.75" customHeight="1" x14ac:dyDescent="0.25">
      <c r="B23" s="60">
        <v>15</v>
      </c>
      <c r="C23" s="61" t="s">
        <v>302</v>
      </c>
      <c r="D23" s="62" t="s">
        <v>303</v>
      </c>
      <c r="E23" s="63" t="s">
        <v>300</v>
      </c>
      <c r="F23" s="64" t="s">
        <v>304</v>
      </c>
      <c r="G23" s="61" t="s">
        <v>305</v>
      </c>
      <c r="H23" s="46" t="s">
        <v>61</v>
      </c>
      <c r="I23" s="47" t="s">
        <v>259</v>
      </c>
      <c r="J23" s="48">
        <v>43262</v>
      </c>
      <c r="K23" s="47" t="s">
        <v>63</v>
      </c>
      <c r="L23" s="47" t="s">
        <v>422</v>
      </c>
      <c r="M23" s="47" t="s">
        <v>255</v>
      </c>
      <c r="N23">
        <v>3</v>
      </c>
      <c r="O23" s="65">
        <v>9</v>
      </c>
      <c r="P23" s="66">
        <v>8</v>
      </c>
      <c r="Q23" s="66" t="s">
        <v>46</v>
      </c>
      <c r="R23" s="66">
        <v>8</v>
      </c>
      <c r="S23" s="72"/>
      <c r="T23" s="72"/>
      <c r="U23" s="72"/>
      <c r="V23" s="72"/>
      <c r="W23" s="68">
        <v>8.5</v>
      </c>
      <c r="X23" s="69">
        <f t="shared" si="0"/>
        <v>8.4</v>
      </c>
      <c r="Y23" s="70" t="str">
        <f t="shared" si="3"/>
        <v>B+</v>
      </c>
      <c r="Z23" s="71" t="str">
        <f t="shared" si="1"/>
        <v>Khá</v>
      </c>
      <c r="AA23" s="55" t="str">
        <f t="shared" si="4"/>
        <v/>
      </c>
      <c r="AB23" s="55" t="s">
        <v>731</v>
      </c>
      <c r="AC23" s="57"/>
      <c r="AD23" s="3"/>
      <c r="AE23" s="58" t="str">
        <f t="shared" si="2"/>
        <v>Đạt</v>
      </c>
      <c r="AF23" s="58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79"/>
    </row>
    <row r="24" spans="2:47" ht="18.75" customHeight="1" x14ac:dyDescent="0.25">
      <c r="B24" s="60">
        <v>16</v>
      </c>
      <c r="C24" s="61" t="s">
        <v>306</v>
      </c>
      <c r="D24" s="62" t="s">
        <v>307</v>
      </c>
      <c r="E24" s="63" t="s">
        <v>98</v>
      </c>
      <c r="F24" s="64" t="s">
        <v>110</v>
      </c>
      <c r="G24" s="61" t="s">
        <v>68</v>
      </c>
      <c r="H24" s="46" t="s">
        <v>61</v>
      </c>
      <c r="I24" s="47" t="s">
        <v>259</v>
      </c>
      <c r="J24" s="48">
        <v>43262</v>
      </c>
      <c r="K24" s="47" t="s">
        <v>63</v>
      </c>
      <c r="L24" s="47" t="s">
        <v>422</v>
      </c>
      <c r="M24" s="47" t="s">
        <v>255</v>
      </c>
      <c r="N24">
        <v>3</v>
      </c>
      <c r="O24" s="65">
        <v>10</v>
      </c>
      <c r="P24" s="66">
        <v>9</v>
      </c>
      <c r="Q24" s="66" t="s">
        <v>46</v>
      </c>
      <c r="R24" s="66">
        <v>5.5</v>
      </c>
      <c r="S24" s="72"/>
      <c r="T24" s="72"/>
      <c r="U24" s="72"/>
      <c r="V24" s="72"/>
      <c r="W24" s="68">
        <v>6</v>
      </c>
      <c r="X24" s="69">
        <f t="shared" si="0"/>
        <v>6.6</v>
      </c>
      <c r="Y24" s="70" t="str">
        <f t="shared" si="3"/>
        <v>C+</v>
      </c>
      <c r="Z24" s="71" t="str">
        <f t="shared" si="1"/>
        <v>Trung bình</v>
      </c>
      <c r="AA24" s="55" t="str">
        <f t="shared" si="4"/>
        <v/>
      </c>
      <c r="AB24" s="55" t="s">
        <v>731</v>
      </c>
      <c r="AC24" s="57"/>
      <c r="AD24" s="3"/>
      <c r="AE24" s="58" t="str">
        <f t="shared" si="2"/>
        <v>Đạt</v>
      </c>
      <c r="AF24" s="58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79"/>
    </row>
    <row r="25" spans="2:47" ht="18.75" customHeight="1" x14ac:dyDescent="0.25">
      <c r="B25" s="60">
        <v>17</v>
      </c>
      <c r="C25" s="61" t="s">
        <v>308</v>
      </c>
      <c r="D25" s="62" t="s">
        <v>309</v>
      </c>
      <c r="E25" s="63" t="s">
        <v>310</v>
      </c>
      <c r="F25" s="64" t="s">
        <v>311</v>
      </c>
      <c r="G25" s="61" t="s">
        <v>78</v>
      </c>
      <c r="H25" s="46" t="s">
        <v>61</v>
      </c>
      <c r="I25" s="47" t="s">
        <v>259</v>
      </c>
      <c r="J25" s="48">
        <v>43262</v>
      </c>
      <c r="K25" s="47" t="s">
        <v>63</v>
      </c>
      <c r="L25" s="47" t="s">
        <v>422</v>
      </c>
      <c r="M25" s="47" t="s">
        <v>255</v>
      </c>
      <c r="N25">
        <v>3</v>
      </c>
      <c r="O25" s="65">
        <v>10</v>
      </c>
      <c r="P25" s="66">
        <v>9.5</v>
      </c>
      <c r="Q25" s="66" t="s">
        <v>46</v>
      </c>
      <c r="R25" s="66">
        <v>9</v>
      </c>
      <c r="S25" s="72"/>
      <c r="T25" s="72"/>
      <c r="U25" s="72"/>
      <c r="V25" s="72"/>
      <c r="W25" s="68">
        <v>9.5</v>
      </c>
      <c r="X25" s="69">
        <f t="shared" si="0"/>
        <v>9.5</v>
      </c>
      <c r="Y25" s="70" t="str">
        <f t="shared" si="3"/>
        <v>A+</v>
      </c>
      <c r="Z25" s="71" t="str">
        <f t="shared" si="1"/>
        <v>Giỏi</v>
      </c>
      <c r="AA25" s="55" t="str">
        <f t="shared" si="4"/>
        <v/>
      </c>
      <c r="AB25" s="55" t="s">
        <v>731</v>
      </c>
      <c r="AC25" s="57"/>
      <c r="AD25" s="3"/>
      <c r="AE25" s="58" t="str">
        <f t="shared" si="2"/>
        <v>Đạt</v>
      </c>
      <c r="AF25" s="58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79"/>
    </row>
    <row r="26" spans="2:47" ht="18.75" customHeight="1" x14ac:dyDescent="0.25">
      <c r="B26" s="60">
        <v>18</v>
      </c>
      <c r="C26" s="61" t="s">
        <v>312</v>
      </c>
      <c r="D26" s="62" t="s">
        <v>313</v>
      </c>
      <c r="E26" s="63" t="s">
        <v>314</v>
      </c>
      <c r="F26" s="64" t="s">
        <v>315</v>
      </c>
      <c r="G26" s="61" t="s">
        <v>73</v>
      </c>
      <c r="H26" s="46" t="s">
        <v>61</v>
      </c>
      <c r="I26" s="47" t="s">
        <v>259</v>
      </c>
      <c r="J26" s="48">
        <v>43262</v>
      </c>
      <c r="K26" s="47" t="s">
        <v>63</v>
      </c>
      <c r="L26" s="47" t="s">
        <v>422</v>
      </c>
      <c r="M26" s="47" t="s">
        <v>255</v>
      </c>
      <c r="N26">
        <v>3</v>
      </c>
      <c r="O26" s="65">
        <v>10</v>
      </c>
      <c r="P26" s="66">
        <v>8</v>
      </c>
      <c r="Q26" s="66" t="s">
        <v>46</v>
      </c>
      <c r="R26" s="66">
        <v>8.5</v>
      </c>
      <c r="S26" s="72"/>
      <c r="T26" s="72"/>
      <c r="U26" s="72"/>
      <c r="V26" s="72"/>
      <c r="W26" s="68">
        <v>9</v>
      </c>
      <c r="X26" s="69">
        <f t="shared" si="0"/>
        <v>8.9</v>
      </c>
      <c r="Y26" s="70" t="str">
        <f t="shared" si="3"/>
        <v>A</v>
      </c>
      <c r="Z26" s="71" t="str">
        <f t="shared" si="1"/>
        <v>Giỏi</v>
      </c>
      <c r="AA26" s="55" t="str">
        <f t="shared" si="4"/>
        <v/>
      </c>
      <c r="AB26" s="55" t="s">
        <v>731</v>
      </c>
      <c r="AC26" s="57"/>
      <c r="AD26" s="3"/>
      <c r="AE26" s="58" t="str">
        <f t="shared" si="2"/>
        <v>Đạt</v>
      </c>
      <c r="AF26" s="58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79"/>
    </row>
    <row r="27" spans="2:47" ht="18.75" customHeight="1" x14ac:dyDescent="0.25">
      <c r="B27" s="60">
        <v>19</v>
      </c>
      <c r="C27" s="61" t="s">
        <v>316</v>
      </c>
      <c r="D27" s="62" t="s">
        <v>317</v>
      </c>
      <c r="E27" s="63" t="s">
        <v>318</v>
      </c>
      <c r="F27" s="64" t="s">
        <v>319</v>
      </c>
      <c r="G27" s="61" t="s">
        <v>73</v>
      </c>
      <c r="H27" s="46" t="s">
        <v>61</v>
      </c>
      <c r="I27" s="47" t="s">
        <v>259</v>
      </c>
      <c r="J27" s="48">
        <v>43262</v>
      </c>
      <c r="K27" s="47" t="s">
        <v>63</v>
      </c>
      <c r="L27" s="47" t="s">
        <v>422</v>
      </c>
      <c r="M27" s="47" t="s">
        <v>255</v>
      </c>
      <c r="N27">
        <v>3</v>
      </c>
      <c r="O27" s="65">
        <v>9</v>
      </c>
      <c r="P27" s="66">
        <v>8</v>
      </c>
      <c r="Q27" s="66" t="s">
        <v>46</v>
      </c>
      <c r="R27" s="66">
        <v>8.5</v>
      </c>
      <c r="S27" s="72"/>
      <c r="T27" s="72"/>
      <c r="U27" s="72"/>
      <c r="V27" s="72"/>
      <c r="W27" s="68">
        <v>9</v>
      </c>
      <c r="X27" s="69">
        <f t="shared" si="0"/>
        <v>8.8000000000000007</v>
      </c>
      <c r="Y27" s="70" t="str">
        <f t="shared" si="3"/>
        <v>A</v>
      </c>
      <c r="Z27" s="71" t="str">
        <f t="shared" si="1"/>
        <v>Giỏi</v>
      </c>
      <c r="AA27" s="55" t="str">
        <f t="shared" si="4"/>
        <v/>
      </c>
      <c r="AB27" s="55" t="s">
        <v>731</v>
      </c>
      <c r="AC27" s="57"/>
      <c r="AD27" s="3"/>
      <c r="AE27" s="58" t="str">
        <f t="shared" si="2"/>
        <v>Đạt</v>
      </c>
      <c r="AF27" s="58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79"/>
    </row>
    <row r="28" spans="2:47" ht="18.75" customHeight="1" x14ac:dyDescent="0.25">
      <c r="B28" s="60">
        <v>20</v>
      </c>
      <c r="C28" s="61" t="s">
        <v>320</v>
      </c>
      <c r="D28" s="62" t="s">
        <v>321</v>
      </c>
      <c r="E28" s="63" t="s">
        <v>221</v>
      </c>
      <c r="F28" s="64" t="s">
        <v>322</v>
      </c>
      <c r="G28" s="61" t="s">
        <v>78</v>
      </c>
      <c r="H28" s="46" t="s">
        <v>61</v>
      </c>
      <c r="I28" s="47" t="s">
        <v>259</v>
      </c>
      <c r="J28" s="48">
        <v>43262</v>
      </c>
      <c r="K28" s="47" t="s">
        <v>63</v>
      </c>
      <c r="L28" s="47" t="s">
        <v>422</v>
      </c>
      <c r="M28" s="47" t="s">
        <v>255</v>
      </c>
      <c r="N28">
        <v>3</v>
      </c>
      <c r="O28" s="65">
        <v>9</v>
      </c>
      <c r="P28" s="66">
        <v>9</v>
      </c>
      <c r="Q28" s="66" t="s">
        <v>46</v>
      </c>
      <c r="R28" s="66">
        <v>7</v>
      </c>
      <c r="S28" s="72"/>
      <c r="T28" s="72"/>
      <c r="U28" s="72"/>
      <c r="V28" s="72"/>
      <c r="W28" s="68">
        <v>7.5</v>
      </c>
      <c r="X28" s="69">
        <f t="shared" si="0"/>
        <v>7.7</v>
      </c>
      <c r="Y28" s="70" t="str">
        <f t="shared" si="3"/>
        <v>B</v>
      </c>
      <c r="Z28" s="71" t="str">
        <f t="shared" si="1"/>
        <v>Khá</v>
      </c>
      <c r="AA28" s="55" t="str">
        <f t="shared" si="4"/>
        <v/>
      </c>
      <c r="AB28" s="55" t="s">
        <v>731</v>
      </c>
      <c r="AC28" s="57"/>
      <c r="AD28" s="3"/>
      <c r="AE28" s="58" t="str">
        <f t="shared" si="2"/>
        <v>Đạt</v>
      </c>
      <c r="AF28" s="58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79"/>
    </row>
    <row r="29" spans="2:47" ht="18.75" customHeight="1" x14ac:dyDescent="0.25">
      <c r="B29" s="60">
        <v>21</v>
      </c>
      <c r="C29" s="61" t="s">
        <v>323</v>
      </c>
      <c r="D29" s="62" t="s">
        <v>324</v>
      </c>
      <c r="E29" s="63" t="s">
        <v>221</v>
      </c>
      <c r="F29" s="64" t="s">
        <v>325</v>
      </c>
      <c r="G29" s="61" t="s">
        <v>68</v>
      </c>
      <c r="H29" s="46" t="s">
        <v>61</v>
      </c>
      <c r="I29" s="47" t="s">
        <v>259</v>
      </c>
      <c r="J29" s="48">
        <v>43262</v>
      </c>
      <c r="K29" s="47" t="s">
        <v>63</v>
      </c>
      <c r="L29" s="47" t="s">
        <v>422</v>
      </c>
      <c r="M29" s="47" t="s">
        <v>255</v>
      </c>
      <c r="N29">
        <v>3</v>
      </c>
      <c r="O29" s="65">
        <v>0</v>
      </c>
      <c r="P29" s="66">
        <v>0</v>
      </c>
      <c r="Q29" s="66" t="s">
        <v>46</v>
      </c>
      <c r="R29" s="66">
        <v>0</v>
      </c>
      <c r="S29" s="72"/>
      <c r="T29" s="72"/>
      <c r="U29" s="72"/>
      <c r="V29" s="72"/>
      <c r="W29" s="68" t="s">
        <v>46</v>
      </c>
      <c r="X29" s="69">
        <f t="shared" si="0"/>
        <v>0</v>
      </c>
      <c r="Y29" s="70" t="str">
        <f t="shared" si="3"/>
        <v>F</v>
      </c>
      <c r="Z29" s="71" t="str">
        <f t="shared" si="1"/>
        <v>Kém</v>
      </c>
      <c r="AA29" s="55" t="str">
        <f t="shared" si="4"/>
        <v>Không đủ ĐKDT</v>
      </c>
      <c r="AB29" s="55" t="s">
        <v>731</v>
      </c>
      <c r="AC29" s="57"/>
      <c r="AD29" s="3"/>
      <c r="AE29" s="58" t="str">
        <f t="shared" si="2"/>
        <v>Học lại</v>
      </c>
      <c r="AF29" s="58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79"/>
    </row>
    <row r="30" spans="2:47" ht="18.75" customHeight="1" x14ac:dyDescent="0.25">
      <c r="B30" s="60">
        <v>22</v>
      </c>
      <c r="C30" s="61" t="s">
        <v>326</v>
      </c>
      <c r="D30" s="62" t="s">
        <v>274</v>
      </c>
      <c r="E30" s="63" t="s">
        <v>327</v>
      </c>
      <c r="F30" s="64" t="s">
        <v>328</v>
      </c>
      <c r="G30" s="61" t="s">
        <v>68</v>
      </c>
      <c r="H30" s="46" t="s">
        <v>61</v>
      </c>
      <c r="I30" s="47" t="s">
        <v>259</v>
      </c>
      <c r="J30" s="48">
        <v>43262</v>
      </c>
      <c r="K30" s="47" t="s">
        <v>63</v>
      </c>
      <c r="L30" s="47" t="s">
        <v>422</v>
      </c>
      <c r="M30" s="47" t="s">
        <v>255</v>
      </c>
      <c r="N30">
        <v>3</v>
      </c>
      <c r="O30" s="65">
        <v>10</v>
      </c>
      <c r="P30" s="66">
        <v>9.5</v>
      </c>
      <c r="Q30" s="66" t="s">
        <v>46</v>
      </c>
      <c r="R30" s="66">
        <v>8</v>
      </c>
      <c r="S30" s="72"/>
      <c r="T30" s="72"/>
      <c r="U30" s="72"/>
      <c r="V30" s="72"/>
      <c r="W30" s="68">
        <v>8.5</v>
      </c>
      <c r="X30" s="69">
        <f t="shared" si="0"/>
        <v>8.6999999999999993</v>
      </c>
      <c r="Y30" s="70" t="str">
        <f t="shared" si="3"/>
        <v>A</v>
      </c>
      <c r="Z30" s="71" t="str">
        <f t="shared" si="1"/>
        <v>Giỏi</v>
      </c>
      <c r="AA30" s="55" t="str">
        <f t="shared" si="4"/>
        <v/>
      </c>
      <c r="AB30" s="55" t="s">
        <v>731</v>
      </c>
      <c r="AC30" s="57"/>
      <c r="AD30" s="3"/>
      <c r="AE30" s="58" t="str">
        <f t="shared" si="2"/>
        <v>Đạt</v>
      </c>
      <c r="AF30" s="58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79"/>
    </row>
    <row r="31" spans="2:47" ht="18.75" customHeight="1" x14ac:dyDescent="0.25">
      <c r="B31" s="60">
        <v>23</v>
      </c>
      <c r="C31" s="61" t="s">
        <v>329</v>
      </c>
      <c r="D31" s="62" t="s">
        <v>330</v>
      </c>
      <c r="E31" s="63" t="s">
        <v>331</v>
      </c>
      <c r="F31" s="64" t="s">
        <v>332</v>
      </c>
      <c r="G31" s="61" t="s">
        <v>78</v>
      </c>
      <c r="H31" s="46" t="s">
        <v>61</v>
      </c>
      <c r="I31" s="47" t="s">
        <v>259</v>
      </c>
      <c r="J31" s="48">
        <v>43262</v>
      </c>
      <c r="K31" s="47" t="s">
        <v>63</v>
      </c>
      <c r="L31" s="47" t="s">
        <v>422</v>
      </c>
      <c r="M31" s="47" t="s">
        <v>255</v>
      </c>
      <c r="N31">
        <v>3</v>
      </c>
      <c r="O31" s="65">
        <v>10</v>
      </c>
      <c r="P31" s="66">
        <v>8</v>
      </c>
      <c r="Q31" s="66" t="s">
        <v>46</v>
      </c>
      <c r="R31" s="66">
        <v>5.5</v>
      </c>
      <c r="S31" s="72"/>
      <c r="T31" s="72"/>
      <c r="U31" s="72"/>
      <c r="V31" s="72"/>
      <c r="W31" s="68">
        <v>6</v>
      </c>
      <c r="X31" s="69">
        <f t="shared" si="0"/>
        <v>6.5</v>
      </c>
      <c r="Y31" s="70" t="str">
        <f t="shared" si="3"/>
        <v>C+</v>
      </c>
      <c r="Z31" s="71" t="str">
        <f t="shared" si="1"/>
        <v>Trung bình</v>
      </c>
      <c r="AA31" s="55" t="str">
        <f t="shared" si="4"/>
        <v/>
      </c>
      <c r="AB31" s="55" t="s">
        <v>731</v>
      </c>
      <c r="AC31" s="57"/>
      <c r="AD31" s="3"/>
      <c r="AE31" s="58" t="str">
        <f t="shared" si="2"/>
        <v>Đạt</v>
      </c>
      <c r="AF31" s="58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79"/>
    </row>
    <row r="32" spans="2:47" ht="18.75" customHeight="1" x14ac:dyDescent="0.25">
      <c r="B32" s="60">
        <v>24</v>
      </c>
      <c r="C32" s="61" t="s">
        <v>333</v>
      </c>
      <c r="D32" s="62" t="s">
        <v>303</v>
      </c>
      <c r="E32" s="63" t="s">
        <v>334</v>
      </c>
      <c r="F32" s="64" t="s">
        <v>335</v>
      </c>
      <c r="G32" s="61" t="s">
        <v>78</v>
      </c>
      <c r="H32" s="46" t="s">
        <v>61</v>
      </c>
      <c r="I32" s="47" t="s">
        <v>259</v>
      </c>
      <c r="J32" s="48">
        <v>43262</v>
      </c>
      <c r="K32" s="47" t="s">
        <v>63</v>
      </c>
      <c r="L32" s="47" t="s">
        <v>422</v>
      </c>
      <c r="M32" s="47" t="s">
        <v>255</v>
      </c>
      <c r="N32">
        <v>3</v>
      </c>
      <c r="O32" s="65">
        <v>10</v>
      </c>
      <c r="P32" s="66">
        <v>7.5</v>
      </c>
      <c r="Q32" s="66" t="s">
        <v>46</v>
      </c>
      <c r="R32" s="66">
        <v>6.5</v>
      </c>
      <c r="S32" s="72"/>
      <c r="T32" s="72"/>
      <c r="U32" s="72"/>
      <c r="V32" s="72"/>
      <c r="W32" s="68">
        <v>7</v>
      </c>
      <c r="X32" s="69">
        <f t="shared" si="0"/>
        <v>7.3</v>
      </c>
      <c r="Y32" s="70" t="str">
        <f t="shared" si="3"/>
        <v>B</v>
      </c>
      <c r="Z32" s="71" t="str">
        <f t="shared" si="1"/>
        <v>Khá</v>
      </c>
      <c r="AA32" s="55" t="str">
        <f t="shared" si="4"/>
        <v/>
      </c>
      <c r="AB32" s="55" t="s">
        <v>731</v>
      </c>
      <c r="AC32" s="57"/>
      <c r="AD32" s="3"/>
      <c r="AE32" s="58" t="str">
        <f t="shared" si="2"/>
        <v>Đạt</v>
      </c>
      <c r="AF32" s="58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79"/>
    </row>
    <row r="33" spans="2:47" ht="18.75" customHeight="1" x14ac:dyDescent="0.25">
      <c r="B33" s="60">
        <v>25</v>
      </c>
      <c r="C33" s="61" t="s">
        <v>336</v>
      </c>
      <c r="D33" s="62" t="s">
        <v>337</v>
      </c>
      <c r="E33" s="63" t="s">
        <v>338</v>
      </c>
      <c r="F33" s="64" t="s">
        <v>339</v>
      </c>
      <c r="G33" s="61" t="s">
        <v>78</v>
      </c>
      <c r="H33" s="46" t="s">
        <v>61</v>
      </c>
      <c r="I33" s="47" t="s">
        <v>259</v>
      </c>
      <c r="J33" s="48">
        <v>43262</v>
      </c>
      <c r="K33" s="47" t="s">
        <v>63</v>
      </c>
      <c r="L33" s="47" t="s">
        <v>422</v>
      </c>
      <c r="M33" s="47" t="s">
        <v>255</v>
      </c>
      <c r="N33">
        <v>3</v>
      </c>
      <c r="O33" s="65">
        <v>10</v>
      </c>
      <c r="P33" s="66">
        <v>9</v>
      </c>
      <c r="Q33" s="66" t="s">
        <v>46</v>
      </c>
      <c r="R33" s="66">
        <v>7.5</v>
      </c>
      <c r="S33" s="72"/>
      <c r="T33" s="72"/>
      <c r="U33" s="72"/>
      <c r="V33" s="72"/>
      <c r="W33" s="68">
        <v>8</v>
      </c>
      <c r="X33" s="69">
        <f t="shared" si="0"/>
        <v>8.1999999999999993</v>
      </c>
      <c r="Y33" s="70" t="str">
        <f t="shared" si="3"/>
        <v>B+</v>
      </c>
      <c r="Z33" s="71" t="str">
        <f t="shared" si="1"/>
        <v>Khá</v>
      </c>
      <c r="AA33" s="55" t="str">
        <f t="shared" si="4"/>
        <v/>
      </c>
      <c r="AB33" s="55" t="s">
        <v>731</v>
      </c>
      <c r="AC33" s="57"/>
      <c r="AD33" s="3"/>
      <c r="AE33" s="58" t="str">
        <f t="shared" si="2"/>
        <v>Đạt</v>
      </c>
      <c r="AF33" s="58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79"/>
    </row>
    <row r="34" spans="2:47" ht="18.75" customHeight="1" x14ac:dyDescent="0.25">
      <c r="B34" s="60">
        <v>26</v>
      </c>
      <c r="C34" s="61" t="s">
        <v>340</v>
      </c>
      <c r="D34" s="62" t="s">
        <v>341</v>
      </c>
      <c r="E34" s="63" t="s">
        <v>236</v>
      </c>
      <c r="F34" s="64" t="s">
        <v>342</v>
      </c>
      <c r="G34" s="61" t="s">
        <v>68</v>
      </c>
      <c r="H34" s="46" t="s">
        <v>61</v>
      </c>
      <c r="I34" s="47" t="s">
        <v>259</v>
      </c>
      <c r="J34" s="48">
        <v>43262</v>
      </c>
      <c r="K34" s="47" t="s">
        <v>63</v>
      </c>
      <c r="L34" s="47" t="s">
        <v>422</v>
      </c>
      <c r="M34" s="47" t="s">
        <v>255</v>
      </c>
      <c r="N34">
        <v>3</v>
      </c>
      <c r="O34" s="65">
        <v>10</v>
      </c>
      <c r="P34" s="66">
        <v>9</v>
      </c>
      <c r="Q34" s="66" t="s">
        <v>46</v>
      </c>
      <c r="R34" s="66">
        <v>8.5</v>
      </c>
      <c r="S34" s="72"/>
      <c r="T34" s="72"/>
      <c r="U34" s="72"/>
      <c r="V34" s="72"/>
      <c r="W34" s="68">
        <v>9</v>
      </c>
      <c r="X34" s="69">
        <f t="shared" si="0"/>
        <v>9</v>
      </c>
      <c r="Y34" s="70" t="str">
        <f t="shared" si="3"/>
        <v>A+</v>
      </c>
      <c r="Z34" s="71" t="str">
        <f t="shared" si="1"/>
        <v>Giỏi</v>
      </c>
      <c r="AA34" s="55" t="str">
        <f t="shared" si="4"/>
        <v/>
      </c>
      <c r="AB34" s="55" t="s">
        <v>731</v>
      </c>
      <c r="AC34" s="57"/>
      <c r="AD34" s="3"/>
      <c r="AE34" s="58" t="str">
        <f t="shared" si="2"/>
        <v>Đạt</v>
      </c>
      <c r="AF34" s="58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79"/>
    </row>
    <row r="35" spans="2:47" ht="18.75" customHeight="1" x14ac:dyDescent="0.25">
      <c r="B35" s="60">
        <v>27</v>
      </c>
      <c r="C35" s="61" t="s">
        <v>343</v>
      </c>
      <c r="D35" s="62" t="s">
        <v>270</v>
      </c>
      <c r="E35" s="63" t="s">
        <v>267</v>
      </c>
      <c r="F35" s="64" t="s">
        <v>344</v>
      </c>
      <c r="G35" s="61" t="s">
        <v>68</v>
      </c>
      <c r="H35" s="46" t="s">
        <v>61</v>
      </c>
      <c r="I35" s="47" t="s">
        <v>259</v>
      </c>
      <c r="J35" s="48">
        <v>43262</v>
      </c>
      <c r="K35" s="47" t="s">
        <v>63</v>
      </c>
      <c r="L35" s="47" t="s">
        <v>423</v>
      </c>
      <c r="M35" s="47" t="s">
        <v>255</v>
      </c>
      <c r="N35">
        <v>3</v>
      </c>
      <c r="O35" s="65">
        <v>10</v>
      </c>
      <c r="P35" s="66">
        <v>9.5</v>
      </c>
      <c r="Q35" s="66" t="s">
        <v>46</v>
      </c>
      <c r="R35" s="66">
        <v>8.5</v>
      </c>
      <c r="S35" s="72"/>
      <c r="T35" s="72"/>
      <c r="U35" s="72"/>
      <c r="V35" s="72"/>
      <c r="W35" s="68">
        <v>9</v>
      </c>
      <c r="X35" s="69">
        <f t="shared" si="0"/>
        <v>9.1</v>
      </c>
      <c r="Y35" s="70" t="str">
        <f t="shared" si="3"/>
        <v>A+</v>
      </c>
      <c r="Z35" s="71" t="str">
        <f t="shared" si="1"/>
        <v>Giỏi</v>
      </c>
      <c r="AA35" s="55" t="str">
        <f t="shared" si="4"/>
        <v/>
      </c>
      <c r="AB35" s="55" t="s">
        <v>731</v>
      </c>
      <c r="AC35" s="57"/>
      <c r="AD35" s="3"/>
      <c r="AE35" s="58" t="str">
        <f t="shared" si="2"/>
        <v>Đạt</v>
      </c>
      <c r="AF35" s="58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79"/>
    </row>
    <row r="36" spans="2:47" ht="18.75" customHeight="1" x14ac:dyDescent="0.25">
      <c r="B36" s="60">
        <v>28</v>
      </c>
      <c r="C36" s="61" t="s">
        <v>345</v>
      </c>
      <c r="D36" s="62" t="s">
        <v>346</v>
      </c>
      <c r="E36" s="63" t="s">
        <v>170</v>
      </c>
      <c r="F36" s="64" t="s">
        <v>347</v>
      </c>
      <c r="G36" s="61" t="s">
        <v>73</v>
      </c>
      <c r="H36" s="46" t="s">
        <v>61</v>
      </c>
      <c r="I36" s="47" t="s">
        <v>259</v>
      </c>
      <c r="J36" s="48">
        <v>43262</v>
      </c>
      <c r="K36" s="47" t="s">
        <v>63</v>
      </c>
      <c r="L36" s="47" t="s">
        <v>423</v>
      </c>
      <c r="M36" s="47" t="s">
        <v>255</v>
      </c>
      <c r="N36">
        <v>3</v>
      </c>
      <c r="O36" s="65">
        <v>10</v>
      </c>
      <c r="P36" s="66">
        <v>8</v>
      </c>
      <c r="Q36" s="66" t="s">
        <v>46</v>
      </c>
      <c r="R36" s="66">
        <v>8.5</v>
      </c>
      <c r="S36" s="72"/>
      <c r="T36" s="72"/>
      <c r="U36" s="72"/>
      <c r="V36" s="72"/>
      <c r="W36" s="68">
        <v>9</v>
      </c>
      <c r="X36" s="69">
        <f t="shared" si="0"/>
        <v>8.9</v>
      </c>
      <c r="Y36" s="70" t="str">
        <f t="shared" si="3"/>
        <v>A</v>
      </c>
      <c r="Z36" s="71" t="str">
        <f t="shared" si="1"/>
        <v>Giỏi</v>
      </c>
      <c r="AA36" s="55" t="str">
        <f t="shared" si="4"/>
        <v/>
      </c>
      <c r="AB36" s="55" t="s">
        <v>731</v>
      </c>
      <c r="AC36" s="57"/>
      <c r="AD36" s="3"/>
      <c r="AE36" s="58" t="str">
        <f t="shared" si="2"/>
        <v>Đạt</v>
      </c>
      <c r="AF36" s="58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79"/>
    </row>
    <row r="37" spans="2:47" ht="18.75" customHeight="1" x14ac:dyDescent="0.25">
      <c r="B37" s="60">
        <v>29</v>
      </c>
      <c r="C37" s="61" t="s">
        <v>348</v>
      </c>
      <c r="D37" s="62" t="s">
        <v>349</v>
      </c>
      <c r="E37" s="63" t="s">
        <v>278</v>
      </c>
      <c r="F37" s="64" t="s">
        <v>350</v>
      </c>
      <c r="G37" s="61" t="s">
        <v>60</v>
      </c>
      <c r="H37" s="46" t="s">
        <v>61</v>
      </c>
      <c r="I37" s="47" t="s">
        <v>259</v>
      </c>
      <c r="J37" s="48">
        <v>43262</v>
      </c>
      <c r="K37" s="47" t="s">
        <v>63</v>
      </c>
      <c r="L37" s="47" t="s">
        <v>423</v>
      </c>
      <c r="M37" s="47" t="s">
        <v>255</v>
      </c>
      <c r="N37">
        <v>3</v>
      </c>
      <c r="O37" s="65">
        <v>10</v>
      </c>
      <c r="P37" s="66">
        <v>7</v>
      </c>
      <c r="Q37" s="66" t="s">
        <v>46</v>
      </c>
      <c r="R37" s="66">
        <v>8</v>
      </c>
      <c r="S37" s="72"/>
      <c r="T37" s="72"/>
      <c r="U37" s="72"/>
      <c r="V37" s="72"/>
      <c r="W37" s="68">
        <v>8.5</v>
      </c>
      <c r="X37" s="69">
        <f t="shared" si="0"/>
        <v>8.4</v>
      </c>
      <c r="Y37" s="70" t="str">
        <f t="shared" si="3"/>
        <v>B+</v>
      </c>
      <c r="Z37" s="71" t="str">
        <f t="shared" si="1"/>
        <v>Khá</v>
      </c>
      <c r="AA37" s="55" t="str">
        <f t="shared" si="4"/>
        <v/>
      </c>
      <c r="AB37" s="55" t="s">
        <v>731</v>
      </c>
      <c r="AC37" s="57"/>
      <c r="AD37" s="3"/>
      <c r="AE37" s="58" t="str">
        <f t="shared" si="2"/>
        <v>Đạt</v>
      </c>
      <c r="AF37" s="58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79"/>
    </row>
    <row r="38" spans="2:47" ht="18.75" customHeight="1" x14ac:dyDescent="0.25">
      <c r="B38" s="60">
        <v>30</v>
      </c>
      <c r="C38" s="61" t="s">
        <v>351</v>
      </c>
      <c r="D38" s="62" t="s">
        <v>352</v>
      </c>
      <c r="E38" s="63" t="s">
        <v>353</v>
      </c>
      <c r="F38" s="64" t="s">
        <v>354</v>
      </c>
      <c r="G38" s="61" t="s">
        <v>73</v>
      </c>
      <c r="H38" s="46" t="s">
        <v>61</v>
      </c>
      <c r="I38" s="47" t="s">
        <v>259</v>
      </c>
      <c r="J38" s="48">
        <v>43262</v>
      </c>
      <c r="K38" s="47" t="s">
        <v>63</v>
      </c>
      <c r="L38" s="47" t="s">
        <v>423</v>
      </c>
      <c r="M38" s="47" t="s">
        <v>255</v>
      </c>
      <c r="N38">
        <v>3</v>
      </c>
      <c r="O38" s="65">
        <v>10</v>
      </c>
      <c r="P38" s="66">
        <v>9</v>
      </c>
      <c r="Q38" s="66" t="s">
        <v>46</v>
      </c>
      <c r="R38" s="66">
        <v>8.5</v>
      </c>
      <c r="S38" s="72"/>
      <c r="T38" s="72"/>
      <c r="U38" s="72"/>
      <c r="V38" s="72"/>
      <c r="W38" s="68">
        <v>9</v>
      </c>
      <c r="X38" s="69">
        <f t="shared" si="0"/>
        <v>9</v>
      </c>
      <c r="Y38" s="70" t="str">
        <f t="shared" si="3"/>
        <v>A+</v>
      </c>
      <c r="Z38" s="71" t="str">
        <f t="shared" si="1"/>
        <v>Giỏi</v>
      </c>
      <c r="AA38" s="55" t="str">
        <f t="shared" si="4"/>
        <v/>
      </c>
      <c r="AB38" s="55" t="s">
        <v>731</v>
      </c>
      <c r="AC38" s="57"/>
      <c r="AD38" s="3"/>
      <c r="AE38" s="58" t="str">
        <f t="shared" si="2"/>
        <v>Đạt</v>
      </c>
      <c r="AF38" s="58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79"/>
    </row>
    <row r="39" spans="2:47" ht="18.75" customHeight="1" x14ac:dyDescent="0.25">
      <c r="B39" s="60">
        <v>31</v>
      </c>
      <c r="C39" s="61" t="s">
        <v>355</v>
      </c>
      <c r="D39" s="62" t="s">
        <v>303</v>
      </c>
      <c r="E39" s="63" t="s">
        <v>196</v>
      </c>
      <c r="F39" s="64" t="s">
        <v>356</v>
      </c>
      <c r="G39" s="61" t="s">
        <v>78</v>
      </c>
      <c r="H39" s="46" t="s">
        <v>61</v>
      </c>
      <c r="I39" s="47" t="s">
        <v>259</v>
      </c>
      <c r="J39" s="48">
        <v>43262</v>
      </c>
      <c r="K39" s="47" t="s">
        <v>63</v>
      </c>
      <c r="L39" s="47" t="s">
        <v>423</v>
      </c>
      <c r="M39" s="47" t="s">
        <v>255</v>
      </c>
      <c r="N39">
        <v>3</v>
      </c>
      <c r="O39" s="65">
        <v>9</v>
      </c>
      <c r="P39" s="66">
        <v>8</v>
      </c>
      <c r="Q39" s="66" t="s">
        <v>46</v>
      </c>
      <c r="R39" s="66">
        <v>5.5</v>
      </c>
      <c r="S39" s="72"/>
      <c r="T39" s="72"/>
      <c r="U39" s="72"/>
      <c r="V39" s="72"/>
      <c r="W39" s="68">
        <v>6</v>
      </c>
      <c r="X39" s="69">
        <f t="shared" si="0"/>
        <v>6.4</v>
      </c>
      <c r="Y39" s="70" t="str">
        <f t="shared" si="3"/>
        <v>C</v>
      </c>
      <c r="Z39" s="71" t="str">
        <f t="shared" si="1"/>
        <v>Trung bình</v>
      </c>
      <c r="AA39" s="55" t="str">
        <f t="shared" si="4"/>
        <v/>
      </c>
      <c r="AB39" s="55" t="s">
        <v>731</v>
      </c>
      <c r="AC39" s="57"/>
      <c r="AD39" s="3"/>
      <c r="AE39" s="58" t="str">
        <f t="shared" si="2"/>
        <v>Đạt</v>
      </c>
      <c r="AF39" s="58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79"/>
    </row>
    <row r="40" spans="2:47" ht="18.75" customHeight="1" x14ac:dyDescent="0.25">
      <c r="B40" s="60">
        <v>32</v>
      </c>
      <c r="C40" s="61" t="s">
        <v>357</v>
      </c>
      <c r="D40" s="62" t="s">
        <v>358</v>
      </c>
      <c r="E40" s="63" t="s">
        <v>359</v>
      </c>
      <c r="F40" s="64" t="s">
        <v>360</v>
      </c>
      <c r="G40" s="61" t="s">
        <v>68</v>
      </c>
      <c r="H40" s="46" t="s">
        <v>61</v>
      </c>
      <c r="I40" s="47" t="s">
        <v>259</v>
      </c>
      <c r="J40" s="48">
        <v>43262</v>
      </c>
      <c r="K40" s="47" t="s">
        <v>63</v>
      </c>
      <c r="L40" s="47" t="s">
        <v>423</v>
      </c>
      <c r="M40" s="47" t="s">
        <v>255</v>
      </c>
      <c r="N40">
        <v>3</v>
      </c>
      <c r="O40" s="65">
        <v>10</v>
      </c>
      <c r="P40" s="66">
        <v>9</v>
      </c>
      <c r="Q40" s="66" t="s">
        <v>46</v>
      </c>
      <c r="R40" s="66">
        <v>8.5</v>
      </c>
      <c r="S40" s="72"/>
      <c r="T40" s="72"/>
      <c r="U40" s="72"/>
      <c r="V40" s="72"/>
      <c r="W40" s="68">
        <v>9</v>
      </c>
      <c r="X40" s="69">
        <f t="shared" si="0"/>
        <v>9</v>
      </c>
      <c r="Y40" s="70" t="str">
        <f t="shared" si="3"/>
        <v>A+</v>
      </c>
      <c r="Z40" s="71" t="str">
        <f t="shared" si="1"/>
        <v>Giỏi</v>
      </c>
      <c r="AA40" s="55" t="str">
        <f t="shared" si="4"/>
        <v/>
      </c>
      <c r="AB40" s="55" t="s">
        <v>731</v>
      </c>
      <c r="AC40" s="57"/>
      <c r="AD40" s="3"/>
      <c r="AE40" s="58" t="str">
        <f t="shared" si="2"/>
        <v>Đạt</v>
      </c>
      <c r="AF40" s="58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79"/>
    </row>
    <row r="41" spans="2:47" ht="18.75" customHeight="1" x14ac:dyDescent="0.25">
      <c r="B41" s="60">
        <v>33</v>
      </c>
      <c r="C41" s="61" t="s">
        <v>361</v>
      </c>
      <c r="D41" s="62" t="s">
        <v>362</v>
      </c>
      <c r="E41" s="63" t="s">
        <v>359</v>
      </c>
      <c r="F41" s="64" t="s">
        <v>363</v>
      </c>
      <c r="G41" s="61" t="s">
        <v>68</v>
      </c>
      <c r="H41" s="46" t="s">
        <v>61</v>
      </c>
      <c r="I41" s="47" t="s">
        <v>259</v>
      </c>
      <c r="J41" s="48">
        <v>43262</v>
      </c>
      <c r="K41" s="47" t="s">
        <v>63</v>
      </c>
      <c r="L41" s="47" t="s">
        <v>423</v>
      </c>
      <c r="M41" s="47" t="s">
        <v>255</v>
      </c>
      <c r="N41">
        <v>3</v>
      </c>
      <c r="O41" s="65">
        <v>10</v>
      </c>
      <c r="P41" s="66">
        <v>9</v>
      </c>
      <c r="Q41" s="66" t="s">
        <v>46</v>
      </c>
      <c r="R41" s="66">
        <v>8.5</v>
      </c>
      <c r="S41" s="72"/>
      <c r="T41" s="72"/>
      <c r="U41" s="72"/>
      <c r="V41" s="72"/>
      <c r="W41" s="68">
        <v>9</v>
      </c>
      <c r="X41" s="69">
        <f t="shared" si="0"/>
        <v>9</v>
      </c>
      <c r="Y41" s="70" t="str">
        <f t="shared" si="3"/>
        <v>A+</v>
      </c>
      <c r="Z41" s="71" t="str">
        <f t="shared" si="1"/>
        <v>Giỏi</v>
      </c>
      <c r="AA41" s="55" t="str">
        <f t="shared" si="4"/>
        <v/>
      </c>
      <c r="AB41" s="55" t="s">
        <v>731</v>
      </c>
      <c r="AC41" s="57"/>
      <c r="AD41" s="3"/>
      <c r="AE41" s="58" t="str">
        <f t="shared" si="2"/>
        <v>Đạt</v>
      </c>
      <c r="AF41" s="58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79"/>
    </row>
    <row r="42" spans="2:47" ht="18.75" customHeight="1" x14ac:dyDescent="0.25">
      <c r="B42" s="60">
        <v>34</v>
      </c>
      <c r="C42" s="61" t="s">
        <v>364</v>
      </c>
      <c r="D42" s="62" t="s">
        <v>112</v>
      </c>
      <c r="E42" s="63" t="s">
        <v>365</v>
      </c>
      <c r="F42" s="64" t="s">
        <v>366</v>
      </c>
      <c r="G42" s="61" t="s">
        <v>78</v>
      </c>
      <c r="H42" s="46" t="s">
        <v>61</v>
      </c>
      <c r="I42" s="47" t="s">
        <v>259</v>
      </c>
      <c r="J42" s="48">
        <v>43262</v>
      </c>
      <c r="K42" s="47" t="s">
        <v>63</v>
      </c>
      <c r="L42" s="47" t="s">
        <v>423</v>
      </c>
      <c r="M42" s="47" t="s">
        <v>255</v>
      </c>
      <c r="N42">
        <v>3</v>
      </c>
      <c r="O42" s="65">
        <v>10</v>
      </c>
      <c r="P42" s="66">
        <v>9</v>
      </c>
      <c r="Q42" s="66" t="s">
        <v>46</v>
      </c>
      <c r="R42" s="66">
        <v>9</v>
      </c>
      <c r="S42" s="72"/>
      <c r="T42" s="72"/>
      <c r="U42" s="72"/>
      <c r="V42" s="72"/>
      <c r="W42" s="68">
        <v>9.5</v>
      </c>
      <c r="X42" s="69">
        <f t="shared" si="0"/>
        <v>9.4</v>
      </c>
      <c r="Y42" s="70" t="str">
        <f t="shared" si="3"/>
        <v>A+</v>
      </c>
      <c r="Z42" s="71" t="str">
        <f t="shared" si="1"/>
        <v>Giỏi</v>
      </c>
      <c r="AA42" s="55" t="str">
        <f t="shared" si="4"/>
        <v/>
      </c>
      <c r="AB42" s="55" t="s">
        <v>731</v>
      </c>
      <c r="AC42" s="57"/>
      <c r="AD42" s="3"/>
      <c r="AE42" s="58" t="str">
        <f t="shared" si="2"/>
        <v>Đạt</v>
      </c>
      <c r="AF42" s="58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79"/>
    </row>
    <row r="43" spans="2:47" ht="18.75" customHeight="1" x14ac:dyDescent="0.25">
      <c r="B43" s="60">
        <v>35</v>
      </c>
      <c r="C43" s="61" t="s">
        <v>367</v>
      </c>
      <c r="D43" s="62" t="s">
        <v>112</v>
      </c>
      <c r="E43" s="63" t="s">
        <v>368</v>
      </c>
      <c r="F43" s="64" t="s">
        <v>369</v>
      </c>
      <c r="G43" s="61" t="s">
        <v>60</v>
      </c>
      <c r="H43" s="46" t="s">
        <v>61</v>
      </c>
      <c r="I43" s="47" t="s">
        <v>259</v>
      </c>
      <c r="J43" s="48">
        <v>43262</v>
      </c>
      <c r="K43" s="47" t="s">
        <v>63</v>
      </c>
      <c r="L43" s="47" t="s">
        <v>423</v>
      </c>
      <c r="M43" s="47" t="s">
        <v>255</v>
      </c>
      <c r="N43">
        <v>3</v>
      </c>
      <c r="O43" s="65">
        <v>10</v>
      </c>
      <c r="P43" s="66">
        <v>7</v>
      </c>
      <c r="Q43" s="66" t="s">
        <v>46</v>
      </c>
      <c r="R43" s="66">
        <v>8</v>
      </c>
      <c r="S43" s="72"/>
      <c r="T43" s="72"/>
      <c r="U43" s="72"/>
      <c r="V43" s="72"/>
      <c r="W43" s="68">
        <v>8.5</v>
      </c>
      <c r="X43" s="69">
        <f t="shared" si="0"/>
        <v>8.4</v>
      </c>
      <c r="Y43" s="70" t="str">
        <f t="shared" si="3"/>
        <v>B+</v>
      </c>
      <c r="Z43" s="71" t="str">
        <f t="shared" si="1"/>
        <v>Khá</v>
      </c>
      <c r="AA43" s="55" t="str">
        <f t="shared" si="4"/>
        <v/>
      </c>
      <c r="AB43" s="55" t="s">
        <v>731</v>
      </c>
      <c r="AC43" s="57"/>
      <c r="AD43" s="3"/>
      <c r="AE43" s="58" t="str">
        <f t="shared" si="2"/>
        <v>Đạt</v>
      </c>
      <c r="AF43" s="58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79"/>
    </row>
    <row r="44" spans="2:47" ht="18.75" customHeight="1" x14ac:dyDescent="0.25">
      <c r="B44" s="60">
        <v>36</v>
      </c>
      <c r="C44" s="61" t="s">
        <v>370</v>
      </c>
      <c r="D44" s="62" t="s">
        <v>371</v>
      </c>
      <c r="E44" s="63" t="s">
        <v>199</v>
      </c>
      <c r="F44" s="64" t="s">
        <v>372</v>
      </c>
      <c r="G44" s="61" t="s">
        <v>68</v>
      </c>
      <c r="H44" s="46" t="s">
        <v>61</v>
      </c>
      <c r="I44" s="47" t="s">
        <v>259</v>
      </c>
      <c r="J44" s="48">
        <v>43262</v>
      </c>
      <c r="K44" s="47" t="s">
        <v>63</v>
      </c>
      <c r="L44" s="47" t="s">
        <v>423</v>
      </c>
      <c r="M44" s="47" t="s">
        <v>255</v>
      </c>
      <c r="N44">
        <v>3</v>
      </c>
      <c r="O44" s="65">
        <v>10</v>
      </c>
      <c r="P44" s="66">
        <v>9.5</v>
      </c>
      <c r="Q44" s="66" t="s">
        <v>46</v>
      </c>
      <c r="R44" s="66">
        <v>8.5</v>
      </c>
      <c r="S44" s="72"/>
      <c r="T44" s="72"/>
      <c r="U44" s="72"/>
      <c r="V44" s="72"/>
      <c r="W44" s="68">
        <v>9</v>
      </c>
      <c r="X44" s="69">
        <f t="shared" si="0"/>
        <v>9.1</v>
      </c>
      <c r="Y44" s="70" t="str">
        <f t="shared" si="3"/>
        <v>A+</v>
      </c>
      <c r="Z44" s="71" t="str">
        <f t="shared" si="1"/>
        <v>Giỏi</v>
      </c>
      <c r="AA44" s="55" t="str">
        <f t="shared" si="4"/>
        <v/>
      </c>
      <c r="AB44" s="55" t="s">
        <v>731</v>
      </c>
      <c r="AC44" s="57"/>
      <c r="AD44" s="3"/>
      <c r="AE44" s="58" t="str">
        <f t="shared" si="2"/>
        <v>Đạt</v>
      </c>
      <c r="AF44" s="58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79"/>
    </row>
    <row r="45" spans="2:47" ht="18.75" customHeight="1" x14ac:dyDescent="0.25">
      <c r="B45" s="60">
        <v>37</v>
      </c>
      <c r="C45" s="61" t="s">
        <v>373</v>
      </c>
      <c r="D45" s="62" t="s">
        <v>374</v>
      </c>
      <c r="E45" s="63" t="s">
        <v>199</v>
      </c>
      <c r="F45" s="64" t="s">
        <v>375</v>
      </c>
      <c r="G45" s="61" t="s">
        <v>68</v>
      </c>
      <c r="H45" s="46" t="s">
        <v>61</v>
      </c>
      <c r="I45" s="47" t="s">
        <v>259</v>
      </c>
      <c r="J45" s="48">
        <v>43262</v>
      </c>
      <c r="K45" s="47" t="s">
        <v>63</v>
      </c>
      <c r="L45" s="47" t="s">
        <v>423</v>
      </c>
      <c r="M45" s="47" t="s">
        <v>255</v>
      </c>
      <c r="N45">
        <v>3</v>
      </c>
      <c r="O45" s="65">
        <v>0</v>
      </c>
      <c r="P45" s="66">
        <v>0</v>
      </c>
      <c r="Q45" s="66" t="s">
        <v>46</v>
      </c>
      <c r="R45" s="66">
        <v>0</v>
      </c>
      <c r="S45" s="72"/>
      <c r="T45" s="72"/>
      <c r="U45" s="72"/>
      <c r="V45" s="72"/>
      <c r="W45" s="68" t="s">
        <v>46</v>
      </c>
      <c r="X45" s="69">
        <f t="shared" si="0"/>
        <v>0</v>
      </c>
      <c r="Y45" s="70" t="str">
        <f t="shared" si="3"/>
        <v>F</v>
      </c>
      <c r="Z45" s="71" t="str">
        <f t="shared" si="1"/>
        <v>Kém</v>
      </c>
      <c r="AA45" s="55" t="str">
        <f t="shared" si="4"/>
        <v>Không đủ ĐKDT</v>
      </c>
      <c r="AB45" s="55" t="s">
        <v>731</v>
      </c>
      <c r="AC45" s="57"/>
      <c r="AD45" s="3"/>
      <c r="AE45" s="58" t="str">
        <f t="shared" si="2"/>
        <v>Học lại</v>
      </c>
      <c r="AF45" s="58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79"/>
    </row>
    <row r="46" spans="2:47" ht="18.75" customHeight="1" x14ac:dyDescent="0.25">
      <c r="B46" s="60">
        <v>38</v>
      </c>
      <c r="C46" s="61" t="s">
        <v>376</v>
      </c>
      <c r="D46" s="62" t="s">
        <v>377</v>
      </c>
      <c r="E46" s="63" t="s">
        <v>296</v>
      </c>
      <c r="F46" s="64" t="s">
        <v>258</v>
      </c>
      <c r="G46" s="61" t="s">
        <v>68</v>
      </c>
      <c r="H46" s="46" t="s">
        <v>61</v>
      </c>
      <c r="I46" s="47" t="s">
        <v>259</v>
      </c>
      <c r="J46" s="48">
        <v>43262</v>
      </c>
      <c r="K46" s="47" t="s">
        <v>63</v>
      </c>
      <c r="L46" s="47" t="s">
        <v>423</v>
      </c>
      <c r="M46" s="47" t="s">
        <v>255</v>
      </c>
      <c r="N46">
        <v>3</v>
      </c>
      <c r="O46" s="65">
        <v>10</v>
      </c>
      <c r="P46" s="66">
        <v>9.5</v>
      </c>
      <c r="Q46" s="66" t="s">
        <v>46</v>
      </c>
      <c r="R46" s="66">
        <v>8.5</v>
      </c>
      <c r="S46" s="72"/>
      <c r="T46" s="72"/>
      <c r="U46" s="72"/>
      <c r="V46" s="72"/>
      <c r="W46" s="68">
        <v>9</v>
      </c>
      <c r="X46" s="69">
        <f t="shared" si="0"/>
        <v>9.1</v>
      </c>
      <c r="Y46" s="70" t="str">
        <f t="shared" si="3"/>
        <v>A+</v>
      </c>
      <c r="Z46" s="71" t="str">
        <f t="shared" si="1"/>
        <v>Giỏi</v>
      </c>
      <c r="AA46" s="55" t="str">
        <f t="shared" si="4"/>
        <v/>
      </c>
      <c r="AB46" s="55" t="s">
        <v>731</v>
      </c>
      <c r="AC46" s="57"/>
      <c r="AD46" s="3"/>
      <c r="AE46" s="58" t="str">
        <f t="shared" si="2"/>
        <v>Đạt</v>
      </c>
      <c r="AF46" s="58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79"/>
    </row>
    <row r="47" spans="2:47" ht="18.75" customHeight="1" x14ac:dyDescent="0.25">
      <c r="B47" s="60">
        <v>39</v>
      </c>
      <c r="C47" s="61" t="s">
        <v>378</v>
      </c>
      <c r="D47" s="62" t="s">
        <v>379</v>
      </c>
      <c r="E47" s="63" t="s">
        <v>310</v>
      </c>
      <c r="F47" s="64" t="s">
        <v>380</v>
      </c>
      <c r="G47" s="61" t="s">
        <v>68</v>
      </c>
      <c r="H47" s="46" t="s">
        <v>61</v>
      </c>
      <c r="I47" s="47" t="s">
        <v>259</v>
      </c>
      <c r="J47" s="48">
        <v>43262</v>
      </c>
      <c r="K47" s="47" t="s">
        <v>63</v>
      </c>
      <c r="L47" s="47" t="s">
        <v>423</v>
      </c>
      <c r="M47" s="47" t="s">
        <v>255</v>
      </c>
      <c r="N47">
        <v>3</v>
      </c>
      <c r="O47" s="65">
        <v>10</v>
      </c>
      <c r="P47" s="66">
        <v>9</v>
      </c>
      <c r="Q47" s="66" t="s">
        <v>46</v>
      </c>
      <c r="R47" s="66">
        <v>8.5</v>
      </c>
      <c r="S47" s="72"/>
      <c r="T47" s="72"/>
      <c r="U47" s="72"/>
      <c r="V47" s="72"/>
      <c r="W47" s="68">
        <v>9</v>
      </c>
      <c r="X47" s="69">
        <f t="shared" si="0"/>
        <v>9</v>
      </c>
      <c r="Y47" s="70" t="str">
        <f t="shared" si="3"/>
        <v>A+</v>
      </c>
      <c r="Z47" s="71" t="str">
        <f t="shared" si="1"/>
        <v>Giỏi</v>
      </c>
      <c r="AA47" s="55" t="str">
        <f t="shared" si="4"/>
        <v/>
      </c>
      <c r="AB47" s="55" t="s">
        <v>731</v>
      </c>
      <c r="AC47" s="57"/>
      <c r="AD47" s="3"/>
      <c r="AE47" s="58" t="str">
        <f t="shared" si="2"/>
        <v>Đạt</v>
      </c>
      <c r="AF47" s="58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79"/>
    </row>
    <row r="48" spans="2:47" ht="18.75" customHeight="1" x14ac:dyDescent="0.25">
      <c r="B48" s="60">
        <v>40</v>
      </c>
      <c r="C48" s="61" t="s">
        <v>381</v>
      </c>
      <c r="D48" s="62" t="s">
        <v>337</v>
      </c>
      <c r="E48" s="63" t="s">
        <v>382</v>
      </c>
      <c r="F48" s="64" t="s">
        <v>383</v>
      </c>
      <c r="G48" s="61" t="s">
        <v>73</v>
      </c>
      <c r="H48" s="46" t="s">
        <v>61</v>
      </c>
      <c r="I48" s="47" t="s">
        <v>259</v>
      </c>
      <c r="J48" s="48">
        <v>43262</v>
      </c>
      <c r="K48" s="47" t="s">
        <v>63</v>
      </c>
      <c r="L48" s="47" t="s">
        <v>423</v>
      </c>
      <c r="M48" s="47" t="s">
        <v>255</v>
      </c>
      <c r="N48">
        <v>3</v>
      </c>
      <c r="O48" s="65">
        <v>8</v>
      </c>
      <c r="P48" s="66">
        <v>8</v>
      </c>
      <c r="Q48" s="66" t="s">
        <v>46</v>
      </c>
      <c r="R48" s="66">
        <v>7</v>
      </c>
      <c r="S48" s="72"/>
      <c r="T48" s="72"/>
      <c r="U48" s="72"/>
      <c r="V48" s="72"/>
      <c r="W48" s="68">
        <v>7.5</v>
      </c>
      <c r="X48" s="69">
        <f t="shared" si="0"/>
        <v>7.5</v>
      </c>
      <c r="Y48" s="70" t="str">
        <f t="shared" si="3"/>
        <v>B</v>
      </c>
      <c r="Z48" s="71" t="str">
        <f t="shared" si="1"/>
        <v>Khá</v>
      </c>
      <c r="AA48" s="55" t="str">
        <f t="shared" si="4"/>
        <v/>
      </c>
      <c r="AB48" s="55" t="s">
        <v>731</v>
      </c>
      <c r="AC48" s="57"/>
      <c r="AD48" s="3"/>
      <c r="AE48" s="58" t="str">
        <f t="shared" si="2"/>
        <v>Đạt</v>
      </c>
      <c r="AF48" s="58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79"/>
    </row>
    <row r="49" spans="1:47" ht="18.75" customHeight="1" x14ac:dyDescent="0.25">
      <c r="B49" s="60">
        <v>41</v>
      </c>
      <c r="C49" s="61" t="s">
        <v>384</v>
      </c>
      <c r="D49" s="62" t="s">
        <v>195</v>
      </c>
      <c r="E49" s="63" t="s">
        <v>113</v>
      </c>
      <c r="F49" s="64" t="s">
        <v>385</v>
      </c>
      <c r="G49" s="61" t="s">
        <v>68</v>
      </c>
      <c r="H49" s="46" t="s">
        <v>61</v>
      </c>
      <c r="I49" s="47" t="s">
        <v>259</v>
      </c>
      <c r="J49" s="48">
        <v>43262</v>
      </c>
      <c r="K49" s="47" t="s">
        <v>63</v>
      </c>
      <c r="L49" s="47" t="s">
        <v>423</v>
      </c>
      <c r="M49" s="47" t="s">
        <v>255</v>
      </c>
      <c r="N49">
        <v>3</v>
      </c>
      <c r="O49" s="65">
        <v>10</v>
      </c>
      <c r="P49" s="66">
        <v>9</v>
      </c>
      <c r="Q49" s="66" t="s">
        <v>46</v>
      </c>
      <c r="R49" s="66">
        <v>9</v>
      </c>
      <c r="S49" s="72"/>
      <c r="T49" s="72"/>
      <c r="U49" s="72"/>
      <c r="V49" s="72"/>
      <c r="W49" s="68">
        <v>9.5</v>
      </c>
      <c r="X49" s="69">
        <f t="shared" si="0"/>
        <v>9.4</v>
      </c>
      <c r="Y49" s="70" t="str">
        <f t="shared" si="3"/>
        <v>A+</v>
      </c>
      <c r="Z49" s="71" t="str">
        <f t="shared" si="1"/>
        <v>Giỏi</v>
      </c>
      <c r="AA49" s="55" t="str">
        <f t="shared" si="4"/>
        <v/>
      </c>
      <c r="AB49" s="55" t="s">
        <v>731</v>
      </c>
      <c r="AC49" s="57"/>
      <c r="AD49" s="3"/>
      <c r="AE49" s="58" t="str">
        <f t="shared" si="2"/>
        <v>Đạt</v>
      </c>
      <c r="AF49" s="58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79"/>
    </row>
    <row r="50" spans="1:47" ht="18.75" customHeight="1" x14ac:dyDescent="0.25">
      <c r="B50" s="60">
        <v>42</v>
      </c>
      <c r="C50" s="61" t="s">
        <v>386</v>
      </c>
      <c r="D50" s="62" t="s">
        <v>387</v>
      </c>
      <c r="E50" s="63" t="s">
        <v>217</v>
      </c>
      <c r="F50" s="64" t="s">
        <v>388</v>
      </c>
      <c r="G50" s="61" t="s">
        <v>60</v>
      </c>
      <c r="H50" s="46" t="s">
        <v>61</v>
      </c>
      <c r="I50" s="47" t="s">
        <v>259</v>
      </c>
      <c r="J50" s="48">
        <v>43262</v>
      </c>
      <c r="K50" s="47" t="s">
        <v>63</v>
      </c>
      <c r="L50" s="47" t="s">
        <v>423</v>
      </c>
      <c r="M50" s="47" t="s">
        <v>255</v>
      </c>
      <c r="N50">
        <v>3</v>
      </c>
      <c r="O50" s="65">
        <v>10</v>
      </c>
      <c r="P50" s="66">
        <v>9</v>
      </c>
      <c r="Q50" s="66" t="s">
        <v>46</v>
      </c>
      <c r="R50" s="66">
        <v>9</v>
      </c>
      <c r="S50" s="72"/>
      <c r="T50" s="72"/>
      <c r="U50" s="72"/>
      <c r="V50" s="72"/>
      <c r="W50" s="68">
        <v>9.5</v>
      </c>
      <c r="X50" s="69">
        <f t="shared" si="0"/>
        <v>9.4</v>
      </c>
      <c r="Y50" s="70" t="str">
        <f t="shared" si="3"/>
        <v>A+</v>
      </c>
      <c r="Z50" s="71" t="str">
        <f t="shared" si="1"/>
        <v>Giỏi</v>
      </c>
      <c r="AA50" s="55" t="str">
        <f t="shared" si="4"/>
        <v/>
      </c>
      <c r="AB50" s="55" t="s">
        <v>731</v>
      </c>
      <c r="AC50" s="57"/>
      <c r="AD50" s="3"/>
      <c r="AE50" s="58" t="str">
        <f t="shared" si="2"/>
        <v>Đạt</v>
      </c>
      <c r="AF50" s="58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79"/>
    </row>
    <row r="51" spans="1:47" ht="18.75" customHeight="1" x14ac:dyDescent="0.25">
      <c r="B51" s="60">
        <v>43</v>
      </c>
      <c r="C51" s="61" t="s">
        <v>389</v>
      </c>
      <c r="D51" s="62" t="s">
        <v>390</v>
      </c>
      <c r="E51" s="63" t="s">
        <v>391</v>
      </c>
      <c r="F51" s="64" t="s">
        <v>392</v>
      </c>
      <c r="G51" s="61" t="s">
        <v>78</v>
      </c>
      <c r="H51" s="46" t="s">
        <v>61</v>
      </c>
      <c r="I51" s="47" t="s">
        <v>259</v>
      </c>
      <c r="J51" s="48">
        <v>43262</v>
      </c>
      <c r="K51" s="47" t="s">
        <v>63</v>
      </c>
      <c r="L51" s="47" t="s">
        <v>423</v>
      </c>
      <c r="M51" s="47" t="s">
        <v>255</v>
      </c>
      <c r="N51">
        <v>3</v>
      </c>
      <c r="O51" s="65">
        <v>10</v>
      </c>
      <c r="P51" s="66">
        <v>8</v>
      </c>
      <c r="Q51" s="66" t="s">
        <v>46</v>
      </c>
      <c r="R51" s="66">
        <v>4.5</v>
      </c>
      <c r="S51" s="72"/>
      <c r="T51" s="72"/>
      <c r="U51" s="72"/>
      <c r="V51" s="72"/>
      <c r="W51" s="68">
        <v>5</v>
      </c>
      <c r="X51" s="69">
        <f t="shared" si="0"/>
        <v>5.7</v>
      </c>
      <c r="Y51" s="70" t="str">
        <f t="shared" si="3"/>
        <v>C</v>
      </c>
      <c r="Z51" s="71" t="str">
        <f t="shared" si="1"/>
        <v>Trung bình</v>
      </c>
      <c r="AA51" s="55" t="str">
        <f t="shared" si="4"/>
        <v/>
      </c>
      <c r="AB51" s="55" t="s">
        <v>731</v>
      </c>
      <c r="AC51" s="57"/>
      <c r="AD51" s="3"/>
      <c r="AE51" s="58" t="str">
        <f t="shared" si="2"/>
        <v>Đạt</v>
      </c>
      <c r="AF51" s="58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79"/>
    </row>
    <row r="52" spans="1:47" ht="18.75" customHeight="1" x14ac:dyDescent="0.25">
      <c r="B52" s="60">
        <v>44</v>
      </c>
      <c r="C52" s="61" t="s">
        <v>393</v>
      </c>
      <c r="D52" s="62" t="s">
        <v>394</v>
      </c>
      <c r="E52" s="63" t="s">
        <v>225</v>
      </c>
      <c r="F52" s="64" t="s">
        <v>395</v>
      </c>
      <c r="G52" s="61" t="s">
        <v>68</v>
      </c>
      <c r="H52" s="46" t="s">
        <v>61</v>
      </c>
      <c r="I52" s="47" t="s">
        <v>259</v>
      </c>
      <c r="J52" s="48">
        <v>43262</v>
      </c>
      <c r="K52" s="47" t="s">
        <v>63</v>
      </c>
      <c r="L52" s="47" t="s">
        <v>423</v>
      </c>
      <c r="M52" s="47" t="s">
        <v>255</v>
      </c>
      <c r="N52">
        <v>3</v>
      </c>
      <c r="O52" s="65">
        <v>10</v>
      </c>
      <c r="P52" s="66">
        <v>9</v>
      </c>
      <c r="Q52" s="66" t="s">
        <v>46</v>
      </c>
      <c r="R52" s="66">
        <v>8.5</v>
      </c>
      <c r="S52" s="72"/>
      <c r="T52" s="72"/>
      <c r="U52" s="72"/>
      <c r="V52" s="72"/>
      <c r="W52" s="68">
        <v>9</v>
      </c>
      <c r="X52" s="69">
        <f t="shared" si="0"/>
        <v>9</v>
      </c>
      <c r="Y52" s="70" t="str">
        <f t="shared" si="3"/>
        <v>A+</v>
      </c>
      <c r="Z52" s="71" t="str">
        <f t="shared" si="1"/>
        <v>Giỏi</v>
      </c>
      <c r="AA52" s="55" t="str">
        <f t="shared" si="4"/>
        <v/>
      </c>
      <c r="AB52" s="55" t="s">
        <v>731</v>
      </c>
      <c r="AC52" s="57"/>
      <c r="AD52" s="3"/>
      <c r="AE52" s="58" t="str">
        <f t="shared" si="2"/>
        <v>Đạt</v>
      </c>
      <c r="AF52" s="58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79"/>
    </row>
    <row r="53" spans="1:47" ht="18.75" customHeight="1" x14ac:dyDescent="0.25">
      <c r="B53" s="60">
        <v>45</v>
      </c>
      <c r="C53" s="61" t="s">
        <v>396</v>
      </c>
      <c r="D53" s="62" t="s">
        <v>291</v>
      </c>
      <c r="E53" s="63" t="s">
        <v>397</v>
      </c>
      <c r="F53" s="64" t="s">
        <v>398</v>
      </c>
      <c r="G53" s="61" t="s">
        <v>73</v>
      </c>
      <c r="H53" s="46" t="s">
        <v>61</v>
      </c>
      <c r="I53" s="47" t="s">
        <v>259</v>
      </c>
      <c r="J53" s="48">
        <v>43262</v>
      </c>
      <c r="K53" s="47" t="s">
        <v>63</v>
      </c>
      <c r="L53" s="47" t="s">
        <v>423</v>
      </c>
      <c r="M53" s="47" t="s">
        <v>255</v>
      </c>
      <c r="N53">
        <v>3</v>
      </c>
      <c r="O53" s="65">
        <v>10</v>
      </c>
      <c r="P53" s="66">
        <v>9</v>
      </c>
      <c r="Q53" s="66" t="s">
        <v>46</v>
      </c>
      <c r="R53" s="66">
        <v>5.5</v>
      </c>
      <c r="S53" s="72"/>
      <c r="T53" s="72"/>
      <c r="U53" s="72"/>
      <c r="V53" s="72"/>
      <c r="W53" s="68">
        <v>6</v>
      </c>
      <c r="X53" s="69">
        <f t="shared" si="0"/>
        <v>6.6</v>
      </c>
      <c r="Y53" s="70" t="str">
        <f t="shared" si="3"/>
        <v>C+</v>
      </c>
      <c r="Z53" s="71" t="str">
        <f t="shared" si="1"/>
        <v>Trung bình</v>
      </c>
      <c r="AA53" s="55" t="str">
        <f t="shared" si="4"/>
        <v/>
      </c>
      <c r="AB53" s="55" t="s">
        <v>731</v>
      </c>
      <c r="AC53" s="57"/>
      <c r="AD53" s="3"/>
      <c r="AE53" s="58" t="str">
        <f t="shared" si="2"/>
        <v>Đạt</v>
      </c>
      <c r="AF53" s="58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79"/>
    </row>
    <row r="54" spans="1:47" ht="18.75" customHeight="1" x14ac:dyDescent="0.25">
      <c r="B54" s="60">
        <v>46</v>
      </c>
      <c r="C54" s="61" t="s">
        <v>399</v>
      </c>
      <c r="D54" s="62" t="s">
        <v>400</v>
      </c>
      <c r="E54" s="63" t="s">
        <v>401</v>
      </c>
      <c r="F54" s="64" t="s">
        <v>402</v>
      </c>
      <c r="G54" s="61" t="s">
        <v>68</v>
      </c>
      <c r="H54" s="46" t="s">
        <v>61</v>
      </c>
      <c r="I54" s="47" t="s">
        <v>259</v>
      </c>
      <c r="J54" s="48">
        <v>43262</v>
      </c>
      <c r="K54" s="47" t="s">
        <v>63</v>
      </c>
      <c r="L54" s="47" t="s">
        <v>423</v>
      </c>
      <c r="M54" s="47" t="s">
        <v>255</v>
      </c>
      <c r="N54">
        <v>3</v>
      </c>
      <c r="O54" s="65">
        <v>9</v>
      </c>
      <c r="P54" s="66">
        <v>8</v>
      </c>
      <c r="Q54" s="66" t="s">
        <v>46</v>
      </c>
      <c r="R54" s="66">
        <v>5.5</v>
      </c>
      <c r="S54" s="72"/>
      <c r="T54" s="72"/>
      <c r="U54" s="72"/>
      <c r="V54" s="72"/>
      <c r="W54" s="68">
        <v>6</v>
      </c>
      <c r="X54" s="69">
        <f t="shared" si="0"/>
        <v>6.4</v>
      </c>
      <c r="Y54" s="70" t="str">
        <f t="shared" si="3"/>
        <v>C</v>
      </c>
      <c r="Z54" s="71" t="str">
        <f t="shared" si="1"/>
        <v>Trung bình</v>
      </c>
      <c r="AA54" s="55" t="str">
        <f t="shared" si="4"/>
        <v/>
      </c>
      <c r="AB54" s="55" t="s">
        <v>731</v>
      </c>
      <c r="AC54" s="57"/>
      <c r="AD54" s="3"/>
      <c r="AE54" s="58" t="str">
        <f t="shared" si="2"/>
        <v>Đạt</v>
      </c>
      <c r="AF54" s="58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79"/>
    </row>
    <row r="55" spans="1:47" ht="18.75" customHeight="1" x14ac:dyDescent="0.25">
      <c r="B55" s="60">
        <v>47</v>
      </c>
      <c r="C55" s="61" t="s">
        <v>403</v>
      </c>
      <c r="D55" s="62" t="s">
        <v>404</v>
      </c>
      <c r="E55" s="63" t="s">
        <v>229</v>
      </c>
      <c r="F55" s="64" t="s">
        <v>405</v>
      </c>
      <c r="G55" s="61" t="s">
        <v>68</v>
      </c>
      <c r="H55" s="46" t="s">
        <v>61</v>
      </c>
      <c r="I55" s="47" t="s">
        <v>259</v>
      </c>
      <c r="J55" s="48">
        <v>43262</v>
      </c>
      <c r="K55" s="47" t="s">
        <v>63</v>
      </c>
      <c r="L55" s="47" t="s">
        <v>423</v>
      </c>
      <c r="M55" s="47" t="s">
        <v>255</v>
      </c>
      <c r="N55">
        <v>3</v>
      </c>
      <c r="O55" s="65">
        <v>9</v>
      </c>
      <c r="P55" s="66">
        <v>9</v>
      </c>
      <c r="Q55" s="66" t="s">
        <v>46</v>
      </c>
      <c r="R55" s="66">
        <v>9</v>
      </c>
      <c r="S55" s="72"/>
      <c r="T55" s="72"/>
      <c r="U55" s="72"/>
      <c r="V55" s="72"/>
      <c r="W55" s="68">
        <v>9.5</v>
      </c>
      <c r="X55" s="69">
        <f t="shared" si="0"/>
        <v>9.3000000000000007</v>
      </c>
      <c r="Y55" s="70" t="str">
        <f t="shared" si="3"/>
        <v>A+</v>
      </c>
      <c r="Z55" s="71" t="str">
        <f t="shared" si="1"/>
        <v>Giỏi</v>
      </c>
      <c r="AA55" s="55" t="str">
        <f t="shared" si="4"/>
        <v/>
      </c>
      <c r="AB55" s="55" t="s">
        <v>731</v>
      </c>
      <c r="AC55" s="57"/>
      <c r="AD55" s="3"/>
      <c r="AE55" s="58" t="str">
        <f t="shared" si="2"/>
        <v>Đạt</v>
      </c>
      <c r="AF55" s="58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79"/>
    </row>
    <row r="56" spans="1:47" ht="18.75" customHeight="1" x14ac:dyDescent="0.25">
      <c r="B56" s="60">
        <v>48</v>
      </c>
      <c r="C56" s="61" t="s">
        <v>406</v>
      </c>
      <c r="D56" s="62" t="s">
        <v>407</v>
      </c>
      <c r="E56" s="63" t="s">
        <v>408</v>
      </c>
      <c r="F56" s="64" t="s">
        <v>409</v>
      </c>
      <c r="G56" s="61" t="s">
        <v>78</v>
      </c>
      <c r="H56" s="46" t="s">
        <v>61</v>
      </c>
      <c r="I56" s="47" t="s">
        <v>259</v>
      </c>
      <c r="J56" s="48">
        <v>43262</v>
      </c>
      <c r="K56" s="47" t="s">
        <v>63</v>
      </c>
      <c r="L56" s="47" t="s">
        <v>423</v>
      </c>
      <c r="M56" s="47" t="s">
        <v>255</v>
      </c>
      <c r="N56">
        <v>3</v>
      </c>
      <c r="O56" s="65">
        <v>2</v>
      </c>
      <c r="P56" s="66">
        <v>8</v>
      </c>
      <c r="Q56" s="66" t="s">
        <v>46</v>
      </c>
      <c r="R56" s="66">
        <v>0</v>
      </c>
      <c r="S56" s="72"/>
      <c r="T56" s="72"/>
      <c r="U56" s="72"/>
      <c r="V56" s="72"/>
      <c r="W56" s="68" t="s">
        <v>46</v>
      </c>
      <c r="X56" s="69">
        <f t="shared" si="0"/>
        <v>1</v>
      </c>
      <c r="Y56" s="70" t="str">
        <f t="shared" si="3"/>
        <v>F</v>
      </c>
      <c r="Z56" s="71" t="str">
        <f t="shared" si="1"/>
        <v>Kém</v>
      </c>
      <c r="AA56" s="55" t="str">
        <f t="shared" si="4"/>
        <v>Không đủ ĐKDT</v>
      </c>
      <c r="AB56" s="55" t="s">
        <v>731</v>
      </c>
      <c r="AC56" s="57"/>
      <c r="AD56" s="3"/>
      <c r="AE56" s="58" t="str">
        <f t="shared" si="2"/>
        <v>Học lại</v>
      </c>
      <c r="AF56" s="58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79"/>
    </row>
    <row r="57" spans="1:47" ht="18.75" customHeight="1" x14ac:dyDescent="0.25">
      <c r="B57" s="60">
        <v>49</v>
      </c>
      <c r="C57" s="61" t="s">
        <v>410</v>
      </c>
      <c r="D57" s="62" t="s">
        <v>411</v>
      </c>
      <c r="E57" s="63" t="s">
        <v>412</v>
      </c>
      <c r="F57" s="64" t="s">
        <v>413</v>
      </c>
      <c r="G57" s="61" t="s">
        <v>78</v>
      </c>
      <c r="H57" s="46" t="s">
        <v>61</v>
      </c>
      <c r="I57" s="47" t="s">
        <v>259</v>
      </c>
      <c r="J57" s="48">
        <v>43262</v>
      </c>
      <c r="K57" s="47" t="s">
        <v>63</v>
      </c>
      <c r="L57" s="47" t="s">
        <v>423</v>
      </c>
      <c r="M57" s="47" t="s">
        <v>255</v>
      </c>
      <c r="N57">
        <v>3</v>
      </c>
      <c r="O57" s="65">
        <v>9</v>
      </c>
      <c r="P57" s="66">
        <v>8</v>
      </c>
      <c r="Q57" s="66" t="s">
        <v>46</v>
      </c>
      <c r="R57" s="66">
        <v>8</v>
      </c>
      <c r="S57" s="72"/>
      <c r="T57" s="72"/>
      <c r="U57" s="72"/>
      <c r="V57" s="72"/>
      <c r="W57" s="68">
        <v>8.5</v>
      </c>
      <c r="X57" s="69">
        <f t="shared" si="0"/>
        <v>8.4</v>
      </c>
      <c r="Y57" s="70" t="str">
        <f t="shared" si="3"/>
        <v>B+</v>
      </c>
      <c r="Z57" s="71" t="str">
        <f t="shared" si="1"/>
        <v>Khá</v>
      </c>
      <c r="AA57" s="55" t="str">
        <f t="shared" si="4"/>
        <v/>
      </c>
      <c r="AB57" s="55" t="s">
        <v>731</v>
      </c>
      <c r="AC57" s="57"/>
      <c r="AD57" s="3"/>
      <c r="AE57" s="58" t="str">
        <f t="shared" si="2"/>
        <v>Đạt</v>
      </c>
      <c r="AF57" s="58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79"/>
    </row>
    <row r="58" spans="1:47" ht="18.75" customHeight="1" x14ac:dyDescent="0.25">
      <c r="B58" s="60">
        <v>50</v>
      </c>
      <c r="C58" s="61" t="s">
        <v>414</v>
      </c>
      <c r="D58" s="62" t="s">
        <v>415</v>
      </c>
      <c r="E58" s="63" t="s">
        <v>247</v>
      </c>
      <c r="F58" s="64" t="s">
        <v>416</v>
      </c>
      <c r="G58" s="61" t="s">
        <v>60</v>
      </c>
      <c r="H58" s="46" t="s">
        <v>61</v>
      </c>
      <c r="I58" s="47" t="s">
        <v>259</v>
      </c>
      <c r="J58" s="48">
        <v>43262</v>
      </c>
      <c r="K58" s="47" t="s">
        <v>63</v>
      </c>
      <c r="L58" s="47" t="s">
        <v>423</v>
      </c>
      <c r="M58" s="47" t="s">
        <v>255</v>
      </c>
      <c r="N58">
        <v>3</v>
      </c>
      <c r="O58" s="65">
        <v>10</v>
      </c>
      <c r="P58" s="66">
        <v>9.5</v>
      </c>
      <c r="Q58" s="66" t="s">
        <v>46</v>
      </c>
      <c r="R58" s="66">
        <v>9</v>
      </c>
      <c r="S58" s="72"/>
      <c r="T58" s="72"/>
      <c r="U58" s="72"/>
      <c r="V58" s="72"/>
      <c r="W58" s="68">
        <v>9.5</v>
      </c>
      <c r="X58" s="69">
        <f t="shared" si="0"/>
        <v>9.5</v>
      </c>
      <c r="Y58" s="70" t="str">
        <f t="shared" si="3"/>
        <v>A+</v>
      </c>
      <c r="Z58" s="71" t="str">
        <f t="shared" si="1"/>
        <v>Giỏi</v>
      </c>
      <c r="AA58" s="55" t="str">
        <f t="shared" si="4"/>
        <v/>
      </c>
      <c r="AB58" s="55" t="s">
        <v>731</v>
      </c>
      <c r="AC58" s="57"/>
      <c r="AD58" s="3"/>
      <c r="AE58" s="58" t="str">
        <f t="shared" si="2"/>
        <v>Đạt</v>
      </c>
      <c r="AF58" s="58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79"/>
    </row>
    <row r="59" spans="1:47" ht="18.75" customHeight="1" x14ac:dyDescent="0.25">
      <c r="B59" s="60">
        <v>51</v>
      </c>
      <c r="C59" s="61" t="s">
        <v>417</v>
      </c>
      <c r="D59" s="62" t="s">
        <v>418</v>
      </c>
      <c r="E59" s="63" t="s">
        <v>158</v>
      </c>
      <c r="F59" s="64" t="s">
        <v>419</v>
      </c>
      <c r="G59" s="61" t="s">
        <v>68</v>
      </c>
      <c r="H59" s="46" t="s">
        <v>61</v>
      </c>
      <c r="I59" s="47" t="s">
        <v>259</v>
      </c>
      <c r="J59" s="48">
        <v>43262</v>
      </c>
      <c r="K59" s="47" t="s">
        <v>63</v>
      </c>
      <c r="L59" s="47" t="s">
        <v>423</v>
      </c>
      <c r="M59" s="47" t="s">
        <v>255</v>
      </c>
      <c r="N59">
        <v>3</v>
      </c>
      <c r="O59" s="65">
        <v>10</v>
      </c>
      <c r="P59" s="66">
        <v>7.5</v>
      </c>
      <c r="Q59" s="66" t="s">
        <v>46</v>
      </c>
      <c r="R59" s="66">
        <v>9</v>
      </c>
      <c r="S59" s="72"/>
      <c r="T59" s="72"/>
      <c r="U59" s="72"/>
      <c r="V59" s="72"/>
      <c r="W59" s="68">
        <v>9.5</v>
      </c>
      <c r="X59" s="69">
        <f t="shared" si="0"/>
        <v>9.3000000000000007</v>
      </c>
      <c r="Y59" s="70" t="str">
        <f t="shared" si="3"/>
        <v>A+</v>
      </c>
      <c r="Z59" s="71" t="str">
        <f t="shared" si="1"/>
        <v>Giỏi</v>
      </c>
      <c r="AA59" s="55" t="str">
        <f t="shared" si="4"/>
        <v/>
      </c>
      <c r="AB59" s="55" t="s">
        <v>731</v>
      </c>
      <c r="AC59" s="57"/>
      <c r="AD59" s="3"/>
      <c r="AE59" s="58" t="str">
        <f t="shared" si="2"/>
        <v>Đạt</v>
      </c>
      <c r="AF59" s="58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79"/>
    </row>
    <row r="60" spans="1:47" ht="18.75" customHeight="1" x14ac:dyDescent="0.25">
      <c r="B60" s="60">
        <v>52</v>
      </c>
      <c r="C60" s="61" t="s">
        <v>420</v>
      </c>
      <c r="D60" s="62" t="s">
        <v>131</v>
      </c>
      <c r="E60" s="63" t="s">
        <v>421</v>
      </c>
      <c r="F60" s="64" t="s">
        <v>99</v>
      </c>
      <c r="G60" s="61" t="s">
        <v>60</v>
      </c>
      <c r="H60" s="46" t="s">
        <v>61</v>
      </c>
      <c r="I60" s="47" t="s">
        <v>259</v>
      </c>
      <c r="J60" s="48">
        <v>43262</v>
      </c>
      <c r="K60" s="47" t="s">
        <v>63</v>
      </c>
      <c r="L60" s="47" t="s">
        <v>423</v>
      </c>
      <c r="M60" s="47" t="s">
        <v>255</v>
      </c>
      <c r="N60">
        <v>3</v>
      </c>
      <c r="O60" s="65">
        <v>10</v>
      </c>
      <c r="P60" s="66">
        <v>9.5</v>
      </c>
      <c r="Q60" s="66" t="s">
        <v>46</v>
      </c>
      <c r="R60" s="66">
        <v>9</v>
      </c>
      <c r="S60" s="72"/>
      <c r="T60" s="72"/>
      <c r="U60" s="72"/>
      <c r="V60" s="72"/>
      <c r="W60" s="68">
        <v>9.5</v>
      </c>
      <c r="X60" s="69">
        <f t="shared" si="0"/>
        <v>9.5</v>
      </c>
      <c r="Y60" s="70" t="str">
        <f t="shared" si="3"/>
        <v>A+</v>
      </c>
      <c r="Z60" s="71" t="str">
        <f t="shared" si="1"/>
        <v>Giỏi</v>
      </c>
      <c r="AA60" s="55" t="str">
        <f t="shared" si="4"/>
        <v/>
      </c>
      <c r="AB60" s="55" t="s">
        <v>731</v>
      </c>
      <c r="AC60" s="57"/>
      <c r="AD60" s="3"/>
      <c r="AE60" s="58" t="str">
        <f t="shared" si="2"/>
        <v>Đạt</v>
      </c>
      <c r="AF60" s="58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79"/>
    </row>
    <row r="61" spans="1:47" ht="7.5" customHeight="1" x14ac:dyDescent="0.25">
      <c r="A61" s="79"/>
      <c r="B61" s="80"/>
      <c r="C61" s="81"/>
      <c r="D61" s="81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3"/>
      <c r="P61" s="84"/>
      <c r="Q61" s="84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3"/>
    </row>
    <row r="62" spans="1:47" ht="16.5" x14ac:dyDescent="0.25">
      <c r="A62" s="79"/>
      <c r="B62" s="99" t="s">
        <v>47</v>
      </c>
      <c r="C62" s="99"/>
      <c r="D62" s="81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3"/>
      <c r="P62" s="84"/>
      <c r="Q62" s="84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3"/>
    </row>
    <row r="63" spans="1:47" ht="16.5" customHeight="1" x14ac:dyDescent="0.25">
      <c r="A63" s="79"/>
      <c r="B63" s="86" t="s">
        <v>48</v>
      </c>
      <c r="C63" s="86"/>
      <c r="D63" s="87">
        <f>+$AH$7</f>
        <v>52</v>
      </c>
      <c r="E63" s="88" t="s">
        <v>49</v>
      </c>
      <c r="F63" s="88"/>
      <c r="G63" s="100" t="s">
        <v>50</v>
      </c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57">
        <f>$AH$7 -COUNTIF($AA$8:$AA$200,"Vắng") -COUNTIF($AA$8:$AA$200,"Vắng có phép") - COUNTIF($AA$8:$AA$200,"Đình chỉ thi") - COUNTIF($AA$8:$AA$200,"Không đủ ĐKDT")</f>
        <v>46</v>
      </c>
      <c r="X63" s="57"/>
      <c r="Y63" s="89"/>
      <c r="Z63" s="90"/>
      <c r="AA63" s="90" t="s">
        <v>49</v>
      </c>
      <c r="AB63" s="90"/>
      <c r="AC63" s="90"/>
      <c r="AD63" s="3"/>
    </row>
    <row r="64" spans="1:47" ht="16.5" customHeight="1" x14ac:dyDescent="0.25">
      <c r="A64" s="79"/>
      <c r="B64" s="86" t="s">
        <v>51</v>
      </c>
      <c r="C64" s="86"/>
      <c r="D64" s="87">
        <f>+$AS$7</f>
        <v>46</v>
      </c>
      <c r="E64" s="88" t="s">
        <v>49</v>
      </c>
      <c r="F64" s="88"/>
      <c r="G64" s="100" t="s">
        <v>52</v>
      </c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91">
        <f>COUNTIF($AA$8:$AA$76,"Vắng")</f>
        <v>0</v>
      </c>
      <c r="X64" s="91"/>
      <c r="Y64" s="92"/>
      <c r="Z64" s="90"/>
      <c r="AA64" s="90" t="s">
        <v>49</v>
      </c>
      <c r="AB64" s="90"/>
      <c r="AC64" s="90"/>
      <c r="AD64" s="3"/>
    </row>
    <row r="65" spans="1:30" ht="16.5" customHeight="1" x14ac:dyDescent="0.25">
      <c r="A65" s="79"/>
      <c r="B65" s="86" t="s">
        <v>53</v>
      </c>
      <c r="C65" s="86"/>
      <c r="D65" s="93">
        <f>COUNTIF(AE9:AE60,"Học lại")</f>
        <v>6</v>
      </c>
      <c r="E65" s="88" t="s">
        <v>49</v>
      </c>
      <c r="F65" s="88"/>
      <c r="G65" s="100" t="s">
        <v>54</v>
      </c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57">
        <f>COUNTIF($AA$8:$AA$76,"Vắng có phép")</f>
        <v>0</v>
      </c>
      <c r="X65" s="57"/>
      <c r="Y65" s="89"/>
      <c r="Z65" s="90"/>
      <c r="AA65" s="90" t="s">
        <v>49</v>
      </c>
      <c r="AB65" s="90"/>
      <c r="AC65" s="90"/>
      <c r="AD65" s="3"/>
    </row>
    <row r="66" spans="1:30" ht="3" customHeight="1" x14ac:dyDescent="0.25">
      <c r="A66" s="79"/>
      <c r="B66" s="80"/>
      <c r="C66" s="81"/>
      <c r="D66" s="81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3"/>
      <c r="P66" s="84"/>
      <c r="Q66" s="84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3"/>
    </row>
    <row r="67" spans="1:30" x14ac:dyDescent="0.25">
      <c r="B67" s="94" t="s">
        <v>55</v>
      </c>
      <c r="C67" s="94"/>
      <c r="D67" s="95">
        <f>COUNTIF(AE9:AE60,"Thi lại")</f>
        <v>0</v>
      </c>
      <c r="E67" s="96" t="s">
        <v>49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7"/>
      <c r="AC67" s="97"/>
      <c r="AD67" s="3"/>
    </row>
    <row r="68" spans="1:30" x14ac:dyDescent="0.25">
      <c r="B68" s="94"/>
      <c r="C68" s="94"/>
      <c r="D68" s="95"/>
      <c r="E68" s="9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98" t="s">
        <v>734</v>
      </c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7"/>
      <c r="AC68" s="97"/>
      <c r="AD68" s="3"/>
    </row>
  </sheetData>
  <sheetProtection formatCells="0" formatColumns="0" formatRows="0" insertColumns="0" insertRows="0" insertHyperlinks="0" deleteColumns="0" deleteRows="0" sort="0" autoFilter="0" pivotTables="0"/>
  <autoFilter ref="A7:AU60">
    <filterColumn colId="3" showButton="0"/>
  </autoFilter>
  <mergeCells count="51">
    <mergeCell ref="B1:G1"/>
    <mergeCell ref="O1:AB1"/>
    <mergeCell ref="B2:G2"/>
    <mergeCell ref="O2:AB2"/>
    <mergeCell ref="B3:C3"/>
    <mergeCell ref="D3:V3"/>
    <mergeCell ref="W3:AB3"/>
    <mergeCell ref="AQ3:AR5"/>
    <mergeCell ref="AS3:AT5"/>
    <mergeCell ref="B4:C4"/>
    <mergeCell ref="E4:F4"/>
    <mergeCell ref="G4:R4"/>
    <mergeCell ref="W4:AB4"/>
    <mergeCell ref="AF3:AF6"/>
    <mergeCell ref="AG3:AG6"/>
    <mergeCell ref="AH3:AH6"/>
    <mergeCell ref="AI3:AL5"/>
    <mergeCell ref="AM3:AN5"/>
    <mergeCell ref="AO3:AP5"/>
    <mergeCell ref="AB6:AB8"/>
    <mergeCell ref="B8:G8"/>
    <mergeCell ref="G65:V65"/>
    <mergeCell ref="V6:V7"/>
    <mergeCell ref="W6:W7"/>
    <mergeCell ref="X6:X8"/>
    <mergeCell ref="Y6:Y7"/>
    <mergeCell ref="O6:O7"/>
    <mergeCell ref="P6:P7"/>
    <mergeCell ref="Q6:Q7"/>
    <mergeCell ref="R6:R7"/>
    <mergeCell ref="S6:S7"/>
    <mergeCell ref="T6:U6"/>
    <mergeCell ref="I6:I7"/>
    <mergeCell ref="J6:J7"/>
    <mergeCell ref="K6:K7"/>
    <mergeCell ref="L6:L7"/>
    <mergeCell ref="M6:M7"/>
    <mergeCell ref="B62:C62"/>
    <mergeCell ref="G63:V63"/>
    <mergeCell ref="G64:V64"/>
    <mergeCell ref="Z6:Z7"/>
    <mergeCell ref="AA6:AA8"/>
    <mergeCell ref="N6:N7"/>
    <mergeCell ref="B6:B7"/>
    <mergeCell ref="C6:C7"/>
    <mergeCell ref="D6:E7"/>
    <mergeCell ref="F6:F7"/>
    <mergeCell ref="G6:G7"/>
    <mergeCell ref="H6:H7"/>
    <mergeCell ref="Q67:AA67"/>
    <mergeCell ref="Q68:AA68"/>
  </mergeCells>
  <conditionalFormatting sqref="O9:W60">
    <cfRule type="cellIs" dxfId="11" priority="6" operator="greaterThan">
      <formula>10</formula>
    </cfRule>
  </conditionalFormatting>
  <conditionalFormatting sqref="C1:C1048576">
    <cfRule type="duplicateValues" dxfId="10" priority="5"/>
  </conditionalFormatting>
  <conditionalFormatting sqref="W9:W60">
    <cfRule type="cellIs" dxfId="9" priority="2" operator="greaterThan">
      <formula>10</formula>
    </cfRule>
    <cfRule type="cellIs" dxfId="8" priority="3" operator="greaterThan">
      <formula>10</formula>
    </cfRule>
    <cfRule type="cellIs" dxfId="7" priority="4" operator="greaterThan">
      <formula>10</formula>
    </cfRule>
  </conditionalFormatting>
  <conditionalFormatting sqref="O9:R60">
    <cfRule type="cellIs" dxfId="6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5 AF3:AT7 AG2:AT2 AG9 AE9:AF60 AU2:AU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2" manualBreakCount="2">
    <brk id="28" max="1048575" man="1"/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U68"/>
  <sheetViews>
    <sheetView topLeftCell="B1" workbookViewId="0">
      <pane ySplit="2" topLeftCell="A66" activePane="bottomLeft" state="frozen"/>
      <selection activeCell="E5" sqref="E1:E1048576"/>
      <selection pane="bottomLeft" activeCell="B68" sqref="A68:XFD76"/>
    </sheetView>
  </sheetViews>
  <sheetFormatPr defaultRowHeight="15.75" x14ac:dyDescent="0.25"/>
  <cols>
    <col min="1" max="1" width="0.5" style="6" hidden="1" customWidth="1"/>
    <col min="2" max="2" width="4" style="6" customWidth="1"/>
    <col min="3" max="3" width="10.625" style="6" customWidth="1"/>
    <col min="4" max="4" width="16.625" style="6" customWidth="1"/>
    <col min="5" max="5" width="9.875" style="6" customWidth="1"/>
    <col min="6" max="6" width="9.375" style="6" hidden="1" customWidth="1"/>
    <col min="7" max="7" width="12" style="6" customWidth="1"/>
    <col min="8" max="14" width="14" style="6" hidden="1" customWidth="1"/>
    <col min="15" max="16" width="4.375" style="6" customWidth="1"/>
    <col min="17" max="17" width="4.375" style="6" hidden="1" customWidth="1"/>
    <col min="18" max="18" width="4.375" style="6" customWidth="1"/>
    <col min="19" max="19" width="3.25" style="6" hidden="1" customWidth="1"/>
    <col min="20" max="20" width="4.875" style="6" hidden="1" customWidth="1"/>
    <col min="21" max="21" width="7.5" style="6" hidden="1" customWidth="1"/>
    <col min="22" max="22" width="8" style="6" hidden="1" customWidth="1"/>
    <col min="23" max="23" width="5.25" style="6" customWidth="1"/>
    <col min="24" max="24" width="6.5" style="6" customWidth="1"/>
    <col min="25" max="25" width="6.5" style="6" hidden="1" customWidth="1"/>
    <col min="26" max="26" width="11.875" style="6" hidden="1" customWidth="1"/>
    <col min="27" max="27" width="15.75" style="6" customWidth="1"/>
    <col min="28" max="28" width="7.625" style="6" hidden="1" customWidth="1"/>
    <col min="29" max="29" width="3.25" style="6" customWidth="1"/>
    <col min="30" max="30" width="5.75" style="6" customWidth="1"/>
    <col min="31" max="31" width="6.5" style="4" customWidth="1"/>
    <col min="32" max="47" width="9" style="5"/>
    <col min="48" max="16384" width="9" style="6"/>
  </cols>
  <sheetData>
    <row r="1" spans="2:47" ht="27.75" customHeight="1" x14ac:dyDescent="0.25">
      <c r="B1" s="119" t="s">
        <v>0</v>
      </c>
      <c r="C1" s="119"/>
      <c r="D1" s="119"/>
      <c r="E1" s="119"/>
      <c r="F1" s="119"/>
      <c r="G1" s="119"/>
      <c r="H1" s="1"/>
      <c r="I1" s="1"/>
      <c r="J1" s="1"/>
      <c r="K1" s="1"/>
      <c r="L1" s="1"/>
      <c r="M1" s="1"/>
      <c r="N1" s="1"/>
      <c r="O1" s="120" t="s">
        <v>733</v>
      </c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2"/>
      <c r="AD1" s="3"/>
    </row>
    <row r="2" spans="2:47" ht="25.5" customHeight="1" x14ac:dyDescent="0.25">
      <c r="B2" s="121" t="s">
        <v>1</v>
      </c>
      <c r="C2" s="121"/>
      <c r="D2" s="121"/>
      <c r="E2" s="121"/>
      <c r="F2" s="121"/>
      <c r="G2" s="121"/>
      <c r="H2" s="7"/>
      <c r="I2" s="7"/>
      <c r="J2" s="7"/>
      <c r="K2" s="7"/>
      <c r="L2" s="7"/>
      <c r="M2" s="7"/>
      <c r="N2" s="7"/>
      <c r="O2" s="122" t="s">
        <v>2</v>
      </c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8"/>
      <c r="AD2" s="9"/>
      <c r="AE2" s="10"/>
      <c r="AM2" s="4"/>
      <c r="AN2" s="11"/>
      <c r="AO2" s="4"/>
      <c r="AP2" s="4"/>
      <c r="AQ2" s="4"/>
      <c r="AR2" s="11"/>
      <c r="AS2" s="4"/>
    </row>
    <row r="3" spans="2:47" ht="33.75" customHeight="1" x14ac:dyDescent="0.25">
      <c r="B3" s="123" t="s">
        <v>3</v>
      </c>
      <c r="C3" s="123"/>
      <c r="D3" s="124" t="str">
        <f>M10</f>
        <v>Phát triển hệ thống thương mại điện tử</v>
      </c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5" t="str">
        <f xml:space="preserve"> "Nhóm: " &amp;  I10</f>
        <v>Nhóm: D14-111_01</v>
      </c>
      <c r="X3" s="125"/>
      <c r="Y3" s="125"/>
      <c r="Z3" s="125"/>
      <c r="AA3" s="125"/>
      <c r="AB3" s="125"/>
      <c r="AC3" s="13"/>
      <c r="AF3" s="114" t="s">
        <v>4</v>
      </c>
      <c r="AG3" s="114" t="s">
        <v>5</v>
      </c>
      <c r="AH3" s="114" t="s">
        <v>6</v>
      </c>
      <c r="AI3" s="114" t="s">
        <v>7</v>
      </c>
      <c r="AJ3" s="114"/>
      <c r="AK3" s="114"/>
      <c r="AL3" s="114"/>
      <c r="AM3" s="114" t="s">
        <v>8</v>
      </c>
      <c r="AN3" s="114"/>
      <c r="AO3" s="114" t="s">
        <v>9</v>
      </c>
      <c r="AP3" s="114"/>
      <c r="AQ3" s="114" t="s">
        <v>10</v>
      </c>
      <c r="AR3" s="114"/>
      <c r="AS3" s="114" t="s">
        <v>11</v>
      </c>
      <c r="AT3" s="114"/>
      <c r="AU3" s="14"/>
    </row>
    <row r="4" spans="2:47" ht="17.25" customHeight="1" x14ac:dyDescent="0.25">
      <c r="B4" s="115" t="s">
        <v>12</v>
      </c>
      <c r="C4" s="115"/>
      <c r="D4" s="15">
        <f>N10</f>
        <v>3</v>
      </c>
      <c r="E4" s="116" t="s">
        <v>13</v>
      </c>
      <c r="F4" s="116"/>
      <c r="G4" s="117">
        <f>+J9</f>
        <v>43262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6"/>
      <c r="T4" s="16"/>
      <c r="U4" s="16"/>
      <c r="V4" s="16"/>
      <c r="W4" s="116" t="s">
        <v>732</v>
      </c>
      <c r="X4" s="116"/>
      <c r="Y4" s="116"/>
      <c r="Z4" s="116"/>
      <c r="AA4" s="116"/>
      <c r="AB4" s="116"/>
      <c r="AC4" s="17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4"/>
    </row>
    <row r="5" spans="2:47" ht="5.2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9"/>
      <c r="X5" s="3"/>
      <c r="Y5" s="3"/>
      <c r="Z5" s="3"/>
      <c r="AA5" s="3"/>
      <c r="AB5" s="3"/>
      <c r="AC5" s="3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4"/>
    </row>
    <row r="6" spans="2:47" ht="39" customHeight="1" x14ac:dyDescent="0.25">
      <c r="B6" s="101" t="s">
        <v>14</v>
      </c>
      <c r="C6" s="104" t="s">
        <v>15</v>
      </c>
      <c r="D6" s="106" t="s">
        <v>16</v>
      </c>
      <c r="E6" s="107"/>
      <c r="F6" s="101" t="s">
        <v>17</v>
      </c>
      <c r="G6" s="101" t="s">
        <v>5</v>
      </c>
      <c r="H6" s="101" t="s">
        <v>18</v>
      </c>
      <c r="I6" s="101" t="s">
        <v>19</v>
      </c>
      <c r="J6" s="101" t="s">
        <v>20</v>
      </c>
      <c r="K6" s="101" t="s">
        <v>21</v>
      </c>
      <c r="L6" s="101" t="s">
        <v>22</v>
      </c>
      <c r="M6" s="101" t="s">
        <v>23</v>
      </c>
      <c r="N6" s="101" t="s">
        <v>24</v>
      </c>
      <c r="O6" s="111" t="s">
        <v>25</v>
      </c>
      <c r="P6" s="111" t="s">
        <v>26</v>
      </c>
      <c r="Q6" s="111" t="s">
        <v>27</v>
      </c>
      <c r="R6" s="111" t="s">
        <v>28</v>
      </c>
      <c r="S6" s="110" t="s">
        <v>29</v>
      </c>
      <c r="T6" s="112" t="s">
        <v>30</v>
      </c>
      <c r="U6" s="113"/>
      <c r="V6" s="110" t="s">
        <v>31</v>
      </c>
      <c r="W6" s="110" t="s">
        <v>32</v>
      </c>
      <c r="X6" s="101" t="s">
        <v>33</v>
      </c>
      <c r="Y6" s="110" t="s">
        <v>34</v>
      </c>
      <c r="Z6" s="101" t="s">
        <v>35</v>
      </c>
      <c r="AA6" s="101" t="s">
        <v>36</v>
      </c>
      <c r="AB6" s="101" t="s">
        <v>37</v>
      </c>
      <c r="AC6" s="20"/>
      <c r="AF6" s="114"/>
      <c r="AG6" s="114"/>
      <c r="AH6" s="114"/>
      <c r="AI6" s="21" t="s">
        <v>38</v>
      </c>
      <c r="AJ6" s="21" t="s">
        <v>39</v>
      </c>
      <c r="AK6" s="21" t="s">
        <v>40</v>
      </c>
      <c r="AL6" s="21" t="s">
        <v>41</v>
      </c>
      <c r="AM6" s="21" t="s">
        <v>42</v>
      </c>
      <c r="AN6" s="21" t="s">
        <v>41</v>
      </c>
      <c r="AO6" s="21" t="s">
        <v>42</v>
      </c>
      <c r="AP6" s="21" t="s">
        <v>41</v>
      </c>
      <c r="AQ6" s="21" t="s">
        <v>42</v>
      </c>
      <c r="AR6" s="21" t="s">
        <v>41</v>
      </c>
      <c r="AS6" s="21" t="s">
        <v>42</v>
      </c>
      <c r="AT6" s="22" t="s">
        <v>41</v>
      </c>
      <c r="AU6" s="23"/>
    </row>
    <row r="7" spans="2:47" ht="39" customHeight="1" x14ac:dyDescent="0.25">
      <c r="B7" s="102"/>
      <c r="C7" s="105"/>
      <c r="D7" s="108"/>
      <c r="E7" s="109"/>
      <c r="F7" s="102"/>
      <c r="G7" s="102"/>
      <c r="H7" s="102"/>
      <c r="I7" s="102"/>
      <c r="J7" s="102"/>
      <c r="K7" s="102"/>
      <c r="L7" s="102"/>
      <c r="M7" s="102"/>
      <c r="N7" s="102"/>
      <c r="O7" s="111"/>
      <c r="P7" s="111"/>
      <c r="Q7" s="111"/>
      <c r="R7" s="111"/>
      <c r="S7" s="110"/>
      <c r="T7" s="24" t="s">
        <v>43</v>
      </c>
      <c r="U7" s="24" t="s">
        <v>44</v>
      </c>
      <c r="V7" s="110"/>
      <c r="W7" s="110"/>
      <c r="X7" s="103"/>
      <c r="Y7" s="110"/>
      <c r="Z7" s="102"/>
      <c r="AA7" s="103"/>
      <c r="AB7" s="103"/>
      <c r="AC7" s="20"/>
      <c r="AE7" s="25"/>
      <c r="AF7" s="26" t="str">
        <f>+D3</f>
        <v>Phát triển hệ thống thương mại điện tử</v>
      </c>
      <c r="AG7" s="27" t="str">
        <f>+W3</f>
        <v>Nhóm: D14-111_01</v>
      </c>
      <c r="AH7" s="28">
        <f>+$AQ$7+$AS$7+$AO$7</f>
        <v>51</v>
      </c>
      <c r="AI7" s="11">
        <f>COUNTIF($Z$8:$Z$73,"Khiển trách")</f>
        <v>0</v>
      </c>
      <c r="AJ7" s="11">
        <f>COUNTIF($Z$8:$Z$73,"Cảnh cáo")</f>
        <v>0</v>
      </c>
      <c r="AK7" s="11">
        <f>COUNTIF($Z$8:$Z$73,"Đình chỉ thi")</f>
        <v>0</v>
      </c>
      <c r="AL7" s="29">
        <f>+($AI$7+$AJ$7+$AK$7)/$AH$7*100%</f>
        <v>0</v>
      </c>
      <c r="AM7" s="11">
        <f>SUM(COUNTIF($Z$8:$Z$71,"Vắng"),COUNTIF($Z$8:$Z$71,"Vắng có phép"))</f>
        <v>0</v>
      </c>
      <c r="AN7" s="30">
        <f>+$AM$7/$AH$7</f>
        <v>0</v>
      </c>
      <c r="AO7" s="31">
        <f>COUNTIF($AE$8:$AE$71,"Thi lại")</f>
        <v>0</v>
      </c>
      <c r="AP7" s="30">
        <f>+$AO$7/$AH$7</f>
        <v>0</v>
      </c>
      <c r="AQ7" s="31">
        <f>COUNTIF($AE$8:$AE$72,"Học lại")</f>
        <v>2</v>
      </c>
      <c r="AR7" s="30">
        <f>+$AQ$7/$AH$7</f>
        <v>3.9215686274509803E-2</v>
      </c>
      <c r="AS7" s="11">
        <f>COUNTIF($AE$9:$AE$72,"Đạt")</f>
        <v>49</v>
      </c>
      <c r="AT7" s="29">
        <f>+$AS$7/$AH$7</f>
        <v>0.96078431372549022</v>
      </c>
      <c r="AU7" s="32"/>
    </row>
    <row r="8" spans="2:47" ht="14.25" customHeight="1" x14ac:dyDescent="0.25">
      <c r="B8" s="112" t="s">
        <v>45</v>
      </c>
      <c r="C8" s="118"/>
      <c r="D8" s="118"/>
      <c r="E8" s="118"/>
      <c r="F8" s="118"/>
      <c r="G8" s="113"/>
      <c r="H8" s="33"/>
      <c r="I8" s="33"/>
      <c r="J8" s="33"/>
      <c r="K8" s="33"/>
      <c r="L8" s="33"/>
      <c r="M8" s="33"/>
      <c r="N8" s="33"/>
      <c r="O8" s="34">
        <v>10</v>
      </c>
      <c r="P8" s="34">
        <v>10</v>
      </c>
      <c r="Q8" s="35"/>
      <c r="R8" s="34">
        <v>20</v>
      </c>
      <c r="S8" s="36"/>
      <c r="T8" s="37"/>
      <c r="U8" s="37"/>
      <c r="V8" s="37"/>
      <c r="W8" s="38">
        <f>100-(O8+P8+Q8+R8)</f>
        <v>60</v>
      </c>
      <c r="X8" s="102"/>
      <c r="Y8" s="39"/>
      <c r="Z8" s="39"/>
      <c r="AA8" s="102"/>
      <c r="AB8" s="102"/>
      <c r="AC8" s="20"/>
      <c r="AF8" s="4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14"/>
    </row>
    <row r="9" spans="2:47" ht="18.75" customHeight="1" x14ac:dyDescent="0.25">
      <c r="B9" s="41">
        <v>1</v>
      </c>
      <c r="C9" s="42" t="s">
        <v>56</v>
      </c>
      <c r="D9" s="43" t="s">
        <v>57</v>
      </c>
      <c r="E9" s="44" t="s">
        <v>58</v>
      </c>
      <c r="F9" s="45" t="s">
        <v>59</v>
      </c>
      <c r="G9" s="42" t="s">
        <v>60</v>
      </c>
      <c r="H9" s="46" t="s">
        <v>61</v>
      </c>
      <c r="I9" s="47" t="s">
        <v>62</v>
      </c>
      <c r="J9" s="48">
        <v>43262</v>
      </c>
      <c r="K9" s="47" t="s">
        <v>63</v>
      </c>
      <c r="L9" s="47" t="s">
        <v>253</v>
      </c>
      <c r="M9" s="47" t="s">
        <v>255</v>
      </c>
      <c r="N9">
        <v>3</v>
      </c>
      <c r="O9" s="49">
        <v>10</v>
      </c>
      <c r="P9" s="50">
        <v>8.5</v>
      </c>
      <c r="Q9" s="50" t="s">
        <v>46</v>
      </c>
      <c r="R9" s="50">
        <v>8.5</v>
      </c>
      <c r="S9" s="51"/>
      <c r="T9" s="51"/>
      <c r="U9" s="51"/>
      <c r="V9" s="51"/>
      <c r="W9" s="52">
        <v>9</v>
      </c>
      <c r="X9" s="53">
        <f t="shared" ref="X9:X59" si="0">ROUND(SUMPRODUCT(O9:W9,$O$8:$W$8)/100,1)</f>
        <v>9</v>
      </c>
      <c r="Y9" s="54" t="str">
        <f>IF(AND($X9&gt;=9,$X9&lt;=10),"A+","")&amp;IF(AND($X9&gt;=8.5,$X9&lt;=8.9),"A","")&amp;IF(AND($X9&gt;=8,$X9&lt;=8.4),"B+","")&amp;IF(AND($X9&gt;=7,$X9&lt;=7.9),"B","")&amp;IF(AND($X9&gt;=6.5,$X9&lt;=6.9),"C+","")&amp;IF(AND($X9&gt;=5.5,$X9&lt;=6.4),"C","")&amp;IF(AND($X9&gt;=5,$X9&lt;=5.4),"D+","")&amp;IF(AND($X9&gt;=4,$X9&lt;=4.9),"D","")&amp;IF(AND($X9&lt;4),"F","")</f>
        <v>A+</v>
      </c>
      <c r="Z9" s="54" t="str">
        <f t="shared" ref="Z9:Z59" si="1">IF($X9&lt;4,"Kém",IF(AND($X9&gt;=4,$X9&lt;=5.4),"Trung bình yếu",IF(AND($X9&gt;=5.5,$X9&lt;=6.9),"Trung bình",IF(AND($X9&gt;=7,$X9&lt;=8.4),"Khá",IF(AND($X9&gt;=8.5,$X9&lt;=10),"Giỏi","")))))</f>
        <v>Giỏi</v>
      </c>
      <c r="AA9" s="55" t="str">
        <f>+IF(OR($O9=0,$P9=0,$Q9=0,$R9=0),"Không đủ ĐKDT",IF(AND(W9=0,X9&gt;=4),"Không đạt",""))</f>
        <v/>
      </c>
      <c r="AB9" s="56" t="s">
        <v>731</v>
      </c>
      <c r="AC9" s="57"/>
      <c r="AD9" s="3"/>
      <c r="AE9" s="58" t="str">
        <f>IF(AA9="Không đủ ĐKDT","Học lại",IF(AA9="Đình chỉ thi","Học lại",IF(AND(MID(G9,2,2)&lt;"12",AA9="Vắng"),"Thi lại",IF(AA9="Vắng có phép", "Thi lại",IF(AND((MID(G9,2,2)&lt;"12"),X9&lt;4.5),"Thi lại",IF(AND((MID(G9,2,2)&lt;"18"),X9&lt;4),"Học lại",IF(AND((MID(G9,2,2)&gt;"17"),X9&lt;4),"Thi lại",IF(AND(MID(G9,2,2)&gt;"17",W9=0),"Thi lại",IF(AND((MID(G9,2,2)&lt;"12"),W9=0),"Thi lại",IF(AND((MID(G9,2,2)&lt;"18"),(MID(G9,2,2)&gt;"11"),W9=0),"Học lại","Đạt"))))))))))</f>
        <v>Đạt</v>
      </c>
      <c r="AF9" s="58"/>
      <c r="AG9" s="59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14"/>
    </row>
    <row r="10" spans="2:47" ht="18.75" customHeight="1" x14ac:dyDescent="0.25">
      <c r="B10" s="60">
        <v>2</v>
      </c>
      <c r="C10" s="61" t="s">
        <v>64</v>
      </c>
      <c r="D10" s="62" t="s">
        <v>65</v>
      </c>
      <c r="E10" s="63" t="s">
        <v>66</v>
      </c>
      <c r="F10" s="64" t="s">
        <v>67</v>
      </c>
      <c r="G10" s="61" t="s">
        <v>68</v>
      </c>
      <c r="H10" s="46" t="s">
        <v>61</v>
      </c>
      <c r="I10" s="47" t="s">
        <v>62</v>
      </c>
      <c r="J10" s="48">
        <v>43262</v>
      </c>
      <c r="K10" s="47" t="s">
        <v>63</v>
      </c>
      <c r="L10" s="47" t="s">
        <v>253</v>
      </c>
      <c r="M10" s="47" t="s">
        <v>255</v>
      </c>
      <c r="N10">
        <v>3</v>
      </c>
      <c r="O10" s="65">
        <v>10</v>
      </c>
      <c r="P10" s="66">
        <v>9.5</v>
      </c>
      <c r="Q10" s="66" t="s">
        <v>46</v>
      </c>
      <c r="R10" s="66">
        <v>8</v>
      </c>
      <c r="S10" s="67"/>
      <c r="T10" s="67"/>
      <c r="U10" s="67"/>
      <c r="V10" s="67"/>
      <c r="W10" s="68">
        <v>8.5</v>
      </c>
      <c r="X10" s="69">
        <f t="shared" si="0"/>
        <v>8.6999999999999993</v>
      </c>
      <c r="Y10" s="70" t="str">
        <f>IF(AND($X10&gt;=9,$X10&lt;=10),"A+","")&amp;IF(AND($X10&gt;=8.5,$X10&lt;=8.9),"A","")&amp;IF(AND($X10&gt;=8,$X10&lt;=8.4),"B+","")&amp;IF(AND($X10&gt;=7,$X10&lt;=7.9),"B","")&amp;IF(AND($X10&gt;=6.5,$X10&lt;=6.9),"C+","")&amp;IF(AND($X10&gt;=5.5,$X10&lt;=6.4),"C","")&amp;IF(AND($X10&gt;=5,$X10&lt;=5.4),"D+","")&amp;IF(AND($X10&gt;=4,$X10&lt;=4.9),"D","")&amp;IF(AND($X10&lt;4),"F","")</f>
        <v>A</v>
      </c>
      <c r="Z10" s="71" t="str">
        <f t="shared" si="1"/>
        <v>Giỏi</v>
      </c>
      <c r="AA10" s="55" t="str">
        <f>+IF(OR($O10=0,$P10=0,$Q10=0,$R10=0),"Không đủ ĐKDT",IF(AND(W10=0,X10&gt;=4),"Không đạt",""))</f>
        <v/>
      </c>
      <c r="AB10" s="55" t="s">
        <v>731</v>
      </c>
      <c r="AC10" s="57"/>
      <c r="AD10" s="3"/>
      <c r="AE10" s="58" t="str">
        <f t="shared" ref="AE10:AE59" si="2">IF(AA10="Không đủ ĐKDT","Học lại",IF(AA10="Đình chỉ thi","Học lại",IF(AND(MID(G10,2,2)&lt;"12",AA10="Vắng"),"Thi lại",IF(AA10="Vắng có phép", "Thi lại",IF(AND((MID(G10,2,2)&lt;"12"),X10&lt;4.5),"Thi lại",IF(AND((MID(G10,2,2)&lt;"18"),X10&lt;4),"Học lại",IF(AND((MID(G10,2,2)&gt;"17"),X10&lt;4),"Thi lại",IF(AND(MID(G10,2,2)&gt;"17",W10=0),"Thi lại",IF(AND((MID(G10,2,2)&lt;"12"),W10=0),"Thi lại",IF(AND((MID(G10,2,2)&lt;"18"),(MID(G10,2,2)&gt;"11"),W10=0),"Học lại","Đạt"))))))))))</f>
        <v>Đạt</v>
      </c>
      <c r="AF10" s="58"/>
      <c r="AG10" s="40"/>
      <c r="AH10" s="40"/>
      <c r="AI10" s="40"/>
      <c r="AJ10" s="21"/>
      <c r="AK10" s="21"/>
      <c r="AL10" s="21"/>
      <c r="AM10" s="21"/>
      <c r="AN10" s="12"/>
      <c r="AO10" s="21"/>
      <c r="AP10" s="21"/>
      <c r="AQ10" s="21"/>
      <c r="AR10" s="21"/>
      <c r="AS10" s="21"/>
      <c r="AT10" s="21"/>
      <c r="AU10" s="23"/>
    </row>
    <row r="11" spans="2:47" ht="18.75" customHeight="1" x14ac:dyDescent="0.25">
      <c r="B11" s="60">
        <v>3</v>
      </c>
      <c r="C11" s="61" t="s">
        <v>69</v>
      </c>
      <c r="D11" s="62" t="s">
        <v>70</v>
      </c>
      <c r="E11" s="63" t="s">
        <v>71</v>
      </c>
      <c r="F11" s="64" t="s">
        <v>72</v>
      </c>
      <c r="G11" s="61" t="s">
        <v>73</v>
      </c>
      <c r="H11" s="46" t="s">
        <v>61</v>
      </c>
      <c r="I11" s="47" t="s">
        <v>62</v>
      </c>
      <c r="J11" s="48">
        <v>43262</v>
      </c>
      <c r="K11" s="47" t="s">
        <v>63</v>
      </c>
      <c r="L11" s="47" t="s">
        <v>253</v>
      </c>
      <c r="M11" s="47" t="s">
        <v>255</v>
      </c>
      <c r="N11">
        <v>3</v>
      </c>
      <c r="O11" s="65">
        <v>10</v>
      </c>
      <c r="P11" s="66">
        <v>8</v>
      </c>
      <c r="Q11" s="66" t="s">
        <v>46</v>
      </c>
      <c r="R11" s="66">
        <v>5.5</v>
      </c>
      <c r="S11" s="72"/>
      <c r="T11" s="72"/>
      <c r="U11" s="72"/>
      <c r="V11" s="72"/>
      <c r="W11" s="68">
        <v>6</v>
      </c>
      <c r="X11" s="69">
        <f t="shared" si="0"/>
        <v>6.5</v>
      </c>
      <c r="Y11" s="70" t="str">
        <f t="shared" ref="Y11:Y59" si="3">IF(AND($X11&gt;=9,$X11&lt;=10),"A+","")&amp;IF(AND($X11&gt;=8.5,$X11&lt;=8.9),"A","")&amp;IF(AND($X11&gt;=8,$X11&lt;=8.4),"B+","")&amp;IF(AND($X11&gt;=7,$X11&lt;=7.9),"B","")&amp;IF(AND($X11&gt;=6.5,$X11&lt;=6.9),"C+","")&amp;IF(AND($X11&gt;=5.5,$X11&lt;=6.4),"C","")&amp;IF(AND($X11&gt;=5,$X11&lt;=5.4),"D+","")&amp;IF(AND($X11&gt;=4,$X11&lt;=4.9),"D","")&amp;IF(AND($X11&lt;4),"F","")</f>
        <v>C+</v>
      </c>
      <c r="Z11" s="71" t="str">
        <f t="shared" si="1"/>
        <v>Trung bình</v>
      </c>
      <c r="AA11" s="55" t="str">
        <f t="shared" ref="AA11:AA59" si="4">+IF(OR($O11=0,$P11=0,$Q11=0,$R11=0),"Không đủ ĐKDT",IF(AND(W11=0,X11&gt;=4),"Không đạt",""))</f>
        <v/>
      </c>
      <c r="AB11" s="55" t="s">
        <v>731</v>
      </c>
      <c r="AC11" s="57"/>
      <c r="AD11" s="3"/>
      <c r="AE11" s="58" t="str">
        <f t="shared" si="2"/>
        <v>Đạt</v>
      </c>
      <c r="AF11" s="58"/>
      <c r="AG11" s="73"/>
      <c r="AH11" s="73"/>
      <c r="AI11" s="74"/>
      <c r="AJ11" s="12"/>
      <c r="AK11" s="12"/>
      <c r="AL11" s="12"/>
      <c r="AM11" s="75"/>
      <c r="AN11" s="12"/>
      <c r="AO11" s="76"/>
      <c r="AP11" s="77"/>
      <c r="AQ11" s="76"/>
      <c r="AR11" s="77"/>
      <c r="AS11" s="76"/>
      <c r="AT11" s="12"/>
      <c r="AU11" s="78"/>
    </row>
    <row r="12" spans="2:47" ht="18.75" customHeight="1" x14ac:dyDescent="0.25">
      <c r="B12" s="60">
        <v>4</v>
      </c>
      <c r="C12" s="61" t="s">
        <v>74</v>
      </c>
      <c r="D12" s="62" t="s">
        <v>75</v>
      </c>
      <c r="E12" s="63" t="s">
        <v>76</v>
      </c>
      <c r="F12" s="64" t="s">
        <v>77</v>
      </c>
      <c r="G12" s="61" t="s">
        <v>78</v>
      </c>
      <c r="H12" s="46" t="s">
        <v>61</v>
      </c>
      <c r="I12" s="47" t="s">
        <v>62</v>
      </c>
      <c r="J12" s="48">
        <v>43262</v>
      </c>
      <c r="K12" s="47" t="s">
        <v>63</v>
      </c>
      <c r="L12" s="47" t="s">
        <v>253</v>
      </c>
      <c r="M12" s="47" t="s">
        <v>255</v>
      </c>
      <c r="N12">
        <v>3</v>
      </c>
      <c r="O12" s="65">
        <v>0</v>
      </c>
      <c r="P12" s="66">
        <v>0</v>
      </c>
      <c r="Q12" s="66" t="s">
        <v>46</v>
      </c>
      <c r="R12" s="66">
        <v>0</v>
      </c>
      <c r="S12" s="72"/>
      <c r="T12" s="72"/>
      <c r="U12" s="72"/>
      <c r="V12" s="72"/>
      <c r="W12" s="68" t="s">
        <v>46</v>
      </c>
      <c r="X12" s="69">
        <f t="shared" si="0"/>
        <v>0</v>
      </c>
      <c r="Y12" s="70" t="str">
        <f t="shared" si="3"/>
        <v>F</v>
      </c>
      <c r="Z12" s="71" t="str">
        <f t="shared" si="1"/>
        <v>Kém</v>
      </c>
      <c r="AA12" s="55" t="str">
        <f t="shared" si="4"/>
        <v>Không đủ ĐKDT</v>
      </c>
      <c r="AB12" s="55" t="s">
        <v>731</v>
      </c>
      <c r="AC12" s="57"/>
      <c r="AD12" s="3"/>
      <c r="AE12" s="58" t="str">
        <f t="shared" si="2"/>
        <v>Học lại</v>
      </c>
      <c r="AF12" s="58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79"/>
    </row>
    <row r="13" spans="2:47" ht="18.75" customHeight="1" x14ac:dyDescent="0.25">
      <c r="B13" s="60">
        <v>5</v>
      </c>
      <c r="C13" s="61" t="s">
        <v>79</v>
      </c>
      <c r="D13" s="62" t="s">
        <v>80</v>
      </c>
      <c r="E13" s="63" t="s">
        <v>81</v>
      </c>
      <c r="F13" s="64" t="s">
        <v>82</v>
      </c>
      <c r="G13" s="61" t="s">
        <v>60</v>
      </c>
      <c r="H13" s="46" t="s">
        <v>61</v>
      </c>
      <c r="I13" s="47" t="s">
        <v>62</v>
      </c>
      <c r="J13" s="48">
        <v>43262</v>
      </c>
      <c r="K13" s="47" t="s">
        <v>63</v>
      </c>
      <c r="L13" s="47" t="s">
        <v>253</v>
      </c>
      <c r="M13" s="47" t="s">
        <v>255</v>
      </c>
      <c r="N13">
        <v>3</v>
      </c>
      <c r="O13" s="65">
        <v>8</v>
      </c>
      <c r="P13" s="66">
        <v>9</v>
      </c>
      <c r="Q13" s="66" t="s">
        <v>46</v>
      </c>
      <c r="R13" s="66">
        <v>8</v>
      </c>
      <c r="S13" s="72"/>
      <c r="T13" s="72"/>
      <c r="U13" s="72"/>
      <c r="V13" s="72"/>
      <c r="W13" s="68">
        <v>9</v>
      </c>
      <c r="X13" s="69">
        <f t="shared" si="0"/>
        <v>8.6999999999999993</v>
      </c>
      <c r="Y13" s="70" t="str">
        <f t="shared" si="3"/>
        <v>A</v>
      </c>
      <c r="Z13" s="71" t="str">
        <f t="shared" si="1"/>
        <v>Giỏi</v>
      </c>
      <c r="AA13" s="55" t="str">
        <f t="shared" si="4"/>
        <v/>
      </c>
      <c r="AB13" s="55" t="s">
        <v>731</v>
      </c>
      <c r="AC13" s="57"/>
      <c r="AD13" s="3"/>
      <c r="AE13" s="58" t="str">
        <f t="shared" si="2"/>
        <v>Đạt</v>
      </c>
      <c r="AF13" s="58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79"/>
    </row>
    <row r="14" spans="2:47" ht="18.75" customHeight="1" x14ac:dyDescent="0.25">
      <c r="B14" s="60">
        <v>6</v>
      </c>
      <c r="C14" s="61" t="s">
        <v>83</v>
      </c>
      <c r="D14" s="62" t="s">
        <v>84</v>
      </c>
      <c r="E14" s="63" t="s">
        <v>85</v>
      </c>
      <c r="F14" s="64" t="s">
        <v>86</v>
      </c>
      <c r="G14" s="61" t="s">
        <v>73</v>
      </c>
      <c r="H14" s="46" t="s">
        <v>61</v>
      </c>
      <c r="I14" s="47" t="s">
        <v>62</v>
      </c>
      <c r="J14" s="48">
        <v>43262</v>
      </c>
      <c r="K14" s="47" t="s">
        <v>63</v>
      </c>
      <c r="L14" s="47" t="s">
        <v>253</v>
      </c>
      <c r="M14" s="47" t="s">
        <v>255</v>
      </c>
      <c r="N14">
        <v>3</v>
      </c>
      <c r="O14" s="65">
        <v>10</v>
      </c>
      <c r="P14" s="66">
        <v>8.5</v>
      </c>
      <c r="Q14" s="66" t="s">
        <v>46</v>
      </c>
      <c r="R14" s="66">
        <v>4</v>
      </c>
      <c r="S14" s="72"/>
      <c r="T14" s="72"/>
      <c r="U14" s="72"/>
      <c r="V14" s="72"/>
      <c r="W14" s="68">
        <v>4.5</v>
      </c>
      <c r="X14" s="69">
        <f t="shared" si="0"/>
        <v>5.4</v>
      </c>
      <c r="Y14" s="70" t="str">
        <f t="shared" si="3"/>
        <v>D+</v>
      </c>
      <c r="Z14" s="71" t="str">
        <f t="shared" si="1"/>
        <v>Trung bình yếu</v>
      </c>
      <c r="AA14" s="55" t="str">
        <f t="shared" si="4"/>
        <v/>
      </c>
      <c r="AB14" s="55" t="s">
        <v>731</v>
      </c>
      <c r="AC14" s="57"/>
      <c r="AD14" s="3"/>
      <c r="AE14" s="58" t="str">
        <f t="shared" si="2"/>
        <v>Đạt</v>
      </c>
      <c r="AF14" s="58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79"/>
    </row>
    <row r="15" spans="2:47" ht="18.75" customHeight="1" x14ac:dyDescent="0.25">
      <c r="B15" s="60">
        <v>7</v>
      </c>
      <c r="C15" s="61" t="s">
        <v>87</v>
      </c>
      <c r="D15" s="62" t="s">
        <v>88</v>
      </c>
      <c r="E15" s="63" t="s">
        <v>85</v>
      </c>
      <c r="F15" s="64" t="s">
        <v>89</v>
      </c>
      <c r="G15" s="61" t="s">
        <v>78</v>
      </c>
      <c r="H15" s="46" t="s">
        <v>61</v>
      </c>
      <c r="I15" s="47" t="s">
        <v>62</v>
      </c>
      <c r="J15" s="48">
        <v>43262</v>
      </c>
      <c r="K15" s="47" t="s">
        <v>63</v>
      </c>
      <c r="L15" s="47" t="s">
        <v>253</v>
      </c>
      <c r="M15" s="47" t="s">
        <v>255</v>
      </c>
      <c r="N15">
        <v>3</v>
      </c>
      <c r="O15" s="65">
        <v>7</v>
      </c>
      <c r="P15" s="66">
        <v>8</v>
      </c>
      <c r="Q15" s="66" t="s">
        <v>46</v>
      </c>
      <c r="R15" s="66">
        <v>5</v>
      </c>
      <c r="S15" s="72"/>
      <c r="T15" s="72"/>
      <c r="U15" s="72"/>
      <c r="V15" s="72"/>
      <c r="W15" s="68">
        <v>5.5</v>
      </c>
      <c r="X15" s="69">
        <f t="shared" si="0"/>
        <v>5.8</v>
      </c>
      <c r="Y15" s="70" t="str">
        <f t="shared" si="3"/>
        <v>C</v>
      </c>
      <c r="Z15" s="71" t="str">
        <f t="shared" si="1"/>
        <v>Trung bình</v>
      </c>
      <c r="AA15" s="55" t="str">
        <f t="shared" si="4"/>
        <v/>
      </c>
      <c r="AB15" s="55" t="s">
        <v>731</v>
      </c>
      <c r="AC15" s="57"/>
      <c r="AD15" s="3"/>
      <c r="AE15" s="58" t="str">
        <f t="shared" si="2"/>
        <v>Đạt</v>
      </c>
      <c r="AF15" s="58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79"/>
    </row>
    <row r="16" spans="2:47" ht="18.75" customHeight="1" x14ac:dyDescent="0.25">
      <c r="B16" s="60">
        <v>8</v>
      </c>
      <c r="C16" s="61" t="s">
        <v>90</v>
      </c>
      <c r="D16" s="62" t="s">
        <v>91</v>
      </c>
      <c r="E16" s="63" t="s">
        <v>85</v>
      </c>
      <c r="F16" s="64" t="s">
        <v>92</v>
      </c>
      <c r="G16" s="61" t="s">
        <v>73</v>
      </c>
      <c r="H16" s="46" t="s">
        <v>61</v>
      </c>
      <c r="I16" s="47" t="s">
        <v>62</v>
      </c>
      <c r="J16" s="48">
        <v>43262</v>
      </c>
      <c r="K16" s="47" t="s">
        <v>63</v>
      </c>
      <c r="L16" s="47" t="s">
        <v>253</v>
      </c>
      <c r="M16" s="47" t="s">
        <v>255</v>
      </c>
      <c r="N16">
        <v>3</v>
      </c>
      <c r="O16" s="65">
        <v>9</v>
      </c>
      <c r="P16" s="66">
        <v>8.5</v>
      </c>
      <c r="Q16" s="66" t="s">
        <v>46</v>
      </c>
      <c r="R16" s="66">
        <v>6</v>
      </c>
      <c r="S16" s="72"/>
      <c r="T16" s="72"/>
      <c r="U16" s="72"/>
      <c r="V16" s="72"/>
      <c r="W16" s="68">
        <v>7</v>
      </c>
      <c r="X16" s="69">
        <f t="shared" si="0"/>
        <v>7.2</v>
      </c>
      <c r="Y16" s="70" t="str">
        <f t="shared" si="3"/>
        <v>B</v>
      </c>
      <c r="Z16" s="71" t="str">
        <f t="shared" si="1"/>
        <v>Khá</v>
      </c>
      <c r="AA16" s="55" t="str">
        <f t="shared" si="4"/>
        <v/>
      </c>
      <c r="AB16" s="55" t="s">
        <v>731</v>
      </c>
      <c r="AC16" s="57"/>
      <c r="AD16" s="3"/>
      <c r="AE16" s="58" t="str">
        <f t="shared" si="2"/>
        <v>Đạt</v>
      </c>
      <c r="AF16" s="58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79"/>
    </row>
    <row r="17" spans="2:47" ht="18.75" customHeight="1" x14ac:dyDescent="0.25">
      <c r="B17" s="60">
        <v>9</v>
      </c>
      <c r="C17" s="61" t="s">
        <v>93</v>
      </c>
      <c r="D17" s="62" t="s">
        <v>94</v>
      </c>
      <c r="E17" s="63" t="s">
        <v>95</v>
      </c>
      <c r="F17" s="64" t="s">
        <v>89</v>
      </c>
      <c r="G17" s="61" t="s">
        <v>60</v>
      </c>
      <c r="H17" s="46" t="s">
        <v>61</v>
      </c>
      <c r="I17" s="47" t="s">
        <v>62</v>
      </c>
      <c r="J17" s="48">
        <v>43262</v>
      </c>
      <c r="K17" s="47" t="s">
        <v>63</v>
      </c>
      <c r="L17" s="47" t="s">
        <v>253</v>
      </c>
      <c r="M17" s="47" t="s">
        <v>255</v>
      </c>
      <c r="N17">
        <v>3</v>
      </c>
      <c r="O17" s="65">
        <v>10</v>
      </c>
      <c r="P17" s="66">
        <v>9</v>
      </c>
      <c r="Q17" s="66" t="s">
        <v>46</v>
      </c>
      <c r="R17" s="66">
        <v>8</v>
      </c>
      <c r="S17" s="72"/>
      <c r="T17" s="72"/>
      <c r="U17" s="72"/>
      <c r="V17" s="72"/>
      <c r="W17" s="68">
        <v>8.5</v>
      </c>
      <c r="X17" s="69">
        <f t="shared" si="0"/>
        <v>8.6</v>
      </c>
      <c r="Y17" s="70" t="str">
        <f t="shared" si="3"/>
        <v>A</v>
      </c>
      <c r="Z17" s="71" t="str">
        <f t="shared" si="1"/>
        <v>Giỏi</v>
      </c>
      <c r="AA17" s="55" t="str">
        <f t="shared" si="4"/>
        <v/>
      </c>
      <c r="AB17" s="55" t="s">
        <v>731</v>
      </c>
      <c r="AC17" s="57"/>
      <c r="AD17" s="3"/>
      <c r="AE17" s="58" t="str">
        <f t="shared" si="2"/>
        <v>Đạt</v>
      </c>
      <c r="AF17" s="58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79"/>
    </row>
    <row r="18" spans="2:47" ht="18.75" customHeight="1" x14ac:dyDescent="0.25">
      <c r="B18" s="60">
        <v>10</v>
      </c>
      <c r="C18" s="61" t="s">
        <v>96</v>
      </c>
      <c r="D18" s="62" t="s">
        <v>97</v>
      </c>
      <c r="E18" s="63" t="s">
        <v>98</v>
      </c>
      <c r="F18" s="64" t="s">
        <v>99</v>
      </c>
      <c r="G18" s="61" t="s">
        <v>60</v>
      </c>
      <c r="H18" s="46" t="s">
        <v>61</v>
      </c>
      <c r="I18" s="47" t="s">
        <v>62</v>
      </c>
      <c r="J18" s="48">
        <v>43262</v>
      </c>
      <c r="K18" s="47" t="s">
        <v>63</v>
      </c>
      <c r="L18" s="47" t="s">
        <v>253</v>
      </c>
      <c r="M18" s="47" t="s">
        <v>255</v>
      </c>
      <c r="N18">
        <v>3</v>
      </c>
      <c r="O18" s="65">
        <v>9</v>
      </c>
      <c r="P18" s="66">
        <v>8</v>
      </c>
      <c r="Q18" s="66" t="s">
        <v>46</v>
      </c>
      <c r="R18" s="66">
        <v>7.5</v>
      </c>
      <c r="S18" s="72"/>
      <c r="T18" s="72"/>
      <c r="U18" s="72"/>
      <c r="V18" s="72"/>
      <c r="W18" s="68">
        <v>8</v>
      </c>
      <c r="X18" s="69">
        <f t="shared" si="0"/>
        <v>8</v>
      </c>
      <c r="Y18" s="70" t="str">
        <f t="shared" si="3"/>
        <v>B+</v>
      </c>
      <c r="Z18" s="71" t="str">
        <f t="shared" si="1"/>
        <v>Khá</v>
      </c>
      <c r="AA18" s="55" t="str">
        <f t="shared" si="4"/>
        <v/>
      </c>
      <c r="AB18" s="55" t="s">
        <v>731</v>
      </c>
      <c r="AC18" s="57"/>
      <c r="AD18" s="3"/>
      <c r="AE18" s="58" t="str">
        <f t="shared" si="2"/>
        <v>Đạt</v>
      </c>
      <c r="AF18" s="58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79"/>
    </row>
    <row r="19" spans="2:47" ht="18.75" customHeight="1" x14ac:dyDescent="0.25">
      <c r="B19" s="60">
        <v>11</v>
      </c>
      <c r="C19" s="61" t="s">
        <v>100</v>
      </c>
      <c r="D19" s="62" t="s">
        <v>101</v>
      </c>
      <c r="E19" s="63" t="s">
        <v>98</v>
      </c>
      <c r="F19" s="64" t="s">
        <v>102</v>
      </c>
      <c r="G19" s="61" t="s">
        <v>68</v>
      </c>
      <c r="H19" s="46" t="s">
        <v>61</v>
      </c>
      <c r="I19" s="47" t="s">
        <v>62</v>
      </c>
      <c r="J19" s="48">
        <v>43262</v>
      </c>
      <c r="K19" s="47" t="s">
        <v>63</v>
      </c>
      <c r="L19" s="47" t="s">
        <v>253</v>
      </c>
      <c r="M19" s="47" t="s">
        <v>255</v>
      </c>
      <c r="N19">
        <v>3</v>
      </c>
      <c r="O19" s="65">
        <v>10</v>
      </c>
      <c r="P19" s="66">
        <v>8</v>
      </c>
      <c r="Q19" s="66" t="s">
        <v>46</v>
      </c>
      <c r="R19" s="66">
        <v>7</v>
      </c>
      <c r="S19" s="72"/>
      <c r="T19" s="72"/>
      <c r="U19" s="72"/>
      <c r="V19" s="72"/>
      <c r="W19" s="68">
        <v>7.5</v>
      </c>
      <c r="X19" s="69">
        <f t="shared" si="0"/>
        <v>7.7</v>
      </c>
      <c r="Y19" s="70" t="str">
        <f t="shared" si="3"/>
        <v>B</v>
      </c>
      <c r="Z19" s="71" t="str">
        <f t="shared" si="1"/>
        <v>Khá</v>
      </c>
      <c r="AA19" s="55" t="str">
        <f t="shared" si="4"/>
        <v/>
      </c>
      <c r="AB19" s="55" t="s">
        <v>731</v>
      </c>
      <c r="AC19" s="57"/>
      <c r="AD19" s="3"/>
      <c r="AE19" s="58" t="str">
        <f t="shared" si="2"/>
        <v>Đạt</v>
      </c>
      <c r="AF19" s="58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79"/>
    </row>
    <row r="20" spans="2:47" ht="18.75" customHeight="1" x14ac:dyDescent="0.25">
      <c r="B20" s="60">
        <v>12</v>
      </c>
      <c r="C20" s="61" t="s">
        <v>103</v>
      </c>
      <c r="D20" s="62" t="s">
        <v>104</v>
      </c>
      <c r="E20" s="63" t="s">
        <v>105</v>
      </c>
      <c r="F20" s="64" t="s">
        <v>106</v>
      </c>
      <c r="G20" s="61" t="s">
        <v>68</v>
      </c>
      <c r="H20" s="46" t="s">
        <v>61</v>
      </c>
      <c r="I20" s="47" t="s">
        <v>62</v>
      </c>
      <c r="J20" s="48">
        <v>43262</v>
      </c>
      <c r="K20" s="47" t="s">
        <v>63</v>
      </c>
      <c r="L20" s="47" t="s">
        <v>253</v>
      </c>
      <c r="M20" s="47" t="s">
        <v>255</v>
      </c>
      <c r="N20">
        <v>3</v>
      </c>
      <c r="O20" s="65">
        <v>10</v>
      </c>
      <c r="P20" s="66">
        <v>9</v>
      </c>
      <c r="Q20" s="66" t="s">
        <v>46</v>
      </c>
      <c r="R20" s="66">
        <v>8.5</v>
      </c>
      <c r="S20" s="72"/>
      <c r="T20" s="72"/>
      <c r="U20" s="72"/>
      <c r="V20" s="72"/>
      <c r="W20" s="68">
        <v>9</v>
      </c>
      <c r="X20" s="69">
        <f t="shared" si="0"/>
        <v>9</v>
      </c>
      <c r="Y20" s="70" t="str">
        <f t="shared" si="3"/>
        <v>A+</v>
      </c>
      <c r="Z20" s="71" t="str">
        <f t="shared" si="1"/>
        <v>Giỏi</v>
      </c>
      <c r="AA20" s="55" t="str">
        <f t="shared" si="4"/>
        <v/>
      </c>
      <c r="AB20" s="55" t="s">
        <v>731</v>
      </c>
      <c r="AC20" s="57"/>
      <c r="AD20" s="3"/>
      <c r="AE20" s="58" t="str">
        <f t="shared" si="2"/>
        <v>Đạt</v>
      </c>
      <c r="AF20" s="58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79"/>
    </row>
    <row r="21" spans="2:47" ht="18.75" customHeight="1" x14ac:dyDescent="0.25">
      <c r="B21" s="60">
        <v>13</v>
      </c>
      <c r="C21" s="61" t="s">
        <v>107</v>
      </c>
      <c r="D21" s="62" t="s">
        <v>108</v>
      </c>
      <c r="E21" s="63" t="s">
        <v>109</v>
      </c>
      <c r="F21" s="64" t="s">
        <v>110</v>
      </c>
      <c r="G21" s="61" t="s">
        <v>68</v>
      </c>
      <c r="H21" s="46" t="s">
        <v>61</v>
      </c>
      <c r="I21" s="47" t="s">
        <v>62</v>
      </c>
      <c r="J21" s="48">
        <v>43262</v>
      </c>
      <c r="K21" s="47" t="s">
        <v>63</v>
      </c>
      <c r="L21" s="47" t="s">
        <v>253</v>
      </c>
      <c r="M21" s="47" t="s">
        <v>255</v>
      </c>
      <c r="N21">
        <v>3</v>
      </c>
      <c r="O21" s="65">
        <v>10</v>
      </c>
      <c r="P21" s="66">
        <v>8</v>
      </c>
      <c r="Q21" s="66" t="s">
        <v>46</v>
      </c>
      <c r="R21" s="66">
        <v>8</v>
      </c>
      <c r="S21" s="72"/>
      <c r="T21" s="72"/>
      <c r="U21" s="72"/>
      <c r="V21" s="72"/>
      <c r="W21" s="68">
        <v>8.5</v>
      </c>
      <c r="X21" s="69">
        <f t="shared" si="0"/>
        <v>8.5</v>
      </c>
      <c r="Y21" s="70" t="str">
        <f t="shared" si="3"/>
        <v>A</v>
      </c>
      <c r="Z21" s="71" t="str">
        <f t="shared" si="1"/>
        <v>Giỏi</v>
      </c>
      <c r="AA21" s="55" t="str">
        <f t="shared" si="4"/>
        <v/>
      </c>
      <c r="AB21" s="55" t="s">
        <v>731</v>
      </c>
      <c r="AC21" s="57"/>
      <c r="AD21" s="3"/>
      <c r="AE21" s="58" t="str">
        <f t="shared" si="2"/>
        <v>Đạt</v>
      </c>
      <c r="AF21" s="58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79"/>
    </row>
    <row r="22" spans="2:47" ht="18.75" customHeight="1" x14ac:dyDescent="0.25">
      <c r="B22" s="60">
        <v>14</v>
      </c>
      <c r="C22" s="61" t="s">
        <v>111</v>
      </c>
      <c r="D22" s="62" t="s">
        <v>112</v>
      </c>
      <c r="E22" s="63" t="s">
        <v>113</v>
      </c>
      <c r="F22" s="64" t="s">
        <v>114</v>
      </c>
      <c r="G22" s="61" t="s">
        <v>73</v>
      </c>
      <c r="H22" s="46" t="s">
        <v>61</v>
      </c>
      <c r="I22" s="47" t="s">
        <v>62</v>
      </c>
      <c r="J22" s="48">
        <v>43262</v>
      </c>
      <c r="K22" s="47" t="s">
        <v>63</v>
      </c>
      <c r="L22" s="47" t="s">
        <v>253</v>
      </c>
      <c r="M22" s="47" t="s">
        <v>255</v>
      </c>
      <c r="N22">
        <v>3</v>
      </c>
      <c r="O22" s="65">
        <v>10</v>
      </c>
      <c r="P22" s="66">
        <v>9</v>
      </c>
      <c r="Q22" s="66" t="s">
        <v>46</v>
      </c>
      <c r="R22" s="66">
        <v>8.5</v>
      </c>
      <c r="S22" s="72"/>
      <c r="T22" s="72"/>
      <c r="U22" s="72"/>
      <c r="V22" s="72"/>
      <c r="W22" s="68">
        <v>9</v>
      </c>
      <c r="X22" s="69">
        <f t="shared" si="0"/>
        <v>9</v>
      </c>
      <c r="Y22" s="70" t="str">
        <f t="shared" si="3"/>
        <v>A+</v>
      </c>
      <c r="Z22" s="71" t="str">
        <f t="shared" si="1"/>
        <v>Giỏi</v>
      </c>
      <c r="AA22" s="55" t="str">
        <f t="shared" si="4"/>
        <v/>
      </c>
      <c r="AB22" s="55" t="s">
        <v>731</v>
      </c>
      <c r="AC22" s="57"/>
      <c r="AD22" s="3"/>
      <c r="AE22" s="58" t="str">
        <f t="shared" si="2"/>
        <v>Đạt</v>
      </c>
      <c r="AF22" s="58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79"/>
    </row>
    <row r="23" spans="2:47" ht="18.75" customHeight="1" x14ac:dyDescent="0.25">
      <c r="B23" s="60">
        <v>15</v>
      </c>
      <c r="C23" s="61" t="s">
        <v>115</v>
      </c>
      <c r="D23" s="62" t="s">
        <v>116</v>
      </c>
      <c r="E23" s="63" t="s">
        <v>113</v>
      </c>
      <c r="F23" s="64" t="s">
        <v>117</v>
      </c>
      <c r="G23" s="61" t="s">
        <v>60</v>
      </c>
      <c r="H23" s="46" t="s">
        <v>61</v>
      </c>
      <c r="I23" s="47" t="s">
        <v>62</v>
      </c>
      <c r="J23" s="48">
        <v>43262</v>
      </c>
      <c r="K23" s="47" t="s">
        <v>63</v>
      </c>
      <c r="L23" s="47" t="s">
        <v>253</v>
      </c>
      <c r="M23" s="47" t="s">
        <v>255</v>
      </c>
      <c r="N23">
        <v>3</v>
      </c>
      <c r="O23" s="65">
        <v>10</v>
      </c>
      <c r="P23" s="66">
        <v>8</v>
      </c>
      <c r="Q23" s="66" t="s">
        <v>46</v>
      </c>
      <c r="R23" s="66">
        <v>8.5</v>
      </c>
      <c r="S23" s="72"/>
      <c r="T23" s="72"/>
      <c r="U23" s="72"/>
      <c r="V23" s="72"/>
      <c r="W23" s="68">
        <v>9</v>
      </c>
      <c r="X23" s="69">
        <f t="shared" si="0"/>
        <v>8.9</v>
      </c>
      <c r="Y23" s="70" t="str">
        <f t="shared" si="3"/>
        <v>A</v>
      </c>
      <c r="Z23" s="71" t="str">
        <f t="shared" si="1"/>
        <v>Giỏi</v>
      </c>
      <c r="AA23" s="55" t="str">
        <f t="shared" si="4"/>
        <v/>
      </c>
      <c r="AB23" s="55" t="s">
        <v>731</v>
      </c>
      <c r="AC23" s="57"/>
      <c r="AD23" s="3"/>
      <c r="AE23" s="58" t="str">
        <f t="shared" si="2"/>
        <v>Đạt</v>
      </c>
      <c r="AF23" s="58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79"/>
    </row>
    <row r="24" spans="2:47" ht="18.75" customHeight="1" x14ac:dyDescent="0.25">
      <c r="B24" s="60">
        <v>16</v>
      </c>
      <c r="C24" s="61" t="s">
        <v>118</v>
      </c>
      <c r="D24" s="62" t="s">
        <v>119</v>
      </c>
      <c r="E24" s="63" t="s">
        <v>120</v>
      </c>
      <c r="F24" s="64" t="s">
        <v>121</v>
      </c>
      <c r="G24" s="61" t="s">
        <v>73</v>
      </c>
      <c r="H24" s="46" t="s">
        <v>61</v>
      </c>
      <c r="I24" s="47" t="s">
        <v>62</v>
      </c>
      <c r="J24" s="48">
        <v>43262</v>
      </c>
      <c r="K24" s="47" t="s">
        <v>63</v>
      </c>
      <c r="L24" s="47" t="s">
        <v>253</v>
      </c>
      <c r="M24" s="47" t="s">
        <v>255</v>
      </c>
      <c r="N24">
        <v>3</v>
      </c>
      <c r="O24" s="65">
        <v>7</v>
      </c>
      <c r="P24" s="66">
        <v>8</v>
      </c>
      <c r="Q24" s="66" t="s">
        <v>46</v>
      </c>
      <c r="R24" s="66">
        <v>5.5</v>
      </c>
      <c r="S24" s="72"/>
      <c r="T24" s="72"/>
      <c r="U24" s="72"/>
      <c r="V24" s="72"/>
      <c r="W24" s="68">
        <v>6</v>
      </c>
      <c r="X24" s="69">
        <f t="shared" si="0"/>
        <v>6.2</v>
      </c>
      <c r="Y24" s="70" t="str">
        <f t="shared" si="3"/>
        <v>C</v>
      </c>
      <c r="Z24" s="71" t="str">
        <f t="shared" si="1"/>
        <v>Trung bình</v>
      </c>
      <c r="AA24" s="55" t="str">
        <f t="shared" si="4"/>
        <v/>
      </c>
      <c r="AB24" s="55" t="s">
        <v>731</v>
      </c>
      <c r="AC24" s="57"/>
      <c r="AD24" s="3"/>
      <c r="AE24" s="58" t="str">
        <f t="shared" si="2"/>
        <v>Đạt</v>
      </c>
      <c r="AF24" s="58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79"/>
    </row>
    <row r="25" spans="2:47" ht="18.75" customHeight="1" x14ac:dyDescent="0.25">
      <c r="B25" s="60">
        <v>17</v>
      </c>
      <c r="C25" s="61" t="s">
        <v>122</v>
      </c>
      <c r="D25" s="62" t="s">
        <v>123</v>
      </c>
      <c r="E25" s="63" t="s">
        <v>124</v>
      </c>
      <c r="F25" s="64" t="s">
        <v>125</v>
      </c>
      <c r="G25" s="61" t="s">
        <v>60</v>
      </c>
      <c r="H25" s="46" t="s">
        <v>61</v>
      </c>
      <c r="I25" s="47" t="s">
        <v>62</v>
      </c>
      <c r="J25" s="48">
        <v>43262</v>
      </c>
      <c r="K25" s="47" t="s">
        <v>63</v>
      </c>
      <c r="L25" s="47" t="s">
        <v>253</v>
      </c>
      <c r="M25" s="47" t="s">
        <v>255</v>
      </c>
      <c r="N25">
        <v>3</v>
      </c>
      <c r="O25" s="65">
        <v>10</v>
      </c>
      <c r="P25" s="66">
        <v>8</v>
      </c>
      <c r="Q25" s="66" t="s">
        <v>46</v>
      </c>
      <c r="R25" s="66">
        <v>8.5</v>
      </c>
      <c r="S25" s="72"/>
      <c r="T25" s="72"/>
      <c r="U25" s="72"/>
      <c r="V25" s="72"/>
      <c r="W25" s="68">
        <v>9</v>
      </c>
      <c r="X25" s="69">
        <f t="shared" si="0"/>
        <v>8.9</v>
      </c>
      <c r="Y25" s="70" t="str">
        <f t="shared" si="3"/>
        <v>A</v>
      </c>
      <c r="Z25" s="71" t="str">
        <f t="shared" si="1"/>
        <v>Giỏi</v>
      </c>
      <c r="AA25" s="55" t="str">
        <f t="shared" si="4"/>
        <v/>
      </c>
      <c r="AB25" s="55" t="s">
        <v>731</v>
      </c>
      <c r="AC25" s="57"/>
      <c r="AD25" s="3"/>
      <c r="AE25" s="58" t="str">
        <f t="shared" si="2"/>
        <v>Đạt</v>
      </c>
      <c r="AF25" s="58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79"/>
    </row>
    <row r="26" spans="2:47" ht="18.75" customHeight="1" x14ac:dyDescent="0.25">
      <c r="B26" s="60">
        <v>18</v>
      </c>
      <c r="C26" s="61" t="s">
        <v>126</v>
      </c>
      <c r="D26" s="62" t="s">
        <v>127</v>
      </c>
      <c r="E26" s="63" t="s">
        <v>128</v>
      </c>
      <c r="F26" s="64" t="s">
        <v>129</v>
      </c>
      <c r="G26" s="61" t="s">
        <v>73</v>
      </c>
      <c r="H26" s="46" t="s">
        <v>61</v>
      </c>
      <c r="I26" s="47" t="s">
        <v>62</v>
      </c>
      <c r="J26" s="48">
        <v>43262</v>
      </c>
      <c r="K26" s="47" t="s">
        <v>63</v>
      </c>
      <c r="L26" s="47" t="s">
        <v>253</v>
      </c>
      <c r="M26" s="47" t="s">
        <v>255</v>
      </c>
      <c r="N26">
        <v>3</v>
      </c>
      <c r="O26" s="65">
        <v>8</v>
      </c>
      <c r="P26" s="66">
        <v>8</v>
      </c>
      <c r="Q26" s="66" t="s">
        <v>46</v>
      </c>
      <c r="R26" s="66">
        <v>8.5</v>
      </c>
      <c r="S26" s="72"/>
      <c r="T26" s="72"/>
      <c r="U26" s="72"/>
      <c r="V26" s="72"/>
      <c r="W26" s="68">
        <v>9</v>
      </c>
      <c r="X26" s="69">
        <f t="shared" si="0"/>
        <v>8.6999999999999993</v>
      </c>
      <c r="Y26" s="70" t="str">
        <f t="shared" si="3"/>
        <v>A</v>
      </c>
      <c r="Z26" s="71" t="str">
        <f t="shared" si="1"/>
        <v>Giỏi</v>
      </c>
      <c r="AA26" s="55" t="str">
        <f t="shared" si="4"/>
        <v/>
      </c>
      <c r="AB26" s="55" t="s">
        <v>731</v>
      </c>
      <c r="AC26" s="57"/>
      <c r="AD26" s="3"/>
      <c r="AE26" s="58" t="str">
        <f t="shared" si="2"/>
        <v>Đạt</v>
      </c>
      <c r="AF26" s="58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79"/>
    </row>
    <row r="27" spans="2:47" ht="18.75" customHeight="1" x14ac:dyDescent="0.25">
      <c r="B27" s="60">
        <v>19</v>
      </c>
      <c r="C27" s="61" t="s">
        <v>130</v>
      </c>
      <c r="D27" s="62" t="s">
        <v>131</v>
      </c>
      <c r="E27" s="63" t="s">
        <v>132</v>
      </c>
      <c r="F27" s="64" t="s">
        <v>133</v>
      </c>
      <c r="G27" s="61" t="s">
        <v>68</v>
      </c>
      <c r="H27" s="46" t="s">
        <v>61</v>
      </c>
      <c r="I27" s="47" t="s">
        <v>62</v>
      </c>
      <c r="J27" s="48">
        <v>43262</v>
      </c>
      <c r="K27" s="47" t="s">
        <v>63</v>
      </c>
      <c r="L27" s="47" t="s">
        <v>253</v>
      </c>
      <c r="M27" s="47" t="s">
        <v>255</v>
      </c>
      <c r="N27">
        <v>3</v>
      </c>
      <c r="O27" s="65">
        <v>10</v>
      </c>
      <c r="P27" s="66">
        <v>9</v>
      </c>
      <c r="Q27" s="66" t="s">
        <v>46</v>
      </c>
      <c r="R27" s="66">
        <v>8.5</v>
      </c>
      <c r="S27" s="72"/>
      <c r="T27" s="72"/>
      <c r="U27" s="72"/>
      <c r="V27" s="72"/>
      <c r="W27" s="68">
        <v>9</v>
      </c>
      <c r="X27" s="69">
        <f t="shared" si="0"/>
        <v>9</v>
      </c>
      <c r="Y27" s="70" t="str">
        <f t="shared" si="3"/>
        <v>A+</v>
      </c>
      <c r="Z27" s="71" t="str">
        <f t="shared" si="1"/>
        <v>Giỏi</v>
      </c>
      <c r="AA27" s="55" t="str">
        <f t="shared" si="4"/>
        <v/>
      </c>
      <c r="AB27" s="55" t="s">
        <v>731</v>
      </c>
      <c r="AC27" s="57"/>
      <c r="AD27" s="3"/>
      <c r="AE27" s="58" t="str">
        <f t="shared" si="2"/>
        <v>Đạt</v>
      </c>
      <c r="AF27" s="58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79"/>
    </row>
    <row r="28" spans="2:47" ht="18.75" customHeight="1" x14ac:dyDescent="0.25">
      <c r="B28" s="60">
        <v>20</v>
      </c>
      <c r="C28" s="61" t="s">
        <v>134</v>
      </c>
      <c r="D28" s="62" t="s">
        <v>112</v>
      </c>
      <c r="E28" s="63" t="s">
        <v>135</v>
      </c>
      <c r="F28" s="64" t="s">
        <v>136</v>
      </c>
      <c r="G28" s="61" t="s">
        <v>78</v>
      </c>
      <c r="H28" s="46" t="s">
        <v>61</v>
      </c>
      <c r="I28" s="47" t="s">
        <v>62</v>
      </c>
      <c r="J28" s="48">
        <v>43262</v>
      </c>
      <c r="K28" s="47" t="s">
        <v>63</v>
      </c>
      <c r="L28" s="47" t="s">
        <v>253</v>
      </c>
      <c r="M28" s="47" t="s">
        <v>255</v>
      </c>
      <c r="N28">
        <v>3</v>
      </c>
      <c r="O28" s="65">
        <v>9</v>
      </c>
      <c r="P28" s="66">
        <v>9</v>
      </c>
      <c r="Q28" s="66" t="s">
        <v>46</v>
      </c>
      <c r="R28" s="66">
        <v>8.5</v>
      </c>
      <c r="S28" s="72"/>
      <c r="T28" s="72"/>
      <c r="U28" s="72"/>
      <c r="V28" s="72"/>
      <c r="W28" s="68">
        <v>9</v>
      </c>
      <c r="X28" s="69">
        <f t="shared" si="0"/>
        <v>8.9</v>
      </c>
      <c r="Y28" s="70" t="str">
        <f t="shared" si="3"/>
        <v>A</v>
      </c>
      <c r="Z28" s="71" t="str">
        <f t="shared" si="1"/>
        <v>Giỏi</v>
      </c>
      <c r="AA28" s="55" t="str">
        <f t="shared" si="4"/>
        <v/>
      </c>
      <c r="AB28" s="55" t="s">
        <v>731</v>
      </c>
      <c r="AC28" s="57"/>
      <c r="AD28" s="3"/>
      <c r="AE28" s="58" t="str">
        <f t="shared" si="2"/>
        <v>Đạt</v>
      </c>
      <c r="AF28" s="58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79"/>
    </row>
    <row r="29" spans="2:47" ht="18.75" customHeight="1" x14ac:dyDescent="0.25">
      <c r="B29" s="60">
        <v>21</v>
      </c>
      <c r="C29" s="61" t="s">
        <v>137</v>
      </c>
      <c r="D29" s="62" t="s">
        <v>138</v>
      </c>
      <c r="E29" s="63" t="s">
        <v>139</v>
      </c>
      <c r="F29" s="64" t="s">
        <v>140</v>
      </c>
      <c r="G29" s="61" t="s">
        <v>60</v>
      </c>
      <c r="H29" s="46" t="s">
        <v>61</v>
      </c>
      <c r="I29" s="47" t="s">
        <v>62</v>
      </c>
      <c r="J29" s="48">
        <v>43262</v>
      </c>
      <c r="K29" s="47" t="s">
        <v>63</v>
      </c>
      <c r="L29" s="47" t="s">
        <v>253</v>
      </c>
      <c r="M29" s="47" t="s">
        <v>255</v>
      </c>
      <c r="N29">
        <v>3</v>
      </c>
      <c r="O29" s="65">
        <v>10</v>
      </c>
      <c r="P29" s="66">
        <v>8</v>
      </c>
      <c r="Q29" s="66" t="s">
        <v>46</v>
      </c>
      <c r="R29" s="66">
        <v>8.5</v>
      </c>
      <c r="S29" s="72"/>
      <c r="T29" s="72"/>
      <c r="U29" s="72"/>
      <c r="V29" s="72"/>
      <c r="W29" s="68">
        <v>9</v>
      </c>
      <c r="X29" s="69">
        <f t="shared" si="0"/>
        <v>8.9</v>
      </c>
      <c r="Y29" s="70" t="str">
        <f t="shared" si="3"/>
        <v>A</v>
      </c>
      <c r="Z29" s="71" t="str">
        <f t="shared" si="1"/>
        <v>Giỏi</v>
      </c>
      <c r="AA29" s="55" t="str">
        <f t="shared" si="4"/>
        <v/>
      </c>
      <c r="AB29" s="55" t="s">
        <v>731</v>
      </c>
      <c r="AC29" s="57"/>
      <c r="AD29" s="3"/>
      <c r="AE29" s="58" t="str">
        <f t="shared" si="2"/>
        <v>Đạt</v>
      </c>
      <c r="AF29" s="58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79"/>
    </row>
    <row r="30" spans="2:47" ht="18.75" customHeight="1" x14ac:dyDescent="0.25">
      <c r="B30" s="60">
        <v>22</v>
      </c>
      <c r="C30" s="61" t="s">
        <v>141</v>
      </c>
      <c r="D30" s="62" t="s">
        <v>142</v>
      </c>
      <c r="E30" s="63" t="s">
        <v>143</v>
      </c>
      <c r="F30" s="64" t="s">
        <v>144</v>
      </c>
      <c r="G30" s="61" t="s">
        <v>60</v>
      </c>
      <c r="H30" s="46" t="s">
        <v>61</v>
      </c>
      <c r="I30" s="47" t="s">
        <v>62</v>
      </c>
      <c r="J30" s="48">
        <v>43262</v>
      </c>
      <c r="K30" s="47" t="s">
        <v>63</v>
      </c>
      <c r="L30" s="47" t="s">
        <v>253</v>
      </c>
      <c r="M30" s="47" t="s">
        <v>255</v>
      </c>
      <c r="N30">
        <v>3</v>
      </c>
      <c r="O30" s="65">
        <v>9</v>
      </c>
      <c r="P30" s="66">
        <v>9</v>
      </c>
      <c r="Q30" s="66" t="s">
        <v>46</v>
      </c>
      <c r="R30" s="66">
        <v>9</v>
      </c>
      <c r="S30" s="72"/>
      <c r="T30" s="72"/>
      <c r="U30" s="72"/>
      <c r="V30" s="72"/>
      <c r="W30" s="68">
        <v>9.5</v>
      </c>
      <c r="X30" s="69">
        <f t="shared" si="0"/>
        <v>9.3000000000000007</v>
      </c>
      <c r="Y30" s="70" t="str">
        <f t="shared" si="3"/>
        <v>A+</v>
      </c>
      <c r="Z30" s="71" t="str">
        <f t="shared" si="1"/>
        <v>Giỏi</v>
      </c>
      <c r="AA30" s="55" t="str">
        <f t="shared" si="4"/>
        <v/>
      </c>
      <c r="AB30" s="55" t="s">
        <v>731</v>
      </c>
      <c r="AC30" s="57"/>
      <c r="AD30" s="3"/>
      <c r="AE30" s="58" t="str">
        <f t="shared" si="2"/>
        <v>Đạt</v>
      </c>
      <c r="AF30" s="58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79"/>
    </row>
    <row r="31" spans="2:47" ht="18.75" customHeight="1" x14ac:dyDescent="0.25">
      <c r="B31" s="60">
        <v>23</v>
      </c>
      <c r="C31" s="61" t="s">
        <v>145</v>
      </c>
      <c r="D31" s="62" t="s">
        <v>146</v>
      </c>
      <c r="E31" s="63" t="s">
        <v>147</v>
      </c>
      <c r="F31" s="64" t="s">
        <v>148</v>
      </c>
      <c r="G31" s="61" t="s">
        <v>78</v>
      </c>
      <c r="H31" s="46" t="s">
        <v>61</v>
      </c>
      <c r="I31" s="47" t="s">
        <v>62</v>
      </c>
      <c r="J31" s="48">
        <v>43262</v>
      </c>
      <c r="K31" s="47" t="s">
        <v>63</v>
      </c>
      <c r="L31" s="47" t="s">
        <v>253</v>
      </c>
      <c r="M31" s="47" t="s">
        <v>255</v>
      </c>
      <c r="N31">
        <v>3</v>
      </c>
      <c r="O31" s="65">
        <v>10</v>
      </c>
      <c r="P31" s="66">
        <v>9.5</v>
      </c>
      <c r="Q31" s="66" t="s">
        <v>46</v>
      </c>
      <c r="R31" s="66">
        <v>8.5</v>
      </c>
      <c r="S31" s="72"/>
      <c r="T31" s="72"/>
      <c r="U31" s="72"/>
      <c r="V31" s="72"/>
      <c r="W31" s="68">
        <v>9</v>
      </c>
      <c r="X31" s="69">
        <f t="shared" si="0"/>
        <v>9.1</v>
      </c>
      <c r="Y31" s="70" t="str">
        <f t="shared" si="3"/>
        <v>A+</v>
      </c>
      <c r="Z31" s="71" t="str">
        <f t="shared" si="1"/>
        <v>Giỏi</v>
      </c>
      <c r="AA31" s="55" t="str">
        <f t="shared" si="4"/>
        <v/>
      </c>
      <c r="AB31" s="55" t="s">
        <v>731</v>
      </c>
      <c r="AC31" s="57"/>
      <c r="AD31" s="3"/>
      <c r="AE31" s="58" t="str">
        <f t="shared" si="2"/>
        <v>Đạt</v>
      </c>
      <c r="AF31" s="58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79"/>
    </row>
    <row r="32" spans="2:47" ht="18.75" customHeight="1" x14ac:dyDescent="0.25">
      <c r="B32" s="60">
        <v>24</v>
      </c>
      <c r="C32" s="61" t="s">
        <v>149</v>
      </c>
      <c r="D32" s="62" t="s">
        <v>116</v>
      </c>
      <c r="E32" s="63" t="s">
        <v>150</v>
      </c>
      <c r="F32" s="64" t="s">
        <v>151</v>
      </c>
      <c r="G32" s="61" t="s">
        <v>73</v>
      </c>
      <c r="H32" s="46" t="s">
        <v>61</v>
      </c>
      <c r="I32" s="47" t="s">
        <v>62</v>
      </c>
      <c r="J32" s="48">
        <v>43262</v>
      </c>
      <c r="K32" s="47" t="s">
        <v>63</v>
      </c>
      <c r="L32" s="47" t="s">
        <v>253</v>
      </c>
      <c r="M32" s="47" t="s">
        <v>255</v>
      </c>
      <c r="N32">
        <v>3</v>
      </c>
      <c r="O32" s="65">
        <v>10</v>
      </c>
      <c r="P32" s="66">
        <v>8</v>
      </c>
      <c r="Q32" s="66" t="s">
        <v>46</v>
      </c>
      <c r="R32" s="66">
        <v>7.5</v>
      </c>
      <c r="S32" s="72"/>
      <c r="T32" s="72"/>
      <c r="U32" s="72"/>
      <c r="V32" s="72"/>
      <c r="W32" s="68">
        <v>8</v>
      </c>
      <c r="X32" s="69">
        <f t="shared" si="0"/>
        <v>8.1</v>
      </c>
      <c r="Y32" s="70" t="str">
        <f t="shared" si="3"/>
        <v>B+</v>
      </c>
      <c r="Z32" s="71" t="str">
        <f t="shared" si="1"/>
        <v>Khá</v>
      </c>
      <c r="AA32" s="55" t="str">
        <f t="shared" si="4"/>
        <v/>
      </c>
      <c r="AB32" s="55" t="s">
        <v>731</v>
      </c>
      <c r="AC32" s="57"/>
      <c r="AD32" s="3"/>
      <c r="AE32" s="58" t="str">
        <f t="shared" si="2"/>
        <v>Đạt</v>
      </c>
      <c r="AF32" s="58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79"/>
    </row>
    <row r="33" spans="2:47" ht="18.75" customHeight="1" x14ac:dyDescent="0.25">
      <c r="B33" s="60">
        <v>25</v>
      </c>
      <c r="C33" s="61" t="s">
        <v>152</v>
      </c>
      <c r="D33" s="62" t="s">
        <v>153</v>
      </c>
      <c r="E33" s="63" t="s">
        <v>154</v>
      </c>
      <c r="F33" s="64" t="s">
        <v>155</v>
      </c>
      <c r="G33" s="61" t="s">
        <v>60</v>
      </c>
      <c r="H33" s="46" t="s">
        <v>61</v>
      </c>
      <c r="I33" s="47" t="s">
        <v>62</v>
      </c>
      <c r="J33" s="48">
        <v>43262</v>
      </c>
      <c r="K33" s="47" t="s">
        <v>63</v>
      </c>
      <c r="L33" s="47" t="s">
        <v>253</v>
      </c>
      <c r="M33" s="47" t="s">
        <v>255</v>
      </c>
      <c r="N33">
        <v>3</v>
      </c>
      <c r="O33" s="65">
        <v>10</v>
      </c>
      <c r="P33" s="66">
        <v>8</v>
      </c>
      <c r="Q33" s="66" t="s">
        <v>46</v>
      </c>
      <c r="R33" s="66">
        <v>6</v>
      </c>
      <c r="S33" s="72"/>
      <c r="T33" s="72"/>
      <c r="U33" s="72"/>
      <c r="V33" s="72"/>
      <c r="W33" s="68">
        <v>7</v>
      </c>
      <c r="X33" s="69">
        <f t="shared" si="0"/>
        <v>7.2</v>
      </c>
      <c r="Y33" s="70" t="str">
        <f t="shared" si="3"/>
        <v>B</v>
      </c>
      <c r="Z33" s="71" t="str">
        <f t="shared" si="1"/>
        <v>Khá</v>
      </c>
      <c r="AA33" s="55" t="str">
        <f t="shared" si="4"/>
        <v/>
      </c>
      <c r="AB33" s="55" t="s">
        <v>731</v>
      </c>
      <c r="AC33" s="57"/>
      <c r="AD33" s="3"/>
      <c r="AE33" s="58" t="str">
        <f t="shared" si="2"/>
        <v>Đạt</v>
      </c>
      <c r="AF33" s="58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79"/>
    </row>
    <row r="34" spans="2:47" ht="18.75" customHeight="1" x14ac:dyDescent="0.25">
      <c r="B34" s="60">
        <v>26</v>
      </c>
      <c r="C34" s="61" t="s">
        <v>156</v>
      </c>
      <c r="D34" s="62" t="s">
        <v>157</v>
      </c>
      <c r="E34" s="63" t="s">
        <v>158</v>
      </c>
      <c r="F34" s="64" t="s">
        <v>159</v>
      </c>
      <c r="G34" s="61" t="s">
        <v>78</v>
      </c>
      <c r="H34" s="46" t="s">
        <v>61</v>
      </c>
      <c r="I34" s="47" t="s">
        <v>62</v>
      </c>
      <c r="J34" s="48">
        <v>43262</v>
      </c>
      <c r="K34" s="47" t="s">
        <v>63</v>
      </c>
      <c r="L34" s="47" t="s">
        <v>253</v>
      </c>
      <c r="M34" s="47" t="s">
        <v>255</v>
      </c>
      <c r="N34">
        <v>3</v>
      </c>
      <c r="O34" s="65">
        <v>8</v>
      </c>
      <c r="P34" s="66">
        <v>8</v>
      </c>
      <c r="Q34" s="66" t="s">
        <v>46</v>
      </c>
      <c r="R34" s="66">
        <v>6.5</v>
      </c>
      <c r="S34" s="72"/>
      <c r="T34" s="72"/>
      <c r="U34" s="72"/>
      <c r="V34" s="72"/>
      <c r="W34" s="68">
        <v>7</v>
      </c>
      <c r="X34" s="69">
        <f t="shared" si="0"/>
        <v>7.1</v>
      </c>
      <c r="Y34" s="70" t="str">
        <f t="shared" si="3"/>
        <v>B</v>
      </c>
      <c r="Z34" s="71" t="str">
        <f t="shared" si="1"/>
        <v>Khá</v>
      </c>
      <c r="AA34" s="55" t="str">
        <f t="shared" si="4"/>
        <v/>
      </c>
      <c r="AB34" s="55" t="s">
        <v>731</v>
      </c>
      <c r="AC34" s="57"/>
      <c r="AD34" s="3"/>
      <c r="AE34" s="58" t="str">
        <f t="shared" si="2"/>
        <v>Đạt</v>
      </c>
      <c r="AF34" s="58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79"/>
    </row>
    <row r="35" spans="2:47" ht="18.75" customHeight="1" x14ac:dyDescent="0.25">
      <c r="B35" s="60">
        <v>27</v>
      </c>
      <c r="C35" s="61" t="s">
        <v>160</v>
      </c>
      <c r="D35" s="62" t="s">
        <v>161</v>
      </c>
      <c r="E35" s="63" t="s">
        <v>162</v>
      </c>
      <c r="F35" s="64" t="s">
        <v>163</v>
      </c>
      <c r="G35" s="61" t="s">
        <v>60</v>
      </c>
      <c r="H35" s="46" t="s">
        <v>61</v>
      </c>
      <c r="I35" s="47" t="s">
        <v>62</v>
      </c>
      <c r="J35" s="48">
        <v>43262</v>
      </c>
      <c r="K35" s="47" t="s">
        <v>63</v>
      </c>
      <c r="L35" s="47" t="s">
        <v>254</v>
      </c>
      <c r="M35" s="47" t="s">
        <v>255</v>
      </c>
      <c r="N35">
        <v>3</v>
      </c>
      <c r="O35" s="65">
        <v>10</v>
      </c>
      <c r="P35" s="66">
        <v>8</v>
      </c>
      <c r="Q35" s="66" t="s">
        <v>46</v>
      </c>
      <c r="R35" s="66">
        <v>8.5</v>
      </c>
      <c r="S35" s="72"/>
      <c r="T35" s="72"/>
      <c r="U35" s="72"/>
      <c r="V35" s="72"/>
      <c r="W35" s="68">
        <v>9</v>
      </c>
      <c r="X35" s="69">
        <f t="shared" si="0"/>
        <v>8.9</v>
      </c>
      <c r="Y35" s="70" t="str">
        <f t="shared" si="3"/>
        <v>A</v>
      </c>
      <c r="Z35" s="71" t="str">
        <f t="shared" si="1"/>
        <v>Giỏi</v>
      </c>
      <c r="AA35" s="55" t="str">
        <f t="shared" si="4"/>
        <v/>
      </c>
      <c r="AB35" s="55" t="s">
        <v>731</v>
      </c>
      <c r="AC35" s="57"/>
      <c r="AD35" s="3"/>
      <c r="AE35" s="58" t="str">
        <f t="shared" si="2"/>
        <v>Đạt</v>
      </c>
      <c r="AF35" s="58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79"/>
    </row>
    <row r="36" spans="2:47" ht="18.75" customHeight="1" x14ac:dyDescent="0.25">
      <c r="B36" s="60">
        <v>28</v>
      </c>
      <c r="C36" s="61" t="s">
        <v>164</v>
      </c>
      <c r="D36" s="62" t="s">
        <v>165</v>
      </c>
      <c r="E36" s="63" t="s">
        <v>166</v>
      </c>
      <c r="F36" s="64" t="s">
        <v>167</v>
      </c>
      <c r="G36" s="61" t="s">
        <v>78</v>
      </c>
      <c r="H36" s="46" t="s">
        <v>61</v>
      </c>
      <c r="I36" s="47" t="s">
        <v>62</v>
      </c>
      <c r="J36" s="48">
        <v>43262</v>
      </c>
      <c r="K36" s="47" t="s">
        <v>63</v>
      </c>
      <c r="L36" s="47" t="s">
        <v>254</v>
      </c>
      <c r="M36" s="47" t="s">
        <v>255</v>
      </c>
      <c r="N36">
        <v>3</v>
      </c>
      <c r="O36" s="65">
        <v>9</v>
      </c>
      <c r="P36" s="66">
        <v>8</v>
      </c>
      <c r="Q36" s="66" t="s">
        <v>46</v>
      </c>
      <c r="R36" s="66">
        <v>7</v>
      </c>
      <c r="S36" s="72"/>
      <c r="T36" s="72"/>
      <c r="U36" s="72"/>
      <c r="V36" s="72"/>
      <c r="W36" s="68">
        <v>7.5</v>
      </c>
      <c r="X36" s="69">
        <f t="shared" si="0"/>
        <v>7.6</v>
      </c>
      <c r="Y36" s="70" t="str">
        <f t="shared" si="3"/>
        <v>B</v>
      </c>
      <c r="Z36" s="71" t="str">
        <f t="shared" si="1"/>
        <v>Khá</v>
      </c>
      <c r="AA36" s="55" t="str">
        <f t="shared" si="4"/>
        <v/>
      </c>
      <c r="AB36" s="55" t="s">
        <v>731</v>
      </c>
      <c r="AC36" s="57"/>
      <c r="AD36" s="3"/>
      <c r="AE36" s="58" t="str">
        <f t="shared" si="2"/>
        <v>Đạt</v>
      </c>
      <c r="AF36" s="58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79"/>
    </row>
    <row r="37" spans="2:47" ht="18.75" customHeight="1" x14ac:dyDescent="0.25">
      <c r="B37" s="60">
        <v>29</v>
      </c>
      <c r="C37" s="61" t="s">
        <v>168</v>
      </c>
      <c r="D37" s="62" t="s">
        <v>169</v>
      </c>
      <c r="E37" s="63" t="s">
        <v>170</v>
      </c>
      <c r="F37" s="64" t="s">
        <v>171</v>
      </c>
      <c r="G37" s="61" t="s">
        <v>73</v>
      </c>
      <c r="H37" s="46" t="s">
        <v>61</v>
      </c>
      <c r="I37" s="47" t="s">
        <v>62</v>
      </c>
      <c r="J37" s="48">
        <v>43262</v>
      </c>
      <c r="K37" s="47" t="s">
        <v>63</v>
      </c>
      <c r="L37" s="47" t="s">
        <v>254</v>
      </c>
      <c r="M37" s="47" t="s">
        <v>255</v>
      </c>
      <c r="N37">
        <v>3</v>
      </c>
      <c r="O37" s="65">
        <v>9</v>
      </c>
      <c r="P37" s="66">
        <v>8</v>
      </c>
      <c r="Q37" s="66" t="s">
        <v>46</v>
      </c>
      <c r="R37" s="66">
        <v>7</v>
      </c>
      <c r="S37" s="72"/>
      <c r="T37" s="72"/>
      <c r="U37" s="72"/>
      <c r="V37" s="72"/>
      <c r="W37" s="68">
        <v>7.5</v>
      </c>
      <c r="X37" s="69">
        <f t="shared" si="0"/>
        <v>7.6</v>
      </c>
      <c r="Y37" s="70" t="str">
        <f t="shared" si="3"/>
        <v>B</v>
      </c>
      <c r="Z37" s="71" t="str">
        <f t="shared" si="1"/>
        <v>Khá</v>
      </c>
      <c r="AA37" s="55" t="str">
        <f t="shared" si="4"/>
        <v/>
      </c>
      <c r="AB37" s="55" t="s">
        <v>731</v>
      </c>
      <c r="AC37" s="57"/>
      <c r="AD37" s="3"/>
      <c r="AE37" s="58" t="str">
        <f t="shared" si="2"/>
        <v>Đạt</v>
      </c>
      <c r="AF37" s="58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79"/>
    </row>
    <row r="38" spans="2:47" ht="18.75" customHeight="1" x14ac:dyDescent="0.25">
      <c r="B38" s="60">
        <v>30</v>
      </c>
      <c r="C38" s="61" t="s">
        <v>172</v>
      </c>
      <c r="D38" s="62" t="s">
        <v>173</v>
      </c>
      <c r="E38" s="63" t="s">
        <v>170</v>
      </c>
      <c r="F38" s="64" t="s">
        <v>174</v>
      </c>
      <c r="G38" s="61" t="s">
        <v>60</v>
      </c>
      <c r="H38" s="46" t="s">
        <v>61</v>
      </c>
      <c r="I38" s="47" t="s">
        <v>62</v>
      </c>
      <c r="J38" s="48">
        <v>43262</v>
      </c>
      <c r="K38" s="47" t="s">
        <v>63</v>
      </c>
      <c r="L38" s="47" t="s">
        <v>254</v>
      </c>
      <c r="M38" s="47" t="s">
        <v>255</v>
      </c>
      <c r="N38">
        <v>3</v>
      </c>
      <c r="O38" s="65">
        <v>9</v>
      </c>
      <c r="P38" s="66">
        <v>8</v>
      </c>
      <c r="Q38" s="66" t="s">
        <v>46</v>
      </c>
      <c r="R38" s="66">
        <v>6.5</v>
      </c>
      <c r="S38" s="72"/>
      <c r="T38" s="72"/>
      <c r="U38" s="72"/>
      <c r="V38" s="72"/>
      <c r="W38" s="68">
        <v>7</v>
      </c>
      <c r="X38" s="69">
        <f t="shared" si="0"/>
        <v>7.2</v>
      </c>
      <c r="Y38" s="70" t="str">
        <f t="shared" si="3"/>
        <v>B</v>
      </c>
      <c r="Z38" s="71" t="str">
        <f t="shared" si="1"/>
        <v>Khá</v>
      </c>
      <c r="AA38" s="55" t="str">
        <f t="shared" si="4"/>
        <v/>
      </c>
      <c r="AB38" s="55" t="s">
        <v>731</v>
      </c>
      <c r="AC38" s="57"/>
      <c r="AD38" s="3"/>
      <c r="AE38" s="58" t="str">
        <f t="shared" si="2"/>
        <v>Đạt</v>
      </c>
      <c r="AF38" s="58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79"/>
    </row>
    <row r="39" spans="2:47" ht="18.75" customHeight="1" x14ac:dyDescent="0.25">
      <c r="B39" s="60">
        <v>31</v>
      </c>
      <c r="C39" s="61" t="s">
        <v>175</v>
      </c>
      <c r="D39" s="62" t="s">
        <v>176</v>
      </c>
      <c r="E39" s="63" t="s">
        <v>177</v>
      </c>
      <c r="F39" s="64" t="s">
        <v>178</v>
      </c>
      <c r="G39" s="61" t="s">
        <v>73</v>
      </c>
      <c r="H39" s="46" t="s">
        <v>61</v>
      </c>
      <c r="I39" s="47" t="s">
        <v>62</v>
      </c>
      <c r="J39" s="48">
        <v>43262</v>
      </c>
      <c r="K39" s="47" t="s">
        <v>63</v>
      </c>
      <c r="L39" s="47" t="s">
        <v>254</v>
      </c>
      <c r="M39" s="47" t="s">
        <v>255</v>
      </c>
      <c r="N39">
        <v>3</v>
      </c>
      <c r="O39" s="65">
        <v>10</v>
      </c>
      <c r="P39" s="66">
        <v>9</v>
      </c>
      <c r="Q39" s="66" t="s">
        <v>46</v>
      </c>
      <c r="R39" s="66">
        <v>9</v>
      </c>
      <c r="S39" s="72"/>
      <c r="T39" s="72"/>
      <c r="U39" s="72"/>
      <c r="V39" s="72"/>
      <c r="W39" s="68">
        <v>9.5</v>
      </c>
      <c r="X39" s="69">
        <f t="shared" si="0"/>
        <v>9.4</v>
      </c>
      <c r="Y39" s="70" t="str">
        <f t="shared" si="3"/>
        <v>A+</v>
      </c>
      <c r="Z39" s="71" t="str">
        <f t="shared" si="1"/>
        <v>Giỏi</v>
      </c>
      <c r="AA39" s="55" t="str">
        <f t="shared" si="4"/>
        <v/>
      </c>
      <c r="AB39" s="55" t="s">
        <v>731</v>
      </c>
      <c r="AC39" s="57"/>
      <c r="AD39" s="3"/>
      <c r="AE39" s="58" t="str">
        <f t="shared" si="2"/>
        <v>Đạt</v>
      </c>
      <c r="AF39" s="58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79"/>
    </row>
    <row r="40" spans="2:47" ht="18.75" customHeight="1" x14ac:dyDescent="0.25">
      <c r="B40" s="60">
        <v>32</v>
      </c>
      <c r="C40" s="61" t="s">
        <v>179</v>
      </c>
      <c r="D40" s="62" t="s">
        <v>180</v>
      </c>
      <c r="E40" s="63" t="s">
        <v>181</v>
      </c>
      <c r="F40" s="64" t="s">
        <v>182</v>
      </c>
      <c r="G40" s="61" t="s">
        <v>73</v>
      </c>
      <c r="H40" s="46" t="s">
        <v>61</v>
      </c>
      <c r="I40" s="47" t="s">
        <v>62</v>
      </c>
      <c r="J40" s="48">
        <v>43262</v>
      </c>
      <c r="K40" s="47" t="s">
        <v>63</v>
      </c>
      <c r="L40" s="47" t="s">
        <v>254</v>
      </c>
      <c r="M40" s="47" t="s">
        <v>255</v>
      </c>
      <c r="N40">
        <v>3</v>
      </c>
      <c r="O40" s="65">
        <v>10</v>
      </c>
      <c r="P40" s="66">
        <v>8</v>
      </c>
      <c r="Q40" s="66" t="s">
        <v>46</v>
      </c>
      <c r="R40" s="66">
        <v>8.5</v>
      </c>
      <c r="S40" s="72"/>
      <c r="T40" s="72"/>
      <c r="U40" s="72"/>
      <c r="V40" s="72"/>
      <c r="W40" s="68">
        <v>9</v>
      </c>
      <c r="X40" s="69">
        <f t="shared" si="0"/>
        <v>8.9</v>
      </c>
      <c r="Y40" s="70" t="str">
        <f t="shared" si="3"/>
        <v>A</v>
      </c>
      <c r="Z40" s="71" t="str">
        <f t="shared" si="1"/>
        <v>Giỏi</v>
      </c>
      <c r="AA40" s="55" t="str">
        <f t="shared" si="4"/>
        <v/>
      </c>
      <c r="AB40" s="55" t="s">
        <v>731</v>
      </c>
      <c r="AC40" s="57"/>
      <c r="AD40" s="3"/>
      <c r="AE40" s="58" t="str">
        <f t="shared" si="2"/>
        <v>Đạt</v>
      </c>
      <c r="AF40" s="58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79"/>
    </row>
    <row r="41" spans="2:47" ht="18.75" customHeight="1" x14ac:dyDescent="0.25">
      <c r="B41" s="60">
        <v>33</v>
      </c>
      <c r="C41" s="61" t="s">
        <v>183</v>
      </c>
      <c r="D41" s="62" t="s">
        <v>184</v>
      </c>
      <c r="E41" s="63" t="s">
        <v>181</v>
      </c>
      <c r="F41" s="64" t="s">
        <v>185</v>
      </c>
      <c r="G41" s="61" t="s">
        <v>78</v>
      </c>
      <c r="H41" s="46" t="s">
        <v>61</v>
      </c>
      <c r="I41" s="47" t="s">
        <v>62</v>
      </c>
      <c r="J41" s="48">
        <v>43262</v>
      </c>
      <c r="K41" s="47" t="s">
        <v>63</v>
      </c>
      <c r="L41" s="47" t="s">
        <v>254</v>
      </c>
      <c r="M41" s="47" t="s">
        <v>255</v>
      </c>
      <c r="N41">
        <v>3</v>
      </c>
      <c r="O41" s="65">
        <v>10</v>
      </c>
      <c r="P41" s="66">
        <v>9.5</v>
      </c>
      <c r="Q41" s="66" t="s">
        <v>46</v>
      </c>
      <c r="R41" s="66">
        <v>9</v>
      </c>
      <c r="S41" s="72"/>
      <c r="T41" s="72"/>
      <c r="U41" s="72"/>
      <c r="V41" s="72"/>
      <c r="W41" s="68">
        <v>9.5</v>
      </c>
      <c r="X41" s="69">
        <f t="shared" si="0"/>
        <v>9.5</v>
      </c>
      <c r="Y41" s="70" t="str">
        <f t="shared" si="3"/>
        <v>A+</v>
      </c>
      <c r="Z41" s="71" t="str">
        <f t="shared" si="1"/>
        <v>Giỏi</v>
      </c>
      <c r="AA41" s="55" t="str">
        <f t="shared" si="4"/>
        <v/>
      </c>
      <c r="AB41" s="55" t="s">
        <v>731</v>
      </c>
      <c r="AC41" s="57"/>
      <c r="AD41" s="3"/>
      <c r="AE41" s="58" t="str">
        <f t="shared" si="2"/>
        <v>Đạt</v>
      </c>
      <c r="AF41" s="58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79"/>
    </row>
    <row r="42" spans="2:47" ht="18.75" customHeight="1" x14ac:dyDescent="0.25">
      <c r="B42" s="60">
        <v>34</v>
      </c>
      <c r="C42" s="61" t="s">
        <v>186</v>
      </c>
      <c r="D42" s="62" t="s">
        <v>187</v>
      </c>
      <c r="E42" s="63" t="s">
        <v>188</v>
      </c>
      <c r="F42" s="64" t="s">
        <v>189</v>
      </c>
      <c r="G42" s="61" t="s">
        <v>68</v>
      </c>
      <c r="H42" s="46" t="s">
        <v>61</v>
      </c>
      <c r="I42" s="47" t="s">
        <v>62</v>
      </c>
      <c r="J42" s="48">
        <v>43262</v>
      </c>
      <c r="K42" s="47" t="s">
        <v>63</v>
      </c>
      <c r="L42" s="47" t="s">
        <v>254</v>
      </c>
      <c r="M42" s="47" t="s">
        <v>255</v>
      </c>
      <c r="N42">
        <v>3</v>
      </c>
      <c r="O42" s="65">
        <v>10</v>
      </c>
      <c r="P42" s="66">
        <v>8</v>
      </c>
      <c r="Q42" s="66" t="s">
        <v>46</v>
      </c>
      <c r="R42" s="66">
        <v>8.5</v>
      </c>
      <c r="S42" s="72"/>
      <c r="T42" s="72"/>
      <c r="U42" s="72"/>
      <c r="V42" s="72"/>
      <c r="W42" s="68">
        <v>9</v>
      </c>
      <c r="X42" s="69">
        <f t="shared" si="0"/>
        <v>8.9</v>
      </c>
      <c r="Y42" s="70" t="str">
        <f t="shared" si="3"/>
        <v>A</v>
      </c>
      <c r="Z42" s="71" t="str">
        <f t="shared" si="1"/>
        <v>Giỏi</v>
      </c>
      <c r="AA42" s="55" t="str">
        <f t="shared" si="4"/>
        <v/>
      </c>
      <c r="AB42" s="55" t="s">
        <v>731</v>
      </c>
      <c r="AC42" s="57"/>
      <c r="AD42" s="3"/>
      <c r="AE42" s="58" t="str">
        <f t="shared" si="2"/>
        <v>Đạt</v>
      </c>
      <c r="AF42" s="58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79"/>
    </row>
    <row r="43" spans="2:47" ht="18.75" customHeight="1" x14ac:dyDescent="0.25">
      <c r="B43" s="60">
        <v>35</v>
      </c>
      <c r="C43" s="61" t="s">
        <v>190</v>
      </c>
      <c r="D43" s="62" t="s">
        <v>191</v>
      </c>
      <c r="E43" s="63" t="s">
        <v>192</v>
      </c>
      <c r="F43" s="64" t="s">
        <v>193</v>
      </c>
      <c r="G43" s="61" t="s">
        <v>68</v>
      </c>
      <c r="H43" s="46" t="s">
        <v>61</v>
      </c>
      <c r="I43" s="47" t="s">
        <v>62</v>
      </c>
      <c r="J43" s="48">
        <v>43262</v>
      </c>
      <c r="K43" s="47" t="s">
        <v>63</v>
      </c>
      <c r="L43" s="47" t="s">
        <v>254</v>
      </c>
      <c r="M43" s="47" t="s">
        <v>255</v>
      </c>
      <c r="N43">
        <v>3</v>
      </c>
      <c r="O43" s="65">
        <v>9</v>
      </c>
      <c r="P43" s="66">
        <v>8</v>
      </c>
      <c r="Q43" s="66" t="s">
        <v>46</v>
      </c>
      <c r="R43" s="66">
        <v>8</v>
      </c>
      <c r="S43" s="72"/>
      <c r="T43" s="72"/>
      <c r="U43" s="72"/>
      <c r="V43" s="72"/>
      <c r="W43" s="68">
        <v>8.5</v>
      </c>
      <c r="X43" s="69">
        <f t="shared" si="0"/>
        <v>8.4</v>
      </c>
      <c r="Y43" s="70" t="str">
        <f t="shared" si="3"/>
        <v>B+</v>
      </c>
      <c r="Z43" s="71" t="str">
        <f t="shared" si="1"/>
        <v>Khá</v>
      </c>
      <c r="AA43" s="55" t="str">
        <f t="shared" si="4"/>
        <v/>
      </c>
      <c r="AB43" s="55" t="s">
        <v>731</v>
      </c>
      <c r="AC43" s="57"/>
      <c r="AD43" s="3"/>
      <c r="AE43" s="58" t="str">
        <f t="shared" si="2"/>
        <v>Đạt</v>
      </c>
      <c r="AF43" s="58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79"/>
    </row>
    <row r="44" spans="2:47" ht="18.75" customHeight="1" x14ac:dyDescent="0.25">
      <c r="B44" s="60">
        <v>36</v>
      </c>
      <c r="C44" s="61" t="s">
        <v>194</v>
      </c>
      <c r="D44" s="62" t="s">
        <v>195</v>
      </c>
      <c r="E44" s="63" t="s">
        <v>196</v>
      </c>
      <c r="F44" s="64" t="s">
        <v>197</v>
      </c>
      <c r="G44" s="61" t="s">
        <v>78</v>
      </c>
      <c r="H44" s="46" t="s">
        <v>61</v>
      </c>
      <c r="I44" s="47" t="s">
        <v>62</v>
      </c>
      <c r="J44" s="48">
        <v>43262</v>
      </c>
      <c r="K44" s="47" t="s">
        <v>63</v>
      </c>
      <c r="L44" s="47" t="s">
        <v>254</v>
      </c>
      <c r="M44" s="47" t="s">
        <v>255</v>
      </c>
      <c r="N44">
        <v>3</v>
      </c>
      <c r="O44" s="65">
        <v>9</v>
      </c>
      <c r="P44" s="66">
        <v>8</v>
      </c>
      <c r="Q44" s="66" t="s">
        <v>46</v>
      </c>
      <c r="R44" s="66">
        <v>7.5</v>
      </c>
      <c r="S44" s="72"/>
      <c r="T44" s="72"/>
      <c r="U44" s="72"/>
      <c r="V44" s="72"/>
      <c r="W44" s="68">
        <v>8</v>
      </c>
      <c r="X44" s="69">
        <f t="shared" si="0"/>
        <v>8</v>
      </c>
      <c r="Y44" s="70" t="str">
        <f t="shared" si="3"/>
        <v>B+</v>
      </c>
      <c r="Z44" s="71" t="str">
        <f t="shared" si="1"/>
        <v>Khá</v>
      </c>
      <c r="AA44" s="55" t="str">
        <f t="shared" si="4"/>
        <v/>
      </c>
      <c r="AB44" s="55" t="s">
        <v>731</v>
      </c>
      <c r="AC44" s="57"/>
      <c r="AD44" s="3"/>
      <c r="AE44" s="58" t="str">
        <f t="shared" si="2"/>
        <v>Đạt</v>
      </c>
      <c r="AF44" s="58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79"/>
    </row>
    <row r="45" spans="2:47" ht="18.75" customHeight="1" x14ac:dyDescent="0.25">
      <c r="B45" s="60">
        <v>37</v>
      </c>
      <c r="C45" s="61" t="s">
        <v>198</v>
      </c>
      <c r="D45" s="62" t="s">
        <v>70</v>
      </c>
      <c r="E45" s="63" t="s">
        <v>199</v>
      </c>
      <c r="F45" s="64" t="s">
        <v>200</v>
      </c>
      <c r="G45" s="61" t="s">
        <v>68</v>
      </c>
      <c r="H45" s="46" t="s">
        <v>61</v>
      </c>
      <c r="I45" s="47" t="s">
        <v>62</v>
      </c>
      <c r="J45" s="48">
        <v>43262</v>
      </c>
      <c r="K45" s="47" t="s">
        <v>63</v>
      </c>
      <c r="L45" s="47" t="s">
        <v>254</v>
      </c>
      <c r="M45" s="47" t="s">
        <v>255</v>
      </c>
      <c r="N45">
        <v>3</v>
      </c>
      <c r="O45" s="65">
        <v>9</v>
      </c>
      <c r="P45" s="66">
        <v>8</v>
      </c>
      <c r="Q45" s="66" t="s">
        <v>46</v>
      </c>
      <c r="R45" s="66">
        <v>4</v>
      </c>
      <c r="S45" s="72"/>
      <c r="T45" s="72"/>
      <c r="U45" s="72"/>
      <c r="V45" s="72"/>
      <c r="W45" s="68">
        <v>4.5</v>
      </c>
      <c r="X45" s="69">
        <f t="shared" si="0"/>
        <v>5.2</v>
      </c>
      <c r="Y45" s="70" t="str">
        <f t="shared" si="3"/>
        <v>D+</v>
      </c>
      <c r="Z45" s="71" t="str">
        <f t="shared" si="1"/>
        <v>Trung bình yếu</v>
      </c>
      <c r="AA45" s="55" t="str">
        <f t="shared" si="4"/>
        <v/>
      </c>
      <c r="AB45" s="55" t="s">
        <v>731</v>
      </c>
      <c r="AC45" s="57"/>
      <c r="AD45" s="3"/>
      <c r="AE45" s="58" t="str">
        <f t="shared" si="2"/>
        <v>Đạt</v>
      </c>
      <c r="AF45" s="58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79"/>
    </row>
    <row r="46" spans="2:47" ht="18.75" customHeight="1" x14ac:dyDescent="0.25">
      <c r="B46" s="60">
        <v>38</v>
      </c>
      <c r="C46" s="61" t="s">
        <v>201</v>
      </c>
      <c r="D46" s="62" t="s">
        <v>202</v>
      </c>
      <c r="E46" s="63" t="s">
        <v>199</v>
      </c>
      <c r="F46" s="64" t="s">
        <v>203</v>
      </c>
      <c r="G46" s="61" t="s">
        <v>60</v>
      </c>
      <c r="H46" s="46" t="s">
        <v>61</v>
      </c>
      <c r="I46" s="47" t="s">
        <v>62</v>
      </c>
      <c r="J46" s="48">
        <v>43262</v>
      </c>
      <c r="K46" s="47" t="s">
        <v>63</v>
      </c>
      <c r="L46" s="47" t="s">
        <v>254</v>
      </c>
      <c r="M46" s="47" t="s">
        <v>255</v>
      </c>
      <c r="N46">
        <v>3</v>
      </c>
      <c r="O46" s="65">
        <v>9</v>
      </c>
      <c r="P46" s="66">
        <v>9</v>
      </c>
      <c r="Q46" s="66" t="s">
        <v>46</v>
      </c>
      <c r="R46" s="66">
        <v>8</v>
      </c>
      <c r="S46" s="72"/>
      <c r="T46" s="72"/>
      <c r="U46" s="72"/>
      <c r="V46" s="72"/>
      <c r="W46" s="68">
        <v>8.5</v>
      </c>
      <c r="X46" s="69">
        <f t="shared" si="0"/>
        <v>8.5</v>
      </c>
      <c r="Y46" s="70" t="str">
        <f t="shared" si="3"/>
        <v>A</v>
      </c>
      <c r="Z46" s="71" t="str">
        <f t="shared" si="1"/>
        <v>Giỏi</v>
      </c>
      <c r="AA46" s="55" t="str">
        <f t="shared" si="4"/>
        <v/>
      </c>
      <c r="AB46" s="55" t="s">
        <v>731</v>
      </c>
      <c r="AC46" s="57"/>
      <c r="AD46" s="3"/>
      <c r="AE46" s="58" t="str">
        <f t="shared" si="2"/>
        <v>Đạt</v>
      </c>
      <c r="AF46" s="58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79"/>
    </row>
    <row r="47" spans="2:47" ht="18.75" customHeight="1" x14ac:dyDescent="0.25">
      <c r="B47" s="60">
        <v>39</v>
      </c>
      <c r="C47" s="61" t="s">
        <v>204</v>
      </c>
      <c r="D47" s="62" t="s">
        <v>205</v>
      </c>
      <c r="E47" s="63" t="s">
        <v>206</v>
      </c>
      <c r="F47" s="64" t="s">
        <v>207</v>
      </c>
      <c r="G47" s="61" t="s">
        <v>60</v>
      </c>
      <c r="H47" s="46" t="s">
        <v>61</v>
      </c>
      <c r="I47" s="47" t="s">
        <v>62</v>
      </c>
      <c r="J47" s="48">
        <v>43262</v>
      </c>
      <c r="K47" s="47" t="s">
        <v>63</v>
      </c>
      <c r="L47" s="47" t="s">
        <v>254</v>
      </c>
      <c r="M47" s="47" t="s">
        <v>255</v>
      </c>
      <c r="N47">
        <v>3</v>
      </c>
      <c r="O47" s="65">
        <v>7</v>
      </c>
      <c r="P47" s="66">
        <v>9.5</v>
      </c>
      <c r="Q47" s="66" t="s">
        <v>46</v>
      </c>
      <c r="R47" s="66">
        <v>5.5</v>
      </c>
      <c r="S47" s="72"/>
      <c r="T47" s="72"/>
      <c r="U47" s="72"/>
      <c r="V47" s="72"/>
      <c r="W47" s="68">
        <v>6</v>
      </c>
      <c r="X47" s="69">
        <f t="shared" si="0"/>
        <v>6.4</v>
      </c>
      <c r="Y47" s="70" t="str">
        <f t="shared" si="3"/>
        <v>C</v>
      </c>
      <c r="Z47" s="71" t="str">
        <f t="shared" si="1"/>
        <v>Trung bình</v>
      </c>
      <c r="AA47" s="55" t="str">
        <f t="shared" si="4"/>
        <v/>
      </c>
      <c r="AB47" s="55" t="s">
        <v>731</v>
      </c>
      <c r="AC47" s="57"/>
      <c r="AD47" s="3"/>
      <c r="AE47" s="58" t="str">
        <f t="shared" si="2"/>
        <v>Đạt</v>
      </c>
      <c r="AF47" s="58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79"/>
    </row>
    <row r="48" spans="2:47" ht="18.75" customHeight="1" x14ac:dyDescent="0.25">
      <c r="B48" s="60">
        <v>40</v>
      </c>
      <c r="C48" s="61" t="s">
        <v>208</v>
      </c>
      <c r="D48" s="62" t="s">
        <v>209</v>
      </c>
      <c r="E48" s="63" t="s">
        <v>98</v>
      </c>
      <c r="F48" s="64" t="s">
        <v>210</v>
      </c>
      <c r="G48" s="61" t="s">
        <v>60</v>
      </c>
      <c r="H48" s="46" t="s">
        <v>61</v>
      </c>
      <c r="I48" s="47" t="s">
        <v>62</v>
      </c>
      <c r="J48" s="48">
        <v>43262</v>
      </c>
      <c r="K48" s="47" t="s">
        <v>63</v>
      </c>
      <c r="L48" s="47" t="s">
        <v>254</v>
      </c>
      <c r="M48" s="47" t="s">
        <v>255</v>
      </c>
      <c r="N48">
        <v>3</v>
      </c>
      <c r="O48" s="65">
        <v>7</v>
      </c>
      <c r="P48" s="66">
        <v>8</v>
      </c>
      <c r="Q48" s="66" t="s">
        <v>46</v>
      </c>
      <c r="R48" s="66">
        <v>5.5</v>
      </c>
      <c r="S48" s="72"/>
      <c r="T48" s="72"/>
      <c r="U48" s="72"/>
      <c r="V48" s="72"/>
      <c r="W48" s="68">
        <v>6</v>
      </c>
      <c r="X48" s="69">
        <f t="shared" si="0"/>
        <v>6.2</v>
      </c>
      <c r="Y48" s="70" t="str">
        <f t="shared" si="3"/>
        <v>C</v>
      </c>
      <c r="Z48" s="71" t="str">
        <f t="shared" si="1"/>
        <v>Trung bình</v>
      </c>
      <c r="AA48" s="55" t="str">
        <f t="shared" si="4"/>
        <v/>
      </c>
      <c r="AB48" s="55" t="s">
        <v>731</v>
      </c>
      <c r="AC48" s="57"/>
      <c r="AD48" s="3"/>
      <c r="AE48" s="58" t="str">
        <f t="shared" si="2"/>
        <v>Đạt</v>
      </c>
      <c r="AF48" s="58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79"/>
    </row>
    <row r="49" spans="1:47" ht="18.75" customHeight="1" x14ac:dyDescent="0.25">
      <c r="B49" s="60">
        <v>41</v>
      </c>
      <c r="C49" s="61" t="s">
        <v>211</v>
      </c>
      <c r="D49" s="62" t="s">
        <v>212</v>
      </c>
      <c r="E49" s="63" t="s">
        <v>213</v>
      </c>
      <c r="F49" s="64" t="s">
        <v>214</v>
      </c>
      <c r="G49" s="61" t="s">
        <v>60</v>
      </c>
      <c r="H49" s="46" t="s">
        <v>61</v>
      </c>
      <c r="I49" s="47" t="s">
        <v>62</v>
      </c>
      <c r="J49" s="48">
        <v>43262</v>
      </c>
      <c r="K49" s="47" t="s">
        <v>63</v>
      </c>
      <c r="L49" s="47" t="s">
        <v>254</v>
      </c>
      <c r="M49" s="47" t="s">
        <v>255</v>
      </c>
      <c r="N49">
        <v>3</v>
      </c>
      <c r="O49" s="65">
        <v>9</v>
      </c>
      <c r="P49" s="66">
        <v>8</v>
      </c>
      <c r="Q49" s="66" t="s">
        <v>46</v>
      </c>
      <c r="R49" s="66">
        <v>5.5</v>
      </c>
      <c r="S49" s="72"/>
      <c r="T49" s="72"/>
      <c r="U49" s="72"/>
      <c r="V49" s="72"/>
      <c r="W49" s="68">
        <v>6</v>
      </c>
      <c r="X49" s="69">
        <f t="shared" si="0"/>
        <v>6.4</v>
      </c>
      <c r="Y49" s="70" t="str">
        <f t="shared" si="3"/>
        <v>C</v>
      </c>
      <c r="Z49" s="71" t="str">
        <f t="shared" si="1"/>
        <v>Trung bình</v>
      </c>
      <c r="AA49" s="55" t="str">
        <f t="shared" si="4"/>
        <v/>
      </c>
      <c r="AB49" s="55" t="s">
        <v>731</v>
      </c>
      <c r="AC49" s="57"/>
      <c r="AD49" s="3"/>
      <c r="AE49" s="58" t="str">
        <f t="shared" si="2"/>
        <v>Đạt</v>
      </c>
      <c r="AF49" s="58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79"/>
    </row>
    <row r="50" spans="1:47" ht="18.75" customHeight="1" x14ac:dyDescent="0.25">
      <c r="B50" s="60">
        <v>42</v>
      </c>
      <c r="C50" s="61" t="s">
        <v>215</v>
      </c>
      <c r="D50" s="62" t="s">
        <v>216</v>
      </c>
      <c r="E50" s="63" t="s">
        <v>217</v>
      </c>
      <c r="F50" s="64" t="s">
        <v>218</v>
      </c>
      <c r="G50" s="61" t="s">
        <v>60</v>
      </c>
      <c r="H50" s="46" t="s">
        <v>61</v>
      </c>
      <c r="I50" s="47" t="s">
        <v>62</v>
      </c>
      <c r="J50" s="48">
        <v>43262</v>
      </c>
      <c r="K50" s="47" t="s">
        <v>63</v>
      </c>
      <c r="L50" s="47" t="s">
        <v>254</v>
      </c>
      <c r="M50" s="47" t="s">
        <v>255</v>
      </c>
      <c r="N50">
        <v>3</v>
      </c>
      <c r="O50" s="65">
        <v>7</v>
      </c>
      <c r="P50" s="66">
        <v>8</v>
      </c>
      <c r="Q50" s="66" t="s">
        <v>46</v>
      </c>
      <c r="R50" s="66">
        <v>5.5</v>
      </c>
      <c r="S50" s="72"/>
      <c r="T50" s="72"/>
      <c r="U50" s="72"/>
      <c r="V50" s="72"/>
      <c r="W50" s="68">
        <v>6</v>
      </c>
      <c r="X50" s="69">
        <f t="shared" si="0"/>
        <v>6.2</v>
      </c>
      <c r="Y50" s="70" t="str">
        <f t="shared" si="3"/>
        <v>C</v>
      </c>
      <c r="Z50" s="71" t="str">
        <f t="shared" si="1"/>
        <v>Trung bình</v>
      </c>
      <c r="AA50" s="55" t="str">
        <f t="shared" si="4"/>
        <v/>
      </c>
      <c r="AB50" s="55" t="s">
        <v>731</v>
      </c>
      <c r="AC50" s="57"/>
      <c r="AD50" s="3"/>
      <c r="AE50" s="58" t="str">
        <f t="shared" si="2"/>
        <v>Đạt</v>
      </c>
      <c r="AF50" s="58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79"/>
    </row>
    <row r="51" spans="1:47" ht="18.75" customHeight="1" x14ac:dyDescent="0.25">
      <c r="B51" s="60">
        <v>43</v>
      </c>
      <c r="C51" s="61" t="s">
        <v>219</v>
      </c>
      <c r="D51" s="62" t="s">
        <v>220</v>
      </c>
      <c r="E51" s="63" t="s">
        <v>221</v>
      </c>
      <c r="F51" s="64" t="s">
        <v>222</v>
      </c>
      <c r="G51" s="61" t="s">
        <v>68</v>
      </c>
      <c r="H51" s="46" t="s">
        <v>61</v>
      </c>
      <c r="I51" s="47" t="s">
        <v>62</v>
      </c>
      <c r="J51" s="48">
        <v>43262</v>
      </c>
      <c r="K51" s="47" t="s">
        <v>63</v>
      </c>
      <c r="L51" s="47" t="s">
        <v>254</v>
      </c>
      <c r="M51" s="47" t="s">
        <v>255</v>
      </c>
      <c r="N51">
        <v>3</v>
      </c>
      <c r="O51" s="65">
        <v>8</v>
      </c>
      <c r="P51" s="66">
        <v>8</v>
      </c>
      <c r="Q51" s="66" t="s">
        <v>46</v>
      </c>
      <c r="R51" s="66">
        <v>6.5</v>
      </c>
      <c r="S51" s="72"/>
      <c r="T51" s="72"/>
      <c r="U51" s="72"/>
      <c r="V51" s="72"/>
      <c r="W51" s="68">
        <v>7</v>
      </c>
      <c r="X51" s="69">
        <f t="shared" si="0"/>
        <v>7.1</v>
      </c>
      <c r="Y51" s="70" t="str">
        <f t="shared" si="3"/>
        <v>B</v>
      </c>
      <c r="Z51" s="71" t="str">
        <f t="shared" si="1"/>
        <v>Khá</v>
      </c>
      <c r="AA51" s="55" t="str">
        <f t="shared" si="4"/>
        <v/>
      </c>
      <c r="AB51" s="55" t="s">
        <v>731</v>
      </c>
      <c r="AC51" s="57"/>
      <c r="AD51" s="3"/>
      <c r="AE51" s="58" t="str">
        <f t="shared" si="2"/>
        <v>Đạt</v>
      </c>
      <c r="AF51" s="58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79"/>
    </row>
    <row r="52" spans="1:47" ht="18.75" customHeight="1" x14ac:dyDescent="0.25">
      <c r="B52" s="60">
        <v>44</v>
      </c>
      <c r="C52" s="61" t="s">
        <v>223</v>
      </c>
      <c r="D52" s="62" t="s">
        <v>224</v>
      </c>
      <c r="E52" s="63" t="s">
        <v>225</v>
      </c>
      <c r="F52" s="64" t="s">
        <v>226</v>
      </c>
      <c r="G52" s="61" t="s">
        <v>68</v>
      </c>
      <c r="H52" s="46" t="s">
        <v>61</v>
      </c>
      <c r="I52" s="47" t="s">
        <v>62</v>
      </c>
      <c r="J52" s="48">
        <v>43262</v>
      </c>
      <c r="K52" s="47" t="s">
        <v>63</v>
      </c>
      <c r="L52" s="47" t="s">
        <v>254</v>
      </c>
      <c r="M52" s="47" t="s">
        <v>255</v>
      </c>
      <c r="N52">
        <v>3</v>
      </c>
      <c r="O52" s="65">
        <v>10</v>
      </c>
      <c r="P52" s="66">
        <v>9</v>
      </c>
      <c r="Q52" s="66" t="s">
        <v>46</v>
      </c>
      <c r="R52" s="66">
        <v>8.5</v>
      </c>
      <c r="S52" s="72"/>
      <c r="T52" s="72"/>
      <c r="U52" s="72"/>
      <c r="V52" s="72"/>
      <c r="W52" s="68">
        <v>9</v>
      </c>
      <c r="X52" s="69">
        <f t="shared" si="0"/>
        <v>9</v>
      </c>
      <c r="Y52" s="70" t="str">
        <f t="shared" si="3"/>
        <v>A+</v>
      </c>
      <c r="Z52" s="71" t="str">
        <f t="shared" si="1"/>
        <v>Giỏi</v>
      </c>
      <c r="AA52" s="55" t="str">
        <f t="shared" si="4"/>
        <v/>
      </c>
      <c r="AB52" s="55" t="s">
        <v>731</v>
      </c>
      <c r="AC52" s="57"/>
      <c r="AD52" s="3"/>
      <c r="AE52" s="58" t="str">
        <f t="shared" si="2"/>
        <v>Đạt</v>
      </c>
      <c r="AF52" s="58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79"/>
    </row>
    <row r="53" spans="1:47" ht="18.75" customHeight="1" x14ac:dyDescent="0.25">
      <c r="B53" s="60">
        <v>45</v>
      </c>
      <c r="C53" s="61" t="s">
        <v>227</v>
      </c>
      <c r="D53" s="62" t="s">
        <v>228</v>
      </c>
      <c r="E53" s="63" t="s">
        <v>229</v>
      </c>
      <c r="F53" s="64" t="s">
        <v>230</v>
      </c>
      <c r="G53" s="61" t="s">
        <v>73</v>
      </c>
      <c r="H53" s="46" t="s">
        <v>61</v>
      </c>
      <c r="I53" s="47" t="s">
        <v>62</v>
      </c>
      <c r="J53" s="48">
        <v>43262</v>
      </c>
      <c r="K53" s="47" t="s">
        <v>63</v>
      </c>
      <c r="L53" s="47" t="s">
        <v>254</v>
      </c>
      <c r="M53" s="47" t="s">
        <v>255</v>
      </c>
      <c r="N53">
        <v>3</v>
      </c>
      <c r="O53" s="65">
        <v>9</v>
      </c>
      <c r="P53" s="66">
        <v>8</v>
      </c>
      <c r="Q53" s="66" t="s">
        <v>46</v>
      </c>
      <c r="R53" s="66">
        <v>8</v>
      </c>
      <c r="S53" s="72"/>
      <c r="T53" s="72"/>
      <c r="U53" s="72"/>
      <c r="V53" s="72"/>
      <c r="W53" s="68">
        <v>8.5</v>
      </c>
      <c r="X53" s="69">
        <f t="shared" si="0"/>
        <v>8.4</v>
      </c>
      <c r="Y53" s="70" t="str">
        <f t="shared" si="3"/>
        <v>B+</v>
      </c>
      <c r="Z53" s="71" t="str">
        <f t="shared" si="1"/>
        <v>Khá</v>
      </c>
      <c r="AA53" s="55" t="str">
        <f t="shared" si="4"/>
        <v/>
      </c>
      <c r="AB53" s="55" t="s">
        <v>731</v>
      </c>
      <c r="AC53" s="57"/>
      <c r="AD53" s="3"/>
      <c r="AE53" s="58" t="str">
        <f t="shared" si="2"/>
        <v>Đạt</v>
      </c>
      <c r="AF53" s="58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79"/>
    </row>
    <row r="54" spans="1:47" ht="18.75" customHeight="1" x14ac:dyDescent="0.25">
      <c r="B54" s="60">
        <v>46</v>
      </c>
      <c r="C54" s="61" t="s">
        <v>231</v>
      </c>
      <c r="D54" s="62" t="s">
        <v>232</v>
      </c>
      <c r="E54" s="63" t="s">
        <v>233</v>
      </c>
      <c r="F54" s="64" t="s">
        <v>234</v>
      </c>
      <c r="G54" s="61" t="s">
        <v>68</v>
      </c>
      <c r="H54" s="46" t="s">
        <v>61</v>
      </c>
      <c r="I54" s="47" t="s">
        <v>62</v>
      </c>
      <c r="J54" s="48">
        <v>43262</v>
      </c>
      <c r="K54" s="47" t="s">
        <v>63</v>
      </c>
      <c r="L54" s="47" t="s">
        <v>254</v>
      </c>
      <c r="M54" s="47" t="s">
        <v>255</v>
      </c>
      <c r="N54">
        <v>3</v>
      </c>
      <c r="O54" s="65">
        <v>0</v>
      </c>
      <c r="P54" s="66">
        <v>0</v>
      </c>
      <c r="Q54" s="66" t="s">
        <v>46</v>
      </c>
      <c r="R54" s="66">
        <v>0</v>
      </c>
      <c r="S54" s="72"/>
      <c r="T54" s="72"/>
      <c r="U54" s="72"/>
      <c r="V54" s="72"/>
      <c r="W54" s="68" t="s">
        <v>46</v>
      </c>
      <c r="X54" s="69">
        <f t="shared" si="0"/>
        <v>0</v>
      </c>
      <c r="Y54" s="70" t="str">
        <f t="shared" si="3"/>
        <v>F</v>
      </c>
      <c r="Z54" s="71" t="str">
        <f t="shared" si="1"/>
        <v>Kém</v>
      </c>
      <c r="AA54" s="55" t="str">
        <f t="shared" si="4"/>
        <v>Không đủ ĐKDT</v>
      </c>
      <c r="AB54" s="55" t="s">
        <v>731</v>
      </c>
      <c r="AC54" s="57"/>
      <c r="AD54" s="3"/>
      <c r="AE54" s="58" t="str">
        <f t="shared" si="2"/>
        <v>Học lại</v>
      </c>
      <c r="AF54" s="58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79"/>
    </row>
    <row r="55" spans="1:47" ht="18.75" customHeight="1" x14ac:dyDescent="0.25">
      <c r="B55" s="60">
        <v>47</v>
      </c>
      <c r="C55" s="61" t="s">
        <v>235</v>
      </c>
      <c r="D55" s="62" t="s">
        <v>112</v>
      </c>
      <c r="E55" s="63" t="s">
        <v>236</v>
      </c>
      <c r="F55" s="64" t="s">
        <v>210</v>
      </c>
      <c r="G55" s="61" t="s">
        <v>78</v>
      </c>
      <c r="H55" s="46" t="s">
        <v>61</v>
      </c>
      <c r="I55" s="47" t="s">
        <v>62</v>
      </c>
      <c r="J55" s="48">
        <v>43262</v>
      </c>
      <c r="K55" s="47" t="s">
        <v>63</v>
      </c>
      <c r="L55" s="47" t="s">
        <v>254</v>
      </c>
      <c r="M55" s="47" t="s">
        <v>255</v>
      </c>
      <c r="N55">
        <v>3</v>
      </c>
      <c r="O55" s="65">
        <v>9</v>
      </c>
      <c r="P55" s="66">
        <v>9</v>
      </c>
      <c r="Q55" s="66" t="s">
        <v>46</v>
      </c>
      <c r="R55" s="66">
        <v>8.5</v>
      </c>
      <c r="S55" s="72"/>
      <c r="T55" s="72"/>
      <c r="U55" s="72"/>
      <c r="V55" s="72"/>
      <c r="W55" s="68">
        <v>9</v>
      </c>
      <c r="X55" s="69">
        <f t="shared" si="0"/>
        <v>8.9</v>
      </c>
      <c r="Y55" s="70" t="str">
        <f t="shared" si="3"/>
        <v>A</v>
      </c>
      <c r="Z55" s="71" t="str">
        <f t="shared" si="1"/>
        <v>Giỏi</v>
      </c>
      <c r="AA55" s="55" t="str">
        <f t="shared" si="4"/>
        <v/>
      </c>
      <c r="AB55" s="55" t="s">
        <v>731</v>
      </c>
      <c r="AC55" s="57"/>
      <c r="AD55" s="3"/>
      <c r="AE55" s="58" t="str">
        <f t="shared" si="2"/>
        <v>Đạt</v>
      </c>
      <c r="AF55" s="58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79"/>
    </row>
    <row r="56" spans="1:47" ht="18.75" customHeight="1" x14ac:dyDescent="0.25">
      <c r="B56" s="60">
        <v>48</v>
      </c>
      <c r="C56" s="61" t="s">
        <v>237</v>
      </c>
      <c r="D56" s="62" t="s">
        <v>238</v>
      </c>
      <c r="E56" s="63" t="s">
        <v>239</v>
      </c>
      <c r="F56" s="64" t="s">
        <v>240</v>
      </c>
      <c r="G56" s="61" t="s">
        <v>68</v>
      </c>
      <c r="H56" s="46" t="s">
        <v>61</v>
      </c>
      <c r="I56" s="47" t="s">
        <v>62</v>
      </c>
      <c r="J56" s="48">
        <v>43262</v>
      </c>
      <c r="K56" s="47" t="s">
        <v>63</v>
      </c>
      <c r="L56" s="47" t="s">
        <v>254</v>
      </c>
      <c r="M56" s="47" t="s">
        <v>255</v>
      </c>
      <c r="N56">
        <v>3</v>
      </c>
      <c r="O56" s="65">
        <v>10</v>
      </c>
      <c r="P56" s="66">
        <v>9</v>
      </c>
      <c r="Q56" s="66" t="s">
        <v>46</v>
      </c>
      <c r="R56" s="66">
        <v>8.5</v>
      </c>
      <c r="S56" s="72"/>
      <c r="T56" s="72"/>
      <c r="U56" s="72"/>
      <c r="V56" s="72"/>
      <c r="W56" s="68">
        <v>9</v>
      </c>
      <c r="X56" s="69">
        <f t="shared" si="0"/>
        <v>9</v>
      </c>
      <c r="Y56" s="70" t="str">
        <f t="shared" si="3"/>
        <v>A+</v>
      </c>
      <c r="Z56" s="71" t="str">
        <f t="shared" si="1"/>
        <v>Giỏi</v>
      </c>
      <c r="AA56" s="55" t="str">
        <f t="shared" si="4"/>
        <v/>
      </c>
      <c r="AB56" s="55" t="s">
        <v>731</v>
      </c>
      <c r="AC56" s="57"/>
      <c r="AD56" s="3"/>
      <c r="AE56" s="58" t="str">
        <f t="shared" si="2"/>
        <v>Đạt</v>
      </c>
      <c r="AF56" s="58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79"/>
    </row>
    <row r="57" spans="1:47" ht="18.75" customHeight="1" x14ac:dyDescent="0.25">
      <c r="B57" s="60">
        <v>49</v>
      </c>
      <c r="C57" s="61" t="s">
        <v>241</v>
      </c>
      <c r="D57" s="62" t="s">
        <v>242</v>
      </c>
      <c r="E57" s="63" t="s">
        <v>243</v>
      </c>
      <c r="F57" s="64" t="s">
        <v>244</v>
      </c>
      <c r="G57" s="61" t="s">
        <v>78</v>
      </c>
      <c r="H57" s="46" t="s">
        <v>61</v>
      </c>
      <c r="I57" s="47" t="s">
        <v>62</v>
      </c>
      <c r="J57" s="48">
        <v>43262</v>
      </c>
      <c r="K57" s="47" t="s">
        <v>63</v>
      </c>
      <c r="L57" s="47" t="s">
        <v>254</v>
      </c>
      <c r="M57" s="47" t="s">
        <v>255</v>
      </c>
      <c r="N57">
        <v>3</v>
      </c>
      <c r="O57" s="65">
        <v>7</v>
      </c>
      <c r="P57" s="66">
        <v>8</v>
      </c>
      <c r="Q57" s="66" t="s">
        <v>46</v>
      </c>
      <c r="R57" s="66">
        <v>8.5</v>
      </c>
      <c r="S57" s="72"/>
      <c r="T57" s="72"/>
      <c r="U57" s="72"/>
      <c r="V57" s="72"/>
      <c r="W57" s="68">
        <v>9</v>
      </c>
      <c r="X57" s="69">
        <f t="shared" si="0"/>
        <v>8.6</v>
      </c>
      <c r="Y57" s="70" t="str">
        <f t="shared" si="3"/>
        <v>A</v>
      </c>
      <c r="Z57" s="71" t="str">
        <f t="shared" si="1"/>
        <v>Giỏi</v>
      </c>
      <c r="AA57" s="55" t="str">
        <f t="shared" si="4"/>
        <v/>
      </c>
      <c r="AB57" s="55" t="s">
        <v>731</v>
      </c>
      <c r="AC57" s="57"/>
      <c r="AD57" s="3"/>
      <c r="AE57" s="58" t="str">
        <f t="shared" si="2"/>
        <v>Đạt</v>
      </c>
      <c r="AF57" s="58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79"/>
    </row>
    <row r="58" spans="1:47" ht="18.75" customHeight="1" x14ac:dyDescent="0.25">
      <c r="B58" s="60">
        <v>50</v>
      </c>
      <c r="C58" s="61" t="s">
        <v>245</v>
      </c>
      <c r="D58" s="62" t="s">
        <v>246</v>
      </c>
      <c r="E58" s="63" t="s">
        <v>247</v>
      </c>
      <c r="F58" s="64" t="s">
        <v>248</v>
      </c>
      <c r="G58" s="61" t="s">
        <v>73</v>
      </c>
      <c r="H58" s="46" t="s">
        <v>61</v>
      </c>
      <c r="I58" s="47" t="s">
        <v>62</v>
      </c>
      <c r="J58" s="48">
        <v>43262</v>
      </c>
      <c r="K58" s="47" t="s">
        <v>63</v>
      </c>
      <c r="L58" s="47" t="s">
        <v>254</v>
      </c>
      <c r="M58" s="47" t="s">
        <v>255</v>
      </c>
      <c r="N58">
        <v>3</v>
      </c>
      <c r="O58" s="65">
        <v>10</v>
      </c>
      <c r="P58" s="66">
        <v>8</v>
      </c>
      <c r="Q58" s="66" t="s">
        <v>46</v>
      </c>
      <c r="R58" s="66">
        <v>6</v>
      </c>
      <c r="S58" s="72"/>
      <c r="T58" s="72"/>
      <c r="U58" s="72"/>
      <c r="V58" s="72"/>
      <c r="W58" s="68">
        <v>6.5</v>
      </c>
      <c r="X58" s="69">
        <f t="shared" si="0"/>
        <v>6.9</v>
      </c>
      <c r="Y58" s="70" t="str">
        <f t="shared" si="3"/>
        <v>C+</v>
      </c>
      <c r="Z58" s="71" t="str">
        <f t="shared" si="1"/>
        <v>Trung bình</v>
      </c>
      <c r="AA58" s="55" t="str">
        <f t="shared" si="4"/>
        <v/>
      </c>
      <c r="AB58" s="55" t="s">
        <v>731</v>
      </c>
      <c r="AC58" s="57"/>
      <c r="AD58" s="3"/>
      <c r="AE58" s="58" t="str">
        <f t="shared" si="2"/>
        <v>Đạt</v>
      </c>
      <c r="AF58" s="58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79"/>
    </row>
    <row r="59" spans="1:47" ht="18.75" customHeight="1" x14ac:dyDescent="0.25">
      <c r="B59" s="60">
        <v>51</v>
      </c>
      <c r="C59" s="61" t="s">
        <v>249</v>
      </c>
      <c r="D59" s="62" t="s">
        <v>250</v>
      </c>
      <c r="E59" s="63" t="s">
        <v>251</v>
      </c>
      <c r="F59" s="64" t="s">
        <v>252</v>
      </c>
      <c r="G59" s="61" t="s">
        <v>78</v>
      </c>
      <c r="H59" s="46" t="s">
        <v>61</v>
      </c>
      <c r="I59" s="47" t="s">
        <v>62</v>
      </c>
      <c r="J59" s="48">
        <v>43262</v>
      </c>
      <c r="K59" s="47" t="s">
        <v>63</v>
      </c>
      <c r="L59" s="47" t="s">
        <v>254</v>
      </c>
      <c r="M59" s="47" t="s">
        <v>255</v>
      </c>
      <c r="N59">
        <v>3</v>
      </c>
      <c r="O59" s="65">
        <v>10</v>
      </c>
      <c r="P59" s="66">
        <v>9</v>
      </c>
      <c r="Q59" s="66" t="s">
        <v>46</v>
      </c>
      <c r="R59" s="66">
        <v>6.5</v>
      </c>
      <c r="S59" s="72"/>
      <c r="T59" s="72"/>
      <c r="U59" s="72"/>
      <c r="V59" s="72"/>
      <c r="W59" s="68">
        <v>7</v>
      </c>
      <c r="X59" s="69">
        <f t="shared" si="0"/>
        <v>7.4</v>
      </c>
      <c r="Y59" s="70" t="str">
        <f t="shared" si="3"/>
        <v>B</v>
      </c>
      <c r="Z59" s="71" t="str">
        <f t="shared" si="1"/>
        <v>Khá</v>
      </c>
      <c r="AA59" s="55" t="str">
        <f t="shared" si="4"/>
        <v/>
      </c>
      <c r="AB59" s="55" t="s">
        <v>731</v>
      </c>
      <c r="AC59" s="57"/>
      <c r="AD59" s="3"/>
      <c r="AE59" s="58" t="str">
        <f t="shared" si="2"/>
        <v>Đạt</v>
      </c>
      <c r="AF59" s="58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79"/>
    </row>
    <row r="60" spans="1:47" ht="7.5" customHeight="1" x14ac:dyDescent="0.25">
      <c r="A60" s="79"/>
      <c r="B60" s="80"/>
      <c r="C60" s="81"/>
      <c r="D60" s="81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84"/>
      <c r="Q60" s="84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3"/>
    </row>
    <row r="61" spans="1:47" ht="16.5" x14ac:dyDescent="0.25">
      <c r="A61" s="79"/>
      <c r="B61" s="99" t="s">
        <v>47</v>
      </c>
      <c r="C61" s="99"/>
      <c r="D61" s="81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3"/>
      <c r="P61" s="84"/>
      <c r="Q61" s="84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3"/>
    </row>
    <row r="62" spans="1:47" ht="16.5" customHeight="1" x14ac:dyDescent="0.25">
      <c r="A62" s="79"/>
      <c r="B62" s="86" t="s">
        <v>48</v>
      </c>
      <c r="C62" s="86"/>
      <c r="D62" s="87">
        <f>+$AH$7</f>
        <v>51</v>
      </c>
      <c r="E62" s="88" t="s">
        <v>49</v>
      </c>
      <c r="F62" s="88"/>
      <c r="G62" s="100" t="s">
        <v>50</v>
      </c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57">
        <f>$AH$7 -COUNTIF($AA$8:$AA$203,"Vắng") -COUNTIF($AA$8:$AA$203,"Vắng có phép") - COUNTIF($AA$8:$AA$203,"Đình chỉ thi") - COUNTIF($AA$8:$AA$203,"Không đủ ĐKDT")</f>
        <v>49</v>
      </c>
      <c r="X62" s="57"/>
      <c r="Y62" s="89"/>
      <c r="Z62" s="90"/>
      <c r="AA62" s="90" t="s">
        <v>49</v>
      </c>
      <c r="AB62" s="90"/>
      <c r="AC62" s="90"/>
      <c r="AD62" s="3"/>
    </row>
    <row r="63" spans="1:47" ht="16.5" customHeight="1" x14ac:dyDescent="0.25">
      <c r="A63" s="79"/>
      <c r="B63" s="86" t="s">
        <v>51</v>
      </c>
      <c r="C63" s="86"/>
      <c r="D63" s="87">
        <f>+$AS$7</f>
        <v>49</v>
      </c>
      <c r="E63" s="88" t="s">
        <v>49</v>
      </c>
      <c r="F63" s="88"/>
      <c r="G63" s="100" t="s">
        <v>52</v>
      </c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91">
        <f>COUNTIF($AA$8:$AA$79,"Vắng")</f>
        <v>0</v>
      </c>
      <c r="X63" s="91"/>
      <c r="Y63" s="92"/>
      <c r="Z63" s="90"/>
      <c r="AA63" s="90" t="s">
        <v>49</v>
      </c>
      <c r="AB63" s="90"/>
      <c r="AC63" s="90"/>
      <c r="AD63" s="3"/>
    </row>
    <row r="64" spans="1:47" ht="16.5" customHeight="1" x14ac:dyDescent="0.25">
      <c r="A64" s="79"/>
      <c r="B64" s="86" t="s">
        <v>53</v>
      </c>
      <c r="C64" s="86"/>
      <c r="D64" s="93">
        <f>COUNTIF(AE9:AE59,"Học lại")</f>
        <v>2</v>
      </c>
      <c r="E64" s="88" t="s">
        <v>49</v>
      </c>
      <c r="F64" s="88"/>
      <c r="G64" s="100" t="s">
        <v>54</v>
      </c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57">
        <f>COUNTIF($AA$8:$AA$79,"Vắng có phép")</f>
        <v>0</v>
      </c>
      <c r="X64" s="57"/>
      <c r="Y64" s="89"/>
      <c r="Z64" s="90"/>
      <c r="AA64" s="90" t="s">
        <v>49</v>
      </c>
      <c r="AB64" s="90"/>
      <c r="AC64" s="90"/>
      <c r="AD64" s="3"/>
    </row>
    <row r="65" spans="1:47" ht="3" customHeight="1" x14ac:dyDescent="0.25">
      <c r="A65" s="79"/>
      <c r="B65" s="80"/>
      <c r="C65" s="81"/>
      <c r="D65" s="81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3"/>
      <c r="P65" s="84"/>
      <c r="Q65" s="84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3"/>
    </row>
    <row r="66" spans="1:47" x14ac:dyDescent="0.25">
      <c r="B66" s="94" t="s">
        <v>55</v>
      </c>
      <c r="C66" s="94"/>
      <c r="D66" s="95">
        <f>COUNTIF(AE9:AE59,"Thi lại")</f>
        <v>0</v>
      </c>
      <c r="E66" s="96" t="s">
        <v>49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7"/>
      <c r="AC66" s="97"/>
      <c r="AD66" s="3"/>
    </row>
    <row r="67" spans="1:47" x14ac:dyDescent="0.25">
      <c r="B67" s="94"/>
      <c r="C67" s="94"/>
      <c r="D67" s="95"/>
      <c r="E67" s="9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98" t="s">
        <v>734</v>
      </c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7"/>
      <c r="AC67" s="97"/>
      <c r="AD67" s="3"/>
    </row>
    <row r="68" spans="1:47" s="79" customFormat="1" ht="4.5" customHeight="1" x14ac:dyDescent="0.25">
      <c r="A68" s="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4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</sheetData>
  <sheetProtection formatCells="0" formatColumns="0" formatRows="0" insertColumns="0" insertRows="0" insertHyperlinks="0" deleteColumns="0" deleteRows="0" sort="0" autoFilter="0" pivotTables="0"/>
  <autoFilter ref="A7:AU59">
    <filterColumn colId="3" showButton="0"/>
  </autoFilter>
  <mergeCells count="51">
    <mergeCell ref="Y6:Y7"/>
    <mergeCell ref="Z6:Z7"/>
    <mergeCell ref="AA6:AA8"/>
    <mergeCell ref="C6:C7"/>
    <mergeCell ref="D6:E7"/>
    <mergeCell ref="F6:F7"/>
    <mergeCell ref="G6:G7"/>
    <mergeCell ref="G62:V62"/>
    <mergeCell ref="G63:V63"/>
    <mergeCell ref="G64:V64"/>
    <mergeCell ref="Q66:AA66"/>
    <mergeCell ref="Q67:AA67"/>
    <mergeCell ref="AB6:AB8"/>
    <mergeCell ref="B8:G8"/>
    <mergeCell ref="B61:C61"/>
    <mergeCell ref="R6:R7"/>
    <mergeCell ref="S6:S7"/>
    <mergeCell ref="T6:U6"/>
    <mergeCell ref="V6:V7"/>
    <mergeCell ref="W6:W7"/>
    <mergeCell ref="X6:X8"/>
    <mergeCell ref="L6:L7"/>
    <mergeCell ref="M6:M7"/>
    <mergeCell ref="N6:N7"/>
    <mergeCell ref="O6:O7"/>
    <mergeCell ref="P6:P7"/>
    <mergeCell ref="Q6:Q7"/>
    <mergeCell ref="B6:B7"/>
    <mergeCell ref="AS3:AT5"/>
    <mergeCell ref="B4:C4"/>
    <mergeCell ref="E4:F4"/>
    <mergeCell ref="G4:R4"/>
    <mergeCell ref="W4:AB4"/>
    <mergeCell ref="AG3:AG6"/>
    <mergeCell ref="AH3:AH6"/>
    <mergeCell ref="AI3:AL5"/>
    <mergeCell ref="AM3:AN5"/>
    <mergeCell ref="AO3:AP5"/>
    <mergeCell ref="AQ3:AR5"/>
    <mergeCell ref="AF3:AF6"/>
    <mergeCell ref="H6:H7"/>
    <mergeCell ref="I6:I7"/>
    <mergeCell ref="J6:J7"/>
    <mergeCell ref="K6:K7"/>
    <mergeCell ref="B1:G1"/>
    <mergeCell ref="B2:G2"/>
    <mergeCell ref="O1:AB1"/>
    <mergeCell ref="O2:AB2"/>
    <mergeCell ref="B3:C3"/>
    <mergeCell ref="D3:V3"/>
    <mergeCell ref="W3:AB3"/>
  </mergeCells>
  <conditionalFormatting sqref="O9:W59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W9:W59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O9:R59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4 AF3:AT7 AG2:AT2 AG9 AE9:AF59 AU2:AU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2" manualBreakCount="2">
    <brk id="28" max="1048575" man="1"/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Nhom(4)</vt:lpstr>
      <vt:lpstr>Nhom(3)</vt:lpstr>
      <vt:lpstr>Nhom(2)</vt:lpstr>
      <vt:lpstr>Nhom(1)</vt:lpstr>
      <vt:lpstr>'Nhom(1)'!Print_Titles</vt:lpstr>
      <vt:lpstr>'Nhom(2)'!Print_Titles</vt:lpstr>
      <vt:lpstr>'Nhom(3)'!Print_Titles</vt:lpstr>
      <vt:lpstr>'Nhom(4)'!Print_Titles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MAYTINH</dc:creator>
  <cp:lastModifiedBy>MAYTINH</cp:lastModifiedBy>
  <cp:lastPrinted>2018-06-13T01:37:44Z</cp:lastPrinted>
  <dcterms:created xsi:type="dcterms:W3CDTF">2018-04-26T09:54:49Z</dcterms:created>
  <dcterms:modified xsi:type="dcterms:W3CDTF">2018-06-13T01:52:48Z</dcterms:modified>
</cp:coreProperties>
</file>