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360" yWindow="360" windowWidth="14940" windowHeight="7365"/>
  </bookViews>
  <sheets>
    <sheet name="Nhóm(5)" sheetId="5" r:id="rId1"/>
    <sheet name="Nhóm(4)" sheetId="4" r:id="rId2"/>
    <sheet name="Nhóm(3)" sheetId="3" r:id="rId3"/>
    <sheet name="Nhóm(2)" sheetId="2" r:id="rId4"/>
    <sheet name="Nhóm(1)" sheetId="1" r:id="rId5"/>
  </sheets>
  <definedNames>
    <definedName name="_xlnm._FilterDatabase" localSheetId="4" hidden="1">'Nhóm(1)'!$A$7:$AI$86</definedName>
    <definedName name="_xlnm._FilterDatabase" localSheetId="3" hidden="1">'Nhóm(2)'!$A$7:$AI$87</definedName>
    <definedName name="_xlnm._FilterDatabase" localSheetId="2" hidden="1">'Nhóm(3)'!$A$7:$AI$96</definedName>
    <definedName name="_xlnm._FilterDatabase" localSheetId="1" hidden="1">'Nhóm(4)'!$A$7:$AI$86</definedName>
    <definedName name="_xlnm._FilterDatabase" localSheetId="0" hidden="1">'Nhóm(5)'!$A$7:$AI$37</definedName>
    <definedName name="_xlnm.Print_Titles" localSheetId="4">'Nhóm(1)'!$3:$8</definedName>
    <definedName name="_xlnm.Print_Titles" localSheetId="3">'Nhóm(2)'!$3:$8</definedName>
    <definedName name="_xlnm.Print_Titles" localSheetId="2">'Nhóm(3)'!$3:$8</definedName>
    <definedName name="_xlnm.Print_Titles" localSheetId="1">'Nhóm(4)'!$3:$8</definedName>
    <definedName name="_xlnm.Print_Titles" localSheetId="0">'Nhóm(5)'!$3:$8</definedName>
  </definedNames>
  <calcPr calcId="162913"/>
</workbook>
</file>

<file path=xl/calcChain.xml><?xml version="1.0" encoding="utf-8"?>
<calcChain xmlns="http://schemas.openxmlformats.org/spreadsheetml/2006/main">
  <c r="L8" i="5" l="1"/>
  <c r="M10" i="5" s="1"/>
  <c r="O10" i="5" s="1"/>
  <c r="L8" i="1"/>
  <c r="M37" i="1" s="1"/>
  <c r="P13" i="1"/>
  <c r="P23" i="1"/>
  <c r="P31" i="1"/>
  <c r="M47" i="1"/>
  <c r="P66" i="1"/>
  <c r="M86" i="1"/>
  <c r="P86" i="1" s="1"/>
  <c r="V7" i="1"/>
  <c r="U7" i="1"/>
  <c r="L8" i="2"/>
  <c r="M18" i="2" s="1"/>
  <c r="O18" i="2" s="1"/>
  <c r="P35" i="2"/>
  <c r="P41" i="2"/>
  <c r="P45" i="2"/>
  <c r="M64" i="2"/>
  <c r="V7" i="2"/>
  <c r="U7" i="2"/>
  <c r="L8" i="3"/>
  <c r="P44" i="3"/>
  <c r="P76" i="3"/>
  <c r="P81" i="3"/>
  <c r="P92" i="3"/>
  <c r="T95" i="3" s="1"/>
  <c r="V7" i="3"/>
  <c r="U7" i="3"/>
  <c r="L8" i="4"/>
  <c r="M16" i="4" s="1"/>
  <c r="N16" i="4" s="1"/>
  <c r="M19" i="4"/>
  <c r="P19" i="4" s="1"/>
  <c r="P24" i="4"/>
  <c r="M41" i="4"/>
  <c r="P41" i="4" s="1"/>
  <c r="P43" i="4"/>
  <c r="P47" i="4"/>
  <c r="M49" i="4"/>
  <c r="N49" i="4" s="1"/>
  <c r="M56" i="4"/>
  <c r="O56" i="4" s="1"/>
  <c r="M75" i="4"/>
  <c r="O75" i="4" s="1"/>
  <c r="P76" i="4"/>
  <c r="P77" i="4"/>
  <c r="P79" i="4"/>
  <c r="M84" i="4"/>
  <c r="N84" i="4" s="1"/>
  <c r="M79" i="4"/>
  <c r="O79" i="4" s="1"/>
  <c r="V7" i="4"/>
  <c r="U7" i="4"/>
  <c r="M16" i="5"/>
  <c r="N16" i="5" s="1"/>
  <c r="M20" i="5"/>
  <c r="O20" i="5" s="1"/>
  <c r="M24" i="5"/>
  <c r="P24" i="5" s="1"/>
  <c r="M26" i="5"/>
  <c r="P26" i="5" s="1"/>
  <c r="P27" i="5"/>
  <c r="M28" i="5"/>
  <c r="N28" i="5" s="1"/>
  <c r="M30" i="5"/>
  <c r="N30" i="5" s="1"/>
  <c r="M32" i="5"/>
  <c r="N32" i="5" s="1"/>
  <c r="M34" i="5"/>
  <c r="P34" i="5" s="1"/>
  <c r="T34" i="5" s="1"/>
  <c r="M36" i="5"/>
  <c r="P36" i="5" s="1"/>
  <c r="M27" i="5"/>
  <c r="O27" i="5" s="1"/>
  <c r="V7" i="5"/>
  <c r="U7" i="5"/>
  <c r="M9" i="5" l="1"/>
  <c r="O9" i="5" s="1"/>
  <c r="M35" i="5"/>
  <c r="P35" i="5" s="1"/>
  <c r="T31" i="5" s="1"/>
  <c r="M31" i="5"/>
  <c r="N31" i="5" s="1"/>
  <c r="M23" i="5"/>
  <c r="O23" i="5" s="1"/>
  <c r="M19" i="5"/>
  <c r="O19" i="5" s="1"/>
  <c r="M15" i="5"/>
  <c r="P15" i="5" s="1"/>
  <c r="M22" i="5"/>
  <c r="N22" i="5" s="1"/>
  <c r="M18" i="5"/>
  <c r="P18" i="5" s="1"/>
  <c r="M14" i="5"/>
  <c r="P14" i="5" s="1"/>
  <c r="M37" i="5"/>
  <c r="P37" i="5" s="1"/>
  <c r="M33" i="5"/>
  <c r="N33" i="5" s="1"/>
  <c r="M29" i="5"/>
  <c r="P29" i="5" s="1"/>
  <c r="M25" i="5"/>
  <c r="N25" i="5" s="1"/>
  <c r="M21" i="5"/>
  <c r="M17" i="5"/>
  <c r="O17" i="5" s="1"/>
  <c r="M26" i="4"/>
  <c r="N26" i="4" s="1"/>
  <c r="M33" i="4"/>
  <c r="T33" i="4" s="1"/>
  <c r="M70" i="4"/>
  <c r="O70" i="4" s="1"/>
  <c r="M64" i="4"/>
  <c r="P64" i="4" s="1"/>
  <c r="M55" i="2"/>
  <c r="O55" i="2" s="1"/>
  <c r="M33" i="2"/>
  <c r="M75" i="2"/>
  <c r="N75" i="2" s="1"/>
  <c r="M26" i="2"/>
  <c r="M72" i="2"/>
  <c r="N72" i="2" s="1"/>
  <c r="M22" i="2"/>
  <c r="P22" i="2" s="1"/>
  <c r="M60" i="1"/>
  <c r="P60" i="1" s="1"/>
  <c r="M25" i="1"/>
  <c r="O25" i="1" s="1"/>
  <c r="M76" i="1"/>
  <c r="P76" i="1" s="1"/>
  <c r="M57" i="1"/>
  <c r="M40" i="1"/>
  <c r="N40" i="1" s="1"/>
  <c r="M19" i="1"/>
  <c r="N19" i="1" s="1"/>
  <c r="M83" i="1"/>
  <c r="N83" i="1" s="1"/>
  <c r="M43" i="1"/>
  <c r="M15" i="1"/>
  <c r="M72" i="1"/>
  <c r="N72" i="1" s="1"/>
  <c r="M54" i="1"/>
  <c r="N54" i="1" s="1"/>
  <c r="M34" i="1"/>
  <c r="O34" i="1" s="1"/>
  <c r="M22" i="1"/>
  <c r="O22" i="1" s="1"/>
  <c r="M12" i="1"/>
  <c r="N19" i="4"/>
  <c r="M24" i="4"/>
  <c r="M47" i="4"/>
  <c r="O47" i="4" s="1"/>
  <c r="M82" i="4"/>
  <c r="P82" i="4" s="1"/>
  <c r="M78" i="4"/>
  <c r="N78" i="4" s="1"/>
  <c r="M74" i="4"/>
  <c r="N74" i="4" s="1"/>
  <c r="M69" i="4"/>
  <c r="P69" i="4" s="1"/>
  <c r="T69" i="4" s="1"/>
  <c r="M61" i="4"/>
  <c r="N61" i="4" s="1"/>
  <c r="M54" i="4"/>
  <c r="O54" i="4" s="1"/>
  <c r="M39" i="4"/>
  <c r="P39" i="4" s="1"/>
  <c r="M31" i="4"/>
  <c r="N31" i="4" s="1"/>
  <c r="M17" i="4"/>
  <c r="P17" i="4" s="1"/>
  <c r="M76" i="4"/>
  <c r="O76" i="4" s="1"/>
  <c r="M86" i="4"/>
  <c r="N86" i="4" s="1"/>
  <c r="M81" i="4"/>
  <c r="P81" i="4" s="1"/>
  <c r="M73" i="4"/>
  <c r="O73" i="4" s="1"/>
  <c r="M68" i="4"/>
  <c r="P68" i="4" s="1"/>
  <c r="M59" i="4"/>
  <c r="O59" i="4" s="1"/>
  <c r="M53" i="4"/>
  <c r="N53" i="4" s="1"/>
  <c r="M45" i="4"/>
  <c r="M37" i="4"/>
  <c r="N37" i="4" s="1"/>
  <c r="M29" i="4"/>
  <c r="O29" i="4" s="1"/>
  <c r="M22" i="4"/>
  <c r="M14" i="4"/>
  <c r="P14" i="4" s="1"/>
  <c r="T92" i="3"/>
  <c r="M79" i="2"/>
  <c r="N79" i="2" s="1"/>
  <c r="M58" i="2"/>
  <c r="M11" i="2"/>
  <c r="O11" i="2" s="1"/>
  <c r="M43" i="4"/>
  <c r="O43" i="4" s="1"/>
  <c r="M77" i="4"/>
  <c r="N77" i="4" s="1"/>
  <c r="M85" i="4"/>
  <c r="O85" i="4" s="1"/>
  <c r="M80" i="4"/>
  <c r="N80" i="4" s="1"/>
  <c r="M72" i="4"/>
  <c r="P72" i="4" s="1"/>
  <c r="M66" i="4"/>
  <c r="N66" i="4" s="1"/>
  <c r="M57" i="4"/>
  <c r="O57" i="4" s="1"/>
  <c r="M51" i="4"/>
  <c r="O51" i="4" s="1"/>
  <c r="M35" i="4"/>
  <c r="N35" i="4" s="1"/>
  <c r="M28" i="4"/>
  <c r="M20" i="4"/>
  <c r="N20" i="4" s="1"/>
  <c r="M11" i="4"/>
  <c r="N11" i="4" s="1"/>
  <c r="N27" i="5"/>
  <c r="T36" i="5"/>
  <c r="T37" i="5"/>
  <c r="T29" i="5"/>
  <c r="O28" i="5"/>
  <c r="T79" i="4"/>
  <c r="O19" i="4"/>
  <c r="N59" i="4"/>
  <c r="N56" i="4"/>
  <c r="T86" i="1"/>
  <c r="O37" i="1"/>
  <c r="N37" i="1"/>
  <c r="O15" i="5"/>
  <c r="N23" i="5"/>
  <c r="N18" i="5"/>
  <c r="N26" i="5"/>
  <c r="O35" i="5"/>
  <c r="O82" i="4"/>
  <c r="M82" i="2"/>
  <c r="P82" i="2" s="1"/>
  <c r="M68" i="2"/>
  <c r="P68" i="2" s="1"/>
  <c r="M80" i="1"/>
  <c r="O80" i="1" s="1"/>
  <c r="M63" i="1"/>
  <c r="P63" i="1" s="1"/>
  <c r="M50" i="1"/>
  <c r="O16" i="5"/>
  <c r="N24" i="5"/>
  <c r="P19" i="5"/>
  <c r="P16" i="5"/>
  <c r="T26" i="5" s="1"/>
  <c r="O41" i="4"/>
  <c r="O64" i="4"/>
  <c r="N79" i="4"/>
  <c r="M65" i="4"/>
  <c r="N65" i="4" s="1"/>
  <c r="M62" i="4"/>
  <c r="M58" i="4"/>
  <c r="M55" i="4"/>
  <c r="P55" i="4" s="1"/>
  <c r="M52" i="4"/>
  <c r="O52" i="4" s="1"/>
  <c r="M48" i="4"/>
  <c r="P48" i="4" s="1"/>
  <c r="T48" i="4" s="1"/>
  <c r="M44" i="4"/>
  <c r="M40" i="4"/>
  <c r="P40" i="4" s="1"/>
  <c r="M36" i="4"/>
  <c r="M32" i="4"/>
  <c r="N32" i="4" s="1"/>
  <c r="M25" i="4"/>
  <c r="N25" i="4" s="1"/>
  <c r="M21" i="4"/>
  <c r="M18" i="4"/>
  <c r="O18" i="4" s="1"/>
  <c r="M12" i="4"/>
  <c r="N12" i="4" s="1"/>
  <c r="M11" i="3"/>
  <c r="N11" i="3" s="1"/>
  <c r="M24" i="3"/>
  <c r="N24" i="3" s="1"/>
  <c r="M65" i="3"/>
  <c r="P65" i="3" s="1"/>
  <c r="M39" i="3"/>
  <c r="N39" i="3" s="1"/>
  <c r="M78" i="3"/>
  <c r="P78" i="3" s="1"/>
  <c r="M76" i="3"/>
  <c r="N76" i="3" s="1"/>
  <c r="O82" i="2"/>
  <c r="P55" i="2"/>
  <c r="T68" i="2" s="1"/>
  <c r="M9" i="2"/>
  <c r="M12" i="2"/>
  <c r="M16" i="2"/>
  <c r="M19" i="2"/>
  <c r="M23" i="2"/>
  <c r="P23" i="2" s="1"/>
  <c r="M27" i="2"/>
  <c r="N27" i="2" s="1"/>
  <c r="M36" i="2"/>
  <c r="N36" i="2" s="1"/>
  <c r="M39" i="2"/>
  <c r="O39" i="2" s="1"/>
  <c r="M42" i="2"/>
  <c r="M46" i="2"/>
  <c r="M49" i="2"/>
  <c r="N49" i="2" s="1"/>
  <c r="M52" i="2"/>
  <c r="M59" i="2"/>
  <c r="M65" i="2"/>
  <c r="P65" i="2" s="1"/>
  <c r="T22" i="2" s="1"/>
  <c r="M69" i="2"/>
  <c r="M73" i="2"/>
  <c r="O73" i="2" s="1"/>
  <c r="M76" i="2"/>
  <c r="O76" i="2" s="1"/>
  <c r="M80" i="2"/>
  <c r="M85" i="2"/>
  <c r="O85" i="2" s="1"/>
  <c r="M45" i="2"/>
  <c r="M10" i="2"/>
  <c r="M13" i="2"/>
  <c r="N13" i="2" s="1"/>
  <c r="M17" i="2"/>
  <c r="M20" i="2"/>
  <c r="P20" i="2" s="1"/>
  <c r="M24" i="2"/>
  <c r="M28" i="2"/>
  <c r="N28" i="2" s="1"/>
  <c r="M31" i="2"/>
  <c r="O31" i="2" s="1"/>
  <c r="M34" i="2"/>
  <c r="N34" i="2" s="1"/>
  <c r="M37" i="2"/>
  <c r="O37" i="2" s="1"/>
  <c r="M40" i="2"/>
  <c r="N40" i="2" s="1"/>
  <c r="M43" i="2"/>
  <c r="M50" i="2"/>
  <c r="P50" i="2" s="1"/>
  <c r="M53" i="2"/>
  <c r="M56" i="2"/>
  <c r="N56" i="2" s="1"/>
  <c r="M62" i="2"/>
  <c r="O62" i="2" s="1"/>
  <c r="M66" i="2"/>
  <c r="M70" i="2"/>
  <c r="N70" i="2" s="1"/>
  <c r="M74" i="2"/>
  <c r="M77" i="2"/>
  <c r="M83" i="2"/>
  <c r="M86" i="2"/>
  <c r="P86" i="2" s="1"/>
  <c r="M41" i="2"/>
  <c r="M35" i="2"/>
  <c r="N35" i="2" s="1"/>
  <c r="M14" i="2"/>
  <c r="O14" i="2" s="1"/>
  <c r="M21" i="2"/>
  <c r="N21" i="2" s="1"/>
  <c r="M25" i="2"/>
  <c r="N25" i="2" s="1"/>
  <c r="M29" i="2"/>
  <c r="P29" i="2" s="1"/>
  <c r="M32" i="2"/>
  <c r="M38" i="2"/>
  <c r="M44" i="2"/>
  <c r="P44" i="2" s="1"/>
  <c r="M47" i="2"/>
  <c r="M51" i="2"/>
  <c r="M54" i="2"/>
  <c r="P54" i="2" s="1"/>
  <c r="M57" i="2"/>
  <c r="P57" i="2" s="1"/>
  <c r="M60" i="2"/>
  <c r="N60" i="2" s="1"/>
  <c r="M63" i="2"/>
  <c r="N63" i="2" s="1"/>
  <c r="M67" i="2"/>
  <c r="M71" i="2"/>
  <c r="O71" i="2" s="1"/>
  <c r="M78" i="2"/>
  <c r="O78" i="2" s="1"/>
  <c r="M81" i="2"/>
  <c r="P81" i="2" s="1"/>
  <c r="M84" i="2"/>
  <c r="M87" i="2"/>
  <c r="P47" i="1"/>
  <c r="O47" i="1"/>
  <c r="P11" i="4"/>
  <c r="O64" i="2"/>
  <c r="N64" i="2"/>
  <c r="P33" i="2"/>
  <c r="O33" i="2"/>
  <c r="O83" i="1"/>
  <c r="N57" i="1"/>
  <c r="P57" i="1"/>
  <c r="O57" i="1"/>
  <c r="P43" i="1"/>
  <c r="N43" i="1"/>
  <c r="P12" i="1"/>
  <c r="O12" i="1"/>
  <c r="N12" i="1"/>
  <c r="O26" i="5"/>
  <c r="O29" i="5"/>
  <c r="N73" i="4"/>
  <c r="N82" i="4"/>
  <c r="M83" i="4"/>
  <c r="N83" i="4" s="1"/>
  <c r="P73" i="4"/>
  <c r="M71" i="4"/>
  <c r="N71" i="4" s="1"/>
  <c r="M67" i="4"/>
  <c r="N67" i="4" s="1"/>
  <c r="M63" i="4"/>
  <c r="O63" i="4" s="1"/>
  <c r="M60" i="4"/>
  <c r="P60" i="4" s="1"/>
  <c r="P56" i="4"/>
  <c r="T41" i="4" s="1"/>
  <c r="P53" i="4"/>
  <c r="M50" i="4"/>
  <c r="P50" i="4" s="1"/>
  <c r="T50" i="4" s="1"/>
  <c r="M46" i="4"/>
  <c r="O46" i="4" s="1"/>
  <c r="M42" i="4"/>
  <c r="P42" i="4" s="1"/>
  <c r="M38" i="4"/>
  <c r="O38" i="4" s="1"/>
  <c r="M34" i="4"/>
  <c r="M30" i="4"/>
  <c r="P30" i="4" s="1"/>
  <c r="M27" i="4"/>
  <c r="M23" i="4"/>
  <c r="N23" i="4" s="1"/>
  <c r="M48" i="3"/>
  <c r="N48" i="3" s="1"/>
  <c r="M61" i="2"/>
  <c r="M48" i="2"/>
  <c r="O48" i="2" s="1"/>
  <c r="M30" i="2"/>
  <c r="M15" i="2"/>
  <c r="P15" i="2" s="1"/>
  <c r="O40" i="1"/>
  <c r="M9" i="1"/>
  <c r="M16" i="1"/>
  <c r="M20" i="1"/>
  <c r="M26" i="1"/>
  <c r="N26" i="1" s="1"/>
  <c r="M29" i="1"/>
  <c r="N29" i="1" s="1"/>
  <c r="M32" i="1"/>
  <c r="M35" i="1"/>
  <c r="M38" i="1"/>
  <c r="M41" i="1"/>
  <c r="P41" i="1" s="1"/>
  <c r="T47" i="1" s="1"/>
  <c r="M44" i="1"/>
  <c r="N44" i="1" s="1"/>
  <c r="M48" i="1"/>
  <c r="M51" i="1"/>
  <c r="M55" i="1"/>
  <c r="M61" i="1"/>
  <c r="M69" i="1"/>
  <c r="P69" i="1" s="1"/>
  <c r="M73" i="1"/>
  <c r="M77" i="1"/>
  <c r="O77" i="1" s="1"/>
  <c r="M81" i="1"/>
  <c r="M31" i="1"/>
  <c r="N31" i="1" s="1"/>
  <c r="M23" i="1"/>
  <c r="N23" i="1" s="1"/>
  <c r="M13" i="1"/>
  <c r="N13" i="1" s="1"/>
  <c r="M10" i="1"/>
  <c r="N10" i="1" s="1"/>
  <c r="M17" i="1"/>
  <c r="P17" i="1" s="1"/>
  <c r="M27" i="1"/>
  <c r="M30" i="1"/>
  <c r="M36" i="1"/>
  <c r="M39" i="1"/>
  <c r="M42" i="1"/>
  <c r="M45" i="1"/>
  <c r="O45" i="1" s="1"/>
  <c r="M52" i="1"/>
  <c r="N52" i="1" s="1"/>
  <c r="M58" i="1"/>
  <c r="N58" i="1" s="1"/>
  <c r="M64" i="1"/>
  <c r="P64" i="1" s="1"/>
  <c r="M67" i="1"/>
  <c r="M70" i="1"/>
  <c r="M74" i="1"/>
  <c r="O74" i="1" s="1"/>
  <c r="M78" i="1"/>
  <c r="P78" i="1" s="1"/>
  <c r="M84" i="1"/>
  <c r="N84" i="1" s="1"/>
  <c r="M66" i="1"/>
  <c r="N66" i="1" s="1"/>
  <c r="M11" i="1"/>
  <c r="O11" i="1" s="1"/>
  <c r="M14" i="1"/>
  <c r="M18" i="1"/>
  <c r="N18" i="1" s="1"/>
  <c r="M21" i="1"/>
  <c r="M24" i="1"/>
  <c r="M28" i="1"/>
  <c r="M33" i="1"/>
  <c r="N33" i="1" s="1"/>
  <c r="M46" i="1"/>
  <c r="N46" i="1" s="1"/>
  <c r="M49" i="1"/>
  <c r="M53" i="1"/>
  <c r="M56" i="1"/>
  <c r="P56" i="1" s="1"/>
  <c r="M59" i="1"/>
  <c r="M62" i="1"/>
  <c r="P62" i="1" s="1"/>
  <c r="T76" i="1" s="1"/>
  <c r="M65" i="1"/>
  <c r="M68" i="1"/>
  <c r="M71" i="1"/>
  <c r="N71" i="1" s="1"/>
  <c r="M75" i="1"/>
  <c r="P75" i="1" s="1"/>
  <c r="M79" i="1"/>
  <c r="N79" i="1" s="1"/>
  <c r="M82" i="1"/>
  <c r="N82" i="1" s="1"/>
  <c r="M85" i="1"/>
  <c r="O85" i="1" s="1"/>
  <c r="M10" i="4"/>
  <c r="N10" i="4" s="1"/>
  <c r="M13" i="4"/>
  <c r="P13" i="4" s="1"/>
  <c r="T17" i="4" s="1"/>
  <c r="M9" i="4"/>
  <c r="M15" i="4"/>
  <c r="N15" i="4" s="1"/>
  <c r="N33" i="2"/>
  <c r="P58" i="2"/>
  <c r="N58" i="2"/>
  <c r="P26" i="2"/>
  <c r="O26" i="2"/>
  <c r="N26" i="2"/>
  <c r="N63" i="1"/>
  <c r="P50" i="1"/>
  <c r="N50" i="1"/>
  <c r="P15" i="1"/>
  <c r="T15" i="1" s="1"/>
  <c r="N15" i="1"/>
  <c r="M11" i="5"/>
  <c r="P11" i="5" s="1"/>
  <c r="M12" i="5"/>
  <c r="M13" i="5"/>
  <c r="N13" i="5" s="1"/>
  <c r="O11" i="5"/>
  <c r="N15" i="5"/>
  <c r="P28" i="5"/>
  <c r="P9" i="5"/>
  <c r="T11" i="5" s="1"/>
  <c r="N9" i="5"/>
  <c r="N14" i="5"/>
  <c r="O24" i="5"/>
  <c r="N35" i="5"/>
  <c r="P23" i="5"/>
  <c r="T24" i="5" s="1"/>
  <c r="P21" i="5"/>
  <c r="T14" i="5" s="1"/>
  <c r="O33" i="5"/>
  <c r="O18" i="5"/>
  <c r="P25" i="5"/>
  <c r="T18" i="5" s="1"/>
  <c r="O25" i="5"/>
  <c r="N12" i="5"/>
  <c r="P30" i="5"/>
  <c r="O30" i="5"/>
  <c r="P20" i="5"/>
  <c r="N20" i="5"/>
  <c r="O36" i="5"/>
  <c r="N36" i="5"/>
  <c r="O37" i="5"/>
  <c r="N37" i="5"/>
  <c r="N29" i="5"/>
  <c r="P10" i="5"/>
  <c r="T27" i="5" s="1"/>
  <c r="N10" i="5"/>
  <c r="P17" i="5"/>
  <c r="O14" i="5"/>
  <c r="P32" i="5"/>
  <c r="O32" i="5"/>
  <c r="O34" i="5"/>
  <c r="N34" i="5"/>
  <c r="T35" i="5"/>
  <c r="O31" i="5"/>
  <c r="N43" i="4"/>
  <c r="N46" i="4"/>
  <c r="N58" i="4"/>
  <c r="P59" i="4"/>
  <c r="T55" i="4" s="1"/>
  <c r="P45" i="4"/>
  <c r="N57" i="4"/>
  <c r="P44" i="4"/>
  <c r="T56" i="4" s="1"/>
  <c r="P49" i="4"/>
  <c r="O49" i="4"/>
  <c r="O42" i="4"/>
  <c r="P54" i="4"/>
  <c r="T47" i="4" s="1"/>
  <c r="N54" i="4"/>
  <c r="N41" i="4"/>
  <c r="N39" i="4"/>
  <c r="O35" i="4"/>
  <c r="P35" i="4"/>
  <c r="P57" i="4"/>
  <c r="O26" i="4"/>
  <c r="P26" i="4"/>
  <c r="T24" i="4" s="1"/>
  <c r="N76" i="4"/>
  <c r="N64" i="4"/>
  <c r="N81" i="4"/>
  <c r="O71" i="4"/>
  <c r="O81" i="4"/>
  <c r="P75" i="4"/>
  <c r="N75" i="4"/>
  <c r="P78" i="4"/>
  <c r="T73" i="4" s="1"/>
  <c r="O78" i="4"/>
  <c r="N70" i="4"/>
  <c r="O84" i="4"/>
  <c r="P84" i="4"/>
  <c r="T77" i="4" s="1"/>
  <c r="P61" i="4"/>
  <c r="T81" i="4" s="1"/>
  <c r="O61" i="4"/>
  <c r="N85" i="4"/>
  <c r="P85" i="4"/>
  <c r="N33" i="4"/>
  <c r="O33" i="4"/>
  <c r="O23" i="4"/>
  <c r="P29" i="4"/>
  <c r="N13" i="4"/>
  <c r="O17" i="4"/>
  <c r="N17" i="4"/>
  <c r="O16" i="4"/>
  <c r="P16" i="4"/>
  <c r="T19" i="4" s="1"/>
  <c r="P21" i="4"/>
  <c r="T21" i="4" s="1"/>
  <c r="N14" i="4"/>
  <c r="O14" i="4"/>
  <c r="P20" i="4"/>
  <c r="O20" i="4"/>
  <c r="M68" i="3"/>
  <c r="O68" i="3" s="1"/>
  <c r="M52" i="3"/>
  <c r="P52" i="3" s="1"/>
  <c r="M43" i="3"/>
  <c r="N43" i="3" s="1"/>
  <c r="M12" i="3"/>
  <c r="N12" i="3" s="1"/>
  <c r="M92" i="3"/>
  <c r="N92" i="3" s="1"/>
  <c r="M84" i="3"/>
  <c r="O84" i="3" s="1"/>
  <c r="M72" i="3"/>
  <c r="N72" i="3" s="1"/>
  <c r="M55" i="3"/>
  <c r="P55" i="3" s="1"/>
  <c r="T58" i="3" s="1"/>
  <c r="M31" i="3"/>
  <c r="N31" i="3" s="1"/>
  <c r="M16" i="3"/>
  <c r="N16" i="3" s="1"/>
  <c r="M27" i="3"/>
  <c r="P27" i="3" s="1"/>
  <c r="M81" i="3"/>
  <c r="O81" i="3" s="1"/>
  <c r="M88" i="3"/>
  <c r="O88" i="3" s="1"/>
  <c r="M59" i="3"/>
  <c r="N59" i="3" s="1"/>
  <c r="M35" i="3"/>
  <c r="P35" i="3" s="1"/>
  <c r="M20" i="3"/>
  <c r="P20" i="3" s="1"/>
  <c r="T20" i="3" s="1"/>
  <c r="M95" i="3"/>
  <c r="M90" i="3"/>
  <c r="N90" i="3" s="1"/>
  <c r="M82" i="3"/>
  <c r="O82" i="3" s="1"/>
  <c r="M77" i="3"/>
  <c r="N77" i="3" s="1"/>
  <c r="M70" i="3"/>
  <c r="N70" i="3" s="1"/>
  <c r="M62" i="3"/>
  <c r="N62" i="3" s="1"/>
  <c r="M54" i="3"/>
  <c r="O54" i="3" s="1"/>
  <c r="M46" i="3"/>
  <c r="O46" i="3" s="1"/>
  <c r="M41" i="3"/>
  <c r="O41" i="3" s="1"/>
  <c r="M33" i="3"/>
  <c r="P33" i="3" s="1"/>
  <c r="M26" i="3"/>
  <c r="O26" i="3" s="1"/>
  <c r="M18" i="3"/>
  <c r="O18" i="3" s="1"/>
  <c r="M10" i="3"/>
  <c r="O10" i="3" s="1"/>
  <c r="M94" i="3"/>
  <c r="M86" i="3"/>
  <c r="N86" i="3" s="1"/>
  <c r="M80" i="3"/>
  <c r="P80" i="3" s="1"/>
  <c r="M74" i="3"/>
  <c r="N74" i="3" s="1"/>
  <c r="M66" i="3"/>
  <c r="N66" i="3" s="1"/>
  <c r="M57" i="3"/>
  <c r="N57" i="3" s="1"/>
  <c r="M50" i="3"/>
  <c r="N50" i="3" s="1"/>
  <c r="M37" i="3"/>
  <c r="N37" i="3" s="1"/>
  <c r="M29" i="3"/>
  <c r="P29" i="3" s="1"/>
  <c r="M22" i="3"/>
  <c r="O22" i="3" s="1"/>
  <c r="M14" i="3"/>
  <c r="O14" i="3" s="1"/>
  <c r="M96" i="3"/>
  <c r="O96" i="3" s="1"/>
  <c r="M93" i="3"/>
  <c r="N93" i="3" s="1"/>
  <c r="M89" i="3"/>
  <c r="P89" i="3" s="1"/>
  <c r="T78" i="3" s="1"/>
  <c r="M85" i="3"/>
  <c r="N85" i="3" s="1"/>
  <c r="M75" i="3"/>
  <c r="M71" i="3"/>
  <c r="O71" i="3" s="1"/>
  <c r="M67" i="3"/>
  <c r="M64" i="3"/>
  <c r="P64" i="3" s="1"/>
  <c r="M61" i="3"/>
  <c r="M58" i="3"/>
  <c r="P58" i="3" s="1"/>
  <c r="M51" i="3"/>
  <c r="P51" i="3" s="1"/>
  <c r="M47" i="3"/>
  <c r="M40" i="3"/>
  <c r="N40" i="3" s="1"/>
  <c r="M36" i="3"/>
  <c r="P36" i="3" s="1"/>
  <c r="M32" i="3"/>
  <c r="N32" i="3" s="1"/>
  <c r="M28" i="3"/>
  <c r="N28" i="3" s="1"/>
  <c r="M25" i="3"/>
  <c r="P25" i="3" s="1"/>
  <c r="M21" i="3"/>
  <c r="N21" i="3" s="1"/>
  <c r="M17" i="3"/>
  <c r="O17" i="3" s="1"/>
  <c r="M13" i="3"/>
  <c r="N13" i="3" s="1"/>
  <c r="M9" i="3"/>
  <c r="P9" i="3" s="1"/>
  <c r="M44" i="3"/>
  <c r="O77" i="3"/>
  <c r="M91" i="3"/>
  <c r="P91" i="3" s="1"/>
  <c r="M87" i="3"/>
  <c r="N87" i="3" s="1"/>
  <c r="M83" i="3"/>
  <c r="P83" i="3" s="1"/>
  <c r="M79" i="3"/>
  <c r="N79" i="3" s="1"/>
  <c r="M73" i="3"/>
  <c r="N73" i="3" s="1"/>
  <c r="M69" i="3"/>
  <c r="N69" i="3" s="1"/>
  <c r="M63" i="3"/>
  <c r="M60" i="3"/>
  <c r="M56" i="3"/>
  <c r="N56" i="3" s="1"/>
  <c r="M53" i="3"/>
  <c r="P53" i="3" s="1"/>
  <c r="M49" i="3"/>
  <c r="N49" i="3" s="1"/>
  <c r="M45" i="3"/>
  <c r="N45" i="3" s="1"/>
  <c r="M42" i="3"/>
  <c r="M38" i="3"/>
  <c r="M34" i="3"/>
  <c r="N34" i="3" s="1"/>
  <c r="M30" i="3"/>
  <c r="P30" i="3" s="1"/>
  <c r="M23" i="3"/>
  <c r="P23" i="3" s="1"/>
  <c r="M19" i="3"/>
  <c r="P19" i="3" s="1"/>
  <c r="M15" i="3"/>
  <c r="N15" i="3" s="1"/>
  <c r="O76" i="3"/>
  <c r="O66" i="3"/>
  <c r="P90" i="3"/>
  <c r="T81" i="3" s="1"/>
  <c r="P84" i="3"/>
  <c r="N27" i="3"/>
  <c r="N29" i="3"/>
  <c r="N33" i="3"/>
  <c r="P18" i="3"/>
  <c r="T33" i="3" s="1"/>
  <c r="O56" i="3"/>
  <c r="O73" i="3"/>
  <c r="O35" i="2"/>
  <c r="N77" i="2"/>
  <c r="P49" i="2"/>
  <c r="O29" i="2"/>
  <c r="N39" i="2"/>
  <c r="N42" i="2"/>
  <c r="O49" i="2"/>
  <c r="N66" i="2"/>
  <c r="O68" i="2"/>
  <c r="O72" i="2"/>
  <c r="O75" i="2"/>
  <c r="P52" i="2"/>
  <c r="P34" i="2"/>
  <c r="N62" i="2"/>
  <c r="P72" i="2"/>
  <c r="P62" i="2"/>
  <c r="P31" i="2"/>
  <c r="T45" i="2" s="1"/>
  <c r="N31" i="2"/>
  <c r="N78" i="2"/>
  <c r="O36" i="2"/>
  <c r="P36" i="2"/>
  <c r="O58" i="2"/>
  <c r="P60" i="2"/>
  <c r="O60" i="2"/>
  <c r="N48" i="2"/>
  <c r="P48" i="2"/>
  <c r="N50" i="2"/>
  <c r="O50" i="2"/>
  <c r="P43" i="2"/>
  <c r="P39" i="2"/>
  <c r="N23" i="2"/>
  <c r="N14" i="2"/>
  <c r="N11" i="2"/>
  <c r="P11" i="2"/>
  <c r="T41" i="2" s="1"/>
  <c r="O22" i="2"/>
  <c r="N22" i="2"/>
  <c r="N20" i="2"/>
  <c r="O20" i="2"/>
  <c r="N29" i="2"/>
  <c r="N32" i="2"/>
  <c r="P19" i="2"/>
  <c r="P18" i="2"/>
  <c r="N18" i="2"/>
  <c r="N16" i="2"/>
  <c r="O79" i="2"/>
  <c r="P85" i="2"/>
  <c r="N85" i="2"/>
  <c r="P78" i="2"/>
  <c r="T19" i="2" s="1"/>
  <c r="P73" i="2"/>
  <c r="N73" i="2"/>
  <c r="P64" i="2"/>
  <c r="T29" i="2" s="1"/>
  <c r="P63" i="2"/>
  <c r="O63" i="2"/>
  <c r="N51" i="1"/>
  <c r="P72" i="1"/>
  <c r="O15" i="1"/>
  <c r="O23" i="1"/>
  <c r="N27" i="1"/>
  <c r="O43" i="1"/>
  <c r="O50" i="1"/>
  <c r="P67" i="1"/>
  <c r="T72" i="1" s="1"/>
  <c r="N64" i="1"/>
  <c r="O72" i="1"/>
  <c r="N86" i="1"/>
  <c r="O86" i="1"/>
  <c r="O76" i="1"/>
  <c r="N73" i="1"/>
  <c r="O19" i="1"/>
  <c r="P19" i="1"/>
  <c r="P26" i="1"/>
  <c r="N25" i="1"/>
  <c r="P25" i="1"/>
  <c r="P14" i="1"/>
  <c r="O18" i="1"/>
  <c r="N34" i="1"/>
  <c r="P34" i="1"/>
  <c r="N22" i="1"/>
  <c r="P22" i="1"/>
  <c r="P40" i="1"/>
  <c r="N47" i="1"/>
  <c r="N60" i="1"/>
  <c r="O60" i="1"/>
  <c r="P37" i="1"/>
  <c r="N53" i="1"/>
  <c r="N17" i="5" l="1"/>
  <c r="O22" i="5"/>
  <c r="N19" i="5"/>
  <c r="P33" i="5"/>
  <c r="T15" i="5" s="1"/>
  <c r="N21" i="5"/>
  <c r="O21" i="5"/>
  <c r="N11" i="5"/>
  <c r="P22" i="5"/>
  <c r="T22" i="5" s="1"/>
  <c r="P66" i="4"/>
  <c r="O66" i="4"/>
  <c r="N69" i="4"/>
  <c r="P70" i="4"/>
  <c r="T76" i="4" s="1"/>
  <c r="T40" i="4"/>
  <c r="T39" i="4"/>
  <c r="T72" i="4"/>
  <c r="N72" i="4"/>
  <c r="O69" i="4"/>
  <c r="N29" i="4"/>
  <c r="N47" i="4"/>
  <c r="T84" i="4"/>
  <c r="P31" i="4"/>
  <c r="T31" i="4" s="1"/>
  <c r="O31" i="4"/>
  <c r="O72" i="4"/>
  <c r="O12" i="3"/>
  <c r="P46" i="3"/>
  <c r="P12" i="3"/>
  <c r="T30" i="3"/>
  <c r="P75" i="2"/>
  <c r="P79" i="2"/>
  <c r="T82" i="2"/>
  <c r="N55" i="2"/>
  <c r="T34" i="1"/>
  <c r="O84" i="1"/>
  <c r="O54" i="1"/>
  <c r="P54" i="1"/>
  <c r="P80" i="1"/>
  <c r="T60" i="1" s="1"/>
  <c r="P83" i="1"/>
  <c r="N76" i="1"/>
  <c r="O80" i="4"/>
  <c r="O68" i="4"/>
  <c r="T51" i="4"/>
  <c r="N48" i="4"/>
  <c r="O37" i="4"/>
  <c r="N60" i="4"/>
  <c r="T22" i="1"/>
  <c r="O11" i="4"/>
  <c r="P74" i="4"/>
  <c r="T74" i="4" s="1"/>
  <c r="O28" i="4"/>
  <c r="N28" i="4"/>
  <c r="P22" i="4"/>
  <c r="T14" i="4" s="1"/>
  <c r="O22" i="4"/>
  <c r="N22" i="4"/>
  <c r="O33" i="1"/>
  <c r="P77" i="1"/>
  <c r="O32" i="3"/>
  <c r="P18" i="1"/>
  <c r="T26" i="1" s="1"/>
  <c r="N77" i="1"/>
  <c r="P84" i="1"/>
  <c r="T84" i="1" s="1"/>
  <c r="T31" i="2"/>
  <c r="N71" i="2"/>
  <c r="O65" i="3"/>
  <c r="T65" i="3"/>
  <c r="O48" i="4"/>
  <c r="P37" i="4"/>
  <c r="T37" i="4" s="1"/>
  <c r="O77" i="4"/>
  <c r="T37" i="1"/>
  <c r="P28" i="4"/>
  <c r="T23" i="5"/>
  <c r="T68" i="4"/>
  <c r="P86" i="4"/>
  <c r="T86" i="4" s="1"/>
  <c r="O86" i="4"/>
  <c r="T22" i="4"/>
  <c r="T75" i="2"/>
  <c r="O24" i="4"/>
  <c r="N24" i="4"/>
  <c r="T64" i="2"/>
  <c r="P33" i="1"/>
  <c r="T13" i="1" s="1"/>
  <c r="O13" i="1"/>
  <c r="O44" i="2"/>
  <c r="N96" i="3"/>
  <c r="N9" i="3"/>
  <c r="P37" i="3"/>
  <c r="O27" i="3"/>
  <c r="T64" i="3"/>
  <c r="P23" i="4"/>
  <c r="P80" i="4"/>
  <c r="N68" i="4"/>
  <c r="O32" i="4"/>
  <c r="O39" i="4"/>
  <c r="P51" i="4"/>
  <c r="T45" i="4" s="1"/>
  <c r="N51" i="4"/>
  <c r="T20" i="5"/>
  <c r="O53" i="4"/>
  <c r="T36" i="2"/>
  <c r="T34" i="2"/>
  <c r="O74" i="4"/>
  <c r="O45" i="4"/>
  <c r="N45" i="4"/>
  <c r="T10" i="5"/>
  <c r="T25" i="5"/>
  <c r="T30" i="5"/>
  <c r="T28" i="5"/>
  <c r="T32" i="5"/>
  <c r="T21" i="5"/>
  <c r="T9" i="5"/>
  <c r="T16" i="5"/>
  <c r="T44" i="4"/>
  <c r="T75" i="4"/>
  <c r="P71" i="4"/>
  <c r="T54" i="4"/>
  <c r="T49" i="4"/>
  <c r="T16" i="4"/>
  <c r="O13" i="4"/>
  <c r="N42" i="4"/>
  <c r="T26" i="4"/>
  <c r="T20" i="4"/>
  <c r="T42" i="4"/>
  <c r="T59" i="4"/>
  <c r="T60" i="4"/>
  <c r="T85" i="4"/>
  <c r="T66" i="4"/>
  <c r="O83" i="4"/>
  <c r="N52" i="4"/>
  <c r="P52" i="4"/>
  <c r="T53" i="4" s="1"/>
  <c r="P32" i="4"/>
  <c r="T29" i="4" s="1"/>
  <c r="P48" i="3"/>
  <c r="T25" i="3"/>
  <c r="O43" i="3"/>
  <c r="P24" i="3"/>
  <c r="T36" i="3"/>
  <c r="N26" i="3"/>
  <c r="N30" i="3"/>
  <c r="O24" i="3"/>
  <c r="T18" i="3"/>
  <c r="N65" i="3"/>
  <c r="T91" i="3"/>
  <c r="P79" i="3"/>
  <c r="O74" i="3"/>
  <c r="T15" i="2"/>
  <c r="T63" i="2"/>
  <c r="T23" i="2"/>
  <c r="T86" i="2"/>
  <c r="T78" i="2"/>
  <c r="T60" i="2"/>
  <c r="T72" i="2"/>
  <c r="T11" i="2"/>
  <c r="T44" i="2"/>
  <c r="T52" i="2"/>
  <c r="N57" i="2"/>
  <c r="T62" i="2"/>
  <c r="T18" i="2"/>
  <c r="T85" i="2"/>
  <c r="T48" i="2"/>
  <c r="N82" i="2"/>
  <c r="O86" i="2"/>
  <c r="P70" i="2"/>
  <c r="P13" i="2"/>
  <c r="T54" i="2" s="1"/>
  <c r="P14" i="2"/>
  <c r="T39" i="2" s="1"/>
  <c r="O34" i="2"/>
  <c r="O25" i="2"/>
  <c r="P58" i="1"/>
  <c r="T58" i="1" s="1"/>
  <c r="T17" i="1"/>
  <c r="T54" i="1"/>
  <c r="O66" i="1"/>
  <c r="O31" i="1"/>
  <c r="O63" i="1"/>
  <c r="T63" i="1"/>
  <c r="O75" i="1"/>
  <c r="T83" i="1"/>
  <c r="T14" i="1"/>
  <c r="T75" i="1"/>
  <c r="T41" i="1"/>
  <c r="T69" i="1"/>
  <c r="O79" i="1"/>
  <c r="O64" i="1"/>
  <c r="N80" i="1"/>
  <c r="P79" i="1"/>
  <c r="T66" i="1" s="1"/>
  <c r="P11" i="1"/>
  <c r="T23" i="1" s="1"/>
  <c r="N74" i="1"/>
  <c r="N44" i="2"/>
  <c r="N75" i="1"/>
  <c r="P71" i="2"/>
  <c r="O28" i="2"/>
  <c r="O65" i="2"/>
  <c r="O79" i="3"/>
  <c r="P77" i="3"/>
  <c r="O11" i="3"/>
  <c r="O78" i="3"/>
  <c r="N50" i="4"/>
  <c r="P46" i="4"/>
  <c r="T57" i="4" s="1"/>
  <c r="O40" i="4"/>
  <c r="O30" i="3"/>
  <c r="P11" i="3"/>
  <c r="O25" i="4"/>
  <c r="N55" i="4"/>
  <c r="N40" i="4"/>
  <c r="O60" i="4"/>
  <c r="O58" i="1"/>
  <c r="O13" i="2"/>
  <c r="O40" i="2"/>
  <c r="P25" i="2"/>
  <c r="T49" i="2" s="1"/>
  <c r="P74" i="1"/>
  <c r="T78" i="1" s="1"/>
  <c r="N11" i="1"/>
  <c r="N65" i="2"/>
  <c r="P28" i="2"/>
  <c r="P40" i="2"/>
  <c r="N68" i="2"/>
  <c r="O57" i="2"/>
  <c r="O80" i="3"/>
  <c r="P57" i="3"/>
  <c r="N78" i="3"/>
  <c r="P25" i="4"/>
  <c r="T13" i="4" s="1"/>
  <c r="O55" i="4"/>
  <c r="O26" i="1"/>
  <c r="P46" i="1"/>
  <c r="O46" i="1"/>
  <c r="P81" i="1"/>
  <c r="T67" i="1" s="1"/>
  <c r="O81" i="1"/>
  <c r="N81" i="1"/>
  <c r="O34" i="4"/>
  <c r="N34" i="4"/>
  <c r="O67" i="2"/>
  <c r="N67" i="2"/>
  <c r="P42" i="2"/>
  <c r="T79" i="2" s="1"/>
  <c r="O42" i="2"/>
  <c r="N86" i="2"/>
  <c r="O70" i="2"/>
  <c r="P67" i="2"/>
  <c r="O23" i="2"/>
  <c r="N80" i="3"/>
  <c r="N41" i="3"/>
  <c r="N36" i="3"/>
  <c r="P39" i="3"/>
  <c r="O39" i="3"/>
  <c r="P34" i="4"/>
  <c r="T34" i="4" s="1"/>
  <c r="P12" i="4"/>
  <c r="T28" i="4" s="1"/>
  <c r="N63" i="4"/>
  <c r="P10" i="4"/>
  <c r="T23" i="4" s="1"/>
  <c r="O10" i="4"/>
  <c r="O62" i="1"/>
  <c r="N62" i="1"/>
  <c r="P49" i="1"/>
  <c r="N49" i="1"/>
  <c r="O49" i="1"/>
  <c r="P24" i="1"/>
  <c r="O24" i="1"/>
  <c r="N24" i="1"/>
  <c r="N39" i="1"/>
  <c r="P39" i="1"/>
  <c r="T49" i="1" s="1"/>
  <c r="O39" i="1"/>
  <c r="N17" i="1"/>
  <c r="O17" i="1"/>
  <c r="O69" i="1"/>
  <c r="N69" i="1"/>
  <c r="O48" i="1"/>
  <c r="P48" i="1"/>
  <c r="T33" i="1" s="1"/>
  <c r="N48" i="1"/>
  <c r="P35" i="1"/>
  <c r="O35" i="1"/>
  <c r="N35" i="1"/>
  <c r="P20" i="1"/>
  <c r="O20" i="1"/>
  <c r="N20" i="1"/>
  <c r="N61" i="2"/>
  <c r="P61" i="2"/>
  <c r="T67" i="2" s="1"/>
  <c r="O61" i="2"/>
  <c r="O30" i="4"/>
  <c r="N30" i="4"/>
  <c r="P87" i="2"/>
  <c r="N87" i="2"/>
  <c r="O87" i="2"/>
  <c r="O41" i="2"/>
  <c r="N41" i="2"/>
  <c r="N74" i="2"/>
  <c r="P74" i="2"/>
  <c r="T74" i="2" s="1"/>
  <c r="O74" i="2"/>
  <c r="P56" i="2"/>
  <c r="T61" i="2" s="1"/>
  <c r="O56" i="2"/>
  <c r="O80" i="2"/>
  <c r="P80" i="2"/>
  <c r="N80" i="2"/>
  <c r="O46" i="2"/>
  <c r="P46" i="2"/>
  <c r="N46" i="2"/>
  <c r="P27" i="2"/>
  <c r="T43" i="2" s="1"/>
  <c r="O27" i="2"/>
  <c r="P12" i="2"/>
  <c r="T57" i="2" s="1"/>
  <c r="O12" i="2"/>
  <c r="N12" i="2"/>
  <c r="P21" i="1"/>
  <c r="T12" i="1" s="1"/>
  <c r="O21" i="1"/>
  <c r="O15" i="2"/>
  <c r="N15" i="2"/>
  <c r="O54" i="2"/>
  <c r="N54" i="2"/>
  <c r="P53" i="2"/>
  <c r="T65" i="2" s="1"/>
  <c r="O53" i="2"/>
  <c r="N53" i="2"/>
  <c r="P24" i="2"/>
  <c r="T58" i="2" s="1"/>
  <c r="O24" i="2"/>
  <c r="N59" i="2"/>
  <c r="P59" i="2"/>
  <c r="O59" i="2"/>
  <c r="P9" i="2"/>
  <c r="N9" i="2"/>
  <c r="O9" i="2"/>
  <c r="N44" i="4"/>
  <c r="O44" i="4"/>
  <c r="P58" i="4"/>
  <c r="T43" i="4" s="1"/>
  <c r="O58" i="4"/>
  <c r="P52" i="1"/>
  <c r="O10" i="1"/>
  <c r="P71" i="1"/>
  <c r="T79" i="1" s="1"/>
  <c r="P85" i="1"/>
  <c r="P76" i="2"/>
  <c r="T26" i="2" s="1"/>
  <c r="N24" i="2"/>
  <c r="P21" i="2"/>
  <c r="T35" i="2" s="1"/>
  <c r="N37" i="2"/>
  <c r="P70" i="3"/>
  <c r="T70" i="3" s="1"/>
  <c r="N89" i="3"/>
  <c r="P50" i="3"/>
  <c r="T57" i="3" s="1"/>
  <c r="P59" i="3"/>
  <c r="T46" i="3" s="1"/>
  <c r="P43" i="3"/>
  <c r="T48" i="3" s="1"/>
  <c r="O36" i="3"/>
  <c r="O89" i="3"/>
  <c r="O72" i="3"/>
  <c r="O15" i="4"/>
  <c r="P83" i="4"/>
  <c r="T78" i="4" s="1"/>
  <c r="O50" i="4"/>
  <c r="P12" i="5"/>
  <c r="T19" i="5" s="1"/>
  <c r="O12" i="5"/>
  <c r="O9" i="4"/>
  <c r="P9" i="4"/>
  <c r="T9" i="4" s="1"/>
  <c r="N9" i="4"/>
  <c r="P82" i="1"/>
  <c r="O82" i="1"/>
  <c r="O68" i="1"/>
  <c r="P68" i="1"/>
  <c r="T64" i="1" s="1"/>
  <c r="N68" i="1"/>
  <c r="O56" i="1"/>
  <c r="N56" i="1"/>
  <c r="N67" i="1"/>
  <c r="O67" i="1"/>
  <c r="P45" i="1"/>
  <c r="N45" i="1"/>
  <c r="O30" i="1"/>
  <c r="N30" i="1"/>
  <c r="P30" i="1"/>
  <c r="T18" i="1" s="1"/>
  <c r="N55" i="1"/>
  <c r="P55" i="1"/>
  <c r="T43" i="1" s="1"/>
  <c r="O55" i="1"/>
  <c r="O41" i="1"/>
  <c r="N41" i="1"/>
  <c r="P29" i="1"/>
  <c r="O29" i="1"/>
  <c r="P9" i="1"/>
  <c r="T11" i="1" s="1"/>
  <c r="N9" i="1"/>
  <c r="O9" i="1"/>
  <c r="P30" i="2"/>
  <c r="T46" i="2" s="1"/>
  <c r="O30" i="2"/>
  <c r="N30" i="2"/>
  <c r="P38" i="4"/>
  <c r="T46" i="4" s="1"/>
  <c r="N38" i="4"/>
  <c r="P67" i="4"/>
  <c r="T82" i="4" s="1"/>
  <c r="O67" i="4"/>
  <c r="N81" i="2"/>
  <c r="O81" i="2"/>
  <c r="O51" i="2"/>
  <c r="N51" i="2"/>
  <c r="P51" i="2"/>
  <c r="T70" i="2" s="1"/>
  <c r="P32" i="2"/>
  <c r="T50" i="2" s="1"/>
  <c r="O32" i="2"/>
  <c r="P83" i="2"/>
  <c r="N83" i="2"/>
  <c r="O83" i="2"/>
  <c r="P66" i="2"/>
  <c r="T20" i="2" s="1"/>
  <c r="O66" i="2"/>
  <c r="O45" i="2"/>
  <c r="N45" i="2"/>
  <c r="O52" i="2"/>
  <c r="N52" i="2"/>
  <c r="O19" i="2"/>
  <c r="N19" i="2"/>
  <c r="P18" i="4"/>
  <c r="N18" i="4"/>
  <c r="P62" i="4"/>
  <c r="O62" i="4"/>
  <c r="N62" i="4"/>
  <c r="P13" i="5"/>
  <c r="T17" i="5" s="1"/>
  <c r="O13" i="5"/>
  <c r="P59" i="1"/>
  <c r="T40" i="1" s="1"/>
  <c r="N59" i="1"/>
  <c r="O59" i="1"/>
  <c r="P70" i="1"/>
  <c r="T62" i="1" s="1"/>
  <c r="N70" i="1"/>
  <c r="O36" i="1"/>
  <c r="N36" i="1"/>
  <c r="P36" i="1"/>
  <c r="T36" i="1" s="1"/>
  <c r="O61" i="1"/>
  <c r="P61" i="1"/>
  <c r="T77" i="1" s="1"/>
  <c r="N61" i="1"/>
  <c r="P44" i="1"/>
  <c r="O44" i="1"/>
  <c r="N32" i="1"/>
  <c r="P32" i="1"/>
  <c r="T29" i="1" s="1"/>
  <c r="O32" i="1"/>
  <c r="O16" i="1"/>
  <c r="N16" i="1"/>
  <c r="O84" i="2"/>
  <c r="N84" i="2"/>
  <c r="P84" i="2"/>
  <c r="N38" i="2"/>
  <c r="O38" i="2"/>
  <c r="P38" i="2"/>
  <c r="T81" i="2" s="1"/>
  <c r="N10" i="2"/>
  <c r="P10" i="2"/>
  <c r="T55" i="2" s="1"/>
  <c r="O10" i="2"/>
  <c r="O52" i="1"/>
  <c r="P16" i="1"/>
  <c r="T31" i="1" s="1"/>
  <c r="P10" i="1"/>
  <c r="T25" i="1" s="1"/>
  <c r="O71" i="1"/>
  <c r="N85" i="1"/>
  <c r="O70" i="1"/>
  <c r="N21" i="1"/>
  <c r="N76" i="2"/>
  <c r="O21" i="2"/>
  <c r="P37" i="2"/>
  <c r="T84" i="2" s="1"/>
  <c r="O70" i="3"/>
  <c r="P72" i="3"/>
  <c r="T77" i="3" s="1"/>
  <c r="P41" i="3"/>
  <c r="T41" i="3" s="1"/>
  <c r="O50" i="3"/>
  <c r="O59" i="3"/>
  <c r="P15" i="3"/>
  <c r="T9" i="3" s="1"/>
  <c r="O48" i="3"/>
  <c r="O12" i="4"/>
  <c r="P15" i="4"/>
  <c r="T15" i="4" s="1"/>
  <c r="P63" i="4"/>
  <c r="T80" i="4" s="1"/>
  <c r="P65" i="1"/>
  <c r="O65" i="1"/>
  <c r="N65" i="1"/>
  <c r="P53" i="1"/>
  <c r="T55" i="1" s="1"/>
  <c r="O53" i="1"/>
  <c r="N28" i="1"/>
  <c r="O28" i="1"/>
  <c r="P28" i="1"/>
  <c r="T28" i="1" s="1"/>
  <c r="O14" i="1"/>
  <c r="N14" i="1"/>
  <c r="O78" i="1"/>
  <c r="N78" i="1"/>
  <c r="N42" i="1"/>
  <c r="P42" i="1"/>
  <c r="O42" i="1"/>
  <c r="P27" i="1"/>
  <c r="T19" i="1" s="1"/>
  <c r="O27" i="1"/>
  <c r="P73" i="1"/>
  <c r="T82" i="1" s="1"/>
  <c r="O73" i="1"/>
  <c r="P51" i="1"/>
  <c r="T56" i="1" s="1"/>
  <c r="O51" i="1"/>
  <c r="P38" i="1"/>
  <c r="T50" i="1" s="1"/>
  <c r="O38" i="1"/>
  <c r="N38" i="1"/>
  <c r="P27" i="4"/>
  <c r="N27" i="4"/>
  <c r="O27" i="4"/>
  <c r="P47" i="2"/>
  <c r="T73" i="2" s="1"/>
  <c r="O47" i="2"/>
  <c r="N47" i="2"/>
  <c r="P77" i="2"/>
  <c r="T77" i="2" s="1"/>
  <c r="O77" i="2"/>
  <c r="N43" i="2"/>
  <c r="O43" i="2"/>
  <c r="O17" i="2"/>
  <c r="N17" i="2"/>
  <c r="P17" i="2"/>
  <c r="P69" i="2"/>
  <c r="T33" i="2" s="1"/>
  <c r="O69" i="2"/>
  <c r="N69" i="2"/>
  <c r="P16" i="2"/>
  <c r="T59" i="2" s="1"/>
  <c r="O16" i="2"/>
  <c r="O21" i="4"/>
  <c r="N21" i="4"/>
  <c r="P36" i="4"/>
  <c r="T35" i="4" s="1"/>
  <c r="O36" i="4"/>
  <c r="N36" i="4"/>
  <c r="P65" i="4"/>
  <c r="T64" i="4" s="1"/>
  <c r="O65" i="4"/>
  <c r="P69" i="3"/>
  <c r="T69" i="3" s="1"/>
  <c r="P68" i="3"/>
  <c r="P31" i="3"/>
  <c r="T23" i="3" s="1"/>
  <c r="P16" i="3"/>
  <c r="T12" i="3" s="1"/>
  <c r="P88" i="3"/>
  <c r="T84" i="3" s="1"/>
  <c r="O15" i="3"/>
  <c r="P74" i="3"/>
  <c r="T76" i="3" s="1"/>
  <c r="N84" i="3"/>
  <c r="O52" i="3"/>
  <c r="N81" i="3"/>
  <c r="N88" i="3"/>
  <c r="O35" i="3"/>
  <c r="N35" i="3"/>
  <c r="O55" i="3"/>
  <c r="N55" i="3"/>
  <c r="O37" i="3"/>
  <c r="N68" i="3"/>
  <c r="O31" i="3"/>
  <c r="N83" i="3"/>
  <c r="O33" i="3"/>
  <c r="O9" i="3"/>
  <c r="O16" i="3"/>
  <c r="O20" i="3"/>
  <c r="O92" i="3"/>
  <c r="N52" i="3"/>
  <c r="N20" i="3"/>
  <c r="O90" i="3"/>
  <c r="P54" i="3"/>
  <c r="N54" i="3"/>
  <c r="P14" i="3"/>
  <c r="T14" i="3" s="1"/>
  <c r="N14" i="3"/>
  <c r="P10" i="3"/>
  <c r="T10" i="3" s="1"/>
  <c r="N10" i="3"/>
  <c r="O95" i="3"/>
  <c r="N95" i="3"/>
  <c r="N53" i="3"/>
  <c r="O13" i="3"/>
  <c r="P82" i="3"/>
  <c r="T80" i="3" s="1"/>
  <c r="P86" i="3"/>
  <c r="P49" i="3"/>
  <c r="T51" i="3" s="1"/>
  <c r="P66" i="3"/>
  <c r="O57" i="3"/>
  <c r="N22" i="3"/>
  <c r="N18" i="3"/>
  <c r="P34" i="3"/>
  <c r="T27" i="3" s="1"/>
  <c r="P94" i="3"/>
  <c r="N94" i="3"/>
  <c r="P62" i="3"/>
  <c r="T44" i="3" s="1"/>
  <c r="O62" i="3"/>
  <c r="N82" i="3"/>
  <c r="O29" i="3"/>
  <c r="P87" i="3"/>
  <c r="T83" i="3" s="1"/>
  <c r="O86" i="3"/>
  <c r="O49" i="3"/>
  <c r="N46" i="3"/>
  <c r="P22" i="3"/>
  <c r="T37" i="3" s="1"/>
  <c r="O83" i="3"/>
  <c r="O34" i="3"/>
  <c r="P26" i="3"/>
  <c r="T29" i="3" s="1"/>
  <c r="O94" i="3"/>
  <c r="P42" i="3"/>
  <c r="O42" i="3"/>
  <c r="P67" i="3"/>
  <c r="T66" i="3" s="1"/>
  <c r="N67" i="3"/>
  <c r="O23" i="3"/>
  <c r="N23" i="3"/>
  <c r="P38" i="3"/>
  <c r="T24" i="3" s="1"/>
  <c r="O38" i="3"/>
  <c r="N38" i="3"/>
  <c r="P47" i="3"/>
  <c r="T42" i="3" s="1"/>
  <c r="O47" i="3"/>
  <c r="N47" i="3"/>
  <c r="N64" i="3"/>
  <c r="O64" i="3"/>
  <c r="O19" i="3"/>
  <c r="N19" i="3"/>
  <c r="N63" i="3"/>
  <c r="O63" i="3"/>
  <c r="P63" i="3"/>
  <c r="T52" i="3" s="1"/>
  <c r="O44" i="3"/>
  <c r="N44" i="3"/>
  <c r="N25" i="3"/>
  <c r="O25" i="3"/>
  <c r="P61" i="3"/>
  <c r="N61" i="3"/>
  <c r="P75" i="3"/>
  <c r="N75" i="3"/>
  <c r="O75" i="3"/>
  <c r="P93" i="3"/>
  <c r="O93" i="3"/>
  <c r="P45" i="3"/>
  <c r="T40" i="3" s="1"/>
  <c r="O45" i="3"/>
  <c r="O60" i="3"/>
  <c r="N60" i="3"/>
  <c r="P60" i="3"/>
  <c r="T53" i="3" s="1"/>
  <c r="P21" i="3"/>
  <c r="O21" i="3"/>
  <c r="O58" i="3"/>
  <c r="N58" i="3"/>
  <c r="P71" i="3"/>
  <c r="T73" i="3" s="1"/>
  <c r="N71" i="3"/>
  <c r="O91" i="3"/>
  <c r="P85" i="3"/>
  <c r="T79" i="3" s="1"/>
  <c r="P17" i="3"/>
  <c r="T16" i="3" s="1"/>
  <c r="O69" i="3"/>
  <c r="N91" i="3"/>
  <c r="O87" i="3"/>
  <c r="O85" i="3"/>
  <c r="O53" i="3"/>
  <c r="N42" i="3"/>
  <c r="O51" i="3"/>
  <c r="P28" i="3"/>
  <c r="T19" i="3" s="1"/>
  <c r="P73" i="3"/>
  <c r="T89" i="3" s="1"/>
  <c r="P96" i="3"/>
  <c r="O67" i="3"/>
  <c r="O61" i="3"/>
  <c r="P56" i="3"/>
  <c r="T55" i="3" s="1"/>
  <c r="N51" i="3"/>
  <c r="P32" i="3"/>
  <c r="T35" i="3" s="1"/>
  <c r="P13" i="3"/>
  <c r="O28" i="3"/>
  <c r="O40" i="3"/>
  <c r="N17" i="3"/>
  <c r="T33" i="5" l="1"/>
  <c r="T32" i="4"/>
  <c r="T12" i="2"/>
  <c r="T14" i="2"/>
  <c r="T40" i="2"/>
  <c r="T35" i="1"/>
  <c r="T80" i="1"/>
  <c r="T54" i="3"/>
  <c r="T39" i="1"/>
  <c r="T13" i="2"/>
  <c r="T81" i="1"/>
  <c r="T53" i="2"/>
  <c r="T44" i="1"/>
  <c r="T63" i="4"/>
  <c r="T71" i="3"/>
  <c r="T37" i="2"/>
  <c r="T70" i="1"/>
  <c r="T51" i="2"/>
  <c r="T82" i="3"/>
  <c r="T58" i="4"/>
  <c r="T47" i="3"/>
  <c r="T59" i="3"/>
  <c r="T52" i="4"/>
  <c r="T13" i="5"/>
  <c r="L41" i="5"/>
  <c r="T12" i="5"/>
  <c r="AF7" i="5" s="1"/>
  <c r="T70" i="4"/>
  <c r="T62" i="4"/>
  <c r="T36" i="4"/>
  <c r="T83" i="4"/>
  <c r="T12" i="4"/>
  <c r="T61" i="4"/>
  <c r="T71" i="4"/>
  <c r="T10" i="4"/>
  <c r="T30" i="4"/>
  <c r="T27" i="4"/>
  <c r="T11" i="4"/>
  <c r="T18" i="4"/>
  <c r="T38" i="4"/>
  <c r="T65" i="4"/>
  <c r="T25" i="4"/>
  <c r="T67" i="4"/>
  <c r="T32" i="3"/>
  <c r="T26" i="3"/>
  <c r="T11" i="3"/>
  <c r="T56" i="3"/>
  <c r="T13" i="3"/>
  <c r="T62" i="3"/>
  <c r="T61" i="3"/>
  <c r="T39" i="3"/>
  <c r="T68" i="3"/>
  <c r="T34" i="3"/>
  <c r="T15" i="3"/>
  <c r="T49" i="3"/>
  <c r="T60" i="3"/>
  <c r="T86" i="3"/>
  <c r="T74" i="3"/>
  <c r="T96" i="3"/>
  <c r="T72" i="3"/>
  <c r="T67" i="3"/>
  <c r="T94" i="3"/>
  <c r="T63" i="3"/>
  <c r="T75" i="3"/>
  <c r="T21" i="3"/>
  <c r="T85" i="3"/>
  <c r="T17" i="3"/>
  <c r="T90" i="3"/>
  <c r="T93" i="3"/>
  <c r="T45" i="3"/>
  <c r="T88" i="3"/>
  <c r="T87" i="3"/>
  <c r="T22" i="3"/>
  <c r="T31" i="3"/>
  <c r="T50" i="3"/>
  <c r="T28" i="3"/>
  <c r="T43" i="3"/>
  <c r="T38" i="3"/>
  <c r="T27" i="2"/>
  <c r="T87" i="2"/>
  <c r="T28" i="2"/>
  <c r="T42" i="2"/>
  <c r="T25" i="2"/>
  <c r="T56" i="2"/>
  <c r="T16" i="2"/>
  <c r="T76" i="2"/>
  <c r="T32" i="2"/>
  <c r="T9" i="2"/>
  <c r="T83" i="2"/>
  <c r="T24" i="2"/>
  <c r="T10" i="2"/>
  <c r="T69" i="2"/>
  <c r="T80" i="2"/>
  <c r="T21" i="2"/>
  <c r="T17" i="2"/>
  <c r="T30" i="2"/>
  <c r="T66" i="2"/>
  <c r="T47" i="2"/>
  <c r="T71" i="2"/>
  <c r="T38" i="2"/>
  <c r="Z7" i="2"/>
  <c r="T57" i="1"/>
  <c r="T42" i="1"/>
  <c r="T61" i="1"/>
  <c r="T73" i="1"/>
  <c r="T65" i="1"/>
  <c r="T48" i="1"/>
  <c r="T52" i="1"/>
  <c r="T16" i="1"/>
  <c r="T71" i="1"/>
  <c r="T85" i="1"/>
  <c r="T53" i="1"/>
  <c r="T45" i="1"/>
  <c r="T68" i="1"/>
  <c r="T30" i="1"/>
  <c r="T38" i="1"/>
  <c r="T10" i="1"/>
  <c r="T32" i="1"/>
  <c r="T9" i="1"/>
  <c r="T27" i="1"/>
  <c r="T20" i="1"/>
  <c r="T46" i="1"/>
  <c r="T51" i="1"/>
  <c r="T59" i="1"/>
  <c r="T24" i="1"/>
  <c r="T21" i="1"/>
  <c r="T74" i="1"/>
  <c r="X7" i="4"/>
  <c r="AB7" i="1"/>
  <c r="L90" i="1"/>
  <c r="X7" i="2"/>
  <c r="L91" i="1"/>
  <c r="Y7" i="1"/>
  <c r="Y7" i="2"/>
  <c r="L91" i="2"/>
  <c r="L90" i="4"/>
  <c r="Y7" i="5"/>
  <c r="X7" i="5"/>
  <c r="X7" i="1"/>
  <c r="AB7" i="2"/>
  <c r="L101" i="3"/>
  <c r="L91" i="4"/>
  <c r="Z7" i="4"/>
  <c r="AD7" i="5"/>
  <c r="L42" i="5"/>
  <c r="Z7" i="1"/>
  <c r="L92" i="2"/>
  <c r="Y7" i="4"/>
  <c r="AB7" i="4"/>
  <c r="Z7" i="5"/>
  <c r="AB7" i="5"/>
  <c r="X7" i="3"/>
  <c r="Z7" i="3"/>
  <c r="AB7" i="3"/>
  <c r="Y7" i="3"/>
  <c r="L100" i="3"/>
  <c r="D103" i="3" l="1"/>
  <c r="AH7" i="2"/>
  <c r="D91" i="2" s="1"/>
  <c r="AD7" i="2"/>
  <c r="AH7" i="1"/>
  <c r="D90" i="1" s="1"/>
  <c r="D92" i="2"/>
  <c r="D91" i="1"/>
  <c r="AF7" i="3"/>
  <c r="D91" i="4"/>
  <c r="AF7" i="1"/>
  <c r="W7" i="1" s="1"/>
  <c r="L89" i="1" s="1"/>
  <c r="AF7" i="2"/>
  <c r="W7" i="2" s="1"/>
  <c r="AG7" i="2" s="1"/>
  <c r="D44" i="5"/>
  <c r="AH7" i="5"/>
  <c r="D41" i="5" s="1"/>
  <c r="D42" i="5"/>
  <c r="AH7" i="4"/>
  <c r="D90" i="4" s="1"/>
  <c r="AF7" i="4"/>
  <c r="D93" i="4"/>
  <c r="AD7" i="4"/>
  <c r="AD7" i="3"/>
  <c r="D101" i="3"/>
  <c r="AH7" i="3"/>
  <c r="D100" i="3" s="1"/>
  <c r="D94" i="2"/>
  <c r="D93" i="1"/>
  <c r="AD7" i="1"/>
  <c r="AE7" i="1" s="1"/>
  <c r="AG7" i="1" l="1"/>
  <c r="D89" i="1"/>
  <c r="W7" i="4"/>
  <c r="AE7" i="4" s="1"/>
  <c r="W7" i="5"/>
  <c r="W7" i="3"/>
  <c r="AG7" i="3" s="1"/>
  <c r="AC7" i="3"/>
  <c r="AI7" i="3"/>
  <c r="L90" i="2"/>
  <c r="D90" i="2"/>
  <c r="AA7" i="2"/>
  <c r="AI7" i="2"/>
  <c r="AC7" i="2"/>
  <c r="AE7" i="2"/>
  <c r="AC7" i="1"/>
  <c r="AI7" i="1"/>
  <c r="AA7" i="1"/>
  <c r="L89" i="4"/>
  <c r="AG7" i="4" l="1"/>
  <c r="D89" i="4"/>
  <c r="AA7" i="4"/>
  <c r="AI7" i="4"/>
  <c r="AC7" i="4"/>
  <c r="AA7" i="3"/>
  <c r="L99" i="3"/>
  <c r="AG7" i="5"/>
  <c r="AE7" i="5"/>
  <c r="AA7" i="5"/>
  <c r="L40" i="5"/>
  <c r="D40" i="5"/>
  <c r="AC7" i="5"/>
  <c r="AI7" i="5"/>
  <c r="AE7" i="3"/>
  <c r="D99" i="3"/>
</calcChain>
</file>

<file path=xl/sharedStrings.xml><?xml version="1.0" encoding="utf-8"?>
<sst xmlns="http://schemas.openxmlformats.org/spreadsheetml/2006/main" count="2796" uniqueCount="1071">
  <si>
    <t>HỌC VIỆN CÔNG NGHỆ BƯU CHÍNH VIỄN THÔNG</t>
  </si>
  <si>
    <t>TRUNG TÂM KHẢO THÍ VÀ ĐẢM BẢO CHẤT LƯỢNG GIÁO DỤC</t>
  </si>
  <si>
    <t>Học phần:</t>
  </si>
  <si>
    <t>Số tín chỉ:</t>
  </si>
  <si>
    <t>Số
TT</t>
  </si>
  <si>
    <t>Mã SV</t>
  </si>
  <si>
    <t>Họ và tên</t>
  </si>
  <si>
    <t>Ngày sinh</t>
  </si>
  <si>
    <t>Lớp</t>
  </si>
  <si>
    <t>Điểm CC</t>
  </si>
  <si>
    <t>Điểm TBKT</t>
  </si>
  <si>
    <t>Điểm TN-TH</t>
  </si>
  <si>
    <t>Điểm BTTL</t>
  </si>
  <si>
    <t>Điểm
THI</t>
  </si>
  <si>
    <t>Điểm
KTHP</t>
  </si>
  <si>
    <t>Điểm hệ
chữ</t>
  </si>
  <si>
    <t>Xếp loại</t>
  </si>
  <si>
    <t>Ghi chú</t>
  </si>
  <si>
    <t>Phòng thi</t>
  </si>
  <si>
    <t>KT</t>
  </si>
  <si>
    <t>CC</t>
  </si>
  <si>
    <t>ĐCT</t>
  </si>
  <si>
    <t>Tỷ lệ</t>
  </si>
  <si>
    <t>SL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</si>
  <si>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</si>
  <si>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</si>
  <si>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</si>
  <si>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</si>
  <si>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</si>
  <si>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</si>
  <si>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</si>
  <si>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</si>
  <si>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Thi đạt</t>
  </si>
  <si>
    <t>Thi lại</t>
  </si>
  <si>
    <t>Học lại</t>
  </si>
  <si>
    <t>Vắng thi</t>
  </si>
  <si>
    <t>Vi phạm quy chế thi</t>
  </si>
  <si>
    <t>Sỹ số</t>
  </si>
  <si>
    <t>Học phần</t>
  </si>
  <si>
    <t>- Số SV thi không đạt:</t>
  </si>
  <si>
    <t>- Số SV vắng thi có phép:</t>
  </si>
  <si>
    <t>- Số SV thi lại:</t>
  </si>
  <si>
    <t>Thi lần 1 học kỳ II năm học 2017 - 2018</t>
  </si>
  <si>
    <t>Phát triển phần mềm hướng dịch vụ</t>
  </si>
  <si>
    <t>Ngày thi: 16/6/2018</t>
  </si>
  <si>
    <t>Giờ thi: 13:00</t>
  </si>
  <si>
    <t>Ngày thi: 17/6/2018</t>
  </si>
  <si>
    <t>B14DCCN064</t>
  </si>
  <si>
    <t>Lê Đức</t>
  </si>
  <si>
    <t>Anh</t>
  </si>
  <si>
    <t>25/05/1996</t>
  </si>
  <si>
    <t>D14CNPM1</t>
  </si>
  <si>
    <t>B14DCCN226</t>
  </si>
  <si>
    <t>19/07/1996</t>
  </si>
  <si>
    <t>B14DCCN137</t>
  </si>
  <si>
    <t>Nguyễn Thái</t>
  </si>
  <si>
    <t>Bình</t>
  </si>
  <si>
    <t>24/02/1996</t>
  </si>
  <si>
    <t>B14DCCN210</t>
  </si>
  <si>
    <t>Nguyễn Thị</t>
  </si>
  <si>
    <t>Hà</t>
  </si>
  <si>
    <t>11/05/1995</t>
  </si>
  <si>
    <t>D14CNPM2</t>
  </si>
  <si>
    <t>B14DCCN224</t>
  </si>
  <si>
    <t>Lê Ngọc</t>
  </si>
  <si>
    <t>Hiệp</t>
  </si>
  <si>
    <t>04/06/1996</t>
  </si>
  <si>
    <t>D14CNPM4</t>
  </si>
  <si>
    <t>B14DCCN157</t>
  </si>
  <si>
    <t>Hòa</t>
  </si>
  <si>
    <t>D14CNPM3</t>
  </si>
  <si>
    <t>B14DCCN060</t>
  </si>
  <si>
    <t>Tạ Việt</t>
  </si>
  <si>
    <t>Hùng</t>
  </si>
  <si>
    <t>26/03/1996</t>
  </si>
  <si>
    <t>D14CNPM5</t>
  </si>
  <si>
    <t>B14DCCN141</t>
  </si>
  <si>
    <t>Hương</t>
  </si>
  <si>
    <t>20/05/1996</t>
  </si>
  <si>
    <t>B13DCCN476</t>
  </si>
  <si>
    <t>Phạm Thị</t>
  </si>
  <si>
    <t>Mai</t>
  </si>
  <si>
    <t>12/04/1995</t>
  </si>
  <si>
    <t>D14CNPM6</t>
  </si>
  <si>
    <t>B14DCCN263</t>
  </si>
  <si>
    <t>Đặng Tiến</t>
  </si>
  <si>
    <t>Mạnh</t>
  </si>
  <si>
    <t>28/10/1994</t>
  </si>
  <si>
    <t>B14DCCN160</t>
  </si>
  <si>
    <t>Vũ Hoài</t>
  </si>
  <si>
    <t>Nam</t>
  </si>
  <si>
    <t>10/11/1996</t>
  </si>
  <si>
    <t>B14DCCN071</t>
  </si>
  <si>
    <t>Đỗ Hải</t>
  </si>
  <si>
    <t>Phong</t>
  </si>
  <si>
    <t>31/07/1996</t>
  </si>
  <si>
    <t>B14DCCN264</t>
  </si>
  <si>
    <t>Nguyễn Thị Bích</t>
  </si>
  <si>
    <t>Phượng</t>
  </si>
  <si>
    <t>17/04/1996</t>
  </si>
  <si>
    <t>B14DCCN063</t>
  </si>
  <si>
    <t>Nguyễn Văn</t>
  </si>
  <si>
    <t>Sang</t>
  </si>
  <si>
    <t>02/11/1996</t>
  </si>
  <si>
    <t>B112104188</t>
  </si>
  <si>
    <t>Phạm Anh</t>
  </si>
  <si>
    <t>Tài</t>
  </si>
  <si>
    <t>13/04/1993</t>
  </si>
  <si>
    <t>D11CN3</t>
  </si>
  <si>
    <t>B14DCCN203</t>
  </si>
  <si>
    <t>Bùi Đức</t>
  </si>
  <si>
    <t>Thành</t>
  </si>
  <si>
    <t>15/07/1996</t>
  </si>
  <si>
    <t>B14DCCN148</t>
  </si>
  <si>
    <t>Phạm Công</t>
  </si>
  <si>
    <t>10/03/1996</t>
  </si>
  <si>
    <t>B14DCCN198</t>
  </si>
  <si>
    <t>Bùi Thiên</t>
  </si>
  <si>
    <t>Thiên</t>
  </si>
  <si>
    <t>25/04/1996</t>
  </si>
  <si>
    <t>B14DCCN090</t>
  </si>
  <si>
    <t>Tiệp</t>
  </si>
  <si>
    <t>24/06/1996</t>
  </si>
  <si>
    <t>B14DCCN155</t>
  </si>
  <si>
    <t>Vũ Quốc</t>
  </si>
  <si>
    <t>Trọng</t>
  </si>
  <si>
    <t>14/01/1996</t>
  </si>
  <si>
    <t>B14DCCN121</t>
  </si>
  <si>
    <t>Trần Anh</t>
  </si>
  <si>
    <t>Trung</t>
  </si>
  <si>
    <t>04/06/1995</t>
  </si>
  <si>
    <t>B14DCCN235</t>
  </si>
  <si>
    <t>Nguyễn Xuân</t>
  </si>
  <si>
    <t>Trường</t>
  </si>
  <si>
    <t>01/04/1996</t>
  </si>
  <si>
    <t>B14DCCN035</t>
  </si>
  <si>
    <t>Nguyễn Anh</t>
  </si>
  <si>
    <t>Tuấn</t>
  </si>
  <si>
    <t>09/05/1996</t>
  </si>
  <si>
    <t>B14DCCN018</t>
  </si>
  <si>
    <t>Nguyễn Văn Mạnh</t>
  </si>
  <si>
    <t>10/08/1996</t>
  </si>
  <si>
    <t>B14DCCN199</t>
  </si>
  <si>
    <t>Tạ Thanh</t>
  </si>
  <si>
    <t>Tùng</t>
  </si>
  <si>
    <t>22/03/1996</t>
  </si>
  <si>
    <t>B14DCCN179</t>
  </si>
  <si>
    <t>Phạm Văn</t>
  </si>
  <si>
    <t>Vỹ</t>
  </si>
  <si>
    <t>03/06/1996</t>
  </si>
  <si>
    <t>B14DCCN385</t>
  </si>
  <si>
    <t>Duy</t>
  </si>
  <si>
    <t>18/11/1995</t>
  </si>
  <si>
    <t>B14DCCN323</t>
  </si>
  <si>
    <t>Trần Văn</t>
  </si>
  <si>
    <t>Đại</t>
  </si>
  <si>
    <t>14/04/1996</t>
  </si>
  <si>
    <t>B14DCCN402</t>
  </si>
  <si>
    <t>Bùi Văn</t>
  </si>
  <si>
    <t>Đạt</t>
  </si>
  <si>
    <t>13/06/1996</t>
  </si>
  <si>
    <t>B14DCCN418</t>
  </si>
  <si>
    <t>Đồng Thị</t>
  </si>
  <si>
    <t>Hiền</t>
  </si>
  <si>
    <t>18/08/1996</t>
  </si>
  <si>
    <t>B14DCCN361</t>
  </si>
  <si>
    <t>Trần Minh</t>
  </si>
  <si>
    <t>Hoàng</t>
  </si>
  <si>
    <t>16/01/1996</t>
  </si>
  <si>
    <t>B14DCCN412</t>
  </si>
  <si>
    <t>Trịnh Thị</t>
  </si>
  <si>
    <t>Hồng</t>
  </si>
  <si>
    <t>20/12/1996</t>
  </si>
  <si>
    <t>B14DCCN450</t>
  </si>
  <si>
    <t>Phạm Phi</t>
  </si>
  <si>
    <t>02/07/1992</t>
  </si>
  <si>
    <t>B14DCCN282</t>
  </si>
  <si>
    <t>Bùi Quang</t>
  </si>
  <si>
    <t>Huy</t>
  </si>
  <si>
    <t>26/02/1996</t>
  </si>
  <si>
    <t>B14DCCN359</t>
  </si>
  <si>
    <t>Nguyễn Quang</t>
  </si>
  <si>
    <t>04/11/1996</t>
  </si>
  <si>
    <t>B14DCCN436</t>
  </si>
  <si>
    <t>Đào Thị Khánh</t>
  </si>
  <si>
    <t>Huyền</t>
  </si>
  <si>
    <t>20/08/1996</t>
  </si>
  <si>
    <t>B14DCCN307</t>
  </si>
  <si>
    <t>Phạm Đình</t>
  </si>
  <si>
    <t>Khoa</t>
  </si>
  <si>
    <t>01/07/1996</t>
  </si>
  <si>
    <t>B14DCCN342</t>
  </si>
  <si>
    <t>Lành</t>
  </si>
  <si>
    <t>25/11/1996</t>
  </si>
  <si>
    <t>B14DCCN456</t>
  </si>
  <si>
    <t>Phan Thanh</t>
  </si>
  <si>
    <t>Liêm</t>
  </si>
  <si>
    <t>10/02/1996</t>
  </si>
  <si>
    <t>B14DCCN388</t>
  </si>
  <si>
    <t>Trương Thanh</t>
  </si>
  <si>
    <t>03/10/1996</t>
  </si>
  <si>
    <t>B14DCCN353</t>
  </si>
  <si>
    <t>Võ Hữu</t>
  </si>
  <si>
    <t>Lý</t>
  </si>
  <si>
    <t>B14DCCN413</t>
  </si>
  <si>
    <t>Giáp Thanh</t>
  </si>
  <si>
    <t>Minh</t>
  </si>
  <si>
    <t>06/01/1996</t>
  </si>
  <si>
    <t>B14DCCN452</t>
  </si>
  <si>
    <t>Đặng Văn</t>
  </si>
  <si>
    <t>Nghĩa</t>
  </si>
  <si>
    <t>06/08/1996</t>
  </si>
  <si>
    <t>B14DCCN305</t>
  </si>
  <si>
    <t>Cao Xuân</t>
  </si>
  <si>
    <t>Ngọc</t>
  </si>
  <si>
    <t>10/07/1996</t>
  </si>
  <si>
    <t>B14DCCN355</t>
  </si>
  <si>
    <t>Hoàng Thị</t>
  </si>
  <si>
    <t>Nhung</t>
  </si>
  <si>
    <t>B14DCCN375</t>
  </si>
  <si>
    <t>08/12/1996</t>
  </si>
  <si>
    <t>B14DCCN318</t>
  </si>
  <si>
    <t>Nguyễn Đức</t>
  </si>
  <si>
    <t>Quang</t>
  </si>
  <si>
    <t>19/10/1996</t>
  </si>
  <si>
    <t>B14DCCN446</t>
  </si>
  <si>
    <t>Nguyễn Thế</t>
  </si>
  <si>
    <t>Quý</t>
  </si>
  <si>
    <t>02/02/1996</t>
  </si>
  <si>
    <t>B14DCCN299</t>
  </si>
  <si>
    <t>Nguyễn Hữu</t>
  </si>
  <si>
    <t>Thắng</t>
  </si>
  <si>
    <t>23/12/1996</t>
  </si>
  <si>
    <t>B14DCCN327</t>
  </si>
  <si>
    <t>Hoàng Đình</t>
  </si>
  <si>
    <t>Trúc</t>
  </si>
  <si>
    <t>26/10/1996</t>
  </si>
  <si>
    <t>B14DCCN423</t>
  </si>
  <si>
    <t>Nguyễn Thị Hồng</t>
  </si>
  <si>
    <t>Uyên</t>
  </si>
  <si>
    <t>02/09/1996</t>
  </si>
  <si>
    <t>B14DCCN329</t>
  </si>
  <si>
    <t>Hoàng Tuấn</t>
  </si>
  <si>
    <t>Vũ</t>
  </si>
  <si>
    <t>B14DCCN783</t>
  </si>
  <si>
    <t>Đậu Xuân</t>
  </si>
  <si>
    <t>25/08/1996</t>
  </si>
  <si>
    <t>B14DCCN551</t>
  </si>
  <si>
    <t>Dương Thị Ngọc</t>
  </si>
  <si>
    <t>ánh</t>
  </si>
  <si>
    <t>20/11/1995</t>
  </si>
  <si>
    <t>B14DCCN577</t>
  </si>
  <si>
    <t>Thongxay</t>
  </si>
  <si>
    <t>Bouthsingkh</t>
  </si>
  <si>
    <t>11/07/1995</t>
  </si>
  <si>
    <t>B14DCCN525</t>
  </si>
  <si>
    <t>Đỗ Quang</t>
  </si>
  <si>
    <t>11/11/1996</t>
  </si>
  <si>
    <t>B14DCCN514</t>
  </si>
  <si>
    <t>Nguyễn</t>
  </si>
  <si>
    <t>02/03/1996</t>
  </si>
  <si>
    <t>B14DCCN675</t>
  </si>
  <si>
    <t>Ngô Đức</t>
  </si>
  <si>
    <t>Hải</t>
  </si>
  <si>
    <t>21/08/1996</t>
  </si>
  <si>
    <t>B14DCCN714</t>
  </si>
  <si>
    <t>Phạm Ngọc</t>
  </si>
  <si>
    <t>Hiếu</t>
  </si>
  <si>
    <t>23/08/1995</t>
  </si>
  <si>
    <t>B14DCCN868</t>
  </si>
  <si>
    <t>Đào Thị</t>
  </si>
  <si>
    <t>10/10/1994</t>
  </si>
  <si>
    <t>B14DCCN490</t>
  </si>
  <si>
    <t>13/07/1996</t>
  </si>
  <si>
    <t>B14DCCN533</t>
  </si>
  <si>
    <t>Nguyễn Thị Nhung</t>
  </si>
  <si>
    <t>22/11/1996</t>
  </si>
  <si>
    <t>B14DCCN791</t>
  </si>
  <si>
    <t>Phan Lý</t>
  </si>
  <si>
    <t>Huỳnh</t>
  </si>
  <si>
    <t>08/06/1996</t>
  </si>
  <si>
    <t>B14DCCN877</t>
  </si>
  <si>
    <t>Lê Thị Diệu</t>
  </si>
  <si>
    <t>Linh</t>
  </si>
  <si>
    <t>06/11/1996</t>
  </si>
  <si>
    <t>B14DCCN486</t>
  </si>
  <si>
    <t>Vũ Thành</t>
  </si>
  <si>
    <t>Long</t>
  </si>
  <si>
    <t>14/08/1996</t>
  </si>
  <si>
    <t>B14DCCN520</t>
  </si>
  <si>
    <t>Lụa</t>
  </si>
  <si>
    <t>09/01/1996</t>
  </si>
  <si>
    <t>B14DCCN473</t>
  </si>
  <si>
    <t>20/12/1995</t>
  </si>
  <si>
    <t>B14DCCN749</t>
  </si>
  <si>
    <t>Vũ Đức</t>
  </si>
  <si>
    <t>B14DCCN457</t>
  </si>
  <si>
    <t>Phạm Quang</t>
  </si>
  <si>
    <t>Nhật</t>
  </si>
  <si>
    <t>12/09/1996</t>
  </si>
  <si>
    <t>B14DCCN721</t>
  </si>
  <si>
    <t>25/02/1995</t>
  </si>
  <si>
    <t>B14DCCN696</t>
  </si>
  <si>
    <t>Nguyễn Trọng</t>
  </si>
  <si>
    <t>Phú</t>
  </si>
  <si>
    <t>08/10/1996</t>
  </si>
  <si>
    <t>B14DCCN651</t>
  </si>
  <si>
    <t>Trần Thị</t>
  </si>
  <si>
    <t>Phương</t>
  </si>
  <si>
    <t>17/11/1996</t>
  </si>
  <si>
    <t>B14DCCN691</t>
  </si>
  <si>
    <t>Nguyễn Hồng</t>
  </si>
  <si>
    <t>Quyên</t>
  </si>
  <si>
    <t>22/04/1995</t>
  </si>
  <si>
    <t>B14DCCN463</t>
  </si>
  <si>
    <t>Từ Ngọc</t>
  </si>
  <si>
    <t>20/02/1996</t>
  </si>
  <si>
    <t>B14DCCN801</t>
  </si>
  <si>
    <t>Lê Văn</t>
  </si>
  <si>
    <t>20/10/1995</t>
  </si>
  <si>
    <t>B14DCCN578</t>
  </si>
  <si>
    <t>Sonesavanh</t>
  </si>
  <si>
    <t>Thidala</t>
  </si>
  <si>
    <t>06/05/1996</t>
  </si>
  <si>
    <t>B14DCCN504</t>
  </si>
  <si>
    <t>Đinh Văn</t>
  </si>
  <si>
    <t>Thuận</t>
  </si>
  <si>
    <t>12/04/1992</t>
  </si>
  <si>
    <t>B14DCCN728</t>
  </si>
  <si>
    <t>Tuyết</t>
  </si>
  <si>
    <t>16/02/1996</t>
  </si>
  <si>
    <t>Nhóm: D14-115_01</t>
  </si>
  <si>
    <t>503-A2</t>
  </si>
  <si>
    <t>305-A2</t>
  </si>
  <si>
    <t>501-A2</t>
  </si>
  <si>
    <t>B14DCCN076</t>
  </si>
  <si>
    <t>Đặng Quang Thế</t>
  </si>
  <si>
    <t>An</t>
  </si>
  <si>
    <t>04/03/1996</t>
  </si>
  <si>
    <t>B14DCCN166</t>
  </si>
  <si>
    <t>Dương</t>
  </si>
  <si>
    <t>14/07/1996</t>
  </si>
  <si>
    <t>B14DCCN062</t>
  </si>
  <si>
    <t>Lê Hải</t>
  </si>
  <si>
    <t>Đăng</t>
  </si>
  <si>
    <t>14/03/1996</t>
  </si>
  <si>
    <t>B14DCCN163</t>
  </si>
  <si>
    <t>Trịnh Giang</t>
  </si>
  <si>
    <t>Đông</t>
  </si>
  <si>
    <t>B13DCCN467</t>
  </si>
  <si>
    <t>06/07/1995</t>
  </si>
  <si>
    <t>B14DCCN043</t>
  </si>
  <si>
    <t>B14DCCN139</t>
  </si>
  <si>
    <t>Đỗ Thị</t>
  </si>
  <si>
    <t>Hoa</t>
  </si>
  <si>
    <t>B14DCCN140</t>
  </si>
  <si>
    <t>Nguyễn Duy</t>
  </si>
  <si>
    <t>31/08/1996</t>
  </si>
  <si>
    <t>B14DCCN027</t>
  </si>
  <si>
    <t>Huế</t>
  </si>
  <si>
    <t>09/07/1996</t>
  </si>
  <si>
    <t>B14DCCN109</t>
  </si>
  <si>
    <t>Vũ Thế</t>
  </si>
  <si>
    <t>B14DCCN164</t>
  </si>
  <si>
    <t>02/12/1995</t>
  </si>
  <si>
    <t>B14DCCN150</t>
  </si>
  <si>
    <t>Khánh</t>
  </si>
  <si>
    <t>19/03/1996</t>
  </si>
  <si>
    <t>B14DCCN110</t>
  </si>
  <si>
    <t>08/05/1996</t>
  </si>
  <si>
    <t>B14DCCN104</t>
  </si>
  <si>
    <t>Hồ Trung</t>
  </si>
  <si>
    <t>Kiên</t>
  </si>
  <si>
    <t>14/02/1996</t>
  </si>
  <si>
    <t>B14DCCN015</t>
  </si>
  <si>
    <t>Nguyễn Thị Huyền</t>
  </si>
  <si>
    <t>Lanh</t>
  </si>
  <si>
    <t>08/04/1996</t>
  </si>
  <si>
    <t>B14DCCN124</t>
  </si>
  <si>
    <t>Hoàng Tùng</t>
  </si>
  <si>
    <t>Lâm</t>
  </si>
  <si>
    <t>19/06/1996</t>
  </si>
  <si>
    <t>B13DCCN515</t>
  </si>
  <si>
    <t>Phạm Nhật</t>
  </si>
  <si>
    <t>06/04/1995</t>
  </si>
  <si>
    <t>B14DCCN051</t>
  </si>
  <si>
    <t>Vũ Thị Thùy</t>
  </si>
  <si>
    <t>27/06/1996</t>
  </si>
  <si>
    <t>B14DCCN133</t>
  </si>
  <si>
    <t>Lê Thị</t>
  </si>
  <si>
    <t>23/02/1996</t>
  </si>
  <si>
    <t>B14DCCN081</t>
  </si>
  <si>
    <t>17/09/1996</t>
  </si>
  <si>
    <t>B14DCCN165</t>
  </si>
  <si>
    <t>Ngữ</t>
  </si>
  <si>
    <t>B14DCCN103</t>
  </si>
  <si>
    <t>Nguyễn Mạnh</t>
  </si>
  <si>
    <t>Phúc</t>
  </si>
  <si>
    <t>B14DCCN129</t>
  </si>
  <si>
    <t>14/12/1996</t>
  </si>
  <si>
    <t>B14DCCN034</t>
  </si>
  <si>
    <t>Tạ Ngọc</t>
  </si>
  <si>
    <t>13/11/1996</t>
  </si>
  <si>
    <t>B14DCCN146</t>
  </si>
  <si>
    <t>Hoàng Thị Như</t>
  </si>
  <si>
    <t>Quỳnh</t>
  </si>
  <si>
    <t>02/01/1996</t>
  </si>
  <si>
    <t>B14DCCN118</t>
  </si>
  <si>
    <t>Lê Thị Thu</t>
  </si>
  <si>
    <t>Thảo</t>
  </si>
  <si>
    <t>11/05/1996</t>
  </si>
  <si>
    <t>B12DCCN527</t>
  </si>
  <si>
    <t>Sacksith</t>
  </si>
  <si>
    <t>Xaphakdy</t>
  </si>
  <si>
    <t>29/07/1989</t>
  </si>
  <si>
    <t>D12CNPM4</t>
  </si>
  <si>
    <t>B14DCCN243</t>
  </si>
  <si>
    <t>Bùi Ngọc</t>
  </si>
  <si>
    <t>Bảo</t>
  </si>
  <si>
    <t>27/02/1996</t>
  </si>
  <si>
    <t>B14DCCN268</t>
  </si>
  <si>
    <t>Cường</t>
  </si>
  <si>
    <t>25/03/1996</t>
  </si>
  <si>
    <t>B14DCCN249</t>
  </si>
  <si>
    <t>Hoàng Trung</t>
  </si>
  <si>
    <t>Dũng</t>
  </si>
  <si>
    <t>21/06/1996</t>
  </si>
  <si>
    <t>B14DCCN345</t>
  </si>
  <si>
    <t>Triệu Văn</t>
  </si>
  <si>
    <t>25/09/1996</t>
  </si>
  <si>
    <t>B14DCCN380</t>
  </si>
  <si>
    <t>Nguyễn Ngọc</t>
  </si>
  <si>
    <t>07/05/1996</t>
  </si>
  <si>
    <t>B14DCCN363</t>
  </si>
  <si>
    <t>27/11/1996</t>
  </si>
  <si>
    <t>B14DCCN176</t>
  </si>
  <si>
    <t>Chu Đình</t>
  </si>
  <si>
    <t>Hưng</t>
  </si>
  <si>
    <t>B14DCCN351</t>
  </si>
  <si>
    <t>Đỗ Khắc</t>
  </si>
  <si>
    <t>18/07/1994</t>
  </si>
  <si>
    <t>B14DCCN295</t>
  </si>
  <si>
    <t>Hưởng</t>
  </si>
  <si>
    <t>22/04/1996</t>
  </si>
  <si>
    <t>B14DCCN181</t>
  </si>
  <si>
    <t>Kết</t>
  </si>
  <si>
    <t>21/08/1995</t>
  </si>
  <si>
    <t>B14DCCN381</t>
  </si>
  <si>
    <t>Phạm Tiến</t>
  </si>
  <si>
    <t>Khanh</t>
  </si>
  <si>
    <t>B14DCCN374</t>
  </si>
  <si>
    <t>Nguyễn Thành</t>
  </si>
  <si>
    <t>14/05/1996</t>
  </si>
  <si>
    <t>B14DCCN397</t>
  </si>
  <si>
    <t>22/05/1988</t>
  </si>
  <si>
    <t>B14DCCN201</t>
  </si>
  <si>
    <t>16/06/1996</t>
  </si>
  <si>
    <t>B14DCCN325</t>
  </si>
  <si>
    <t>15/08/1996</t>
  </si>
  <si>
    <t>B14DCCN391</t>
  </si>
  <si>
    <t>Lương</t>
  </si>
  <si>
    <t>18/01/1997</t>
  </si>
  <si>
    <t>B14DCCN309</t>
  </si>
  <si>
    <t>Tạ Thị Minh</t>
  </si>
  <si>
    <t>07/03/1996</t>
  </si>
  <si>
    <t>B14DCCN294</t>
  </si>
  <si>
    <t>26/06/1996</t>
  </si>
  <si>
    <t>B14DCCN272</t>
  </si>
  <si>
    <t>Vũ Xuân</t>
  </si>
  <si>
    <t>08/01/1995</t>
  </si>
  <si>
    <t>B14DCCN333</t>
  </si>
  <si>
    <t>18/03/1996</t>
  </si>
  <si>
    <t>B14DCCN364</t>
  </si>
  <si>
    <t>B14DCCN286</t>
  </si>
  <si>
    <t>Trần Công</t>
  </si>
  <si>
    <t>20/10/1996</t>
  </si>
  <si>
    <t>B14DCCN394</t>
  </si>
  <si>
    <t>Nguyễn Niên</t>
  </si>
  <si>
    <t>01/10/1996</t>
  </si>
  <si>
    <t>B14DCCN175</t>
  </si>
  <si>
    <t>Thân</t>
  </si>
  <si>
    <t>25/03/1992</t>
  </si>
  <si>
    <t>B14DCCN220</t>
  </si>
  <si>
    <t>Thức</t>
  </si>
  <si>
    <t>05/03/1996</t>
  </si>
  <si>
    <t>B14DCCN340</t>
  </si>
  <si>
    <t>Bùi Bá</t>
  </si>
  <si>
    <t>08/01/1996</t>
  </si>
  <si>
    <t>B14DCCN302</t>
  </si>
  <si>
    <t>Hà Quốc</t>
  </si>
  <si>
    <t>Việt</t>
  </si>
  <si>
    <t>12/11/1996</t>
  </si>
  <si>
    <t>B14DCCN633</t>
  </si>
  <si>
    <t>Nguyễn Nhân</t>
  </si>
  <si>
    <t>Đức</t>
  </si>
  <si>
    <t>B14DCCN428</t>
  </si>
  <si>
    <t>B14DCCN718</t>
  </si>
  <si>
    <t>Phạm Minh</t>
  </si>
  <si>
    <t>12/12/1996</t>
  </si>
  <si>
    <t>B14DCCN680</t>
  </si>
  <si>
    <t>17/08/1996</t>
  </si>
  <si>
    <t>B14DCCN410</t>
  </si>
  <si>
    <t>Hợi</t>
  </si>
  <si>
    <t>B14DCCN703</t>
  </si>
  <si>
    <t>Huệ</t>
  </si>
  <si>
    <t>21/09/1996</t>
  </si>
  <si>
    <t>B14DCCN455</t>
  </si>
  <si>
    <t>08/09/1995</t>
  </si>
  <si>
    <t>B14DCCN500</t>
  </si>
  <si>
    <t>Trần Mạnh</t>
  </si>
  <si>
    <t>28/02/1996</t>
  </si>
  <si>
    <t>B14DCCN532</t>
  </si>
  <si>
    <t>Hoàng Văn</t>
  </si>
  <si>
    <t>24/06/1995</t>
  </si>
  <si>
    <t>B14DCCN460</t>
  </si>
  <si>
    <t>Nguyễn Thị Ngọc</t>
  </si>
  <si>
    <t>16/05/1996</t>
  </si>
  <si>
    <t>B14DCCN482</t>
  </si>
  <si>
    <t>20/03/1996</t>
  </si>
  <si>
    <t>B14DCCN471</t>
  </si>
  <si>
    <t>14/09/1996</t>
  </si>
  <si>
    <t>B14DCCN558</t>
  </si>
  <si>
    <t>Phùng Thị</t>
  </si>
  <si>
    <t>19/10/1994</t>
  </si>
  <si>
    <t>B14DCCN461</t>
  </si>
  <si>
    <t>Lê Xuân</t>
  </si>
  <si>
    <t>09/03/1996</t>
  </si>
  <si>
    <t>B14DCCN432</t>
  </si>
  <si>
    <t>26/03/1995</t>
  </si>
  <si>
    <t>B14DCCN484</t>
  </si>
  <si>
    <t>Sơn</t>
  </si>
  <si>
    <t>11/06/1996</t>
  </si>
  <si>
    <t>B14DCCN429</t>
  </si>
  <si>
    <t>Ngô Văn</t>
  </si>
  <si>
    <t>16/04/1996</t>
  </si>
  <si>
    <t>B14DCCN465</t>
  </si>
  <si>
    <t>Lâm Viết</t>
  </si>
  <si>
    <t>Thái</t>
  </si>
  <si>
    <t>16/11/1996</t>
  </si>
  <si>
    <t>B14DCCN447</t>
  </si>
  <si>
    <t>Thanh</t>
  </si>
  <si>
    <t>15/05/1996</t>
  </si>
  <si>
    <t>B14DCCN710</t>
  </si>
  <si>
    <t>03/10/1995</t>
  </si>
  <si>
    <t>B14DCCN536</t>
  </si>
  <si>
    <t>Đinh Trọng</t>
  </si>
  <si>
    <t>Thiện</t>
  </si>
  <si>
    <t>10/10/1996</t>
  </si>
  <si>
    <t>B14DCCN772</t>
  </si>
  <si>
    <t>Trang</t>
  </si>
  <si>
    <t>22/02/1996</t>
  </si>
  <si>
    <t>B14DCCN646</t>
  </si>
  <si>
    <t>Trần Thế</t>
  </si>
  <si>
    <t>30/08/1996</t>
  </si>
  <si>
    <t>B14DCCN769</t>
  </si>
  <si>
    <t>Tươi</t>
  </si>
  <si>
    <t>B14DCCN625</t>
  </si>
  <si>
    <t>Vinh</t>
  </si>
  <si>
    <t>10/05/1995</t>
  </si>
  <si>
    <t>Nhóm: D14-116_02</t>
  </si>
  <si>
    <t>203-A2</t>
  </si>
  <si>
    <t>401-A2</t>
  </si>
  <si>
    <t>301-A2</t>
  </si>
  <si>
    <t>B14DCCN136</t>
  </si>
  <si>
    <t>27/11/1995</t>
  </si>
  <si>
    <t>B14DCCN073</t>
  </si>
  <si>
    <t>Trần Xuân</t>
  </si>
  <si>
    <t>Bách</t>
  </si>
  <si>
    <t>02/07/1996</t>
  </si>
  <si>
    <t>B14DCCN077</t>
  </si>
  <si>
    <t>Nghiêm Bá</t>
  </si>
  <si>
    <t>04/10/1996</t>
  </si>
  <si>
    <t>B14DCCN010</t>
  </si>
  <si>
    <t>10/06/1996</t>
  </si>
  <si>
    <t>B14DCCN049</t>
  </si>
  <si>
    <t>Nguyễn Tuấn</t>
  </si>
  <si>
    <t>24/09/1996</t>
  </si>
  <si>
    <t>B14DCCN025</t>
  </si>
  <si>
    <t>Nguyễn Trung</t>
  </si>
  <si>
    <t>B14DCCN097</t>
  </si>
  <si>
    <t>Nguyễn Thị Thu</t>
  </si>
  <si>
    <t>03/12/1996</t>
  </si>
  <si>
    <t>B14DCCN193</t>
  </si>
  <si>
    <t>Nguyễn Việt</t>
  </si>
  <si>
    <t>B14DCCN145</t>
  </si>
  <si>
    <t>28/11/1995</t>
  </si>
  <si>
    <t>B14DCCN088</t>
  </si>
  <si>
    <t>Vũ Văn</t>
  </si>
  <si>
    <t>B14DCCN119</t>
  </si>
  <si>
    <t>Phan Thị</t>
  </si>
  <si>
    <t>Hằng</t>
  </si>
  <si>
    <t>17/02/1996</t>
  </si>
  <si>
    <t>B14DCCN108</t>
  </si>
  <si>
    <t>Lê Danh</t>
  </si>
  <si>
    <t>07/11/1996</t>
  </si>
  <si>
    <t>B14DCCN185</t>
  </si>
  <si>
    <t>Hoàng Huy</t>
  </si>
  <si>
    <t>B14DCCN105</t>
  </si>
  <si>
    <t>Nguyễn Mậu</t>
  </si>
  <si>
    <t>B14DCCN177</t>
  </si>
  <si>
    <t>Phan Minh</t>
  </si>
  <si>
    <t>02/04/1996</t>
  </si>
  <si>
    <t>B14DCCN151</t>
  </si>
  <si>
    <t>Lê Đình</t>
  </si>
  <si>
    <t>01/08/1996</t>
  </si>
  <si>
    <t>B14DCCN154</t>
  </si>
  <si>
    <t>Đặng Hoàng</t>
  </si>
  <si>
    <t>B14DCCN171</t>
  </si>
  <si>
    <t>21/02/1996</t>
  </si>
  <si>
    <t>B14DCCN084</t>
  </si>
  <si>
    <t>Nguyễn Đình</t>
  </si>
  <si>
    <t>29/06/1996</t>
  </si>
  <si>
    <t>B14DCCN070</t>
  </si>
  <si>
    <t>Quản Thúy</t>
  </si>
  <si>
    <t>Nga</t>
  </si>
  <si>
    <t>13/12/1996</t>
  </si>
  <si>
    <t>B13DCCN328</t>
  </si>
  <si>
    <t>Nguyễn Hoàng</t>
  </si>
  <si>
    <t>Nguyên</t>
  </si>
  <si>
    <t>17/11/1995</t>
  </si>
  <si>
    <t>D13CNPM4</t>
  </si>
  <si>
    <t>B14DCCN082</t>
  </si>
  <si>
    <t>Lê Thị Thanh</t>
  </si>
  <si>
    <t>Nhàn</t>
  </si>
  <si>
    <t>03/07/1996</t>
  </si>
  <si>
    <t>B14DCCN187</t>
  </si>
  <si>
    <t>10/01/1996</t>
  </si>
  <si>
    <t>B14DCCN021</t>
  </si>
  <si>
    <t>Vũ Ngọc</t>
  </si>
  <si>
    <t>06/03/1996</t>
  </si>
  <si>
    <t>B14DCCN026</t>
  </si>
  <si>
    <t>Trịnh Tiến</t>
  </si>
  <si>
    <t>Quân</t>
  </si>
  <si>
    <t>B14DCCN143</t>
  </si>
  <si>
    <t>Lê Quang</t>
  </si>
  <si>
    <t>B14DCCN036</t>
  </si>
  <si>
    <t>Nguyễn Sơn</t>
  </si>
  <si>
    <t>B14DCCN029</t>
  </si>
  <si>
    <t>Văn</t>
  </si>
  <si>
    <t>13/05/1996</t>
  </si>
  <si>
    <t>B14DCCN188</t>
  </si>
  <si>
    <t>Vĩ</t>
  </si>
  <si>
    <t>24/04/1996</t>
  </si>
  <si>
    <t>B14DCCN156</t>
  </si>
  <si>
    <t>02/12/1996</t>
  </si>
  <si>
    <t>B14DCCN330</t>
  </si>
  <si>
    <t>Triệu Quang</t>
  </si>
  <si>
    <t>12/10/1996</t>
  </si>
  <si>
    <t>B14DCCN384</t>
  </si>
  <si>
    <t>Nguyễn Huy Quốc</t>
  </si>
  <si>
    <t>23/01/1996</t>
  </si>
  <si>
    <t>B14DCCN288</t>
  </si>
  <si>
    <t>Nguyễn Thị Vân</t>
  </si>
  <si>
    <t>14/11/1996</t>
  </si>
  <si>
    <t>B14DCCN350</t>
  </si>
  <si>
    <t>24/12/1996</t>
  </si>
  <si>
    <t>B14DCCN444</t>
  </si>
  <si>
    <t>Đỗ Tiến</t>
  </si>
  <si>
    <t>31/12/1995</t>
  </si>
  <si>
    <t>B14DCCN372</t>
  </si>
  <si>
    <t>Lê Thái</t>
  </si>
  <si>
    <t>11/01/1996</t>
  </si>
  <si>
    <t>B14DCCN315</t>
  </si>
  <si>
    <t>Ngô Nhật</t>
  </si>
  <si>
    <t>04/09/1996</t>
  </si>
  <si>
    <t>B14DCCN390</t>
  </si>
  <si>
    <t>Đàm Minh</t>
  </si>
  <si>
    <t>Giang</t>
  </si>
  <si>
    <t>12/04/1996</t>
  </si>
  <si>
    <t>B14DCCN211</t>
  </si>
  <si>
    <t>Bùi Xuân</t>
  </si>
  <si>
    <t>13/09/1996</t>
  </si>
  <si>
    <t>B14DCCN234</t>
  </si>
  <si>
    <t>Tạ Đình</t>
  </si>
  <si>
    <t>B14DCCN213</t>
  </si>
  <si>
    <t>Phạm Trung</t>
  </si>
  <si>
    <t>Hướng</t>
  </si>
  <si>
    <t>B14DCCN266</t>
  </si>
  <si>
    <t>B14DCCN341</t>
  </si>
  <si>
    <t>Trương Thị</t>
  </si>
  <si>
    <t>Lan</t>
  </si>
  <si>
    <t>B14DCCN343</t>
  </si>
  <si>
    <t>Loan</t>
  </si>
  <si>
    <t>B14DCCN337</t>
  </si>
  <si>
    <t>16/10/1996</t>
  </si>
  <si>
    <t>B14DCCN216</t>
  </si>
  <si>
    <t>Lã Ngọc</t>
  </si>
  <si>
    <t>23/07/1996</t>
  </si>
  <si>
    <t>B14DCCN252</t>
  </si>
  <si>
    <t>Lê Công Nhật</t>
  </si>
  <si>
    <t>17/02/1995</t>
  </si>
  <si>
    <t>B14DCCN338</t>
  </si>
  <si>
    <t>Phạm Quốc</t>
  </si>
  <si>
    <t>Mỹ</t>
  </si>
  <si>
    <t>B14DCCN196</t>
  </si>
  <si>
    <t>Phùng Ngọc</t>
  </si>
  <si>
    <t>22/09/1996</t>
  </si>
  <si>
    <t>B14DCCN247</t>
  </si>
  <si>
    <t>Trần Hồng</t>
  </si>
  <si>
    <t>19/01/1996</t>
  </si>
  <si>
    <t>B14DCCN202</t>
  </si>
  <si>
    <t>15/10/1996</t>
  </si>
  <si>
    <t>B14DCCN347</t>
  </si>
  <si>
    <t>Đoàn Ngọc</t>
  </si>
  <si>
    <t>27/07/1996</t>
  </si>
  <si>
    <t>B14DCCN379</t>
  </si>
  <si>
    <t>31/07/1995</t>
  </si>
  <si>
    <t>B14DCCN254</t>
  </si>
  <si>
    <t>B14DCCN369</t>
  </si>
  <si>
    <t>Đặng Như</t>
  </si>
  <si>
    <t>29/04/1996</t>
  </si>
  <si>
    <t>B14DCCN433</t>
  </si>
  <si>
    <t>Bùi Gia</t>
  </si>
  <si>
    <t>Thịnh</t>
  </si>
  <si>
    <t>28/12/1996</t>
  </si>
  <si>
    <t>B14DCCN365</t>
  </si>
  <si>
    <t>Thủy</t>
  </si>
  <si>
    <t>07/10/1996</t>
  </si>
  <si>
    <t>B14DCCN334</t>
  </si>
  <si>
    <t>Nguyễn Thị Linh</t>
  </si>
  <si>
    <t>09/10/1996</t>
  </si>
  <si>
    <t>B14DCCN435</t>
  </si>
  <si>
    <t>Quan Tiến</t>
  </si>
  <si>
    <t>04/01/1995</t>
  </si>
  <si>
    <t>B14DCCN267</t>
  </si>
  <si>
    <t>Vương</t>
  </si>
  <si>
    <t>05/07/1996</t>
  </si>
  <si>
    <t>B14DCCN602</t>
  </si>
  <si>
    <t>Trương Trọng</t>
  </si>
  <si>
    <t>B14DCCN659</t>
  </si>
  <si>
    <t>Nguyễn Hữu Hoàng</t>
  </si>
  <si>
    <t>15/07/1995</t>
  </si>
  <si>
    <t>B16LDCN001</t>
  </si>
  <si>
    <t>Nguyễn Minh</t>
  </si>
  <si>
    <t>10/04/1994</t>
  </si>
  <si>
    <t>L16CQCN01-B</t>
  </si>
  <si>
    <t>B14DCCN519</t>
  </si>
  <si>
    <t>Chử Thị Thúy</t>
  </si>
  <si>
    <t>29/08/1996</t>
  </si>
  <si>
    <t>B14DCCN676</t>
  </si>
  <si>
    <t>B16LDCN002</t>
  </si>
  <si>
    <t>Giang Mỹ</t>
  </si>
  <si>
    <t>13/01/1994</t>
  </si>
  <si>
    <t>B14DCCN481</t>
  </si>
  <si>
    <t>Tô Nhật</t>
  </si>
  <si>
    <t>02/08/1995</t>
  </si>
  <si>
    <t>B16LDCN003</t>
  </si>
  <si>
    <t>Hợp</t>
  </si>
  <si>
    <t>24/04/1994</t>
  </si>
  <si>
    <t>B14DCCN542</t>
  </si>
  <si>
    <t>15/10/1995</t>
  </si>
  <si>
    <t>B14DCCN449</t>
  </si>
  <si>
    <t>18/01/1996</t>
  </si>
  <si>
    <t>B16LDCN004</t>
  </si>
  <si>
    <t>Bùi Thái</t>
  </si>
  <si>
    <t>09/11/1994</t>
  </si>
  <si>
    <t>B14DCCN535</t>
  </si>
  <si>
    <t>Chu Thị</t>
  </si>
  <si>
    <t>B16LDCN005</t>
  </si>
  <si>
    <t>Nguyễn Công Thái</t>
  </si>
  <si>
    <t>13/08/1995</t>
  </si>
  <si>
    <t>B14DCCN469</t>
  </si>
  <si>
    <t>Trịnh Văn</t>
  </si>
  <si>
    <t>16/07/1996</t>
  </si>
  <si>
    <t>B14DCCN515</t>
  </si>
  <si>
    <t>Nết</t>
  </si>
  <si>
    <t>B14DCCN594</t>
  </si>
  <si>
    <t>B14DCCN541</t>
  </si>
  <si>
    <t>01/02/1996</t>
  </si>
  <si>
    <t>B14DCCN503</t>
  </si>
  <si>
    <t>B14DCCN529</t>
  </si>
  <si>
    <t>Phi</t>
  </si>
  <si>
    <t>29/02/1996</t>
  </si>
  <si>
    <t>B14DCCN534</t>
  </si>
  <si>
    <t>B16LDCN006</t>
  </si>
  <si>
    <t>18/09/1994</t>
  </si>
  <si>
    <t>B14DCCN445</t>
  </si>
  <si>
    <t>Kiều Việt</t>
  </si>
  <si>
    <t>10/12/1996</t>
  </si>
  <si>
    <t>B14DCCN794</t>
  </si>
  <si>
    <t>Quyết</t>
  </si>
  <si>
    <t>06/10/1995</t>
  </si>
  <si>
    <t>B16LDCN007</t>
  </si>
  <si>
    <t>Bùi Hồng</t>
  </si>
  <si>
    <t>16/12/1993</t>
  </si>
  <si>
    <t>B14DCCN761</t>
  </si>
  <si>
    <t>Dương Phương</t>
  </si>
  <si>
    <t>B14DCCN773</t>
  </si>
  <si>
    <t>Bùi Thùy</t>
  </si>
  <si>
    <t>19/08/1995</t>
  </si>
  <si>
    <t>B14DCCN510</t>
  </si>
  <si>
    <t>Phùng Quí</t>
  </si>
  <si>
    <t>24/05/1996</t>
  </si>
  <si>
    <t>B16LDCN008</t>
  </si>
  <si>
    <t>Kiều Tiến</t>
  </si>
  <si>
    <t>01/06/1991</t>
  </si>
  <si>
    <t>Nhóm: D14-117_03</t>
  </si>
  <si>
    <t>403-A2</t>
  </si>
  <si>
    <t>405-A2</t>
  </si>
  <si>
    <t>502-A2</t>
  </si>
  <si>
    <t>B13DCCN303</t>
  </si>
  <si>
    <t>Nguyễn Tá</t>
  </si>
  <si>
    <t>10/10/1995</t>
  </si>
  <si>
    <t>B14DCCN041</t>
  </si>
  <si>
    <t>Lê Thanh</t>
  </si>
  <si>
    <t>13/10/1996</t>
  </si>
  <si>
    <t>B14DCCN038</t>
  </si>
  <si>
    <t>Hoàng Quốc</t>
  </si>
  <si>
    <t>10/04/1996</t>
  </si>
  <si>
    <t>B13DCCN071</t>
  </si>
  <si>
    <t>01/11/1995</t>
  </si>
  <si>
    <t>D13CNPM2</t>
  </si>
  <si>
    <t>B14DCCN078</t>
  </si>
  <si>
    <t>B12DCCN477</t>
  </si>
  <si>
    <t>22/10/1994</t>
  </si>
  <si>
    <t>D12CNPM5</t>
  </si>
  <si>
    <t>B13DCCN309</t>
  </si>
  <si>
    <t>Đoạt</t>
  </si>
  <si>
    <t>15/05/1995</t>
  </si>
  <si>
    <t>B14DCCN058</t>
  </si>
  <si>
    <t>B14DCCN096</t>
  </si>
  <si>
    <t>Triệu Tuấn</t>
  </si>
  <si>
    <t>B14DCCN101</t>
  </si>
  <si>
    <t>18/10/1996</t>
  </si>
  <si>
    <t>B14DCCN098</t>
  </si>
  <si>
    <t>Phan Trung</t>
  </si>
  <si>
    <t>B14DCCN023</t>
  </si>
  <si>
    <t>Lê</t>
  </si>
  <si>
    <t>B14DCCN080</t>
  </si>
  <si>
    <t>Trần Tuấn</t>
  </si>
  <si>
    <t>03/11/1996</t>
  </si>
  <si>
    <t>B14DCCN047</t>
  </si>
  <si>
    <t>Nguyễn Thị Hai</t>
  </si>
  <si>
    <t>22/08/1996</t>
  </si>
  <si>
    <t>B12DCCN390</t>
  </si>
  <si>
    <t>03/07/1994</t>
  </si>
  <si>
    <t>D12CNPM2</t>
  </si>
  <si>
    <t>B14DCCN004</t>
  </si>
  <si>
    <t>Trịnh Kim</t>
  </si>
  <si>
    <t>B14DCCN016</t>
  </si>
  <si>
    <t>Mai Thị</t>
  </si>
  <si>
    <t>B14DCCN085</t>
  </si>
  <si>
    <t>Đỗ Đức</t>
  </si>
  <si>
    <t>B14DCCN061</t>
  </si>
  <si>
    <t>B13DCCN165</t>
  </si>
  <si>
    <t>Nguyễn Cảnh</t>
  </si>
  <si>
    <t>Tây</t>
  </si>
  <si>
    <t>04/08/1995</t>
  </si>
  <si>
    <t>B14DCCN017</t>
  </si>
  <si>
    <t>Vũ Thị</t>
  </si>
  <si>
    <t>Thơm</t>
  </si>
  <si>
    <t>11/02/1996</t>
  </si>
  <si>
    <t>B14DCCN022</t>
  </si>
  <si>
    <t>B14DCCN099</t>
  </si>
  <si>
    <t>23/11/1996</t>
  </si>
  <si>
    <t>B14DCCN075</t>
  </si>
  <si>
    <t>Đào Văn</t>
  </si>
  <si>
    <t>30/06/1996</t>
  </si>
  <si>
    <t>B13DCCN488</t>
  </si>
  <si>
    <t>Trần Thanh</t>
  </si>
  <si>
    <t>25/05/1992</t>
  </si>
  <si>
    <t>D13CNPM5</t>
  </si>
  <si>
    <t>B14DCCN114</t>
  </si>
  <si>
    <t>Nguyễn Huy</t>
  </si>
  <si>
    <t>23/11/1995</t>
  </si>
  <si>
    <t>B14DCCN149</t>
  </si>
  <si>
    <t>Nguyễn Tất Chương</t>
  </si>
  <si>
    <t>B14DCCN310</t>
  </si>
  <si>
    <t>Đinh Thị Mai</t>
  </si>
  <si>
    <t>Chi</t>
  </si>
  <si>
    <t>05/02/1996</t>
  </si>
  <si>
    <t>B14DCCN348</t>
  </si>
  <si>
    <t>Hoàng Thành</t>
  </si>
  <si>
    <t>Công</t>
  </si>
  <si>
    <t>B14DCCN349</t>
  </si>
  <si>
    <t>Uông Văn</t>
  </si>
  <si>
    <t>28/03/1995</t>
  </si>
  <si>
    <t>B14DCCN162</t>
  </si>
  <si>
    <t>B14DCCN259</t>
  </si>
  <si>
    <t>Phạm Thừa</t>
  </si>
  <si>
    <t>11/03/1996</t>
  </si>
  <si>
    <t>B14DCCN238</t>
  </si>
  <si>
    <t>Đảng</t>
  </si>
  <si>
    <t>B14DCCN426</t>
  </si>
  <si>
    <t>Đương</t>
  </si>
  <si>
    <t>B14DCCN222</t>
  </si>
  <si>
    <t>Phan Đại</t>
  </si>
  <si>
    <t>27/11/1994</t>
  </si>
  <si>
    <t>B14DCCN405</t>
  </si>
  <si>
    <t>26/12/1995</t>
  </si>
  <si>
    <t>B14DCCN306</t>
  </si>
  <si>
    <t>Hiển</t>
  </si>
  <si>
    <t>04/12/1996</t>
  </si>
  <si>
    <t>B14DCCN174</t>
  </si>
  <si>
    <t>Nguyễn Quốc</t>
  </si>
  <si>
    <t>09/04/1996</t>
  </si>
  <si>
    <t>B14DCCN279</t>
  </si>
  <si>
    <t>Khảm</t>
  </si>
  <si>
    <t>12/08/1996</t>
  </si>
  <si>
    <t>B14DCCN214</t>
  </si>
  <si>
    <t>Kính</t>
  </si>
  <si>
    <t>B14DCCN425</t>
  </si>
  <si>
    <t>Lệ</t>
  </si>
  <si>
    <t>15/12/1996</t>
  </si>
  <si>
    <t>B14DCCN240</t>
  </si>
  <si>
    <t>18/11/1996</t>
  </si>
  <si>
    <t>B14DCCN217</t>
  </si>
  <si>
    <t>Lý Bá</t>
  </si>
  <si>
    <t>B14DCCN287</t>
  </si>
  <si>
    <t>Nguyễn Phương</t>
  </si>
  <si>
    <t>20/09/1996</t>
  </si>
  <si>
    <t>B14DCCN300</t>
  </si>
  <si>
    <t>Phạm Hoàng</t>
  </si>
  <si>
    <t>B14DCCN313</t>
  </si>
  <si>
    <t>Đào Tuấn</t>
  </si>
  <si>
    <t>22/12/1996</t>
  </si>
  <si>
    <t>B14DCCN161</t>
  </si>
  <si>
    <t>02/02/1995</t>
  </si>
  <si>
    <t>B14DCCN169</t>
  </si>
  <si>
    <t>Thúy</t>
  </si>
  <si>
    <t>20/04/1996</t>
  </si>
  <si>
    <t>B14DCCN339</t>
  </si>
  <si>
    <t>26/01/1996</t>
  </si>
  <si>
    <t>B14DCCN208</t>
  </si>
  <si>
    <t>06/02/1996</t>
  </si>
  <si>
    <t>B14DCCN415</t>
  </si>
  <si>
    <t>B14DCCN401</t>
  </si>
  <si>
    <t>Nguyễn Thị Tú</t>
  </si>
  <si>
    <t>Yên</t>
  </si>
  <si>
    <t>28/05/1996</t>
  </si>
  <si>
    <t>B14DCCN655</t>
  </si>
  <si>
    <t>Khổng Tuấn</t>
  </si>
  <si>
    <t>16/09/1996</t>
  </si>
  <si>
    <t>B14DCCN550</t>
  </si>
  <si>
    <t>Đinh Thị ánh</t>
  </si>
  <si>
    <t>Diệu</t>
  </si>
  <si>
    <t>21/11/1995</t>
  </si>
  <si>
    <t>B14DCCN631</t>
  </si>
  <si>
    <t>Nguyễn Công</t>
  </si>
  <si>
    <t>03/11/1995</t>
  </si>
  <si>
    <t>B14DCCN441</t>
  </si>
  <si>
    <t>Lương Quốc</t>
  </si>
  <si>
    <t>B14DCCN431</t>
  </si>
  <si>
    <t>B14DCCN480</t>
  </si>
  <si>
    <t>Đàm Hải</t>
  </si>
  <si>
    <t>22/05/1996</t>
  </si>
  <si>
    <t>B14DCCN638</t>
  </si>
  <si>
    <t>24/08/1996</t>
  </si>
  <si>
    <t>B14DCCN494</t>
  </si>
  <si>
    <t>Phan Chính</t>
  </si>
  <si>
    <t>19/08/1996</t>
  </si>
  <si>
    <t>B14DCCN573</t>
  </si>
  <si>
    <t>Sengphet</t>
  </si>
  <si>
    <t>Khammavong</t>
  </si>
  <si>
    <t>B14DCCN565</t>
  </si>
  <si>
    <t>Xayphone</t>
  </si>
  <si>
    <t>Khamphengxa</t>
  </si>
  <si>
    <t>27/03/1996</t>
  </si>
  <si>
    <t>B14DCCN554</t>
  </si>
  <si>
    <t>B14DCCN684</t>
  </si>
  <si>
    <t>02/05/1996</t>
  </si>
  <si>
    <t>B14DCCN747</t>
  </si>
  <si>
    <t>13/03/1996</t>
  </si>
  <si>
    <t>B14DCCN506</t>
  </si>
  <si>
    <t>Đặng Đức</t>
  </si>
  <si>
    <t>Luân</t>
  </si>
  <si>
    <t>B14DCCN462</t>
  </si>
  <si>
    <t>Bùi Danh</t>
  </si>
  <si>
    <t>20/01/1995</t>
  </si>
  <si>
    <t>B14DCCN496</t>
  </si>
  <si>
    <t>Phạm Xuân</t>
  </si>
  <si>
    <t>Phước</t>
  </si>
  <si>
    <t>20/06/1996</t>
  </si>
  <si>
    <t>B14DCCN507</t>
  </si>
  <si>
    <t>B14DCCN760</t>
  </si>
  <si>
    <t>Đinh Hồng</t>
  </si>
  <si>
    <t>02/05/1995</t>
  </si>
  <si>
    <t>B14DCCN475</t>
  </si>
  <si>
    <t>Đỗ Hồng</t>
  </si>
  <si>
    <t>17/01/1996</t>
  </si>
  <si>
    <t>B14DCCN544</t>
  </si>
  <si>
    <t>Đặng Quang</t>
  </si>
  <si>
    <t>B14DCCN499</t>
  </si>
  <si>
    <t>Lê Tiến</t>
  </si>
  <si>
    <t>B14DCCN606</t>
  </si>
  <si>
    <t>B14DCCN778</t>
  </si>
  <si>
    <t>Bùi Hoàng Thanh</t>
  </si>
  <si>
    <t>B14DCCN647</t>
  </si>
  <si>
    <t>Nguyễn Thanh</t>
  </si>
  <si>
    <t>04/01/1996</t>
  </si>
  <si>
    <t>B14DCCN430</t>
  </si>
  <si>
    <t>Đoàn Xuân</t>
  </si>
  <si>
    <t>30/01/1995</t>
  </si>
  <si>
    <t>B14DCCN720</t>
  </si>
  <si>
    <t>Trần Quốc</t>
  </si>
  <si>
    <t>Nhóm: D14-118_04</t>
  </si>
  <si>
    <t>304-A2</t>
  </si>
  <si>
    <t>302-A2</t>
  </si>
  <si>
    <t>402-A2</t>
  </si>
  <si>
    <t>B14DCCN100</t>
  </si>
  <si>
    <t>Trương Đức</t>
  </si>
  <si>
    <t>E14CQCN01-B</t>
  </si>
  <si>
    <t>B14DCDT017</t>
  </si>
  <si>
    <t>Bùi Thế</t>
  </si>
  <si>
    <t>30/01/1996</t>
  </si>
  <si>
    <t>B14DCCN562</t>
  </si>
  <si>
    <t>Hà Vũ Hoàng</t>
  </si>
  <si>
    <t>15/03/1996</t>
  </si>
  <si>
    <t>B14DCVT068</t>
  </si>
  <si>
    <t>Du</t>
  </si>
  <si>
    <t>B14DCVT072</t>
  </si>
  <si>
    <t>08/03/1996</t>
  </si>
  <si>
    <t>B14DCAT126</t>
  </si>
  <si>
    <t>B14DCCN138</t>
  </si>
  <si>
    <t>B14DCCN368</t>
  </si>
  <si>
    <t>B14DCCN020</t>
  </si>
  <si>
    <t>Lương Xuân</t>
  </si>
  <si>
    <t>01/11/1996</t>
  </si>
  <si>
    <t>B13DCDT060</t>
  </si>
  <si>
    <t>12/06/1995</t>
  </si>
  <si>
    <t>B14DCVT112</t>
  </si>
  <si>
    <t>Vũ Minh</t>
  </si>
  <si>
    <t>20/11/1996</t>
  </si>
  <si>
    <t>B14DCCN590</t>
  </si>
  <si>
    <t>Cao Thị</t>
  </si>
  <si>
    <t>B14DCVT119</t>
  </si>
  <si>
    <t>Đặng Quốc</t>
  </si>
  <si>
    <t>B14DCCN167</t>
  </si>
  <si>
    <t>Đỗ Ngọc</t>
  </si>
  <si>
    <t>B14DCCN001</t>
  </si>
  <si>
    <t>07/09/1996</t>
  </si>
  <si>
    <t>B14DCCN331</t>
  </si>
  <si>
    <t>B14DCCN250</t>
  </si>
  <si>
    <t>Đỗ Bảo</t>
  </si>
  <si>
    <t>B14DCCN291</t>
  </si>
  <si>
    <t>Lê Hoài</t>
  </si>
  <si>
    <t>B14DCCN251</t>
  </si>
  <si>
    <t>28/02/1995</t>
  </si>
  <si>
    <t>B14DCVT098</t>
  </si>
  <si>
    <t>B14DCCN040</t>
  </si>
  <si>
    <t>30/09/1996</t>
  </si>
  <si>
    <t>B14DCCN009</t>
  </si>
  <si>
    <t>Cấn Khắc</t>
  </si>
  <si>
    <t>09/12/1996</t>
  </si>
  <si>
    <t>B14DCAT188</t>
  </si>
  <si>
    <t>Hà Ngọc</t>
  </si>
  <si>
    <t>06/09/1996</t>
  </si>
  <si>
    <t>B14DCVT279</t>
  </si>
  <si>
    <t>Đàm Bá</t>
  </si>
  <si>
    <t>Quyền</t>
  </si>
  <si>
    <t>B14DCCN142</t>
  </si>
  <si>
    <t>Nguyễn Trường</t>
  </si>
  <si>
    <t>B14DCDT062</t>
  </si>
  <si>
    <t>Vũ Tiến</t>
  </si>
  <si>
    <t>B14DCVT589</t>
  </si>
  <si>
    <t>Thu</t>
  </si>
  <si>
    <t>11/10/1996</t>
  </si>
  <si>
    <t>B14DCCN005</t>
  </si>
  <si>
    <t>Tú</t>
  </si>
  <si>
    <t>26/05/1996</t>
  </si>
  <si>
    <t>B14DCAT197</t>
  </si>
  <si>
    <t>Đỗ Phạm</t>
  </si>
  <si>
    <t>Tuyên</t>
  </si>
  <si>
    <t>30/10/1996</t>
  </si>
  <si>
    <t>Giờ thi: 10:00</t>
  </si>
  <si>
    <t>Nhóm: E14-007_05</t>
  </si>
  <si>
    <t>Vắng có phép</t>
  </si>
  <si>
    <t>BẢNG ĐIỂM HỌC PHẦN</t>
  </si>
  <si>
    <t>Vắng</t>
  </si>
  <si>
    <t>Đình chỉ thi</t>
  </si>
  <si>
    <t>Hà Nội, ngày 19 tháng 7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</si>
</sst>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3" x14ac:knownFonts="1">
    <font>
      <sz val="12"/>
      <name val=".VnTime"/>
      <family val="2"/>
    </font>
    <font>
      <sz val="12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u/>
      <sz val="8.25"/>
      <color indexed="12"/>
      <name val=".VnTime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" fillId="0" borderId="0"/>
    <xf numFmtId="0" fontId="18" fillId="0" borderId="0"/>
  </cellStyleXfs>
  <cellXfs count="127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7" fillId="0" borderId="0" xfId="0" applyFont="1" applyAlignment="1" applyProtection="1">
      <alignment horizontal="justify"/>
      <protection locked="0"/>
    </xf>
    <xf numFmtId="0" fontId="7" fillId="0" borderId="0" xfId="0" applyFont="1" applyBorder="1" applyAlignment="1" applyProtection="1">
      <alignment horizontal="justify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5" fillId="0" borderId="0" xfId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14" fontId="3" fillId="0" borderId="12" xfId="0" applyNumberFormat="1" applyFont="1" applyFill="1" applyBorder="1" applyAlignment="1">
      <alignment horizontal="center" vertical="center"/>
    </xf>
    <xf numFmtId="164" fontId="3" fillId="0" borderId="14" xfId="4" quotePrefix="1" applyNumberFormat="1" applyFont="1" applyBorder="1" applyAlignment="1" applyProtection="1">
      <alignment horizontal="center" vertical="center"/>
      <protection locked="0"/>
    </xf>
    <xf numFmtId="165" fontId="3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4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1" fontId="3" fillId="0" borderId="12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4" fontId="3" fillId="0" borderId="15" xfId="0" applyNumberFormat="1" applyFont="1" applyFill="1" applyBorder="1" applyAlignment="1">
      <alignment horizontal="center" vertical="center"/>
    </xf>
    <xf numFmtId="164" fontId="3" fillId="0" borderId="17" xfId="4" quotePrefix="1" applyNumberFormat="1" applyFont="1" applyBorder="1" applyAlignment="1" applyProtection="1">
      <alignment horizontal="center" vertical="center"/>
      <protection locked="0"/>
    </xf>
    <xf numFmtId="165" fontId="14" fillId="0" borderId="15" xfId="0" applyNumberFormat="1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/>
      <protection hidden="1"/>
    </xf>
    <xf numFmtId="165" fontId="3" fillId="0" borderId="15" xfId="0" quotePrefix="1" applyNumberFormat="1" applyFont="1" applyFill="1" applyBorder="1" applyAlignment="1" applyProtection="1">
      <alignment horizont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1" fontId="3" fillId="0" borderId="15" xfId="0" applyNumberFormat="1" applyFont="1" applyFill="1" applyBorder="1" applyAlignment="1" applyProtection="1">
      <alignment horizontal="center"/>
      <protection hidden="1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left" vertical="center"/>
      <protection locked="0"/>
    </xf>
    <xf numFmtId="0" fontId="5" fillId="0" borderId="0" xfId="5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16" fillId="0" borderId="0" xfId="5" quotePrefix="1" applyFont="1" applyFill="1" applyBorder="1" applyAlignment="1" applyProtection="1">
      <alignment vertical="center"/>
      <protection locked="0"/>
    </xf>
    <xf numFmtId="0" fontId="16" fillId="0" borderId="0" xfId="5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0" fontId="9" fillId="0" borderId="0" xfId="3" applyFont="1" applyFill="1" applyAlignment="1" applyProtection="1">
      <alignment horizontal="center"/>
      <protection locked="0"/>
    </xf>
    <xf numFmtId="0" fontId="9" fillId="2" borderId="4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hidden="1"/>
    </xf>
    <xf numFmtId="0" fontId="20" fillId="0" borderId="0" xfId="2" applyFont="1" applyFill="1" applyBorder="1" applyAlignment="1" applyProtection="1">
      <alignment horizontal="left" vertical="center" wrapText="1"/>
    </xf>
    <xf numFmtId="0" fontId="20" fillId="0" borderId="0" xfId="2" applyFont="1" applyFill="1" applyBorder="1" applyAlignment="1" applyProtection="1">
      <alignment horizontal="center" vertical="center" wrapText="1"/>
      <protection hidden="1"/>
    </xf>
    <xf numFmtId="10" fontId="19" fillId="0" borderId="0" xfId="0" applyNumberFormat="1" applyFont="1" applyFill="1" applyBorder="1" applyAlignment="1" applyProtection="1">
      <alignment horizontal="center" vertical="center"/>
      <protection hidden="1"/>
    </xf>
    <xf numFmtId="10" fontId="21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vertical="center" wrapText="1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locked="0"/>
    </xf>
    <xf numFmtId="10" fontId="19" fillId="0" borderId="0" xfId="0" applyNumberFormat="1" applyFont="1" applyFill="1" applyBorder="1" applyAlignment="1" applyProtection="1">
      <alignment horizontal="center" vertical="center"/>
      <protection locked="0"/>
    </xf>
    <xf numFmtId="10" fontId="21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5" quotePrefix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Protection="1">
      <protection locked="0"/>
    </xf>
    <xf numFmtId="165" fontId="3" fillId="0" borderId="15" xfId="0" quotePrefix="1" applyNumberFormat="1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hidden="1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19" xfId="1" applyFont="1" applyFill="1" applyBorder="1" applyAlignment="1" applyProtection="1">
      <alignment horizontal="center" vertical="center"/>
      <protection locked="0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vertical="center"/>
    </xf>
    <xf numFmtId="0" fontId="13" fillId="0" borderId="21" xfId="0" applyFont="1" applyFill="1" applyBorder="1" applyAlignment="1">
      <alignment vertical="center"/>
    </xf>
    <xf numFmtId="14" fontId="3" fillId="0" borderId="19" xfId="0" applyNumberFormat="1" applyFont="1" applyFill="1" applyBorder="1" applyAlignment="1">
      <alignment horizontal="center" vertical="center"/>
    </xf>
    <xf numFmtId="164" fontId="3" fillId="0" borderId="21" xfId="4" quotePrefix="1" applyNumberFormat="1" applyFont="1" applyBorder="1" applyAlignment="1" applyProtection="1">
      <alignment horizontal="center" vertical="center"/>
      <protection locked="0"/>
    </xf>
    <xf numFmtId="165" fontId="3" fillId="0" borderId="19" xfId="0" quotePrefix="1" applyNumberFormat="1" applyFont="1" applyFill="1" applyBorder="1" applyAlignment="1" applyProtection="1">
      <alignment horizontal="center" vertical="center"/>
      <protection locked="0"/>
    </xf>
    <xf numFmtId="165" fontId="14" fillId="0" borderId="19" xfId="0" applyNumberFormat="1" applyFont="1" applyFill="1" applyBorder="1" applyAlignment="1" applyProtection="1">
      <alignment horizontal="center" vertical="center"/>
      <protection hidden="1"/>
    </xf>
    <xf numFmtId="0" fontId="3" fillId="0" borderId="19" xfId="0" applyFont="1" applyFill="1" applyBorder="1" applyAlignment="1" applyProtection="1">
      <alignment horizontal="center"/>
      <protection hidden="1"/>
    </xf>
    <xf numFmtId="165" fontId="3" fillId="0" borderId="19" xfId="0" quotePrefix="1" applyNumberFormat="1" applyFont="1" applyFill="1" applyBorder="1" applyAlignment="1" applyProtection="1">
      <alignment horizontal="center"/>
      <protection hidden="1"/>
    </xf>
    <xf numFmtId="0" fontId="3" fillId="0" borderId="19" xfId="0" applyFont="1" applyFill="1" applyBorder="1" applyAlignment="1" applyProtection="1">
      <alignment horizontal="center" vertical="center"/>
      <protection hidden="1"/>
    </xf>
    <xf numFmtId="1" fontId="3" fillId="0" borderId="19" xfId="0" applyNumberFormat="1" applyFont="1" applyFill="1" applyBorder="1" applyAlignment="1" applyProtection="1">
      <alignment horizontal="center"/>
      <protection hidden="1"/>
    </xf>
    <xf numFmtId="0" fontId="3" fillId="0" borderId="18" xfId="1" applyFont="1" applyFill="1" applyBorder="1" applyAlignment="1" applyProtection="1">
      <alignment horizontal="center" vertical="center"/>
      <protection locked="0"/>
    </xf>
    <xf numFmtId="0" fontId="3" fillId="0" borderId="18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vertical="center"/>
    </xf>
    <xf numFmtId="0" fontId="13" fillId="0" borderId="23" xfId="0" applyFont="1" applyFill="1" applyBorder="1" applyAlignment="1">
      <alignment vertical="center"/>
    </xf>
    <xf numFmtId="14" fontId="3" fillId="0" borderId="18" xfId="0" applyNumberFormat="1" applyFont="1" applyFill="1" applyBorder="1" applyAlignment="1">
      <alignment horizontal="center" vertical="center"/>
    </xf>
    <xf numFmtId="164" fontId="3" fillId="0" borderId="23" xfId="4" quotePrefix="1" applyNumberFormat="1" applyFont="1" applyBorder="1" applyAlignment="1" applyProtection="1">
      <alignment horizontal="center" vertical="center"/>
      <protection locked="0"/>
    </xf>
    <xf numFmtId="165" fontId="3" fillId="0" borderId="18" xfId="0" quotePrefix="1" applyNumberFormat="1" applyFont="1" applyFill="1" applyBorder="1" applyAlignment="1" applyProtection="1">
      <alignment horizontal="center" vertical="center"/>
      <protection locked="0"/>
    </xf>
    <xf numFmtId="165" fontId="14" fillId="0" borderId="18" xfId="0" applyNumberFormat="1" applyFont="1" applyFill="1" applyBorder="1" applyAlignment="1" applyProtection="1">
      <alignment horizontal="center" vertical="center"/>
      <protection hidden="1"/>
    </xf>
    <xf numFmtId="0" fontId="3" fillId="0" borderId="18" xfId="0" applyFont="1" applyFill="1" applyBorder="1" applyAlignment="1" applyProtection="1">
      <alignment horizontal="center"/>
      <protection hidden="1"/>
    </xf>
    <xf numFmtId="165" fontId="3" fillId="0" borderId="18" xfId="0" quotePrefix="1" applyNumberFormat="1" applyFont="1" applyFill="1" applyBorder="1" applyAlignment="1" applyProtection="1">
      <alignment horizontal="center"/>
      <protection hidden="1"/>
    </xf>
    <xf numFmtId="0" fontId="3" fillId="0" borderId="18" xfId="0" applyFont="1" applyFill="1" applyBorder="1" applyAlignment="1" applyProtection="1">
      <alignment horizontal="center" vertical="center"/>
      <protection hidden="1"/>
    </xf>
    <xf numFmtId="1" fontId="3" fillId="0" borderId="18" xfId="0" applyNumberFormat="1" applyFont="1" applyFill="1" applyBorder="1" applyAlignment="1" applyProtection="1">
      <alignment horizontal="center"/>
      <protection hidden="1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0" xfId="1" applyFont="1" applyFill="1" applyBorder="1" applyAlignment="1" applyProtection="1">
      <alignment horizontal="left"/>
      <protection locked="0"/>
    </xf>
    <xf numFmtId="0" fontId="3" fillId="0" borderId="0" xfId="5" quotePrefix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0" fontId="9" fillId="0" borderId="0" xfId="1" applyFont="1" applyFill="1" applyAlignment="1" applyProtection="1">
      <alignment horizontal="left" vertical="center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textRotation="90" wrapText="1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9" fillId="0" borderId="0" xfId="1" applyFont="1" applyFill="1" applyAlignment="1" applyProtection="1">
      <alignment horizontal="righ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8" fillId="0" borderId="0" xfId="1" applyFont="1" applyFill="1" applyAlignment="1" applyProtection="1">
      <alignment horizontal="left" vertical="center"/>
      <protection locked="0"/>
    </xf>
  </cellXfs>
  <cellStyles count="7">
    <cellStyle name="Hyperlink" xfId="3" builtinId="8"/>
    <cellStyle name="Normal" xfId="0" builtinId="0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6"/>
  </cellStyles>
  <dxfs count="47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abSelected="1" zoomScale="115" zoomScaleNormal="115" workbookViewId="0">
      <pane ySplit="2" topLeftCell="A3" activePane="bottomLeft" state="frozen"/>
      <selection activeCell="O5" sqref="L1:O1048576"/>
      <selection pane="bottomLeft" activeCell="D3" sqref="D3:K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6.375" style="1" customWidth="1"/>
    <col min="5" max="5" width="9.625" style="1" customWidth="1"/>
    <col min="6" max="6" width="9.375" style="1" hidden="1" customWidth="1"/>
    <col min="7" max="7" width="10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120" t="s">
        <v>0</v>
      </c>
      <c r="C1" s="120"/>
      <c r="D1" s="120"/>
      <c r="E1" s="120"/>
      <c r="F1" s="120"/>
      <c r="G1" s="120"/>
      <c r="H1" s="121" t="s">
        <v>1067</v>
      </c>
      <c r="I1" s="121"/>
      <c r="J1" s="121"/>
      <c r="K1" s="121"/>
      <c r="L1" s="121"/>
      <c r="M1" s="121"/>
      <c r="N1" s="121"/>
      <c r="O1" s="121"/>
      <c r="P1" s="121"/>
      <c r="Q1" s="121"/>
      <c r="R1" s="3"/>
    </row>
    <row r="2" spans="2:35" ht="25.5" customHeight="1" x14ac:dyDescent="0.25">
      <c r="B2" s="122" t="s">
        <v>1</v>
      </c>
      <c r="C2" s="122"/>
      <c r="D2" s="122"/>
      <c r="E2" s="122"/>
      <c r="F2" s="122"/>
      <c r="G2" s="122"/>
      <c r="H2" s="123" t="s">
        <v>42</v>
      </c>
      <c r="I2" s="123"/>
      <c r="J2" s="123"/>
      <c r="K2" s="123"/>
      <c r="L2" s="123"/>
      <c r="M2" s="123"/>
      <c r="N2" s="123"/>
      <c r="O2" s="123"/>
      <c r="P2" s="123"/>
      <c r="Q2" s="123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24" t="s">
        <v>2</v>
      </c>
      <c r="C3" s="124"/>
      <c r="D3" s="125" t="s">
        <v>43</v>
      </c>
      <c r="E3" s="125"/>
      <c r="F3" s="125"/>
      <c r="G3" s="125"/>
      <c r="H3" s="125"/>
      <c r="I3" s="125"/>
      <c r="J3" s="125"/>
      <c r="K3" s="125"/>
      <c r="L3" s="126" t="s">
        <v>1065</v>
      </c>
      <c r="M3" s="126"/>
      <c r="N3" s="126"/>
      <c r="O3" s="126"/>
      <c r="P3" s="126"/>
      <c r="Q3" s="126"/>
      <c r="T3" s="51"/>
      <c r="U3" s="118" t="s">
        <v>38</v>
      </c>
      <c r="V3" s="118" t="s">
        <v>8</v>
      </c>
      <c r="W3" s="118" t="s">
        <v>37</v>
      </c>
      <c r="X3" s="118" t="s">
        <v>36</v>
      </c>
      <c r="Y3" s="118"/>
      <c r="Z3" s="118"/>
      <c r="AA3" s="118"/>
      <c r="AB3" s="118" t="s">
        <v>35</v>
      </c>
      <c r="AC3" s="118"/>
      <c r="AD3" s="118" t="s">
        <v>33</v>
      </c>
      <c r="AE3" s="118"/>
      <c r="AF3" s="118" t="s">
        <v>34</v>
      </c>
      <c r="AG3" s="118"/>
      <c r="AH3" s="118" t="s">
        <v>32</v>
      </c>
      <c r="AI3" s="118"/>
    </row>
    <row r="4" spans="2:35" ht="17.25" customHeight="1" x14ac:dyDescent="0.25">
      <c r="B4" s="106" t="s">
        <v>3</v>
      </c>
      <c r="C4" s="106"/>
      <c r="D4" s="6">
        <v>3</v>
      </c>
      <c r="G4" s="107" t="s">
        <v>44</v>
      </c>
      <c r="H4" s="107"/>
      <c r="I4" s="107"/>
      <c r="J4" s="107"/>
      <c r="K4" s="107"/>
      <c r="L4" s="107" t="s">
        <v>1064</v>
      </c>
      <c r="M4" s="107"/>
      <c r="N4" s="107"/>
      <c r="O4" s="107"/>
      <c r="P4" s="107"/>
      <c r="Q4" s="107"/>
      <c r="T4" s="51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</row>
    <row r="6" spans="2:35" ht="44.25" customHeight="1" x14ac:dyDescent="0.25">
      <c r="B6" s="108" t="s">
        <v>4</v>
      </c>
      <c r="C6" s="110" t="s">
        <v>5</v>
      </c>
      <c r="D6" s="112" t="s">
        <v>6</v>
      </c>
      <c r="E6" s="113"/>
      <c r="F6" s="108" t="s">
        <v>7</v>
      </c>
      <c r="G6" s="108" t="s">
        <v>8</v>
      </c>
      <c r="H6" s="116" t="s">
        <v>9</v>
      </c>
      <c r="I6" s="116" t="s">
        <v>10</v>
      </c>
      <c r="J6" s="116" t="s">
        <v>11</v>
      </c>
      <c r="K6" s="116" t="s">
        <v>12</v>
      </c>
      <c r="L6" s="117" t="s">
        <v>13</v>
      </c>
      <c r="M6" s="108" t="s">
        <v>14</v>
      </c>
      <c r="N6" s="117" t="s">
        <v>15</v>
      </c>
      <c r="O6" s="108" t="s">
        <v>16</v>
      </c>
      <c r="P6" s="108" t="s">
        <v>17</v>
      </c>
      <c r="Q6" s="108" t="s">
        <v>18</v>
      </c>
      <c r="T6" s="51"/>
      <c r="U6" s="118"/>
      <c r="V6" s="118"/>
      <c r="W6" s="118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109"/>
      <c r="C7" s="111"/>
      <c r="D7" s="114"/>
      <c r="E7" s="115"/>
      <c r="F7" s="109"/>
      <c r="G7" s="109"/>
      <c r="H7" s="116"/>
      <c r="I7" s="116"/>
      <c r="J7" s="116"/>
      <c r="K7" s="116"/>
      <c r="L7" s="117"/>
      <c r="M7" s="119"/>
      <c r="N7" s="117"/>
      <c r="O7" s="109"/>
      <c r="P7" s="119"/>
      <c r="Q7" s="119"/>
      <c r="S7" s="8"/>
      <c r="T7" s="51"/>
      <c r="U7" s="56" t="str">
        <f>+D3</f>
        <v>Phát triển phần mềm hướng dịch vụ</v>
      </c>
      <c r="V7" s="57" t="str">
        <f>+L3</f>
        <v>Nhóm: E14-007_05</v>
      </c>
      <c r="W7" s="58">
        <f>+$AF$7+$AH$7+$AD$7</f>
        <v>29</v>
      </c>
      <c r="X7" s="52">
        <f>COUNTIF($P$8:$P$67,"Khiển trách")</f>
        <v>0</v>
      </c>
      <c r="Y7" s="52">
        <f>COUNTIF($P$8:$P$67,"Cảnh cáo")</f>
        <v>0</v>
      </c>
      <c r="Z7" s="52">
        <f>COUNTIF($P$8:$P$67,"Đình chỉ thi")</f>
        <v>1</v>
      </c>
      <c r="AA7" s="59">
        <f>+($X$7+$Y$7+$Z$7)/$W$7*100%</f>
        <v>3.4482758620689655E-2</v>
      </c>
      <c r="AB7" s="52">
        <f>SUM(COUNTIF($P$8:$P$65,"Vắng"),COUNTIF($P$8:$P$65,"Vắng có phép"))</f>
        <v>0</v>
      </c>
      <c r="AC7" s="60">
        <f>+$AB$7/$W$7</f>
        <v>0</v>
      </c>
      <c r="AD7" s="61">
        <f>COUNTIF($T$8:$T$65,"Thi lại")</f>
        <v>0</v>
      </c>
      <c r="AE7" s="60">
        <f>+$AD$7/$W$7</f>
        <v>0</v>
      </c>
      <c r="AF7" s="61">
        <f>COUNTIF($T$8:$T$66,"Học lại")</f>
        <v>2</v>
      </c>
      <c r="AG7" s="60">
        <f>+$AF$7/$W$7</f>
        <v>6.8965517241379309E-2</v>
      </c>
      <c r="AH7" s="52">
        <f>COUNTIF($T$9:$T$66,"Đạt")</f>
        <v>27</v>
      </c>
      <c r="AI7" s="59">
        <f>+$AH$7/$W$7</f>
        <v>0.93103448275862066</v>
      </c>
    </row>
    <row r="8" spans="2:35" ht="14.25" customHeight="1" x14ac:dyDescent="0.25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109"/>
      <c r="N8" s="10"/>
      <c r="O8" s="10"/>
      <c r="P8" s="109"/>
      <c r="Q8" s="109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7.25" customHeight="1" x14ac:dyDescent="0.25">
      <c r="B9" s="11">
        <v>1</v>
      </c>
      <c r="C9" s="12" t="s">
        <v>999</v>
      </c>
      <c r="D9" s="13" t="s">
        <v>1000</v>
      </c>
      <c r="E9" s="14" t="s">
        <v>49</v>
      </c>
      <c r="F9" s="15" t="s">
        <v>720</v>
      </c>
      <c r="G9" s="12" t="s">
        <v>1001</v>
      </c>
      <c r="H9" s="16">
        <v>10</v>
      </c>
      <c r="I9" s="16">
        <v>9</v>
      </c>
      <c r="J9" s="16" t="s">
        <v>25</v>
      </c>
      <c r="K9" s="16">
        <v>7</v>
      </c>
      <c r="L9" s="17">
        <v>8</v>
      </c>
      <c r="M9" s="18">
        <f>ROUND(SUMPRODUCT(H9:L9,$H$8:$L$8)/100,1)</f>
        <v>8.1</v>
      </c>
      <c r="N9" s="19" t="str">
        <f t="shared" ref="N9:N37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B+</v>
      </c>
      <c r="O9" s="19" t="str">
        <f t="shared" ref="O9:O37" si="1">IF($M9&lt;4,"Kém",IF(AND($M9&gt;=4,$M9&lt;=5.4),"Trung bình yếu",IF(AND($M9&gt;=5.5,$M9&lt;=6.9),"Trung bình",IF(AND($M9&gt;=7,$M9&lt;=8.4),"Khá",IF(AND($M9&gt;=8.5,$M9&lt;=10),"Giỏi","")))))</f>
        <v>Khá</v>
      </c>
      <c r="P9" s="31" t="str">
        <f t="shared" ref="P9:P30" si="2">+IF(OR($H9=0,$I9=0,$J9=0,$K9=0),"Không đủ ĐKDT",IF(AND(L9=0,M9&gt;=4),"Không đạt",""))</f>
        <v/>
      </c>
      <c r="Q9" s="20" t="s">
        <v>334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7.25" customHeight="1" x14ac:dyDescent="0.25">
      <c r="B10" s="22">
        <v>2</v>
      </c>
      <c r="C10" s="23" t="s">
        <v>1002</v>
      </c>
      <c r="D10" s="24" t="s">
        <v>1003</v>
      </c>
      <c r="E10" s="25" t="s">
        <v>49</v>
      </c>
      <c r="F10" s="26" t="s">
        <v>1004</v>
      </c>
      <c r="G10" s="23" t="s">
        <v>1001</v>
      </c>
      <c r="H10" s="27">
        <v>10</v>
      </c>
      <c r="I10" s="27">
        <v>8</v>
      </c>
      <c r="J10" s="27" t="s">
        <v>25</v>
      </c>
      <c r="K10" s="27">
        <v>8</v>
      </c>
      <c r="L10" s="71">
        <v>6</v>
      </c>
      <c r="M10" s="28">
        <f>ROUND(SUMPRODUCT(H10:L10,$H$8:$L$8)/100,1)</f>
        <v>7</v>
      </c>
      <c r="N10" s="29" t="str">
        <f t="shared" si="0"/>
        <v>B</v>
      </c>
      <c r="O10" s="30" t="str">
        <f t="shared" si="1"/>
        <v>Khá</v>
      </c>
      <c r="P10" s="31" t="str">
        <f t="shared" si="2"/>
        <v/>
      </c>
      <c r="Q10" s="32" t="s">
        <v>334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7.25" customHeight="1" x14ac:dyDescent="0.25">
      <c r="B11" s="22">
        <v>3</v>
      </c>
      <c r="C11" s="23" t="s">
        <v>1005</v>
      </c>
      <c r="D11" s="24" t="s">
        <v>1006</v>
      </c>
      <c r="E11" s="25" t="s">
        <v>49</v>
      </c>
      <c r="F11" s="26" t="s">
        <v>1007</v>
      </c>
      <c r="G11" s="23" t="s">
        <v>1001</v>
      </c>
      <c r="H11" s="27">
        <v>10</v>
      </c>
      <c r="I11" s="27">
        <v>8</v>
      </c>
      <c r="J11" s="27" t="s">
        <v>25</v>
      </c>
      <c r="K11" s="27">
        <v>7</v>
      </c>
      <c r="L11" s="71">
        <v>7</v>
      </c>
      <c r="M11" s="28">
        <f>ROUND(SUMPRODUCT(H11:L11,$H$8:$L$8)/100,1)</f>
        <v>7.4</v>
      </c>
      <c r="N11" s="29" t="str">
        <f t="shared" si="0"/>
        <v>B</v>
      </c>
      <c r="O11" s="30" t="str">
        <f t="shared" si="1"/>
        <v>Khá</v>
      </c>
      <c r="P11" s="31" t="str">
        <f t="shared" si="2"/>
        <v/>
      </c>
      <c r="Q11" s="32" t="s">
        <v>334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</row>
    <row r="12" spans="2:35" ht="17.25" customHeight="1" x14ac:dyDescent="0.25">
      <c r="B12" s="22">
        <v>4</v>
      </c>
      <c r="C12" s="23" t="s">
        <v>1008</v>
      </c>
      <c r="D12" s="24" t="s">
        <v>101</v>
      </c>
      <c r="E12" s="25" t="s">
        <v>1009</v>
      </c>
      <c r="F12" s="26" t="s">
        <v>458</v>
      </c>
      <c r="G12" s="23" t="s">
        <v>1001</v>
      </c>
      <c r="H12" s="27">
        <v>10</v>
      </c>
      <c r="I12" s="27">
        <v>8</v>
      </c>
      <c r="J12" s="27" t="s">
        <v>25</v>
      </c>
      <c r="K12" s="27">
        <v>8</v>
      </c>
      <c r="L12" s="71">
        <v>4</v>
      </c>
      <c r="M12" s="28">
        <f>ROUND(SUMPRODUCT(H12:L12,$H$8:$L$8)/100,1)</f>
        <v>5.8</v>
      </c>
      <c r="N12" s="29" t="str">
        <f t="shared" si="0"/>
        <v>C</v>
      </c>
      <c r="O12" s="30" t="str">
        <f t="shared" si="1"/>
        <v>Trung bình</v>
      </c>
      <c r="P12" s="31" t="str">
        <f t="shared" si="2"/>
        <v/>
      </c>
      <c r="Q12" s="32" t="s">
        <v>334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63"/>
      <c r="V12" s="63"/>
      <c r="W12" s="75"/>
      <c r="X12" s="53"/>
      <c r="Y12" s="53"/>
      <c r="Z12" s="53"/>
      <c r="AA12" s="64"/>
      <c r="AB12" s="53"/>
      <c r="AC12" s="65"/>
      <c r="AD12" s="66"/>
      <c r="AE12" s="65"/>
      <c r="AF12" s="66"/>
      <c r="AG12" s="65"/>
      <c r="AH12" s="53"/>
      <c r="AI12" s="64"/>
    </row>
    <row r="13" spans="2:35" ht="17.25" customHeight="1" x14ac:dyDescent="0.25">
      <c r="B13" s="22">
        <v>5</v>
      </c>
      <c r="C13" s="23" t="s">
        <v>1010</v>
      </c>
      <c r="D13" s="24" t="s">
        <v>222</v>
      </c>
      <c r="E13" s="25" t="s">
        <v>425</v>
      </c>
      <c r="F13" s="26" t="s">
        <v>1011</v>
      </c>
      <c r="G13" s="23" t="s">
        <v>1001</v>
      </c>
      <c r="H13" s="27">
        <v>10</v>
      </c>
      <c r="I13" s="27">
        <v>9</v>
      </c>
      <c r="J13" s="27" t="s">
        <v>25</v>
      </c>
      <c r="K13" s="27">
        <v>6</v>
      </c>
      <c r="L13" s="71">
        <v>8</v>
      </c>
      <c r="M13" s="28">
        <f>ROUND(SUMPRODUCT(H13:L13,$H$8:$L$8)/100,1)</f>
        <v>7.9</v>
      </c>
      <c r="N13" s="29" t="str">
        <f t="shared" si="0"/>
        <v>B</v>
      </c>
      <c r="O13" s="30" t="str">
        <f t="shared" si="1"/>
        <v>Khá</v>
      </c>
      <c r="P13" s="31" t="str">
        <f t="shared" si="2"/>
        <v/>
      </c>
      <c r="Q13" s="32" t="s">
        <v>334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7.25" customHeight="1" x14ac:dyDescent="0.25">
      <c r="B14" s="22">
        <v>6</v>
      </c>
      <c r="C14" s="23" t="s">
        <v>1012</v>
      </c>
      <c r="D14" s="24" t="s">
        <v>733</v>
      </c>
      <c r="E14" s="25" t="s">
        <v>494</v>
      </c>
      <c r="F14" s="26" t="s">
        <v>145</v>
      </c>
      <c r="G14" s="23" t="s">
        <v>1001</v>
      </c>
      <c r="H14" s="27">
        <v>8</v>
      </c>
      <c r="I14" s="27">
        <v>6</v>
      </c>
      <c r="J14" s="27" t="s">
        <v>25</v>
      </c>
      <c r="K14" s="27">
        <v>6</v>
      </c>
      <c r="L14" s="71">
        <v>3</v>
      </c>
      <c r="M14" s="28">
        <f>ROUND(SUMPRODUCT(H14:L14,$H$8:$L$8)/100,1)</f>
        <v>4.4000000000000004</v>
      </c>
      <c r="N14" s="29" t="str">
        <f t="shared" si="0"/>
        <v>D</v>
      </c>
      <c r="O14" s="30" t="str">
        <f t="shared" si="1"/>
        <v>Trung bình yếu</v>
      </c>
      <c r="P14" s="31" t="str">
        <f t="shared" si="2"/>
        <v/>
      </c>
      <c r="Q14" s="32" t="s">
        <v>334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7.25" customHeight="1" x14ac:dyDescent="0.25">
      <c r="B15" s="22">
        <v>7</v>
      </c>
      <c r="C15" s="23" t="s">
        <v>1013</v>
      </c>
      <c r="D15" s="24" t="s">
        <v>303</v>
      </c>
      <c r="E15" s="25" t="s">
        <v>263</v>
      </c>
      <c r="F15" s="26" t="s">
        <v>487</v>
      </c>
      <c r="G15" s="23" t="s">
        <v>1001</v>
      </c>
      <c r="H15" s="27">
        <v>9</v>
      </c>
      <c r="I15" s="27">
        <v>9</v>
      </c>
      <c r="J15" s="27" t="s">
        <v>25</v>
      </c>
      <c r="K15" s="27">
        <v>7</v>
      </c>
      <c r="L15" s="71">
        <v>5</v>
      </c>
      <c r="M15" s="28">
        <f>ROUND(SUMPRODUCT(H15:L15,$H$8:$L$8)/100,1)</f>
        <v>6.2</v>
      </c>
      <c r="N15" s="29" t="str">
        <f t="shared" si="0"/>
        <v>C</v>
      </c>
      <c r="O15" s="30" t="str">
        <f t="shared" si="1"/>
        <v>Trung bình</v>
      </c>
      <c r="P15" s="31" t="str">
        <f t="shared" si="2"/>
        <v/>
      </c>
      <c r="Q15" s="32" t="s">
        <v>334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7.25" customHeight="1" x14ac:dyDescent="0.25">
      <c r="B16" s="22">
        <v>8</v>
      </c>
      <c r="C16" s="23" t="s">
        <v>1014</v>
      </c>
      <c r="D16" s="24" t="s">
        <v>578</v>
      </c>
      <c r="E16" s="25" t="s">
        <v>267</v>
      </c>
      <c r="F16" s="26" t="s">
        <v>299</v>
      </c>
      <c r="G16" s="23" t="s">
        <v>1001</v>
      </c>
      <c r="H16" s="27">
        <v>10</v>
      </c>
      <c r="I16" s="27">
        <v>8</v>
      </c>
      <c r="J16" s="27" t="s">
        <v>25</v>
      </c>
      <c r="K16" s="27">
        <v>7</v>
      </c>
      <c r="L16" s="71">
        <v>7</v>
      </c>
      <c r="M16" s="28">
        <f>ROUND(SUMPRODUCT(H16:L16,$H$8:$L$8)/100,1)</f>
        <v>7.4</v>
      </c>
      <c r="N16" s="29" t="str">
        <f t="shared" si="0"/>
        <v>B</v>
      </c>
      <c r="O16" s="30" t="str">
        <f t="shared" si="1"/>
        <v>Khá</v>
      </c>
      <c r="P16" s="31" t="str">
        <f t="shared" si="2"/>
        <v/>
      </c>
      <c r="Q16" s="32" t="s">
        <v>334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7.25" customHeight="1" x14ac:dyDescent="0.25">
      <c r="B17" s="22">
        <v>9</v>
      </c>
      <c r="C17" s="23" t="s">
        <v>1015</v>
      </c>
      <c r="D17" s="24" t="s">
        <v>1016</v>
      </c>
      <c r="E17" s="25" t="s">
        <v>167</v>
      </c>
      <c r="F17" s="26" t="s">
        <v>1017</v>
      </c>
      <c r="G17" s="23" t="s">
        <v>1001</v>
      </c>
      <c r="H17" s="27">
        <v>10</v>
      </c>
      <c r="I17" s="27">
        <v>8</v>
      </c>
      <c r="J17" s="27" t="s">
        <v>25</v>
      </c>
      <c r="K17" s="27">
        <v>6</v>
      </c>
      <c r="L17" s="71">
        <v>3</v>
      </c>
      <c r="M17" s="28">
        <f>ROUND(SUMPRODUCT(H17:L17,$H$8:$L$8)/100,1)</f>
        <v>4.8</v>
      </c>
      <c r="N17" s="29" t="str">
        <f t="shared" si="0"/>
        <v>D</v>
      </c>
      <c r="O17" s="30" t="str">
        <f t="shared" si="1"/>
        <v>Trung bình yếu</v>
      </c>
      <c r="P17" s="31" t="str">
        <f t="shared" si="2"/>
        <v/>
      </c>
      <c r="Q17" s="32" t="s">
        <v>334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7.25" customHeight="1" x14ac:dyDescent="0.25">
      <c r="B18" s="22">
        <v>10</v>
      </c>
      <c r="C18" s="23" t="s">
        <v>1018</v>
      </c>
      <c r="D18" s="24" t="s">
        <v>863</v>
      </c>
      <c r="E18" s="25" t="s">
        <v>167</v>
      </c>
      <c r="F18" s="26" t="s">
        <v>1019</v>
      </c>
      <c r="G18" s="23" t="s">
        <v>1001</v>
      </c>
      <c r="H18" s="27">
        <v>9</v>
      </c>
      <c r="I18" s="27">
        <v>6</v>
      </c>
      <c r="J18" s="27" t="s">
        <v>25</v>
      </c>
      <c r="K18" s="27">
        <v>6</v>
      </c>
      <c r="L18" s="71">
        <v>3</v>
      </c>
      <c r="M18" s="28">
        <f>ROUND(SUMPRODUCT(H18:L18,$H$8:$L$8)/100,1)</f>
        <v>4.5</v>
      </c>
      <c r="N18" s="29" t="str">
        <f t="shared" si="0"/>
        <v>D</v>
      </c>
      <c r="O18" s="30" t="str">
        <f t="shared" si="1"/>
        <v>Trung bình yếu</v>
      </c>
      <c r="P18" s="31" t="str">
        <f t="shared" si="2"/>
        <v/>
      </c>
      <c r="Q18" s="32" t="s">
        <v>334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7.25" customHeight="1" x14ac:dyDescent="0.25">
      <c r="B19" s="22">
        <v>11</v>
      </c>
      <c r="C19" s="23" t="s">
        <v>1020</v>
      </c>
      <c r="D19" s="24" t="s">
        <v>1021</v>
      </c>
      <c r="E19" s="25" t="s">
        <v>167</v>
      </c>
      <c r="F19" s="26" t="s">
        <v>1022</v>
      </c>
      <c r="G19" s="23" t="s">
        <v>1001</v>
      </c>
      <c r="H19" s="27">
        <v>9</v>
      </c>
      <c r="I19" s="27">
        <v>7</v>
      </c>
      <c r="J19" s="27" t="s">
        <v>25</v>
      </c>
      <c r="K19" s="27">
        <v>8</v>
      </c>
      <c r="L19" s="71">
        <v>7</v>
      </c>
      <c r="M19" s="28">
        <f>ROUND(SUMPRODUCT(H19:L19,$H$8:$L$8)/100,1)</f>
        <v>7.4</v>
      </c>
      <c r="N19" s="29" t="str">
        <f t="shared" si="0"/>
        <v>B</v>
      </c>
      <c r="O19" s="30" t="str">
        <f t="shared" si="1"/>
        <v>Khá</v>
      </c>
      <c r="P19" s="31" t="str">
        <f t="shared" si="2"/>
        <v/>
      </c>
      <c r="Q19" s="32" t="s">
        <v>334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7.25" customHeight="1" x14ac:dyDescent="0.25">
      <c r="B20" s="22">
        <v>12</v>
      </c>
      <c r="C20" s="23" t="s">
        <v>1023</v>
      </c>
      <c r="D20" s="24" t="s">
        <v>1024</v>
      </c>
      <c r="E20" s="25" t="s">
        <v>171</v>
      </c>
      <c r="F20" s="26" t="s">
        <v>323</v>
      </c>
      <c r="G20" s="23" t="s">
        <v>1001</v>
      </c>
      <c r="H20" s="27">
        <v>10</v>
      </c>
      <c r="I20" s="27">
        <v>7</v>
      </c>
      <c r="J20" s="27" t="s">
        <v>25</v>
      </c>
      <c r="K20" s="27">
        <v>8</v>
      </c>
      <c r="L20" s="71">
        <v>5</v>
      </c>
      <c r="M20" s="28">
        <f>ROUND(SUMPRODUCT(H20:L20,$H$8:$L$8)/100,1)</f>
        <v>6.3</v>
      </c>
      <c r="N20" s="29" t="str">
        <f t="shared" si="0"/>
        <v>C</v>
      </c>
      <c r="O20" s="30" t="str">
        <f t="shared" si="1"/>
        <v>Trung bình</v>
      </c>
      <c r="P20" s="31" t="str">
        <f t="shared" si="2"/>
        <v/>
      </c>
      <c r="Q20" s="32" t="s">
        <v>334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7.25" customHeight="1" x14ac:dyDescent="0.25">
      <c r="B21" s="22">
        <v>13</v>
      </c>
      <c r="C21" s="23" t="s">
        <v>1025</v>
      </c>
      <c r="D21" s="24" t="s">
        <v>1026</v>
      </c>
      <c r="E21" s="25" t="s">
        <v>73</v>
      </c>
      <c r="F21" s="26" t="s">
        <v>330</v>
      </c>
      <c r="G21" s="23" t="s">
        <v>1001</v>
      </c>
      <c r="H21" s="27">
        <v>10</v>
      </c>
      <c r="I21" s="27">
        <v>8</v>
      </c>
      <c r="J21" s="27" t="s">
        <v>25</v>
      </c>
      <c r="K21" s="27">
        <v>7</v>
      </c>
      <c r="L21" s="71">
        <v>5</v>
      </c>
      <c r="M21" s="28">
        <f>ROUND(SUMPRODUCT(H21:L21,$H$8:$L$8)/100,1)</f>
        <v>6.2</v>
      </c>
      <c r="N21" s="29" t="str">
        <f t="shared" si="0"/>
        <v>C</v>
      </c>
      <c r="O21" s="30" t="str">
        <f t="shared" si="1"/>
        <v>Trung bình</v>
      </c>
      <c r="P21" s="31" t="str">
        <f t="shared" si="2"/>
        <v/>
      </c>
      <c r="Q21" s="32" t="s">
        <v>334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7.25" customHeight="1" x14ac:dyDescent="0.25">
      <c r="B22" s="22">
        <v>14</v>
      </c>
      <c r="C22" s="23" t="s">
        <v>1027</v>
      </c>
      <c r="D22" s="24" t="s">
        <v>1028</v>
      </c>
      <c r="E22" s="25" t="s">
        <v>437</v>
      </c>
      <c r="F22" s="26" t="s">
        <v>103</v>
      </c>
      <c r="G22" s="23" t="s">
        <v>1001</v>
      </c>
      <c r="H22" s="27">
        <v>10</v>
      </c>
      <c r="I22" s="27">
        <v>9</v>
      </c>
      <c r="J22" s="27" t="s">
        <v>25</v>
      </c>
      <c r="K22" s="27">
        <v>8</v>
      </c>
      <c r="L22" s="71">
        <v>7</v>
      </c>
      <c r="M22" s="28">
        <f>ROUND(SUMPRODUCT(H22:L22,$H$8:$L$8)/100,1)</f>
        <v>7.7</v>
      </c>
      <c r="N22" s="29" t="str">
        <f t="shared" si="0"/>
        <v>B</v>
      </c>
      <c r="O22" s="30" t="str">
        <f t="shared" si="1"/>
        <v>Khá</v>
      </c>
      <c r="P22" s="31" t="str">
        <f t="shared" si="2"/>
        <v/>
      </c>
      <c r="Q22" s="32" t="s">
        <v>334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7.25" customHeight="1" x14ac:dyDescent="0.25">
      <c r="B23" s="22">
        <v>15</v>
      </c>
      <c r="C23" s="23" t="s">
        <v>1029</v>
      </c>
      <c r="D23" s="24" t="s">
        <v>657</v>
      </c>
      <c r="E23" s="25" t="s">
        <v>437</v>
      </c>
      <c r="F23" s="26" t="s">
        <v>1030</v>
      </c>
      <c r="G23" s="23" t="s">
        <v>1001</v>
      </c>
      <c r="H23" s="27">
        <v>9</v>
      </c>
      <c r="I23" s="27">
        <v>6</v>
      </c>
      <c r="J23" s="27" t="s">
        <v>25</v>
      </c>
      <c r="K23" s="27">
        <v>7</v>
      </c>
      <c r="L23" s="71">
        <v>4</v>
      </c>
      <c r="M23" s="28">
        <f>ROUND(SUMPRODUCT(H23:L23,$H$8:$L$8)/100,1)</f>
        <v>5.3</v>
      </c>
      <c r="N23" s="29" t="str">
        <f t="shared" si="0"/>
        <v>D+</v>
      </c>
      <c r="O23" s="30" t="str">
        <f t="shared" si="1"/>
        <v>Trung bình yếu</v>
      </c>
      <c r="P23" s="31" t="str">
        <f t="shared" si="2"/>
        <v/>
      </c>
      <c r="Q23" s="32" t="s">
        <v>334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7.25" customHeight="1" x14ac:dyDescent="0.25">
      <c r="B24" s="22">
        <v>16</v>
      </c>
      <c r="C24" s="23" t="s">
        <v>1031</v>
      </c>
      <c r="D24" s="24" t="s">
        <v>578</v>
      </c>
      <c r="E24" s="25" t="s">
        <v>372</v>
      </c>
      <c r="F24" s="26" t="s">
        <v>399</v>
      </c>
      <c r="G24" s="23" t="s">
        <v>1001</v>
      </c>
      <c r="H24" s="27">
        <v>9</v>
      </c>
      <c r="I24" s="27">
        <v>7</v>
      </c>
      <c r="J24" s="27" t="s">
        <v>25</v>
      </c>
      <c r="K24" s="27">
        <v>7</v>
      </c>
      <c r="L24" s="71">
        <v>4</v>
      </c>
      <c r="M24" s="28">
        <f>ROUND(SUMPRODUCT(H24:L24,$H$8:$L$8)/100,1)</f>
        <v>5.4</v>
      </c>
      <c r="N24" s="29" t="str">
        <f t="shared" si="0"/>
        <v>D+</v>
      </c>
      <c r="O24" s="30" t="str">
        <f t="shared" si="1"/>
        <v>Trung bình yếu</v>
      </c>
      <c r="P24" s="31" t="str">
        <f t="shared" si="2"/>
        <v/>
      </c>
      <c r="Q24" s="32" t="s">
        <v>334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7.25" customHeight="1" x14ac:dyDescent="0.25">
      <c r="B25" s="22">
        <v>17</v>
      </c>
      <c r="C25" s="23" t="s">
        <v>1032</v>
      </c>
      <c r="D25" s="24" t="s">
        <v>1033</v>
      </c>
      <c r="E25" s="25" t="s">
        <v>283</v>
      </c>
      <c r="F25" s="26" t="s">
        <v>224</v>
      </c>
      <c r="G25" s="23" t="s">
        <v>1001</v>
      </c>
      <c r="H25" s="27">
        <v>9</v>
      </c>
      <c r="I25" s="27">
        <v>9</v>
      </c>
      <c r="J25" s="27" t="s">
        <v>25</v>
      </c>
      <c r="K25" s="27">
        <v>7</v>
      </c>
      <c r="L25" s="71">
        <v>5</v>
      </c>
      <c r="M25" s="28">
        <f>ROUND(SUMPRODUCT(H25:L25,$H$8:$L$8)/100,1)</f>
        <v>6.2</v>
      </c>
      <c r="N25" s="29" t="str">
        <f t="shared" si="0"/>
        <v>C</v>
      </c>
      <c r="O25" s="30" t="str">
        <f t="shared" si="1"/>
        <v>Trung bình</v>
      </c>
      <c r="P25" s="31" t="str">
        <f t="shared" si="2"/>
        <v/>
      </c>
      <c r="Q25" s="32" t="s">
        <v>334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7.25" customHeight="1" x14ac:dyDescent="0.25">
      <c r="B26" s="22">
        <v>18</v>
      </c>
      <c r="C26" s="23" t="s">
        <v>1034</v>
      </c>
      <c r="D26" s="24" t="s">
        <v>1035</v>
      </c>
      <c r="E26" s="25" t="s">
        <v>283</v>
      </c>
      <c r="F26" s="26" t="s">
        <v>491</v>
      </c>
      <c r="G26" s="23" t="s">
        <v>1001</v>
      </c>
      <c r="H26" s="27">
        <v>10</v>
      </c>
      <c r="I26" s="27">
        <v>8</v>
      </c>
      <c r="J26" s="27" t="s">
        <v>25</v>
      </c>
      <c r="K26" s="27">
        <v>8</v>
      </c>
      <c r="L26" s="71">
        <v>9</v>
      </c>
      <c r="M26" s="28">
        <f>ROUND(SUMPRODUCT(H26:L26,$H$8:$L$8)/100,1)</f>
        <v>8.8000000000000007</v>
      </c>
      <c r="N26" s="29" t="str">
        <f t="shared" si="0"/>
        <v>A</v>
      </c>
      <c r="O26" s="30" t="str">
        <f t="shared" si="1"/>
        <v>Giỏi</v>
      </c>
      <c r="P26" s="31" t="str">
        <f t="shared" si="2"/>
        <v/>
      </c>
      <c r="Q26" s="32" t="s">
        <v>334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7.25" customHeight="1" x14ac:dyDescent="0.25">
      <c r="B27" s="22">
        <v>19</v>
      </c>
      <c r="C27" s="23" t="s">
        <v>1036</v>
      </c>
      <c r="D27" s="24" t="s">
        <v>297</v>
      </c>
      <c r="E27" s="25" t="s">
        <v>283</v>
      </c>
      <c r="F27" s="26" t="s">
        <v>1037</v>
      </c>
      <c r="G27" s="23" t="s">
        <v>1001</v>
      </c>
      <c r="H27" s="27">
        <v>0</v>
      </c>
      <c r="I27" s="27">
        <v>0</v>
      </c>
      <c r="J27" s="27" t="s">
        <v>25</v>
      </c>
      <c r="K27" s="27">
        <v>0</v>
      </c>
      <c r="L27" s="71" t="s">
        <v>25</v>
      </c>
      <c r="M27" s="28">
        <f>ROUND(SUMPRODUCT(H27:L27,$H$8:$L$8)/100,1)</f>
        <v>0</v>
      </c>
      <c r="N27" s="29" t="str">
        <f t="shared" si="0"/>
        <v>F</v>
      </c>
      <c r="O27" s="30" t="str">
        <f t="shared" si="1"/>
        <v>Kém</v>
      </c>
      <c r="P27" s="31" t="str">
        <f t="shared" si="2"/>
        <v>Không đủ ĐKDT</v>
      </c>
      <c r="Q27" s="32" t="s">
        <v>334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Học lại</v>
      </c>
      <c r="U27" s="62"/>
      <c r="V27" s="62"/>
      <c r="W27" s="62"/>
      <c r="X27" s="54"/>
      <c r="Y27" s="54"/>
      <c r="Z27" s="54"/>
      <c r="AA27" s="54"/>
      <c r="AB27" s="53"/>
      <c r="AC27" s="54"/>
      <c r="AD27" s="54"/>
      <c r="AE27" s="54"/>
      <c r="AF27" s="54"/>
      <c r="AG27" s="54"/>
      <c r="AH27" s="54"/>
      <c r="AI27" s="55"/>
    </row>
    <row r="28" spans="2:35" ht="17.25" customHeight="1" x14ac:dyDescent="0.25">
      <c r="B28" s="22">
        <v>20</v>
      </c>
      <c r="C28" s="23" t="s">
        <v>1038</v>
      </c>
      <c r="D28" s="24" t="s">
        <v>983</v>
      </c>
      <c r="E28" s="25" t="s">
        <v>86</v>
      </c>
      <c r="F28" s="26" t="s">
        <v>260</v>
      </c>
      <c r="G28" s="23" t="s">
        <v>1001</v>
      </c>
      <c r="H28" s="27">
        <v>10</v>
      </c>
      <c r="I28" s="27">
        <v>7</v>
      </c>
      <c r="J28" s="27" t="s">
        <v>25</v>
      </c>
      <c r="K28" s="27">
        <v>8</v>
      </c>
      <c r="L28" s="71">
        <v>3</v>
      </c>
      <c r="M28" s="28">
        <f>ROUND(SUMPRODUCT(H28:L28,$H$8:$L$8)/100,1)</f>
        <v>5.0999999999999996</v>
      </c>
      <c r="N28" s="29" t="str">
        <f t="shared" si="0"/>
        <v>D+</v>
      </c>
      <c r="O28" s="30" t="str">
        <f t="shared" si="1"/>
        <v>Trung bình yếu</v>
      </c>
      <c r="P28" s="31" t="str">
        <f t="shared" si="2"/>
        <v/>
      </c>
      <c r="Q28" s="32" t="s">
        <v>334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7.25" customHeight="1" x14ac:dyDescent="0.25">
      <c r="B29" s="22">
        <v>21</v>
      </c>
      <c r="C29" s="23" t="s">
        <v>1039</v>
      </c>
      <c r="D29" s="24" t="s">
        <v>909</v>
      </c>
      <c r="E29" s="25" t="s">
        <v>90</v>
      </c>
      <c r="F29" s="26" t="s">
        <v>1040</v>
      </c>
      <c r="G29" s="23" t="s">
        <v>1001</v>
      </c>
      <c r="H29" s="27">
        <v>10</v>
      </c>
      <c r="I29" s="27">
        <v>9</v>
      </c>
      <c r="J29" s="27" t="s">
        <v>25</v>
      </c>
      <c r="K29" s="27">
        <v>7</v>
      </c>
      <c r="L29" s="71">
        <v>8</v>
      </c>
      <c r="M29" s="28">
        <f>ROUND(SUMPRODUCT(H29:L29,$H$8:$L$8)/100,1)</f>
        <v>8.1</v>
      </c>
      <c r="N29" s="29" t="str">
        <f t="shared" si="0"/>
        <v>B+</v>
      </c>
      <c r="O29" s="30" t="str">
        <f t="shared" si="1"/>
        <v>Khá</v>
      </c>
      <c r="P29" s="31" t="str">
        <f t="shared" si="2"/>
        <v/>
      </c>
      <c r="Q29" s="32" t="s">
        <v>334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7.25" customHeight="1" x14ac:dyDescent="0.25">
      <c r="B30" s="22">
        <v>22</v>
      </c>
      <c r="C30" s="23" t="s">
        <v>1041</v>
      </c>
      <c r="D30" s="24" t="s">
        <v>1042</v>
      </c>
      <c r="E30" s="25" t="s">
        <v>618</v>
      </c>
      <c r="F30" s="26" t="s">
        <v>1043</v>
      </c>
      <c r="G30" s="23" t="s">
        <v>1001</v>
      </c>
      <c r="H30" s="27">
        <v>10</v>
      </c>
      <c r="I30" s="27">
        <v>8</v>
      </c>
      <c r="J30" s="27" t="s">
        <v>25</v>
      </c>
      <c r="K30" s="27">
        <v>7</v>
      </c>
      <c r="L30" s="71">
        <v>6</v>
      </c>
      <c r="M30" s="28">
        <f>ROUND(SUMPRODUCT(H30:L30,$H$8:$L$8)/100,1)</f>
        <v>6.8</v>
      </c>
      <c r="N30" s="29" t="str">
        <f t="shared" si="0"/>
        <v>C+</v>
      </c>
      <c r="O30" s="30" t="str">
        <f t="shared" si="1"/>
        <v>Trung bình</v>
      </c>
      <c r="P30" s="31" t="str">
        <f t="shared" si="2"/>
        <v/>
      </c>
      <c r="Q30" s="32" t="s">
        <v>334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7.25" customHeight="1" x14ac:dyDescent="0.25">
      <c r="B31" s="22">
        <v>23</v>
      </c>
      <c r="C31" s="23" t="s">
        <v>1044</v>
      </c>
      <c r="D31" s="24" t="s">
        <v>1045</v>
      </c>
      <c r="E31" s="25" t="s">
        <v>632</v>
      </c>
      <c r="F31" s="26" t="s">
        <v>1046</v>
      </c>
      <c r="G31" s="23" t="s">
        <v>1001</v>
      </c>
      <c r="H31" s="27">
        <v>8</v>
      </c>
      <c r="I31" s="27">
        <v>7</v>
      </c>
      <c r="J31" s="27" t="s">
        <v>25</v>
      </c>
      <c r="K31" s="27">
        <v>8</v>
      </c>
      <c r="L31" s="71">
        <v>0</v>
      </c>
      <c r="M31" s="28">
        <f>ROUND(SUMPRODUCT(H31:L31,$H$8:$L$8)/100,1)</f>
        <v>3.1</v>
      </c>
      <c r="N31" s="29" t="str">
        <f t="shared" si="0"/>
        <v>F</v>
      </c>
      <c r="O31" s="30" t="str">
        <f t="shared" si="1"/>
        <v>Kém</v>
      </c>
      <c r="P31" s="31" t="s">
        <v>1069</v>
      </c>
      <c r="Q31" s="32" t="s">
        <v>334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7.25" customHeight="1" x14ac:dyDescent="0.25">
      <c r="B32" s="22">
        <v>24</v>
      </c>
      <c r="C32" s="23" t="s">
        <v>1047</v>
      </c>
      <c r="D32" s="24" t="s">
        <v>1048</v>
      </c>
      <c r="E32" s="25" t="s">
        <v>1049</v>
      </c>
      <c r="F32" s="26" t="s">
        <v>714</v>
      </c>
      <c r="G32" s="23" t="s">
        <v>1001</v>
      </c>
      <c r="H32" s="27">
        <v>8</v>
      </c>
      <c r="I32" s="27">
        <v>8</v>
      </c>
      <c r="J32" s="27" t="s">
        <v>25</v>
      </c>
      <c r="K32" s="27">
        <v>8</v>
      </c>
      <c r="L32" s="71">
        <v>8</v>
      </c>
      <c r="M32" s="28">
        <f>ROUND(SUMPRODUCT(H32:L32,$H$8:$L$8)/100,1)</f>
        <v>8</v>
      </c>
      <c r="N32" s="29" t="str">
        <f t="shared" si="0"/>
        <v>B+</v>
      </c>
      <c r="O32" s="30" t="str">
        <f t="shared" si="1"/>
        <v>Khá</v>
      </c>
      <c r="P32" s="31" t="str">
        <f t="shared" ref="P32:P37" si="3">+IF(OR($H32=0,$I32=0,$J32=0,$K32=0),"Không đủ ĐKDT",IF(AND(L32=0,M32&gt;=4),"Không đạt",""))</f>
        <v/>
      </c>
      <c r="Q32" s="32" t="s">
        <v>334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1:35" ht="17.25" customHeight="1" x14ac:dyDescent="0.25">
      <c r="B33" s="22">
        <v>25</v>
      </c>
      <c r="C33" s="23" t="s">
        <v>1050</v>
      </c>
      <c r="D33" s="24" t="s">
        <v>1051</v>
      </c>
      <c r="E33" s="25" t="s">
        <v>530</v>
      </c>
      <c r="F33" s="26" t="s">
        <v>419</v>
      </c>
      <c r="G33" s="23" t="s">
        <v>1001</v>
      </c>
      <c r="H33" s="27">
        <v>10</v>
      </c>
      <c r="I33" s="27">
        <v>8</v>
      </c>
      <c r="J33" s="27" t="s">
        <v>25</v>
      </c>
      <c r="K33" s="27">
        <v>7</v>
      </c>
      <c r="L33" s="71">
        <v>6</v>
      </c>
      <c r="M33" s="28">
        <f>ROUND(SUMPRODUCT(H33:L33,$H$8:$L$8)/100,1)</f>
        <v>6.8</v>
      </c>
      <c r="N33" s="29" t="str">
        <f t="shared" si="0"/>
        <v>C+</v>
      </c>
      <c r="O33" s="30" t="str">
        <f t="shared" si="1"/>
        <v>Trung bình</v>
      </c>
      <c r="P33" s="31" t="str">
        <f t="shared" si="3"/>
        <v/>
      </c>
      <c r="Q33" s="32" t="s">
        <v>334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1:35" ht="17.25" customHeight="1" x14ac:dyDescent="0.25">
      <c r="B34" s="22">
        <v>26</v>
      </c>
      <c r="C34" s="23" t="s">
        <v>1052</v>
      </c>
      <c r="D34" s="24" t="s">
        <v>1053</v>
      </c>
      <c r="E34" s="25" t="s">
        <v>106</v>
      </c>
      <c r="F34" s="26" t="s">
        <v>903</v>
      </c>
      <c r="G34" s="23" t="s">
        <v>1001</v>
      </c>
      <c r="H34" s="27">
        <v>10</v>
      </c>
      <c r="I34" s="27">
        <v>8</v>
      </c>
      <c r="J34" s="27" t="s">
        <v>25</v>
      </c>
      <c r="K34" s="27">
        <v>6</v>
      </c>
      <c r="L34" s="71">
        <v>5</v>
      </c>
      <c r="M34" s="28">
        <f>ROUND(SUMPRODUCT(H34:L34,$H$8:$L$8)/100,1)</f>
        <v>6</v>
      </c>
      <c r="N34" s="29" t="str">
        <f t="shared" si="0"/>
        <v>C</v>
      </c>
      <c r="O34" s="30" t="str">
        <f t="shared" si="1"/>
        <v>Trung bình</v>
      </c>
      <c r="P34" s="31" t="str">
        <f t="shared" si="3"/>
        <v/>
      </c>
      <c r="Q34" s="32" t="s">
        <v>334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17.25" customHeight="1" x14ac:dyDescent="0.25">
      <c r="B35" s="22">
        <v>27</v>
      </c>
      <c r="C35" s="23" t="s">
        <v>1054</v>
      </c>
      <c r="D35" s="24" t="s">
        <v>970</v>
      </c>
      <c r="E35" s="25" t="s">
        <v>1055</v>
      </c>
      <c r="F35" s="26" t="s">
        <v>1056</v>
      </c>
      <c r="G35" s="23" t="s">
        <v>1001</v>
      </c>
      <c r="H35" s="27">
        <v>9</v>
      </c>
      <c r="I35" s="27">
        <v>8</v>
      </c>
      <c r="J35" s="27" t="s">
        <v>25</v>
      </c>
      <c r="K35" s="27">
        <v>8</v>
      </c>
      <c r="L35" s="71">
        <v>3</v>
      </c>
      <c r="M35" s="28">
        <f>ROUND(SUMPRODUCT(H35:L35,$H$8:$L$8)/100,1)</f>
        <v>5.0999999999999996</v>
      </c>
      <c r="N35" s="29" t="str">
        <f t="shared" si="0"/>
        <v>D+</v>
      </c>
      <c r="O35" s="30" t="str">
        <f t="shared" si="1"/>
        <v>Trung bình yếu</v>
      </c>
      <c r="P35" s="31" t="str">
        <f t="shared" si="3"/>
        <v/>
      </c>
      <c r="Q35" s="32" t="s">
        <v>334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17.25" customHeight="1" x14ac:dyDescent="0.25">
      <c r="B36" s="22">
        <v>28</v>
      </c>
      <c r="C36" s="23" t="s">
        <v>1057</v>
      </c>
      <c r="D36" s="24" t="s">
        <v>356</v>
      </c>
      <c r="E36" s="25" t="s">
        <v>1058</v>
      </c>
      <c r="F36" s="26" t="s">
        <v>1059</v>
      </c>
      <c r="G36" s="23" t="s">
        <v>1001</v>
      </c>
      <c r="H36" s="27">
        <v>10</v>
      </c>
      <c r="I36" s="27">
        <v>9</v>
      </c>
      <c r="J36" s="27" t="s">
        <v>25</v>
      </c>
      <c r="K36" s="27">
        <v>7</v>
      </c>
      <c r="L36" s="71">
        <v>6</v>
      </c>
      <c r="M36" s="28">
        <f>ROUND(SUMPRODUCT(H36:L36,$H$8:$L$8)/100,1)</f>
        <v>6.9</v>
      </c>
      <c r="N36" s="29" t="str">
        <f t="shared" si="0"/>
        <v>C+</v>
      </c>
      <c r="O36" s="30" t="str">
        <f t="shared" si="1"/>
        <v>Trung bình</v>
      </c>
      <c r="P36" s="31" t="str">
        <f t="shared" si="3"/>
        <v/>
      </c>
      <c r="Q36" s="32" t="s">
        <v>334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17.25" customHeight="1" x14ac:dyDescent="0.25">
      <c r="B37" s="22">
        <v>29</v>
      </c>
      <c r="C37" s="23" t="s">
        <v>1060</v>
      </c>
      <c r="D37" s="24" t="s">
        <v>1061</v>
      </c>
      <c r="E37" s="25" t="s">
        <v>1062</v>
      </c>
      <c r="F37" s="26" t="s">
        <v>1063</v>
      </c>
      <c r="G37" s="23" t="s">
        <v>1001</v>
      </c>
      <c r="H37" s="27">
        <v>10</v>
      </c>
      <c r="I37" s="27">
        <v>8</v>
      </c>
      <c r="J37" s="27" t="s">
        <v>25</v>
      </c>
      <c r="K37" s="27">
        <v>7</v>
      </c>
      <c r="L37" s="71">
        <v>5</v>
      </c>
      <c r="M37" s="28">
        <f>ROUND(SUMPRODUCT(H37:L37,$H$8:$L$8)/100,1)</f>
        <v>6.2</v>
      </c>
      <c r="N37" s="29" t="str">
        <f t="shared" si="0"/>
        <v>C</v>
      </c>
      <c r="O37" s="30" t="str">
        <f t="shared" si="1"/>
        <v>Trung bình</v>
      </c>
      <c r="P37" s="31" t="str">
        <f t="shared" si="3"/>
        <v/>
      </c>
      <c r="Q37" s="32" t="s">
        <v>334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9" customHeight="1" x14ac:dyDescent="0.25">
      <c r="A38" s="2"/>
      <c r="B38" s="33"/>
      <c r="C38" s="34"/>
      <c r="D38" s="34"/>
      <c r="E38" s="35"/>
      <c r="F38" s="35"/>
      <c r="G38" s="35"/>
      <c r="H38" s="36"/>
      <c r="I38" s="37"/>
      <c r="J38" s="37"/>
      <c r="K38" s="38"/>
      <c r="L38" s="38"/>
      <c r="M38" s="38"/>
      <c r="N38" s="38"/>
      <c r="O38" s="38"/>
      <c r="P38" s="38"/>
      <c r="Q38" s="38"/>
      <c r="R38" s="3"/>
    </row>
    <row r="39" spans="1:35" ht="16.5" x14ac:dyDescent="0.25">
      <c r="A39" s="2"/>
      <c r="B39" s="103" t="s">
        <v>26</v>
      </c>
      <c r="C39" s="103"/>
      <c r="D39" s="34"/>
      <c r="E39" s="35"/>
      <c r="F39" s="35"/>
      <c r="G39" s="35"/>
      <c r="H39" s="36"/>
      <c r="I39" s="37"/>
      <c r="J39" s="37"/>
      <c r="K39" s="38"/>
      <c r="L39" s="38"/>
      <c r="M39" s="38"/>
      <c r="N39" s="38"/>
      <c r="O39" s="38"/>
      <c r="P39" s="38"/>
      <c r="Q39" s="38"/>
      <c r="R39" s="3"/>
    </row>
    <row r="40" spans="1:35" ht="16.5" customHeight="1" x14ac:dyDescent="0.25">
      <c r="A40" s="2"/>
      <c r="B40" s="39" t="s">
        <v>27</v>
      </c>
      <c r="C40" s="39"/>
      <c r="D40" s="40">
        <f>+$W$7</f>
        <v>29</v>
      </c>
      <c r="E40" s="41" t="s">
        <v>28</v>
      </c>
      <c r="F40" s="104" t="s">
        <v>29</v>
      </c>
      <c r="G40" s="104"/>
      <c r="H40" s="104"/>
      <c r="I40" s="104"/>
      <c r="J40" s="104"/>
      <c r="K40" s="104"/>
      <c r="L40" s="42">
        <f>$W$7 -COUNTIF($P$8:$P$197,"Vắng") -COUNTIF($P$8:$P$197,"Vắng có phép") - COUNTIF($P$8:$P$197,"Đình chỉ thi") - COUNTIF($P$8:$P$197,"Không đủ ĐKDT")</f>
        <v>27</v>
      </c>
      <c r="M40" s="42"/>
      <c r="N40" s="42"/>
      <c r="O40" s="43"/>
      <c r="P40" s="44" t="s">
        <v>28</v>
      </c>
      <c r="Q40" s="43"/>
      <c r="R40" s="3"/>
    </row>
    <row r="41" spans="1:35" ht="16.5" customHeight="1" x14ac:dyDescent="0.25">
      <c r="A41" s="2"/>
      <c r="B41" s="39" t="s">
        <v>30</v>
      </c>
      <c r="C41" s="39"/>
      <c r="D41" s="40">
        <f>+$AH$7</f>
        <v>27</v>
      </c>
      <c r="E41" s="41" t="s">
        <v>28</v>
      </c>
      <c r="F41" s="104" t="s">
        <v>31</v>
      </c>
      <c r="G41" s="104"/>
      <c r="H41" s="104"/>
      <c r="I41" s="104"/>
      <c r="J41" s="104"/>
      <c r="K41" s="104"/>
      <c r="L41" s="45">
        <f>COUNTIF($P$8:$P$73,"Vắng")</f>
        <v>0</v>
      </c>
      <c r="M41" s="45"/>
      <c r="N41" s="45"/>
      <c r="O41" s="46"/>
      <c r="P41" s="44" t="s">
        <v>28</v>
      </c>
      <c r="Q41" s="46"/>
      <c r="R41" s="3"/>
    </row>
    <row r="42" spans="1:35" ht="16.5" customHeight="1" x14ac:dyDescent="0.25">
      <c r="A42" s="2"/>
      <c r="B42" s="39" t="s">
        <v>39</v>
      </c>
      <c r="C42" s="39"/>
      <c r="D42" s="49">
        <f>COUNTIF(T9:T37,"Học lại")</f>
        <v>2</v>
      </c>
      <c r="E42" s="41" t="s">
        <v>28</v>
      </c>
      <c r="F42" s="104" t="s">
        <v>40</v>
      </c>
      <c r="G42" s="104"/>
      <c r="H42" s="104"/>
      <c r="I42" s="104"/>
      <c r="J42" s="104"/>
      <c r="K42" s="104"/>
      <c r="L42" s="42">
        <f>COUNTIF($P$8:$P$73,"Vắng có phép")</f>
        <v>0</v>
      </c>
      <c r="M42" s="42"/>
      <c r="N42" s="42"/>
      <c r="O42" s="43"/>
      <c r="P42" s="44" t="s">
        <v>28</v>
      </c>
      <c r="Q42" s="43"/>
      <c r="R42" s="3"/>
    </row>
    <row r="43" spans="1:35" ht="3" customHeight="1" x14ac:dyDescent="0.25">
      <c r="A43" s="2"/>
      <c r="B43" s="33"/>
      <c r="C43" s="34"/>
      <c r="D43" s="34"/>
      <c r="E43" s="35"/>
      <c r="F43" s="35"/>
      <c r="G43" s="35"/>
      <c r="H43" s="36"/>
      <c r="I43" s="37"/>
      <c r="J43" s="37"/>
      <c r="K43" s="38"/>
      <c r="L43" s="38"/>
      <c r="M43" s="38"/>
      <c r="N43" s="38"/>
      <c r="O43" s="38"/>
      <c r="P43" s="38"/>
      <c r="Q43" s="38"/>
      <c r="R43" s="3"/>
    </row>
    <row r="44" spans="1:35" x14ac:dyDescent="0.25">
      <c r="B44" s="68" t="s">
        <v>41</v>
      </c>
      <c r="C44" s="68"/>
      <c r="D44" s="69">
        <f>COUNTIF(T9:T37,"Thi lại")</f>
        <v>0</v>
      </c>
      <c r="E44" s="70" t="s">
        <v>28</v>
      </c>
      <c r="F44" s="3"/>
      <c r="G44" s="3"/>
      <c r="H44" s="3"/>
      <c r="I44" s="3"/>
      <c r="J44" s="105"/>
      <c r="K44" s="105"/>
      <c r="L44" s="105"/>
      <c r="M44" s="105"/>
      <c r="N44" s="105"/>
      <c r="O44" s="105"/>
      <c r="P44" s="105"/>
      <c r="Q44" s="105"/>
      <c r="R44" s="3"/>
    </row>
    <row r="45" spans="1:35" ht="24.75" customHeight="1" x14ac:dyDescent="0.25">
      <c r="B45" s="68"/>
      <c r="C45" s="68"/>
      <c r="D45" s="69"/>
      <c r="E45" s="70"/>
      <c r="F45" s="3"/>
      <c r="G45" s="3"/>
      <c r="H45" s="3"/>
      <c r="I45" s="3"/>
      <c r="J45" s="105" t="s">
        <v>1070</v>
      </c>
      <c r="K45" s="105"/>
      <c r="L45" s="105"/>
      <c r="M45" s="105"/>
      <c r="N45" s="105"/>
      <c r="O45" s="105"/>
      <c r="P45" s="105"/>
      <c r="Q45" s="105"/>
      <c r="R45" s="3"/>
    </row>
  </sheetData>
  <sheetProtection formatCells="0" formatColumns="0" formatRows="0" insertColumns="0" insertRows="0" insertHyperlinks="0" deleteColumns="0" deleteRows="0" sort="0" autoFilter="0" pivotTables="0"/>
  <autoFilter ref="A7:AI37">
    <filterColumn colId="3" showButton="0"/>
  </autoFilter>
  <sortState ref="B9:U37">
    <sortCondition ref="B9:B37"/>
  </sortState>
  <mergeCells count="40">
    <mergeCell ref="B1:G1"/>
    <mergeCell ref="H1:Q1"/>
    <mergeCell ref="B2:G2"/>
    <mergeCell ref="H2:Q2"/>
    <mergeCell ref="B3:C3"/>
    <mergeCell ref="D3:K3"/>
    <mergeCell ref="L3:Q3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F41:K41"/>
    <mergeCell ref="F42:K42"/>
    <mergeCell ref="J44:Q44"/>
    <mergeCell ref="J45:Q45"/>
    <mergeCell ref="F40:K40"/>
    <mergeCell ref="B8:G8"/>
    <mergeCell ref="B39:C39"/>
  </mergeCells>
  <conditionalFormatting sqref="H9:L37">
    <cfRule type="cellIs" dxfId="46" priority="13" operator="greaterThan">
      <formula>10</formula>
    </cfRule>
  </conditionalFormatting>
  <conditionalFormatting sqref="L9:L37">
    <cfRule type="cellIs" dxfId="45" priority="4" operator="greaterThan">
      <formula>10</formula>
    </cfRule>
    <cfRule type="cellIs" dxfId="44" priority="6" operator="greaterThan">
      <formula>10</formula>
    </cfRule>
    <cfRule type="cellIs" dxfId="43" priority="7" operator="greaterThan">
      <formula>10</formula>
    </cfRule>
    <cfRule type="cellIs" dxfId="42" priority="8" operator="greaterThan">
      <formula>10</formula>
    </cfRule>
    <cfRule type="cellIs" dxfId="41" priority="9" operator="greaterThan">
      <formula>10</formula>
    </cfRule>
    <cfRule type="cellIs" dxfId="40" priority="10" operator="greaterThan">
      <formula>10</formula>
    </cfRule>
  </conditionalFormatting>
  <conditionalFormatting sqref="H9:K37">
    <cfRule type="cellIs" dxfId="39" priority="3" operator="greaterThan">
      <formula>10</formula>
    </cfRule>
  </conditionalFormatting>
  <conditionalFormatting sqref="C1:C1048576">
    <cfRule type="duplicateValues" dxfId="38" priority="24"/>
  </conditionalFormatting>
  <dataValidations count="1">
    <dataValidation allowBlank="1" showInputMessage="1" showErrorMessage="1" errorTitle="Không xóa dữ liệu" error="Không xóa dữ liệu" prompt="Không xóa dữ liệu" sqref="D42 T9:T3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"/>
  <sheetViews>
    <sheetView zoomScale="115" zoomScaleNormal="115" workbookViewId="0">
      <pane ySplit="2" topLeftCell="A88" activePane="bottomLeft" state="frozen"/>
      <selection activeCell="O5" sqref="L1:O1048576"/>
      <selection pane="bottomLeft" activeCell="A95" sqref="A95:XFD125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6.375" style="1" customWidth="1"/>
    <col min="5" max="5" width="9.625" style="1" customWidth="1"/>
    <col min="6" max="6" width="9.375" style="1" hidden="1" customWidth="1"/>
    <col min="7" max="7" width="10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120" t="s">
        <v>0</v>
      </c>
      <c r="C1" s="120"/>
      <c r="D1" s="120"/>
      <c r="E1" s="120"/>
      <c r="F1" s="120"/>
      <c r="G1" s="120"/>
      <c r="H1" s="121" t="s">
        <v>1067</v>
      </c>
      <c r="I1" s="121"/>
      <c r="J1" s="121"/>
      <c r="K1" s="121"/>
      <c r="L1" s="121"/>
      <c r="M1" s="121"/>
      <c r="N1" s="121"/>
      <c r="O1" s="121"/>
      <c r="P1" s="121"/>
      <c r="Q1" s="121"/>
      <c r="R1" s="3"/>
    </row>
    <row r="2" spans="2:35" ht="25.5" customHeight="1" x14ac:dyDescent="0.25">
      <c r="B2" s="122" t="s">
        <v>1</v>
      </c>
      <c r="C2" s="122"/>
      <c r="D2" s="122"/>
      <c r="E2" s="122"/>
      <c r="F2" s="122"/>
      <c r="G2" s="122"/>
      <c r="H2" s="123" t="s">
        <v>42</v>
      </c>
      <c r="I2" s="123"/>
      <c r="J2" s="123"/>
      <c r="K2" s="123"/>
      <c r="L2" s="123"/>
      <c r="M2" s="123"/>
      <c r="N2" s="123"/>
      <c r="O2" s="123"/>
      <c r="P2" s="123"/>
      <c r="Q2" s="123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24" t="s">
        <v>2</v>
      </c>
      <c r="C3" s="124"/>
      <c r="D3" s="125" t="s">
        <v>43</v>
      </c>
      <c r="E3" s="125"/>
      <c r="F3" s="125"/>
      <c r="G3" s="125"/>
      <c r="H3" s="125"/>
      <c r="I3" s="125"/>
      <c r="J3" s="125"/>
      <c r="K3" s="125"/>
      <c r="L3" s="126" t="s">
        <v>995</v>
      </c>
      <c r="M3" s="126"/>
      <c r="N3" s="126"/>
      <c r="O3" s="126"/>
      <c r="P3" s="126"/>
      <c r="Q3" s="126"/>
      <c r="T3" s="51"/>
      <c r="U3" s="118" t="s">
        <v>38</v>
      </c>
      <c r="V3" s="118" t="s">
        <v>8</v>
      </c>
      <c r="W3" s="118" t="s">
        <v>37</v>
      </c>
      <c r="X3" s="118" t="s">
        <v>36</v>
      </c>
      <c r="Y3" s="118"/>
      <c r="Z3" s="118"/>
      <c r="AA3" s="118"/>
      <c r="AB3" s="118" t="s">
        <v>35</v>
      </c>
      <c r="AC3" s="118"/>
      <c r="AD3" s="118" t="s">
        <v>33</v>
      </c>
      <c r="AE3" s="118"/>
      <c r="AF3" s="118" t="s">
        <v>34</v>
      </c>
      <c r="AG3" s="118"/>
      <c r="AH3" s="118" t="s">
        <v>32</v>
      </c>
      <c r="AI3" s="118"/>
    </row>
    <row r="4" spans="2:35" ht="17.25" customHeight="1" x14ac:dyDescent="0.25">
      <c r="B4" s="106" t="s">
        <v>3</v>
      </c>
      <c r="C4" s="106"/>
      <c r="D4" s="6">
        <v>3</v>
      </c>
      <c r="G4" s="107" t="s">
        <v>46</v>
      </c>
      <c r="H4" s="107"/>
      <c r="I4" s="107"/>
      <c r="J4" s="107"/>
      <c r="K4" s="107"/>
      <c r="L4" s="107" t="s">
        <v>45</v>
      </c>
      <c r="M4" s="107"/>
      <c r="N4" s="107"/>
      <c r="O4" s="107"/>
      <c r="P4" s="107"/>
      <c r="Q4" s="107"/>
      <c r="T4" s="51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</row>
    <row r="6" spans="2:35" ht="44.25" customHeight="1" x14ac:dyDescent="0.25">
      <c r="B6" s="108" t="s">
        <v>4</v>
      </c>
      <c r="C6" s="110" t="s">
        <v>5</v>
      </c>
      <c r="D6" s="112" t="s">
        <v>6</v>
      </c>
      <c r="E6" s="113"/>
      <c r="F6" s="108" t="s">
        <v>7</v>
      </c>
      <c r="G6" s="108" t="s">
        <v>8</v>
      </c>
      <c r="H6" s="116" t="s">
        <v>9</v>
      </c>
      <c r="I6" s="116" t="s">
        <v>10</v>
      </c>
      <c r="J6" s="116" t="s">
        <v>11</v>
      </c>
      <c r="K6" s="116" t="s">
        <v>12</v>
      </c>
      <c r="L6" s="117" t="s">
        <v>13</v>
      </c>
      <c r="M6" s="108" t="s">
        <v>14</v>
      </c>
      <c r="N6" s="117" t="s">
        <v>15</v>
      </c>
      <c r="O6" s="108" t="s">
        <v>16</v>
      </c>
      <c r="P6" s="108" t="s">
        <v>17</v>
      </c>
      <c r="Q6" s="108" t="s">
        <v>18</v>
      </c>
      <c r="T6" s="51"/>
      <c r="U6" s="118"/>
      <c r="V6" s="118"/>
      <c r="W6" s="118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109"/>
      <c r="C7" s="111"/>
      <c r="D7" s="114"/>
      <c r="E7" s="115"/>
      <c r="F7" s="109"/>
      <c r="G7" s="109"/>
      <c r="H7" s="116"/>
      <c r="I7" s="116"/>
      <c r="J7" s="116"/>
      <c r="K7" s="116"/>
      <c r="L7" s="117"/>
      <c r="M7" s="119"/>
      <c r="N7" s="117"/>
      <c r="O7" s="109"/>
      <c r="P7" s="119"/>
      <c r="Q7" s="119"/>
      <c r="S7" s="8"/>
      <c r="T7" s="51"/>
      <c r="U7" s="56" t="str">
        <f>+D3</f>
        <v>Phát triển phần mềm hướng dịch vụ</v>
      </c>
      <c r="V7" s="57" t="str">
        <f>+L3</f>
        <v>Nhóm: D14-118_04</v>
      </c>
      <c r="W7" s="58">
        <f>+$AF$7+$AH$7+$AD$7</f>
        <v>78</v>
      </c>
      <c r="X7" s="52">
        <f>COUNTIF($P$8:$P$113,"Khiển trách")</f>
        <v>0</v>
      </c>
      <c r="Y7" s="52">
        <f>COUNTIF($P$8:$P$113,"Cảnh cáo")</f>
        <v>0</v>
      </c>
      <c r="Z7" s="52">
        <f>COUNTIF($P$8:$P$113,"Đình chỉ thi")</f>
        <v>0</v>
      </c>
      <c r="AA7" s="59">
        <f>+($X$7+$Y$7+$Z$7)/$W$7*100%</f>
        <v>0</v>
      </c>
      <c r="AB7" s="52">
        <f>SUM(COUNTIF($P$8:$P$111,"Vắng"),COUNTIF($P$8:$P$111,"Vắng có phép"))</f>
        <v>1</v>
      </c>
      <c r="AC7" s="60">
        <f>+$AB$7/$W$7</f>
        <v>1.282051282051282E-2</v>
      </c>
      <c r="AD7" s="61">
        <f>COUNTIF($T$8:$T$111,"Thi lại")</f>
        <v>0</v>
      </c>
      <c r="AE7" s="60">
        <f>+$AD$7/$W$7</f>
        <v>0</v>
      </c>
      <c r="AF7" s="61">
        <f>COUNTIF($T$8:$T$112,"Học lại")</f>
        <v>11</v>
      </c>
      <c r="AG7" s="60">
        <f>+$AF$7/$W$7</f>
        <v>0.14102564102564102</v>
      </c>
      <c r="AH7" s="52">
        <f>COUNTIF($T$9:$T$112,"Đạt")</f>
        <v>67</v>
      </c>
      <c r="AI7" s="59">
        <f>+$AH$7/$W$7</f>
        <v>0.85897435897435892</v>
      </c>
    </row>
    <row r="8" spans="2:35" ht="14.25" customHeight="1" x14ac:dyDescent="0.25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109"/>
      <c r="N8" s="10"/>
      <c r="O8" s="10"/>
      <c r="P8" s="109"/>
      <c r="Q8" s="109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800</v>
      </c>
      <c r="D9" s="13" t="s">
        <v>801</v>
      </c>
      <c r="E9" s="14" t="s">
        <v>49</v>
      </c>
      <c r="F9" s="15" t="s">
        <v>802</v>
      </c>
      <c r="G9" s="12" t="s">
        <v>620</v>
      </c>
      <c r="H9" s="16">
        <v>10</v>
      </c>
      <c r="I9" s="16">
        <v>5</v>
      </c>
      <c r="J9" s="16" t="s">
        <v>25</v>
      </c>
      <c r="K9" s="16">
        <v>6</v>
      </c>
      <c r="L9" s="17">
        <v>7</v>
      </c>
      <c r="M9" s="18">
        <f>ROUND(SUMPRODUCT(H9:L9,$H$8:$L$8)/100,1)</f>
        <v>6.9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C+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32" si="2">+IF(OR($H9=0,$I9=0,$J9=0,$K9=0),"Không đủ ĐKDT",IF(AND(L9=0,M9&gt;=4),"Không đạt",""))</f>
        <v/>
      </c>
      <c r="Q9" s="20" t="s">
        <v>996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.75" customHeight="1" x14ac:dyDescent="0.25">
      <c r="B10" s="22">
        <v>2</v>
      </c>
      <c r="C10" s="23" t="s">
        <v>803</v>
      </c>
      <c r="D10" s="24" t="s">
        <v>804</v>
      </c>
      <c r="E10" s="25" t="s">
        <v>56</v>
      </c>
      <c r="F10" s="26" t="s">
        <v>805</v>
      </c>
      <c r="G10" s="23" t="s">
        <v>67</v>
      </c>
      <c r="H10" s="27">
        <v>8</v>
      </c>
      <c r="I10" s="27">
        <v>8</v>
      </c>
      <c r="J10" s="27" t="s">
        <v>25</v>
      </c>
      <c r="K10" s="27">
        <v>6</v>
      </c>
      <c r="L10" s="71">
        <v>6</v>
      </c>
      <c r="M10" s="28">
        <f>ROUND(SUMPRODUCT(H10:L10,$H$8:$L$8)/100,1)</f>
        <v>6.4</v>
      </c>
      <c r="N10" s="29" t="str">
        <f t="shared" si="0"/>
        <v>C</v>
      </c>
      <c r="O10" s="30" t="str">
        <f t="shared" si="1"/>
        <v>Trung bình</v>
      </c>
      <c r="P10" s="31" t="str">
        <f t="shared" si="2"/>
        <v/>
      </c>
      <c r="Q10" s="32" t="s">
        <v>996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.75" customHeight="1" x14ac:dyDescent="0.25">
      <c r="B11" s="22">
        <v>3</v>
      </c>
      <c r="C11" s="23" t="s">
        <v>806</v>
      </c>
      <c r="D11" s="24" t="s">
        <v>807</v>
      </c>
      <c r="E11" s="25" t="s">
        <v>421</v>
      </c>
      <c r="F11" s="26" t="s">
        <v>808</v>
      </c>
      <c r="G11" s="23" t="s">
        <v>67</v>
      </c>
      <c r="H11" s="27">
        <v>10</v>
      </c>
      <c r="I11" s="27">
        <v>6</v>
      </c>
      <c r="J11" s="27" t="s">
        <v>25</v>
      </c>
      <c r="K11" s="27">
        <v>8</v>
      </c>
      <c r="L11" s="71">
        <v>8</v>
      </c>
      <c r="M11" s="28">
        <f>ROUND(SUMPRODUCT(H11:L11,$H$8:$L$8)/100,1)</f>
        <v>8</v>
      </c>
      <c r="N11" s="29" t="str">
        <f t="shared" si="0"/>
        <v>B+</v>
      </c>
      <c r="O11" s="30" t="str">
        <f t="shared" si="1"/>
        <v>Khá</v>
      </c>
      <c r="P11" s="31" t="str">
        <f t="shared" si="2"/>
        <v/>
      </c>
      <c r="Q11" s="32" t="s">
        <v>996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.75" customHeight="1" x14ac:dyDescent="0.25">
      <c r="B12" s="22">
        <v>4</v>
      </c>
      <c r="C12" s="23" t="s">
        <v>809</v>
      </c>
      <c r="D12" s="24" t="s">
        <v>318</v>
      </c>
      <c r="E12" s="25" t="s">
        <v>421</v>
      </c>
      <c r="F12" s="26" t="s">
        <v>810</v>
      </c>
      <c r="G12" s="23" t="s">
        <v>811</v>
      </c>
      <c r="H12" s="27">
        <v>7</v>
      </c>
      <c r="I12" s="27">
        <v>5</v>
      </c>
      <c r="J12" s="27" t="s">
        <v>25</v>
      </c>
      <c r="K12" s="27">
        <v>6</v>
      </c>
      <c r="L12" s="71">
        <v>0</v>
      </c>
      <c r="M12" s="28">
        <f>ROUND(SUMPRODUCT(H12:L12,$H$8:$L$8)/100,1)</f>
        <v>2.4</v>
      </c>
      <c r="N12" s="29" t="str">
        <f t="shared" si="0"/>
        <v>F</v>
      </c>
      <c r="O12" s="30" t="str">
        <f t="shared" si="1"/>
        <v>Kém</v>
      </c>
      <c r="P12" s="31" t="str">
        <f t="shared" si="2"/>
        <v/>
      </c>
      <c r="Q12" s="32" t="s">
        <v>996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Học lại</v>
      </c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</row>
    <row r="13" spans="2:35" ht="18.75" customHeight="1" x14ac:dyDescent="0.25">
      <c r="B13" s="22">
        <v>5</v>
      </c>
      <c r="C13" s="23" t="s">
        <v>812</v>
      </c>
      <c r="D13" s="24" t="s">
        <v>147</v>
      </c>
      <c r="E13" s="25" t="s">
        <v>340</v>
      </c>
      <c r="F13" s="26" t="s">
        <v>168</v>
      </c>
      <c r="G13" s="23" t="s">
        <v>62</v>
      </c>
      <c r="H13" s="27">
        <v>9</v>
      </c>
      <c r="I13" s="27">
        <v>6</v>
      </c>
      <c r="J13" s="27" t="s">
        <v>25</v>
      </c>
      <c r="K13" s="27">
        <v>6</v>
      </c>
      <c r="L13" s="71">
        <v>7</v>
      </c>
      <c r="M13" s="28">
        <f>ROUND(SUMPRODUCT(H13:L13,$H$8:$L$8)/100,1)</f>
        <v>6.9</v>
      </c>
      <c r="N13" s="29" t="str">
        <f t="shared" si="0"/>
        <v>C+</v>
      </c>
      <c r="O13" s="30" t="str">
        <f t="shared" si="1"/>
        <v>Trung bình</v>
      </c>
      <c r="P13" s="31" t="str">
        <f t="shared" si="2"/>
        <v/>
      </c>
      <c r="Q13" s="32" t="s">
        <v>996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813</v>
      </c>
      <c r="D14" s="24" t="s">
        <v>303</v>
      </c>
      <c r="E14" s="25" t="s">
        <v>159</v>
      </c>
      <c r="F14" s="26" t="s">
        <v>814</v>
      </c>
      <c r="G14" s="23" t="s">
        <v>815</v>
      </c>
      <c r="H14" s="27">
        <v>6</v>
      </c>
      <c r="I14" s="27">
        <v>5</v>
      </c>
      <c r="J14" s="27" t="s">
        <v>25</v>
      </c>
      <c r="K14" s="27">
        <v>6</v>
      </c>
      <c r="L14" s="71">
        <v>2</v>
      </c>
      <c r="M14" s="28">
        <f>ROUND(SUMPRODUCT(H14:L14,$H$8:$L$8)/100,1)</f>
        <v>3.5</v>
      </c>
      <c r="N14" s="29" t="str">
        <f t="shared" si="0"/>
        <v>F</v>
      </c>
      <c r="O14" s="30" t="str">
        <f t="shared" si="1"/>
        <v>Kém</v>
      </c>
      <c r="P14" s="31" t="str">
        <f t="shared" si="2"/>
        <v/>
      </c>
      <c r="Q14" s="32" t="s">
        <v>996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816</v>
      </c>
      <c r="D15" s="24" t="s">
        <v>610</v>
      </c>
      <c r="E15" s="25" t="s">
        <v>817</v>
      </c>
      <c r="F15" s="26" t="s">
        <v>818</v>
      </c>
      <c r="G15" s="23" t="s">
        <v>620</v>
      </c>
      <c r="H15" s="27">
        <v>9</v>
      </c>
      <c r="I15" s="27">
        <v>6</v>
      </c>
      <c r="J15" s="27" t="s">
        <v>25</v>
      </c>
      <c r="K15" s="27">
        <v>6</v>
      </c>
      <c r="L15" s="71">
        <v>7</v>
      </c>
      <c r="M15" s="28">
        <f>ROUND(SUMPRODUCT(H15:L15,$H$8:$L$8)/100,1)</f>
        <v>6.9</v>
      </c>
      <c r="N15" s="29" t="str">
        <f t="shared" si="0"/>
        <v>C+</v>
      </c>
      <c r="O15" s="30" t="str">
        <f t="shared" si="1"/>
        <v>Trung bình</v>
      </c>
      <c r="P15" s="31" t="str">
        <f t="shared" si="2"/>
        <v/>
      </c>
      <c r="Q15" s="32" t="s">
        <v>996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819</v>
      </c>
      <c r="D16" s="24" t="s">
        <v>266</v>
      </c>
      <c r="E16" s="25" t="s">
        <v>263</v>
      </c>
      <c r="F16" s="26" t="s">
        <v>726</v>
      </c>
      <c r="G16" s="23" t="s">
        <v>67</v>
      </c>
      <c r="H16" s="27">
        <v>10</v>
      </c>
      <c r="I16" s="27">
        <v>5</v>
      </c>
      <c r="J16" s="27" t="s">
        <v>25</v>
      </c>
      <c r="K16" s="27">
        <v>8</v>
      </c>
      <c r="L16" s="71">
        <v>6</v>
      </c>
      <c r="M16" s="28">
        <f>ROUND(SUMPRODUCT(H16:L16,$H$8:$L$8)/100,1)</f>
        <v>6.7</v>
      </c>
      <c r="N16" s="29" t="str">
        <f t="shared" si="0"/>
        <v>C+</v>
      </c>
      <c r="O16" s="30" t="str">
        <f t="shared" si="1"/>
        <v>Trung bình</v>
      </c>
      <c r="P16" s="31" t="str">
        <f t="shared" si="2"/>
        <v/>
      </c>
      <c r="Q16" s="32" t="s">
        <v>996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820</v>
      </c>
      <c r="D17" s="24" t="s">
        <v>821</v>
      </c>
      <c r="E17" s="25" t="s">
        <v>65</v>
      </c>
      <c r="F17" s="26" t="s">
        <v>288</v>
      </c>
      <c r="G17" s="23" t="s">
        <v>62</v>
      </c>
      <c r="H17" s="27">
        <v>10</v>
      </c>
      <c r="I17" s="27">
        <v>9</v>
      </c>
      <c r="J17" s="27" t="s">
        <v>25</v>
      </c>
      <c r="K17" s="27">
        <v>8</v>
      </c>
      <c r="L17" s="71">
        <v>8</v>
      </c>
      <c r="M17" s="28">
        <f>ROUND(SUMPRODUCT(H17:L17,$H$8:$L$8)/100,1)</f>
        <v>8.3000000000000007</v>
      </c>
      <c r="N17" s="29" t="str">
        <f t="shared" si="0"/>
        <v>B+</v>
      </c>
      <c r="O17" s="30" t="str">
        <f t="shared" si="1"/>
        <v>Khá</v>
      </c>
      <c r="P17" s="31" t="str">
        <f t="shared" si="2"/>
        <v/>
      </c>
      <c r="Q17" s="32" t="s">
        <v>996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822</v>
      </c>
      <c r="D18" s="24" t="s">
        <v>259</v>
      </c>
      <c r="E18" s="25" t="s">
        <v>366</v>
      </c>
      <c r="F18" s="26" t="s">
        <v>823</v>
      </c>
      <c r="G18" s="23" t="s">
        <v>62</v>
      </c>
      <c r="H18" s="27">
        <v>7</v>
      </c>
      <c r="I18" s="27">
        <v>6</v>
      </c>
      <c r="J18" s="27" t="s">
        <v>25</v>
      </c>
      <c r="K18" s="27">
        <v>6</v>
      </c>
      <c r="L18" s="71">
        <v>4</v>
      </c>
      <c r="M18" s="28">
        <f>ROUND(SUMPRODUCT(H18:L18,$H$8:$L$8)/100,1)</f>
        <v>4.9000000000000004</v>
      </c>
      <c r="N18" s="29" t="str">
        <f t="shared" si="0"/>
        <v>D</v>
      </c>
      <c r="O18" s="30" t="str">
        <f t="shared" si="1"/>
        <v>Trung bình yếu</v>
      </c>
      <c r="P18" s="31" t="str">
        <f t="shared" si="2"/>
        <v/>
      </c>
      <c r="Q18" s="32" t="s">
        <v>996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824</v>
      </c>
      <c r="D19" s="24" t="s">
        <v>825</v>
      </c>
      <c r="E19" s="25" t="s">
        <v>372</v>
      </c>
      <c r="F19" s="26" t="s">
        <v>426</v>
      </c>
      <c r="G19" s="23" t="s">
        <v>67</v>
      </c>
      <c r="H19" s="27">
        <v>10</v>
      </c>
      <c r="I19" s="27">
        <v>5</v>
      </c>
      <c r="J19" s="27" t="s">
        <v>25</v>
      </c>
      <c r="K19" s="27">
        <v>8</v>
      </c>
      <c r="L19" s="71">
        <v>6</v>
      </c>
      <c r="M19" s="28">
        <f>ROUND(SUMPRODUCT(H19:L19,$H$8:$L$8)/100,1)</f>
        <v>6.7</v>
      </c>
      <c r="N19" s="29" t="str">
        <f t="shared" si="0"/>
        <v>C+</v>
      </c>
      <c r="O19" s="30" t="str">
        <f t="shared" si="1"/>
        <v>Trung bình</v>
      </c>
      <c r="P19" s="31" t="str">
        <f t="shared" si="2"/>
        <v/>
      </c>
      <c r="Q19" s="32" t="s">
        <v>996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826</v>
      </c>
      <c r="D20" s="24" t="s">
        <v>59</v>
      </c>
      <c r="E20" s="25" t="s">
        <v>827</v>
      </c>
      <c r="F20" s="26" t="s">
        <v>571</v>
      </c>
      <c r="G20" s="23" t="s">
        <v>75</v>
      </c>
      <c r="H20" s="27">
        <v>10</v>
      </c>
      <c r="I20" s="27">
        <v>7</v>
      </c>
      <c r="J20" s="27" t="s">
        <v>25</v>
      </c>
      <c r="K20" s="27">
        <v>7</v>
      </c>
      <c r="L20" s="71">
        <v>7</v>
      </c>
      <c r="M20" s="28">
        <f>ROUND(SUMPRODUCT(H20:L20,$H$8:$L$8)/100,1)</f>
        <v>7.3</v>
      </c>
      <c r="N20" s="29" t="str">
        <f t="shared" si="0"/>
        <v>B</v>
      </c>
      <c r="O20" s="30" t="str">
        <f t="shared" si="1"/>
        <v>Khá</v>
      </c>
      <c r="P20" s="31" t="str">
        <f t="shared" si="2"/>
        <v/>
      </c>
      <c r="Q20" s="32" t="s">
        <v>996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63"/>
      <c r="V20" s="63"/>
      <c r="W20" s="75"/>
      <c r="X20" s="53"/>
      <c r="Y20" s="53"/>
      <c r="Z20" s="53"/>
      <c r="AA20" s="64"/>
      <c r="AB20" s="53"/>
      <c r="AC20" s="65"/>
      <c r="AD20" s="66"/>
      <c r="AE20" s="65"/>
      <c r="AF20" s="66"/>
      <c r="AG20" s="65"/>
      <c r="AH20" s="53"/>
      <c r="AI20" s="64"/>
    </row>
    <row r="21" spans="2:35" ht="18.75" customHeight="1" x14ac:dyDescent="0.25">
      <c r="B21" s="22">
        <v>13</v>
      </c>
      <c r="C21" s="23" t="s">
        <v>828</v>
      </c>
      <c r="D21" s="24" t="s">
        <v>829</v>
      </c>
      <c r="E21" s="25" t="s">
        <v>283</v>
      </c>
      <c r="F21" s="26" t="s">
        <v>830</v>
      </c>
      <c r="G21" s="23" t="s">
        <v>67</v>
      </c>
      <c r="H21" s="27">
        <v>8</v>
      </c>
      <c r="I21" s="27">
        <v>6</v>
      </c>
      <c r="J21" s="27" t="s">
        <v>25</v>
      </c>
      <c r="K21" s="27">
        <v>6</v>
      </c>
      <c r="L21" s="71">
        <v>1</v>
      </c>
      <c r="M21" s="28">
        <f>ROUND(SUMPRODUCT(H21:L21,$H$8:$L$8)/100,1)</f>
        <v>3.2</v>
      </c>
      <c r="N21" s="29" t="str">
        <f t="shared" si="0"/>
        <v>F</v>
      </c>
      <c r="O21" s="30" t="str">
        <f t="shared" si="1"/>
        <v>Kém</v>
      </c>
      <c r="P21" s="31" t="str">
        <f t="shared" si="2"/>
        <v/>
      </c>
      <c r="Q21" s="32" t="s">
        <v>996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Học lại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831</v>
      </c>
      <c r="D22" s="24" t="s">
        <v>832</v>
      </c>
      <c r="E22" s="25" t="s">
        <v>682</v>
      </c>
      <c r="F22" s="26" t="s">
        <v>833</v>
      </c>
      <c r="G22" s="23" t="s">
        <v>75</v>
      </c>
      <c r="H22" s="27">
        <v>10</v>
      </c>
      <c r="I22" s="27">
        <v>7</v>
      </c>
      <c r="J22" s="27" t="s">
        <v>25</v>
      </c>
      <c r="K22" s="27">
        <v>7</v>
      </c>
      <c r="L22" s="71">
        <v>5</v>
      </c>
      <c r="M22" s="28">
        <f>ROUND(SUMPRODUCT(H22:L22,$H$8:$L$8)/100,1)</f>
        <v>6.1</v>
      </c>
      <c r="N22" s="29" t="str">
        <f t="shared" si="0"/>
        <v>C</v>
      </c>
      <c r="O22" s="30" t="str">
        <f t="shared" si="1"/>
        <v>Trung bình</v>
      </c>
      <c r="P22" s="31" t="str">
        <f t="shared" si="2"/>
        <v/>
      </c>
      <c r="Q22" s="32" t="s">
        <v>996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834</v>
      </c>
      <c r="D23" s="24" t="s">
        <v>610</v>
      </c>
      <c r="E23" s="25" t="s">
        <v>86</v>
      </c>
      <c r="F23" s="26" t="s">
        <v>835</v>
      </c>
      <c r="G23" s="23" t="s">
        <v>836</v>
      </c>
      <c r="H23" s="27">
        <v>7</v>
      </c>
      <c r="I23" s="27">
        <v>5</v>
      </c>
      <c r="J23" s="27" t="s">
        <v>25</v>
      </c>
      <c r="K23" s="27">
        <v>5</v>
      </c>
      <c r="L23" s="71">
        <v>4</v>
      </c>
      <c r="M23" s="28">
        <f>ROUND(SUMPRODUCT(H23:L23,$H$8:$L$8)/100,1)</f>
        <v>4.5999999999999996</v>
      </c>
      <c r="N23" s="29" t="str">
        <f t="shared" si="0"/>
        <v>D</v>
      </c>
      <c r="O23" s="30" t="str">
        <f t="shared" si="1"/>
        <v>Trung bình yếu</v>
      </c>
      <c r="P23" s="31" t="str">
        <f t="shared" si="2"/>
        <v/>
      </c>
      <c r="Q23" s="32" t="s">
        <v>996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62"/>
      <c r="V23" s="62"/>
      <c r="W23" s="62"/>
      <c r="X23" s="54"/>
      <c r="Y23" s="54"/>
      <c r="Z23" s="54"/>
      <c r="AA23" s="54"/>
      <c r="AB23" s="53"/>
      <c r="AC23" s="54"/>
      <c r="AD23" s="54"/>
      <c r="AE23" s="54"/>
      <c r="AF23" s="54"/>
      <c r="AG23" s="54"/>
      <c r="AH23" s="54"/>
      <c r="AI23" s="55"/>
    </row>
    <row r="24" spans="2:35" ht="18.75" customHeight="1" x14ac:dyDescent="0.25">
      <c r="B24" s="22">
        <v>16</v>
      </c>
      <c r="C24" s="23" t="s">
        <v>837</v>
      </c>
      <c r="D24" s="24" t="s">
        <v>838</v>
      </c>
      <c r="E24" s="25" t="s">
        <v>90</v>
      </c>
      <c r="F24" s="26" t="s">
        <v>390</v>
      </c>
      <c r="G24" s="23" t="s">
        <v>75</v>
      </c>
      <c r="H24" s="27">
        <v>0</v>
      </c>
      <c r="I24" s="27">
        <v>0</v>
      </c>
      <c r="J24" s="27" t="s">
        <v>25</v>
      </c>
      <c r="K24" s="27">
        <v>0</v>
      </c>
      <c r="L24" s="71" t="s">
        <v>25</v>
      </c>
      <c r="M24" s="28">
        <f>ROUND(SUMPRODUCT(H24:L24,$H$8:$L$8)/100,1)</f>
        <v>0</v>
      </c>
      <c r="N24" s="29" t="str">
        <f t="shared" si="0"/>
        <v>F</v>
      </c>
      <c r="O24" s="30" t="str">
        <f t="shared" si="1"/>
        <v>Kém</v>
      </c>
      <c r="P24" s="31" t="str">
        <f t="shared" si="2"/>
        <v>Không đủ ĐKDT</v>
      </c>
      <c r="Q24" s="32" t="s">
        <v>996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Học lại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839</v>
      </c>
      <c r="D25" s="24" t="s">
        <v>840</v>
      </c>
      <c r="E25" s="25" t="s">
        <v>623</v>
      </c>
      <c r="F25" s="26" t="s">
        <v>367</v>
      </c>
      <c r="G25" s="23" t="s">
        <v>75</v>
      </c>
      <c r="H25" s="27">
        <v>10</v>
      </c>
      <c r="I25" s="27">
        <v>7</v>
      </c>
      <c r="J25" s="27" t="s">
        <v>25</v>
      </c>
      <c r="K25" s="27">
        <v>6</v>
      </c>
      <c r="L25" s="71">
        <v>8</v>
      </c>
      <c r="M25" s="28">
        <f>ROUND(SUMPRODUCT(H25:L25,$H$8:$L$8)/100,1)</f>
        <v>7.7</v>
      </c>
      <c r="N25" s="29" t="str">
        <f t="shared" si="0"/>
        <v>B</v>
      </c>
      <c r="O25" s="30" t="str">
        <f t="shared" si="1"/>
        <v>Khá</v>
      </c>
      <c r="P25" s="31" t="str">
        <f t="shared" si="2"/>
        <v/>
      </c>
      <c r="Q25" s="32" t="s">
        <v>996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841</v>
      </c>
      <c r="D26" s="24" t="s">
        <v>842</v>
      </c>
      <c r="E26" s="25" t="s">
        <v>304</v>
      </c>
      <c r="F26" s="26" t="s">
        <v>478</v>
      </c>
      <c r="G26" s="23" t="s">
        <v>70</v>
      </c>
      <c r="H26" s="27">
        <v>9</v>
      </c>
      <c r="I26" s="27">
        <v>5</v>
      </c>
      <c r="J26" s="27" t="s">
        <v>25</v>
      </c>
      <c r="K26" s="27">
        <v>4</v>
      </c>
      <c r="L26" s="71">
        <v>4</v>
      </c>
      <c r="M26" s="28">
        <f>ROUND(SUMPRODUCT(H26:L26,$H$8:$L$8)/100,1)</f>
        <v>4.5999999999999996</v>
      </c>
      <c r="N26" s="29" t="str">
        <f t="shared" si="0"/>
        <v>D</v>
      </c>
      <c r="O26" s="30" t="str">
        <f t="shared" si="1"/>
        <v>Trung bình yếu</v>
      </c>
      <c r="P26" s="31" t="str">
        <f t="shared" si="2"/>
        <v/>
      </c>
      <c r="Q26" s="32" t="s">
        <v>996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843</v>
      </c>
      <c r="D27" s="24" t="s">
        <v>101</v>
      </c>
      <c r="E27" s="25" t="s">
        <v>223</v>
      </c>
      <c r="F27" s="26" t="s">
        <v>299</v>
      </c>
      <c r="G27" s="23" t="s">
        <v>75</v>
      </c>
      <c r="H27" s="27">
        <v>9</v>
      </c>
      <c r="I27" s="27">
        <v>7</v>
      </c>
      <c r="J27" s="27" t="s">
        <v>25</v>
      </c>
      <c r="K27" s="27">
        <v>6</v>
      </c>
      <c r="L27" s="71">
        <v>7</v>
      </c>
      <c r="M27" s="28">
        <f>ROUND(SUMPRODUCT(H27:L27,$H$8:$L$8)/100,1)</f>
        <v>7</v>
      </c>
      <c r="N27" s="29" t="str">
        <f t="shared" si="0"/>
        <v>B</v>
      </c>
      <c r="O27" s="30" t="str">
        <f t="shared" si="1"/>
        <v>Khá</v>
      </c>
      <c r="P27" s="31" t="str">
        <f t="shared" si="2"/>
        <v/>
      </c>
      <c r="Q27" s="32" t="s">
        <v>996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844</v>
      </c>
      <c r="D28" s="24" t="s">
        <v>845</v>
      </c>
      <c r="E28" s="25" t="s">
        <v>846</v>
      </c>
      <c r="F28" s="26" t="s">
        <v>847</v>
      </c>
      <c r="G28" s="23" t="s">
        <v>811</v>
      </c>
      <c r="H28" s="27">
        <v>9</v>
      </c>
      <c r="I28" s="27">
        <v>6</v>
      </c>
      <c r="J28" s="27" t="s">
        <v>25</v>
      </c>
      <c r="K28" s="27">
        <v>6</v>
      </c>
      <c r="L28" s="71">
        <v>7</v>
      </c>
      <c r="M28" s="28">
        <f>ROUND(SUMPRODUCT(H28:L28,$H$8:$L$8)/100,1)</f>
        <v>6.9</v>
      </c>
      <c r="N28" s="29" t="str">
        <f t="shared" si="0"/>
        <v>C+</v>
      </c>
      <c r="O28" s="30" t="str">
        <f t="shared" si="1"/>
        <v>Trung bình</v>
      </c>
      <c r="P28" s="31" t="str">
        <f t="shared" si="2"/>
        <v/>
      </c>
      <c r="Q28" s="32" t="s">
        <v>996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848</v>
      </c>
      <c r="D29" s="24" t="s">
        <v>849</v>
      </c>
      <c r="E29" s="25" t="s">
        <v>850</v>
      </c>
      <c r="F29" s="26" t="s">
        <v>851</v>
      </c>
      <c r="G29" s="23" t="s">
        <v>75</v>
      </c>
      <c r="H29" s="27">
        <v>10</v>
      </c>
      <c r="I29" s="27">
        <v>6</v>
      </c>
      <c r="J29" s="27" t="s">
        <v>25</v>
      </c>
      <c r="K29" s="27">
        <v>6</v>
      </c>
      <c r="L29" s="71">
        <v>6</v>
      </c>
      <c r="M29" s="28">
        <f>ROUND(SUMPRODUCT(H29:L29,$H$8:$L$8)/100,1)</f>
        <v>6.4</v>
      </c>
      <c r="N29" s="29" t="str">
        <f t="shared" si="0"/>
        <v>C</v>
      </c>
      <c r="O29" s="30" t="str">
        <f t="shared" si="1"/>
        <v>Trung bình</v>
      </c>
      <c r="P29" s="31" t="str">
        <f t="shared" si="2"/>
        <v/>
      </c>
      <c r="Q29" s="32" t="s">
        <v>996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852</v>
      </c>
      <c r="D30" s="24" t="s">
        <v>587</v>
      </c>
      <c r="E30" s="25" t="s">
        <v>716</v>
      </c>
      <c r="F30" s="26" t="s">
        <v>498</v>
      </c>
      <c r="G30" s="23" t="s">
        <v>75</v>
      </c>
      <c r="H30" s="27">
        <v>7</v>
      </c>
      <c r="I30" s="27">
        <v>8</v>
      </c>
      <c r="J30" s="27" t="s">
        <v>25</v>
      </c>
      <c r="K30" s="27">
        <v>6</v>
      </c>
      <c r="L30" s="71">
        <v>5</v>
      </c>
      <c r="M30" s="28">
        <f>ROUND(SUMPRODUCT(H30:L30,$H$8:$L$8)/100,1)</f>
        <v>5.7</v>
      </c>
      <c r="N30" s="29" t="str">
        <f t="shared" si="0"/>
        <v>C</v>
      </c>
      <c r="O30" s="30" t="str">
        <f t="shared" si="1"/>
        <v>Trung bình</v>
      </c>
      <c r="P30" s="31" t="str">
        <f t="shared" si="2"/>
        <v/>
      </c>
      <c r="Q30" s="32" t="s">
        <v>996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853</v>
      </c>
      <c r="D31" s="24" t="s">
        <v>154</v>
      </c>
      <c r="E31" s="25" t="s">
        <v>125</v>
      </c>
      <c r="F31" s="26" t="s">
        <v>854</v>
      </c>
      <c r="G31" s="23" t="s">
        <v>83</v>
      </c>
      <c r="H31" s="27">
        <v>10</v>
      </c>
      <c r="I31" s="27">
        <v>6</v>
      </c>
      <c r="J31" s="27" t="s">
        <v>25</v>
      </c>
      <c r="K31" s="27">
        <v>8</v>
      </c>
      <c r="L31" s="71">
        <v>7</v>
      </c>
      <c r="M31" s="28">
        <f>ROUND(SUMPRODUCT(H31:L31,$H$8:$L$8)/100,1)</f>
        <v>7.4</v>
      </c>
      <c r="N31" s="29" t="str">
        <f t="shared" si="0"/>
        <v>B</v>
      </c>
      <c r="O31" s="30" t="str">
        <f t="shared" si="1"/>
        <v>Khá</v>
      </c>
      <c r="P31" s="31" t="str">
        <f t="shared" si="2"/>
        <v/>
      </c>
      <c r="Q31" s="32" t="s">
        <v>996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855</v>
      </c>
      <c r="D32" s="24" t="s">
        <v>856</v>
      </c>
      <c r="E32" s="25" t="s">
        <v>137</v>
      </c>
      <c r="F32" s="26" t="s">
        <v>857</v>
      </c>
      <c r="G32" s="23" t="s">
        <v>83</v>
      </c>
      <c r="H32" s="27">
        <v>10</v>
      </c>
      <c r="I32" s="27">
        <v>7</v>
      </c>
      <c r="J32" s="27" t="s">
        <v>25</v>
      </c>
      <c r="K32" s="27">
        <v>6</v>
      </c>
      <c r="L32" s="71">
        <v>8</v>
      </c>
      <c r="M32" s="28">
        <f>ROUND(SUMPRODUCT(H32:L32,$H$8:$L$8)/100,1)</f>
        <v>7.7</v>
      </c>
      <c r="N32" s="29" t="str">
        <f t="shared" si="0"/>
        <v>B</v>
      </c>
      <c r="O32" s="30" t="str">
        <f t="shared" si="1"/>
        <v>Khá</v>
      </c>
      <c r="P32" s="31" t="str">
        <f t="shared" si="2"/>
        <v/>
      </c>
      <c r="Q32" s="32" t="s">
        <v>996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858</v>
      </c>
      <c r="D33" s="24" t="s">
        <v>859</v>
      </c>
      <c r="E33" s="25" t="s">
        <v>144</v>
      </c>
      <c r="F33" s="26" t="s">
        <v>860</v>
      </c>
      <c r="G33" s="23" t="s">
        <v>861</v>
      </c>
      <c r="H33" s="27">
        <v>9</v>
      </c>
      <c r="I33" s="27">
        <v>5</v>
      </c>
      <c r="J33" s="27" t="s">
        <v>25</v>
      </c>
      <c r="K33" s="27">
        <v>5</v>
      </c>
      <c r="L33" s="71">
        <v>0</v>
      </c>
      <c r="M33" s="28">
        <f>ROUND(SUMPRODUCT(H33:L33,$H$8:$L$8)/100,1)</f>
        <v>2.4</v>
      </c>
      <c r="N33" s="29" t="str">
        <f t="shared" si="0"/>
        <v>F</v>
      </c>
      <c r="O33" s="30" t="str">
        <f t="shared" si="1"/>
        <v>Kém</v>
      </c>
      <c r="P33" s="67" t="s">
        <v>1068</v>
      </c>
      <c r="Q33" s="32" t="s">
        <v>996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862</v>
      </c>
      <c r="D34" s="24" t="s">
        <v>863</v>
      </c>
      <c r="E34" s="25" t="s">
        <v>638</v>
      </c>
      <c r="F34" s="26" t="s">
        <v>864</v>
      </c>
      <c r="G34" s="23" t="s">
        <v>70</v>
      </c>
      <c r="H34" s="27">
        <v>10</v>
      </c>
      <c r="I34" s="27">
        <v>9</v>
      </c>
      <c r="J34" s="27" t="s">
        <v>25</v>
      </c>
      <c r="K34" s="27">
        <v>8</v>
      </c>
      <c r="L34" s="71">
        <v>7</v>
      </c>
      <c r="M34" s="28">
        <f>ROUND(SUMPRODUCT(H34:L34,$H$8:$L$8)/100,1)</f>
        <v>7.7</v>
      </c>
      <c r="N34" s="29" t="str">
        <f t="shared" si="0"/>
        <v>B</v>
      </c>
      <c r="O34" s="30" t="str">
        <f t="shared" si="1"/>
        <v>Khá</v>
      </c>
      <c r="P34" s="31" t="str">
        <f t="shared" ref="P34:P65" si="3">+IF(OR($H34=0,$I34=0,$J34=0,$K34=0),"Không đủ ĐKDT",IF(AND(L34=0,M34&gt;=4),"Không đạt",""))</f>
        <v/>
      </c>
      <c r="Q34" s="32" t="s">
        <v>996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865</v>
      </c>
      <c r="D35" s="24" t="s">
        <v>866</v>
      </c>
      <c r="E35" s="25" t="s">
        <v>49</v>
      </c>
      <c r="F35" s="26" t="s">
        <v>823</v>
      </c>
      <c r="G35" s="23" t="s">
        <v>51</v>
      </c>
      <c r="H35" s="27">
        <v>10</v>
      </c>
      <c r="I35" s="27">
        <v>6</v>
      </c>
      <c r="J35" s="27" t="s">
        <v>25</v>
      </c>
      <c r="K35" s="27">
        <v>6</v>
      </c>
      <c r="L35" s="71">
        <v>7</v>
      </c>
      <c r="M35" s="28">
        <f>ROUND(SUMPRODUCT(H35:L35,$H$8:$L$8)/100,1)</f>
        <v>7</v>
      </c>
      <c r="N35" s="29" t="str">
        <f t="shared" si="0"/>
        <v>B</v>
      </c>
      <c r="O35" s="30" t="str">
        <f t="shared" si="1"/>
        <v>Khá</v>
      </c>
      <c r="P35" s="31" t="str">
        <f t="shared" si="3"/>
        <v/>
      </c>
      <c r="Q35" s="32" t="s">
        <v>997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867</v>
      </c>
      <c r="D36" s="24" t="s">
        <v>868</v>
      </c>
      <c r="E36" s="25" t="s">
        <v>869</v>
      </c>
      <c r="F36" s="26" t="s">
        <v>870</v>
      </c>
      <c r="G36" s="23" t="s">
        <v>51</v>
      </c>
      <c r="H36" s="27">
        <v>10</v>
      </c>
      <c r="I36" s="27">
        <v>9</v>
      </c>
      <c r="J36" s="27" t="s">
        <v>25</v>
      </c>
      <c r="K36" s="27">
        <v>8</v>
      </c>
      <c r="L36" s="71">
        <v>9</v>
      </c>
      <c r="M36" s="28">
        <f>ROUND(SUMPRODUCT(H36:L36,$H$8:$L$8)/100,1)</f>
        <v>8.9</v>
      </c>
      <c r="N36" s="29" t="str">
        <f t="shared" si="0"/>
        <v>A</v>
      </c>
      <c r="O36" s="30" t="str">
        <f t="shared" si="1"/>
        <v>Giỏi</v>
      </c>
      <c r="P36" s="31" t="str">
        <f t="shared" si="3"/>
        <v/>
      </c>
      <c r="Q36" s="32" t="s">
        <v>997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871</v>
      </c>
      <c r="D37" s="24" t="s">
        <v>872</v>
      </c>
      <c r="E37" s="25" t="s">
        <v>873</v>
      </c>
      <c r="F37" s="26" t="s">
        <v>720</v>
      </c>
      <c r="G37" s="23" t="s">
        <v>62</v>
      </c>
      <c r="H37" s="27">
        <v>7</v>
      </c>
      <c r="I37" s="27">
        <v>6</v>
      </c>
      <c r="J37" s="27" t="s">
        <v>25</v>
      </c>
      <c r="K37" s="27">
        <v>7</v>
      </c>
      <c r="L37" s="71">
        <v>3</v>
      </c>
      <c r="M37" s="28">
        <f>ROUND(SUMPRODUCT(H37:L37,$H$8:$L$8)/100,1)</f>
        <v>4.5</v>
      </c>
      <c r="N37" s="29" t="str">
        <f t="shared" si="0"/>
        <v>D</v>
      </c>
      <c r="O37" s="30" t="str">
        <f t="shared" si="1"/>
        <v>Trung bình yếu</v>
      </c>
      <c r="P37" s="31" t="str">
        <f t="shared" si="3"/>
        <v/>
      </c>
      <c r="Q37" s="32" t="s">
        <v>997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874</v>
      </c>
      <c r="D38" s="24" t="s">
        <v>875</v>
      </c>
      <c r="E38" s="25" t="s">
        <v>873</v>
      </c>
      <c r="F38" s="26" t="s">
        <v>876</v>
      </c>
      <c r="G38" s="23" t="s">
        <v>70</v>
      </c>
      <c r="H38" s="27">
        <v>10</v>
      </c>
      <c r="I38" s="27">
        <v>6</v>
      </c>
      <c r="J38" s="27" t="s">
        <v>25</v>
      </c>
      <c r="K38" s="27">
        <v>5</v>
      </c>
      <c r="L38" s="71">
        <v>5</v>
      </c>
      <c r="M38" s="28">
        <f>ROUND(SUMPRODUCT(H38:L38,$H$8:$L$8)/100,1)</f>
        <v>5.6</v>
      </c>
      <c r="N38" s="29" t="str">
        <f t="shared" si="0"/>
        <v>C</v>
      </c>
      <c r="O38" s="30" t="str">
        <f t="shared" si="1"/>
        <v>Trung bình</v>
      </c>
      <c r="P38" s="31" t="str">
        <f t="shared" si="3"/>
        <v/>
      </c>
      <c r="Q38" s="32" t="s">
        <v>997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877</v>
      </c>
      <c r="D39" s="24" t="s">
        <v>575</v>
      </c>
      <c r="E39" s="25" t="s">
        <v>425</v>
      </c>
      <c r="F39" s="26" t="s">
        <v>571</v>
      </c>
      <c r="G39" s="23" t="s">
        <v>62</v>
      </c>
      <c r="H39" s="27">
        <v>9</v>
      </c>
      <c r="I39" s="27">
        <v>6</v>
      </c>
      <c r="J39" s="27" t="s">
        <v>25</v>
      </c>
      <c r="K39" s="27">
        <v>6</v>
      </c>
      <c r="L39" s="71">
        <v>6</v>
      </c>
      <c r="M39" s="28">
        <f>ROUND(SUMPRODUCT(H39:L39,$H$8:$L$8)/100,1)</f>
        <v>6.3</v>
      </c>
      <c r="N39" s="29" t="str">
        <f t="shared" si="0"/>
        <v>C</v>
      </c>
      <c r="O39" s="30" t="str">
        <f t="shared" si="1"/>
        <v>Trung bình</v>
      </c>
      <c r="P39" s="31" t="str">
        <f t="shared" si="3"/>
        <v/>
      </c>
      <c r="Q39" s="32" t="s">
        <v>997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878</v>
      </c>
      <c r="D40" s="24" t="s">
        <v>879</v>
      </c>
      <c r="E40" s="25" t="s">
        <v>155</v>
      </c>
      <c r="F40" s="26" t="s">
        <v>880</v>
      </c>
      <c r="G40" s="23" t="s">
        <v>70</v>
      </c>
      <c r="H40" s="27">
        <v>10</v>
      </c>
      <c r="I40" s="27">
        <v>9</v>
      </c>
      <c r="J40" s="27" t="s">
        <v>25</v>
      </c>
      <c r="K40" s="27">
        <v>8</v>
      </c>
      <c r="L40" s="71">
        <v>9</v>
      </c>
      <c r="M40" s="28">
        <f>ROUND(SUMPRODUCT(H40:L40,$H$8:$L$8)/100,1)</f>
        <v>8.9</v>
      </c>
      <c r="N40" s="29" t="str">
        <f t="shared" si="0"/>
        <v>A</v>
      </c>
      <c r="O40" s="30" t="str">
        <f t="shared" si="1"/>
        <v>Giỏi</v>
      </c>
      <c r="P40" s="31" t="str">
        <f t="shared" si="3"/>
        <v/>
      </c>
      <c r="Q40" s="32" t="s">
        <v>997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881</v>
      </c>
      <c r="D41" s="24" t="s">
        <v>101</v>
      </c>
      <c r="E41" s="25" t="s">
        <v>882</v>
      </c>
      <c r="F41" s="26" t="s">
        <v>215</v>
      </c>
      <c r="G41" s="23" t="s">
        <v>51</v>
      </c>
      <c r="H41" s="27">
        <v>10</v>
      </c>
      <c r="I41" s="27">
        <v>7</v>
      </c>
      <c r="J41" s="27" t="s">
        <v>25</v>
      </c>
      <c r="K41" s="27">
        <v>6</v>
      </c>
      <c r="L41" s="71">
        <v>3</v>
      </c>
      <c r="M41" s="28">
        <f>ROUND(SUMPRODUCT(H41:L41,$H$8:$L$8)/100,1)</f>
        <v>4.7</v>
      </c>
      <c r="N41" s="29" t="str">
        <f t="shared" ref="N41:N72" si="4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</v>
      </c>
      <c r="O41" s="30" t="str">
        <f t="shared" ref="O41:O72" si="5"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 t="shared" si="3"/>
        <v/>
      </c>
      <c r="Q41" s="32" t="s">
        <v>997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883</v>
      </c>
      <c r="D42" s="24" t="s">
        <v>230</v>
      </c>
      <c r="E42" s="25" t="s">
        <v>884</v>
      </c>
      <c r="F42" s="26" t="s">
        <v>772</v>
      </c>
      <c r="G42" s="23" t="s">
        <v>62</v>
      </c>
      <c r="H42" s="27">
        <v>9</v>
      </c>
      <c r="I42" s="27">
        <v>6</v>
      </c>
      <c r="J42" s="27" t="s">
        <v>25</v>
      </c>
      <c r="K42" s="27">
        <v>6</v>
      </c>
      <c r="L42" s="71">
        <v>3</v>
      </c>
      <c r="M42" s="28">
        <f>ROUND(SUMPRODUCT(H42:L42,$H$8:$L$8)/100,1)</f>
        <v>4.5</v>
      </c>
      <c r="N42" s="29" t="str">
        <f t="shared" si="4"/>
        <v>D</v>
      </c>
      <c r="O42" s="30" t="str">
        <f t="shared" si="5"/>
        <v>Trung bình yếu</v>
      </c>
      <c r="P42" s="31" t="str">
        <f t="shared" si="3"/>
        <v/>
      </c>
      <c r="Q42" s="32" t="s">
        <v>997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885</v>
      </c>
      <c r="D43" s="24" t="s">
        <v>886</v>
      </c>
      <c r="E43" s="25" t="s">
        <v>263</v>
      </c>
      <c r="F43" s="26" t="s">
        <v>887</v>
      </c>
      <c r="G43" s="23" t="s">
        <v>62</v>
      </c>
      <c r="H43" s="27">
        <v>0</v>
      </c>
      <c r="I43" s="27">
        <v>0</v>
      </c>
      <c r="J43" s="27" t="s">
        <v>25</v>
      </c>
      <c r="K43" s="27">
        <v>0</v>
      </c>
      <c r="L43" s="71" t="s">
        <v>25</v>
      </c>
      <c r="M43" s="28">
        <f>ROUND(SUMPRODUCT(H43:L43,$H$8:$L$8)/100,1)</f>
        <v>0</v>
      </c>
      <c r="N43" s="29" t="str">
        <f t="shared" si="4"/>
        <v>F</v>
      </c>
      <c r="O43" s="30" t="str">
        <f t="shared" si="5"/>
        <v>Kém</v>
      </c>
      <c r="P43" s="31" t="str">
        <f t="shared" si="3"/>
        <v>Không đủ ĐKDT</v>
      </c>
      <c r="Q43" s="32" t="s">
        <v>997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Học lại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888</v>
      </c>
      <c r="D44" s="24" t="s">
        <v>353</v>
      </c>
      <c r="E44" s="25" t="s">
        <v>163</v>
      </c>
      <c r="F44" s="26" t="s">
        <v>889</v>
      </c>
      <c r="G44" s="23" t="s">
        <v>75</v>
      </c>
      <c r="H44" s="27">
        <v>10</v>
      </c>
      <c r="I44" s="27">
        <v>6</v>
      </c>
      <c r="J44" s="27" t="s">
        <v>25</v>
      </c>
      <c r="K44" s="27">
        <v>7</v>
      </c>
      <c r="L44" s="71">
        <v>4</v>
      </c>
      <c r="M44" s="28">
        <f>ROUND(SUMPRODUCT(H44:L44,$H$8:$L$8)/100,1)</f>
        <v>5.4</v>
      </c>
      <c r="N44" s="29" t="str">
        <f t="shared" si="4"/>
        <v>D+</v>
      </c>
      <c r="O44" s="30" t="str">
        <f t="shared" si="5"/>
        <v>Trung bình yếu</v>
      </c>
      <c r="P44" s="31" t="str">
        <f t="shared" si="3"/>
        <v/>
      </c>
      <c r="Q44" s="32" t="s">
        <v>997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890</v>
      </c>
      <c r="D45" s="24" t="s">
        <v>101</v>
      </c>
      <c r="E45" s="25" t="s">
        <v>891</v>
      </c>
      <c r="F45" s="26" t="s">
        <v>892</v>
      </c>
      <c r="G45" s="23" t="s">
        <v>62</v>
      </c>
      <c r="H45" s="27">
        <v>10</v>
      </c>
      <c r="I45" s="27">
        <v>7</v>
      </c>
      <c r="J45" s="27" t="s">
        <v>25</v>
      </c>
      <c r="K45" s="27">
        <v>8</v>
      </c>
      <c r="L45" s="71">
        <v>8</v>
      </c>
      <c r="M45" s="28">
        <f>ROUND(SUMPRODUCT(H45:L45,$H$8:$L$8)/100,1)</f>
        <v>8.1</v>
      </c>
      <c r="N45" s="29" t="str">
        <f t="shared" si="4"/>
        <v>B+</v>
      </c>
      <c r="O45" s="30" t="str">
        <f t="shared" si="5"/>
        <v>Khá</v>
      </c>
      <c r="P45" s="31" t="str">
        <f t="shared" si="3"/>
        <v/>
      </c>
      <c r="Q45" s="32" t="s">
        <v>997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893</v>
      </c>
      <c r="D46" s="24" t="s">
        <v>894</v>
      </c>
      <c r="E46" s="25" t="s">
        <v>437</v>
      </c>
      <c r="F46" s="26" t="s">
        <v>895</v>
      </c>
      <c r="G46" s="23" t="s">
        <v>62</v>
      </c>
      <c r="H46" s="27">
        <v>10</v>
      </c>
      <c r="I46" s="27">
        <v>9</v>
      </c>
      <c r="J46" s="27" t="s">
        <v>25</v>
      </c>
      <c r="K46" s="27">
        <v>8</v>
      </c>
      <c r="L46" s="71">
        <v>7</v>
      </c>
      <c r="M46" s="28">
        <f>ROUND(SUMPRODUCT(H46:L46,$H$8:$L$8)/100,1)</f>
        <v>7.7</v>
      </c>
      <c r="N46" s="29" t="str">
        <f t="shared" si="4"/>
        <v>B</v>
      </c>
      <c r="O46" s="30" t="str">
        <f t="shared" si="5"/>
        <v>Khá</v>
      </c>
      <c r="P46" s="31" t="str">
        <f t="shared" si="3"/>
        <v/>
      </c>
      <c r="Q46" s="32" t="s">
        <v>997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896</v>
      </c>
      <c r="D47" s="24" t="s">
        <v>863</v>
      </c>
      <c r="E47" s="25" t="s">
        <v>897</v>
      </c>
      <c r="F47" s="26" t="s">
        <v>898</v>
      </c>
      <c r="G47" s="23" t="s">
        <v>75</v>
      </c>
      <c r="H47" s="27">
        <v>7</v>
      </c>
      <c r="I47" s="27">
        <v>0</v>
      </c>
      <c r="J47" s="27" t="s">
        <v>25</v>
      </c>
      <c r="K47" s="27">
        <v>5</v>
      </c>
      <c r="L47" s="71" t="s">
        <v>25</v>
      </c>
      <c r="M47" s="28">
        <f>ROUND(SUMPRODUCT(H47:L47,$H$8:$L$8)/100,1)</f>
        <v>1.7</v>
      </c>
      <c r="N47" s="29" t="str">
        <f t="shared" si="4"/>
        <v>F</v>
      </c>
      <c r="O47" s="30" t="str">
        <f t="shared" si="5"/>
        <v>Kém</v>
      </c>
      <c r="P47" s="31" t="str">
        <f t="shared" si="3"/>
        <v>Không đủ ĐKDT</v>
      </c>
      <c r="Q47" s="32" t="s">
        <v>997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Học lại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899</v>
      </c>
      <c r="D48" s="24" t="s">
        <v>154</v>
      </c>
      <c r="E48" s="25" t="s">
        <v>900</v>
      </c>
      <c r="F48" s="26" t="s">
        <v>880</v>
      </c>
      <c r="G48" s="23" t="s">
        <v>51</v>
      </c>
      <c r="H48" s="27">
        <v>10</v>
      </c>
      <c r="I48" s="27">
        <v>7</v>
      </c>
      <c r="J48" s="27" t="s">
        <v>25</v>
      </c>
      <c r="K48" s="27">
        <v>6</v>
      </c>
      <c r="L48" s="71">
        <v>5</v>
      </c>
      <c r="M48" s="28">
        <f>ROUND(SUMPRODUCT(H48:L48,$H$8:$L$8)/100,1)</f>
        <v>5.9</v>
      </c>
      <c r="N48" s="29" t="str">
        <f t="shared" si="4"/>
        <v>C</v>
      </c>
      <c r="O48" s="30" t="str">
        <f t="shared" si="5"/>
        <v>Trung bình</v>
      </c>
      <c r="P48" s="31" t="str">
        <f t="shared" si="3"/>
        <v/>
      </c>
      <c r="Q48" s="32" t="s">
        <v>997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901</v>
      </c>
      <c r="D49" s="24" t="s">
        <v>307</v>
      </c>
      <c r="E49" s="25" t="s">
        <v>902</v>
      </c>
      <c r="F49" s="26" t="s">
        <v>903</v>
      </c>
      <c r="G49" s="23" t="s">
        <v>62</v>
      </c>
      <c r="H49" s="27">
        <v>10</v>
      </c>
      <c r="I49" s="27">
        <v>5</v>
      </c>
      <c r="J49" s="27" t="s">
        <v>25</v>
      </c>
      <c r="K49" s="27">
        <v>6</v>
      </c>
      <c r="L49" s="71">
        <v>4</v>
      </c>
      <c r="M49" s="28">
        <f>ROUND(SUMPRODUCT(H49:L49,$H$8:$L$8)/100,1)</f>
        <v>5.0999999999999996</v>
      </c>
      <c r="N49" s="29" t="str">
        <f t="shared" si="4"/>
        <v>D+</v>
      </c>
      <c r="O49" s="30" t="str">
        <f t="shared" si="5"/>
        <v>Trung bình yếu</v>
      </c>
      <c r="P49" s="31" t="str">
        <f t="shared" si="3"/>
        <v/>
      </c>
      <c r="Q49" s="32" t="s">
        <v>997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904</v>
      </c>
      <c r="D50" s="24" t="s">
        <v>101</v>
      </c>
      <c r="E50" s="25" t="s">
        <v>86</v>
      </c>
      <c r="F50" s="26" t="s">
        <v>905</v>
      </c>
      <c r="G50" s="23" t="s">
        <v>70</v>
      </c>
      <c r="H50" s="27">
        <v>10</v>
      </c>
      <c r="I50" s="27">
        <v>6</v>
      </c>
      <c r="J50" s="27" t="s">
        <v>25</v>
      </c>
      <c r="K50" s="27">
        <v>7</v>
      </c>
      <c r="L50" s="71">
        <v>5</v>
      </c>
      <c r="M50" s="28">
        <f>ROUND(SUMPRODUCT(H50:L50,$H$8:$L$8)/100,1)</f>
        <v>6</v>
      </c>
      <c r="N50" s="29" t="str">
        <f t="shared" si="4"/>
        <v>C</v>
      </c>
      <c r="O50" s="30" t="str">
        <f t="shared" si="5"/>
        <v>Trung bình</v>
      </c>
      <c r="P50" s="31" t="str">
        <f t="shared" si="3"/>
        <v/>
      </c>
      <c r="Q50" s="32" t="s">
        <v>997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906</v>
      </c>
      <c r="D51" s="24" t="s">
        <v>907</v>
      </c>
      <c r="E51" s="25" t="s">
        <v>90</v>
      </c>
      <c r="F51" s="26" t="s">
        <v>360</v>
      </c>
      <c r="G51" s="23" t="s">
        <v>70</v>
      </c>
      <c r="H51" s="27">
        <v>10</v>
      </c>
      <c r="I51" s="27">
        <v>6</v>
      </c>
      <c r="J51" s="27" t="s">
        <v>25</v>
      </c>
      <c r="K51" s="27">
        <v>5</v>
      </c>
      <c r="L51" s="71">
        <v>4</v>
      </c>
      <c r="M51" s="28">
        <f>ROUND(SUMPRODUCT(H51:L51,$H$8:$L$8)/100,1)</f>
        <v>5</v>
      </c>
      <c r="N51" s="29" t="str">
        <f t="shared" si="4"/>
        <v>D+</v>
      </c>
      <c r="O51" s="30" t="str">
        <f t="shared" si="5"/>
        <v>Trung bình yếu</v>
      </c>
      <c r="P51" s="31" t="str">
        <f t="shared" si="3"/>
        <v/>
      </c>
      <c r="Q51" s="32" t="s">
        <v>997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908</v>
      </c>
      <c r="D52" s="24" t="s">
        <v>909</v>
      </c>
      <c r="E52" s="25" t="s">
        <v>90</v>
      </c>
      <c r="F52" s="26" t="s">
        <v>910</v>
      </c>
      <c r="G52" s="23" t="s">
        <v>62</v>
      </c>
      <c r="H52" s="27">
        <v>10</v>
      </c>
      <c r="I52" s="27">
        <v>7</v>
      </c>
      <c r="J52" s="27" t="s">
        <v>25</v>
      </c>
      <c r="K52" s="27">
        <v>8</v>
      </c>
      <c r="L52" s="71">
        <v>6</v>
      </c>
      <c r="M52" s="28">
        <f>ROUND(SUMPRODUCT(H52:L52,$H$8:$L$8)/100,1)</f>
        <v>6.9</v>
      </c>
      <c r="N52" s="29" t="str">
        <f t="shared" si="4"/>
        <v>C+</v>
      </c>
      <c r="O52" s="30" t="str">
        <f t="shared" si="5"/>
        <v>Trung bình</v>
      </c>
      <c r="P52" s="31" t="str">
        <f t="shared" si="3"/>
        <v/>
      </c>
      <c r="Q52" s="32" t="s">
        <v>997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911</v>
      </c>
      <c r="D53" s="24" t="s">
        <v>912</v>
      </c>
      <c r="E53" s="25" t="s">
        <v>90</v>
      </c>
      <c r="F53" s="26" t="s">
        <v>684</v>
      </c>
      <c r="G53" s="23" t="s">
        <v>70</v>
      </c>
      <c r="H53" s="27">
        <v>10</v>
      </c>
      <c r="I53" s="27">
        <v>9</v>
      </c>
      <c r="J53" s="27" t="s">
        <v>25</v>
      </c>
      <c r="K53" s="27">
        <v>8</v>
      </c>
      <c r="L53" s="71">
        <v>8</v>
      </c>
      <c r="M53" s="28">
        <f>ROUND(SUMPRODUCT(H53:L53,$H$8:$L$8)/100,1)</f>
        <v>8.3000000000000007</v>
      </c>
      <c r="N53" s="29" t="str">
        <f t="shared" si="4"/>
        <v>B+</v>
      </c>
      <c r="O53" s="30" t="str">
        <f t="shared" si="5"/>
        <v>Khá</v>
      </c>
      <c r="P53" s="31" t="str">
        <f t="shared" si="3"/>
        <v/>
      </c>
      <c r="Q53" s="32" t="s">
        <v>997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913</v>
      </c>
      <c r="D54" s="24" t="s">
        <v>914</v>
      </c>
      <c r="E54" s="25" t="s">
        <v>210</v>
      </c>
      <c r="F54" s="26" t="s">
        <v>915</v>
      </c>
      <c r="G54" s="23" t="s">
        <v>70</v>
      </c>
      <c r="H54" s="27">
        <v>10</v>
      </c>
      <c r="I54" s="27">
        <v>7</v>
      </c>
      <c r="J54" s="27" t="s">
        <v>25</v>
      </c>
      <c r="K54" s="27">
        <v>4</v>
      </c>
      <c r="L54" s="71">
        <v>8</v>
      </c>
      <c r="M54" s="28">
        <f>ROUND(SUMPRODUCT(H54:L54,$H$8:$L$8)/100,1)</f>
        <v>7.3</v>
      </c>
      <c r="N54" s="29" t="str">
        <f t="shared" si="4"/>
        <v>B</v>
      </c>
      <c r="O54" s="30" t="str">
        <f t="shared" si="5"/>
        <v>Khá</v>
      </c>
      <c r="P54" s="31" t="str">
        <f t="shared" si="3"/>
        <v/>
      </c>
      <c r="Q54" s="32" t="s">
        <v>997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916</v>
      </c>
      <c r="D55" s="24" t="s">
        <v>59</v>
      </c>
      <c r="E55" s="25" t="s">
        <v>312</v>
      </c>
      <c r="F55" s="26" t="s">
        <v>917</v>
      </c>
      <c r="G55" s="23" t="s">
        <v>62</v>
      </c>
      <c r="H55" s="27">
        <v>10</v>
      </c>
      <c r="I55" s="27">
        <v>6</v>
      </c>
      <c r="J55" s="27" t="s">
        <v>25</v>
      </c>
      <c r="K55" s="27">
        <v>6</v>
      </c>
      <c r="L55" s="71">
        <v>2</v>
      </c>
      <c r="M55" s="28">
        <f>ROUND(SUMPRODUCT(H55:L55,$H$8:$L$8)/100,1)</f>
        <v>4</v>
      </c>
      <c r="N55" s="29" t="str">
        <f t="shared" si="4"/>
        <v>D</v>
      </c>
      <c r="O55" s="30" t="str">
        <f t="shared" si="5"/>
        <v>Trung bình yếu</v>
      </c>
      <c r="P55" s="31" t="str">
        <f t="shared" si="3"/>
        <v/>
      </c>
      <c r="Q55" s="32" t="s">
        <v>997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918</v>
      </c>
      <c r="D56" s="24" t="s">
        <v>59</v>
      </c>
      <c r="E56" s="25" t="s">
        <v>919</v>
      </c>
      <c r="F56" s="26" t="s">
        <v>920</v>
      </c>
      <c r="G56" s="23" t="s">
        <v>67</v>
      </c>
      <c r="H56" s="27">
        <v>10</v>
      </c>
      <c r="I56" s="27">
        <v>6</v>
      </c>
      <c r="J56" s="27" t="s">
        <v>25</v>
      </c>
      <c r="K56" s="27">
        <v>6</v>
      </c>
      <c r="L56" s="71">
        <v>6</v>
      </c>
      <c r="M56" s="28">
        <f>ROUND(SUMPRODUCT(H56:L56,$H$8:$L$8)/100,1)</f>
        <v>6.4</v>
      </c>
      <c r="N56" s="29" t="str">
        <f t="shared" si="4"/>
        <v>C</v>
      </c>
      <c r="O56" s="30" t="str">
        <f t="shared" si="5"/>
        <v>Trung bình</v>
      </c>
      <c r="P56" s="31" t="str">
        <f t="shared" si="3"/>
        <v/>
      </c>
      <c r="Q56" s="32" t="s">
        <v>997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921</v>
      </c>
      <c r="D57" s="24" t="s">
        <v>515</v>
      </c>
      <c r="E57" s="25" t="s">
        <v>919</v>
      </c>
      <c r="F57" s="26" t="s">
        <v>922</v>
      </c>
      <c r="G57" s="23" t="s">
        <v>83</v>
      </c>
      <c r="H57" s="27">
        <v>10</v>
      </c>
      <c r="I57" s="27">
        <v>6</v>
      </c>
      <c r="J57" s="27" t="s">
        <v>25</v>
      </c>
      <c r="K57" s="27">
        <v>8</v>
      </c>
      <c r="L57" s="71">
        <v>4</v>
      </c>
      <c r="M57" s="28">
        <f>ROUND(SUMPRODUCT(H57:L57,$H$8:$L$8)/100,1)</f>
        <v>5.6</v>
      </c>
      <c r="N57" s="29" t="str">
        <f t="shared" si="4"/>
        <v>C</v>
      </c>
      <c r="O57" s="30" t="str">
        <f t="shared" si="5"/>
        <v>Trung bình</v>
      </c>
      <c r="P57" s="31" t="str">
        <f t="shared" si="3"/>
        <v/>
      </c>
      <c r="Q57" s="32" t="s">
        <v>997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923</v>
      </c>
      <c r="D58" s="24" t="s">
        <v>318</v>
      </c>
      <c r="E58" s="25" t="s">
        <v>133</v>
      </c>
      <c r="F58" s="26" t="s">
        <v>924</v>
      </c>
      <c r="G58" s="23" t="s">
        <v>51</v>
      </c>
      <c r="H58" s="27">
        <v>10</v>
      </c>
      <c r="I58" s="27">
        <v>5</v>
      </c>
      <c r="J58" s="27" t="s">
        <v>25</v>
      </c>
      <c r="K58" s="27">
        <v>8</v>
      </c>
      <c r="L58" s="71">
        <v>9</v>
      </c>
      <c r="M58" s="28">
        <f>ROUND(SUMPRODUCT(H58:L58,$H$8:$L$8)/100,1)</f>
        <v>8.5</v>
      </c>
      <c r="N58" s="29" t="str">
        <f t="shared" si="4"/>
        <v>A</v>
      </c>
      <c r="O58" s="30" t="str">
        <f t="shared" si="5"/>
        <v>Giỏi</v>
      </c>
      <c r="P58" s="31" t="str">
        <f t="shared" si="3"/>
        <v/>
      </c>
      <c r="Q58" s="32" t="s">
        <v>997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925</v>
      </c>
      <c r="D59" s="24" t="s">
        <v>222</v>
      </c>
      <c r="E59" s="25" t="s">
        <v>144</v>
      </c>
      <c r="F59" s="26" t="s">
        <v>475</v>
      </c>
      <c r="G59" s="23" t="s">
        <v>67</v>
      </c>
      <c r="H59" s="27">
        <v>10</v>
      </c>
      <c r="I59" s="27">
        <v>7</v>
      </c>
      <c r="J59" s="27" t="s">
        <v>25</v>
      </c>
      <c r="K59" s="27">
        <v>5</v>
      </c>
      <c r="L59" s="71">
        <v>2</v>
      </c>
      <c r="M59" s="28">
        <f>ROUND(SUMPRODUCT(H59:L59,$H$8:$L$8)/100,1)</f>
        <v>3.9</v>
      </c>
      <c r="N59" s="29" t="str">
        <f t="shared" si="4"/>
        <v>F</v>
      </c>
      <c r="O59" s="30" t="str">
        <f t="shared" si="5"/>
        <v>Kém</v>
      </c>
      <c r="P59" s="31" t="str">
        <f t="shared" si="3"/>
        <v/>
      </c>
      <c r="Q59" s="32" t="s">
        <v>997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Học lại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926</v>
      </c>
      <c r="D60" s="24" t="s">
        <v>927</v>
      </c>
      <c r="E60" s="25" t="s">
        <v>928</v>
      </c>
      <c r="F60" s="26" t="s">
        <v>929</v>
      </c>
      <c r="G60" s="23" t="s">
        <v>62</v>
      </c>
      <c r="H60" s="27">
        <v>10</v>
      </c>
      <c r="I60" s="27">
        <v>7</v>
      </c>
      <c r="J60" s="27" t="s">
        <v>25</v>
      </c>
      <c r="K60" s="27">
        <v>8</v>
      </c>
      <c r="L60" s="71">
        <v>7</v>
      </c>
      <c r="M60" s="28">
        <f>ROUND(SUMPRODUCT(H60:L60,$H$8:$L$8)/100,1)</f>
        <v>7.5</v>
      </c>
      <c r="N60" s="29" t="str">
        <f t="shared" si="4"/>
        <v>B</v>
      </c>
      <c r="O60" s="30" t="str">
        <f t="shared" si="5"/>
        <v>Khá</v>
      </c>
      <c r="P60" s="31" t="str">
        <f t="shared" si="3"/>
        <v/>
      </c>
      <c r="Q60" s="32" t="s">
        <v>997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930</v>
      </c>
      <c r="D61" s="24" t="s">
        <v>931</v>
      </c>
      <c r="E61" s="25" t="s">
        <v>49</v>
      </c>
      <c r="F61" s="26" t="s">
        <v>932</v>
      </c>
      <c r="G61" s="23" t="s">
        <v>83</v>
      </c>
      <c r="H61" s="27">
        <v>10</v>
      </c>
      <c r="I61" s="27">
        <v>6</v>
      </c>
      <c r="J61" s="27" t="s">
        <v>25</v>
      </c>
      <c r="K61" s="27">
        <v>8</v>
      </c>
      <c r="L61" s="71">
        <v>7</v>
      </c>
      <c r="M61" s="28">
        <f>ROUND(SUMPRODUCT(H61:L61,$H$8:$L$8)/100,1)</f>
        <v>7.4</v>
      </c>
      <c r="N61" s="29" t="str">
        <f t="shared" si="4"/>
        <v>B</v>
      </c>
      <c r="O61" s="30" t="str">
        <f t="shared" si="5"/>
        <v>Khá</v>
      </c>
      <c r="P61" s="31" t="str">
        <f t="shared" si="3"/>
        <v/>
      </c>
      <c r="Q61" s="32" t="s">
        <v>998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933</v>
      </c>
      <c r="D62" s="24" t="s">
        <v>934</v>
      </c>
      <c r="E62" s="25" t="s">
        <v>935</v>
      </c>
      <c r="F62" s="26" t="s">
        <v>936</v>
      </c>
      <c r="G62" s="23" t="s">
        <v>51</v>
      </c>
      <c r="H62" s="27">
        <v>10</v>
      </c>
      <c r="I62" s="27">
        <v>7</v>
      </c>
      <c r="J62" s="27" t="s">
        <v>25</v>
      </c>
      <c r="K62" s="27">
        <v>7</v>
      </c>
      <c r="L62" s="71">
        <v>7</v>
      </c>
      <c r="M62" s="28">
        <f>ROUND(SUMPRODUCT(H62:L62,$H$8:$L$8)/100,1)</f>
        <v>7.3</v>
      </c>
      <c r="N62" s="29" t="str">
        <f t="shared" si="4"/>
        <v>B</v>
      </c>
      <c r="O62" s="30" t="str">
        <f t="shared" si="5"/>
        <v>Khá</v>
      </c>
      <c r="P62" s="31" t="str">
        <f t="shared" si="3"/>
        <v/>
      </c>
      <c r="Q62" s="32" t="s">
        <v>998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937</v>
      </c>
      <c r="D63" s="24" t="s">
        <v>938</v>
      </c>
      <c r="E63" s="25" t="s">
        <v>425</v>
      </c>
      <c r="F63" s="26" t="s">
        <v>939</v>
      </c>
      <c r="G63" s="23" t="s">
        <v>83</v>
      </c>
      <c r="H63" s="27">
        <v>8</v>
      </c>
      <c r="I63" s="27">
        <v>5</v>
      </c>
      <c r="J63" s="27" t="s">
        <v>25</v>
      </c>
      <c r="K63" s="27">
        <v>8</v>
      </c>
      <c r="L63" s="71">
        <v>4</v>
      </c>
      <c r="M63" s="28">
        <f>ROUND(SUMPRODUCT(H63:L63,$H$8:$L$8)/100,1)</f>
        <v>5.3</v>
      </c>
      <c r="N63" s="29" t="str">
        <f t="shared" si="4"/>
        <v>D+</v>
      </c>
      <c r="O63" s="30" t="str">
        <f t="shared" si="5"/>
        <v>Trung bình yếu</v>
      </c>
      <c r="P63" s="31" t="str">
        <f t="shared" si="3"/>
        <v/>
      </c>
      <c r="Q63" s="32" t="s">
        <v>998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940</v>
      </c>
      <c r="D64" s="24" t="s">
        <v>941</v>
      </c>
      <c r="E64" s="25" t="s">
        <v>155</v>
      </c>
      <c r="F64" s="26" t="s">
        <v>78</v>
      </c>
      <c r="G64" s="23" t="s">
        <v>75</v>
      </c>
      <c r="H64" s="27">
        <v>10</v>
      </c>
      <c r="I64" s="27">
        <v>6</v>
      </c>
      <c r="J64" s="27" t="s">
        <v>25</v>
      </c>
      <c r="K64" s="27">
        <v>6</v>
      </c>
      <c r="L64" s="71">
        <v>4</v>
      </c>
      <c r="M64" s="28">
        <f>ROUND(SUMPRODUCT(H64:L64,$H$8:$L$8)/100,1)</f>
        <v>5.2</v>
      </c>
      <c r="N64" s="29" t="str">
        <f t="shared" si="4"/>
        <v>D+</v>
      </c>
      <c r="O64" s="30" t="str">
        <f t="shared" si="5"/>
        <v>Trung bình yếu</v>
      </c>
      <c r="P64" s="31" t="str">
        <f t="shared" si="3"/>
        <v/>
      </c>
      <c r="Q64" s="32" t="s">
        <v>998</v>
      </c>
      <c r="R64" s="3"/>
      <c r="S64" s="21"/>
      <c r="T64" s="73" t="str">
        <f>IF(P64="Không đủ ĐKDT","Học lại",IF(P64="Đình chỉ thi","Học lại",IF(AND(MID(G64,2,2)&lt;"12",P64="Vắng"),"Thi lại",IF(P64="Vắng có phép", "Thi lại",IF(AND((MID(G64,2,2)&lt;"12"),M64&lt;4.5),"Thi lại",IF(AND((MID(G64,2,2)&lt;"18"),M64&lt;4),"Học lại",IF(AND((MID(G64,2,2)&gt;"17"),M64&lt;4),"Thi lại",IF(AND(MID(G64,2,2)&gt;"17",L64=0),"Thi lại",IF(AND((MID(G64,2,2)&lt;"12"),L64=0),"Thi lại",IF(AND((MID(G64,2,2)&lt;"18"),(MID(G64,2,2)&gt;"11"),L64=0),"Học lại","Đạt"))))))))))</f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18.75" customHeight="1" x14ac:dyDescent="0.25">
      <c r="B65" s="22">
        <v>57</v>
      </c>
      <c r="C65" s="23" t="s">
        <v>942</v>
      </c>
      <c r="D65" s="24" t="s">
        <v>132</v>
      </c>
      <c r="E65" s="25" t="s">
        <v>494</v>
      </c>
      <c r="F65" s="26" t="s">
        <v>345</v>
      </c>
      <c r="G65" s="23" t="s">
        <v>51</v>
      </c>
      <c r="H65" s="27">
        <v>7</v>
      </c>
      <c r="I65" s="27">
        <v>6</v>
      </c>
      <c r="J65" s="27" t="s">
        <v>25</v>
      </c>
      <c r="K65" s="27">
        <v>6</v>
      </c>
      <c r="L65" s="71">
        <v>3</v>
      </c>
      <c r="M65" s="28">
        <f>ROUND(SUMPRODUCT(H65:L65,$H$8:$L$8)/100,1)</f>
        <v>4.3</v>
      </c>
      <c r="N65" s="29" t="str">
        <f t="shared" si="4"/>
        <v>D</v>
      </c>
      <c r="O65" s="30" t="str">
        <f t="shared" si="5"/>
        <v>Trung bình yếu</v>
      </c>
      <c r="P65" s="31" t="str">
        <f t="shared" si="3"/>
        <v/>
      </c>
      <c r="Q65" s="32" t="s">
        <v>998</v>
      </c>
      <c r="R65" s="3"/>
      <c r="S65" s="21"/>
      <c r="T65" s="73" t="str">
        <f>IF(P65="Không đủ ĐKDT","Học lại",IF(P65="Đình chỉ thi","Học lại",IF(AND(MID(G65,2,2)&lt;"12",P65="Vắng"),"Thi lại",IF(P65="Vắng có phép", "Thi lại",IF(AND((MID(G65,2,2)&lt;"12"),M65&lt;4.5),"Thi lại",IF(AND((MID(G65,2,2)&lt;"18"),M65&lt;4),"Học lại",IF(AND((MID(G65,2,2)&gt;"17"),M65&lt;4),"Thi lại",IF(AND(MID(G65,2,2)&gt;"17",L65=0),"Thi lại",IF(AND((MID(G65,2,2)&lt;"12"),L65=0),"Thi lại",IF(AND((MID(G65,2,2)&lt;"18"),(MID(G65,2,2)&gt;"11"),L65=0),"Học lại","Đạt"))))))))))</f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18.75" customHeight="1" x14ac:dyDescent="0.25">
      <c r="B66" s="22">
        <v>58</v>
      </c>
      <c r="C66" s="23" t="s">
        <v>943</v>
      </c>
      <c r="D66" s="24" t="s">
        <v>944</v>
      </c>
      <c r="E66" s="25" t="s">
        <v>65</v>
      </c>
      <c r="F66" s="26" t="s">
        <v>945</v>
      </c>
      <c r="G66" s="23" t="s">
        <v>62</v>
      </c>
      <c r="H66" s="27">
        <v>8</v>
      </c>
      <c r="I66" s="27">
        <v>7</v>
      </c>
      <c r="J66" s="27" t="s">
        <v>25</v>
      </c>
      <c r="K66" s="27">
        <v>6</v>
      </c>
      <c r="L66" s="71">
        <v>5</v>
      </c>
      <c r="M66" s="28">
        <f>ROUND(SUMPRODUCT(H66:L66,$H$8:$L$8)/100,1)</f>
        <v>5.7</v>
      </c>
      <c r="N66" s="29" t="str">
        <f t="shared" si="4"/>
        <v>C</v>
      </c>
      <c r="O66" s="30" t="str">
        <f t="shared" si="5"/>
        <v>Trung bình</v>
      </c>
      <c r="P66" s="31" t="str">
        <f t="shared" ref="P66:P86" si="6">+IF(OR($H66=0,$I66=0,$J66=0,$K66=0),"Không đủ ĐKDT",IF(AND(L66=0,M66&gt;=4),"Không đạt",""))</f>
        <v/>
      </c>
      <c r="Q66" s="32" t="s">
        <v>998</v>
      </c>
      <c r="R66" s="3"/>
      <c r="S66" s="21"/>
      <c r="T66" s="73" t="str">
        <f>IF(P66="Không đủ ĐKDT","Học lại",IF(P66="Đình chỉ thi","Học lại",IF(AND(MID(G66,2,2)&lt;"12",P66="Vắng"),"Thi lại",IF(P66="Vắng có phép", "Thi lại",IF(AND((MID(G66,2,2)&lt;"12"),M66&lt;4.5),"Thi lại",IF(AND((MID(G66,2,2)&lt;"18"),M66&lt;4),"Học lại",IF(AND((MID(G66,2,2)&gt;"17"),M66&lt;4),"Thi lại",IF(AND(MID(G66,2,2)&gt;"17",L66=0),"Thi lại",IF(AND((MID(G66,2,2)&lt;"12"),L66=0),"Thi lại",IF(AND((MID(G66,2,2)&lt;"18"),(MID(G66,2,2)&gt;"11"),L66=0),"Học lại","Đạt"))))))))))</f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18.75" customHeight="1" x14ac:dyDescent="0.25">
      <c r="B67" s="22">
        <v>59</v>
      </c>
      <c r="C67" s="23" t="s">
        <v>946</v>
      </c>
      <c r="D67" s="24" t="s">
        <v>733</v>
      </c>
      <c r="E67" s="25" t="s">
        <v>267</v>
      </c>
      <c r="F67" s="26" t="s">
        <v>947</v>
      </c>
      <c r="G67" s="23" t="s">
        <v>83</v>
      </c>
      <c r="H67" s="27">
        <v>10</v>
      </c>
      <c r="I67" s="27">
        <v>6</v>
      </c>
      <c r="J67" s="27" t="s">
        <v>25</v>
      </c>
      <c r="K67" s="27">
        <v>8</v>
      </c>
      <c r="L67" s="71">
        <v>8</v>
      </c>
      <c r="M67" s="28">
        <f>ROUND(SUMPRODUCT(H67:L67,$H$8:$L$8)/100,1)</f>
        <v>8</v>
      </c>
      <c r="N67" s="29" t="str">
        <f t="shared" si="4"/>
        <v>B+</v>
      </c>
      <c r="O67" s="30" t="str">
        <f t="shared" si="5"/>
        <v>Khá</v>
      </c>
      <c r="P67" s="31" t="str">
        <f t="shared" si="6"/>
        <v/>
      </c>
      <c r="Q67" s="32" t="s">
        <v>998</v>
      </c>
      <c r="R67" s="3"/>
      <c r="S67" s="21"/>
      <c r="T67" s="73" t="str">
        <f>IF(P67="Không đủ ĐKDT","Học lại",IF(P67="Đình chỉ thi","Học lại",IF(AND(MID(G67,2,2)&lt;"12",P67="Vắng"),"Thi lại",IF(P67="Vắng có phép", "Thi lại",IF(AND((MID(G67,2,2)&lt;"12"),M67&lt;4.5),"Thi lại",IF(AND((MID(G67,2,2)&lt;"18"),M67&lt;4),"Học lại",IF(AND((MID(G67,2,2)&gt;"17"),M67&lt;4),"Thi lại",IF(AND(MID(G67,2,2)&gt;"17",L67=0),"Thi lại",IF(AND((MID(G67,2,2)&lt;"12"),L67=0),"Thi lại",IF(AND((MID(G67,2,2)&lt;"18"),(MID(G67,2,2)&gt;"11"),L67=0),"Học lại","Đạt"))))))))))</f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18.75" customHeight="1" x14ac:dyDescent="0.25">
      <c r="B68" s="22">
        <v>60</v>
      </c>
      <c r="C68" s="23" t="s">
        <v>948</v>
      </c>
      <c r="D68" s="24" t="s">
        <v>949</v>
      </c>
      <c r="E68" s="25" t="s">
        <v>167</v>
      </c>
      <c r="F68" s="26" t="s">
        <v>950</v>
      </c>
      <c r="G68" s="23" t="s">
        <v>67</v>
      </c>
      <c r="H68" s="27">
        <v>10</v>
      </c>
      <c r="I68" s="27">
        <v>6</v>
      </c>
      <c r="J68" s="27" t="s">
        <v>25</v>
      </c>
      <c r="K68" s="27">
        <v>6</v>
      </c>
      <c r="L68" s="71">
        <v>3</v>
      </c>
      <c r="M68" s="28">
        <f>ROUND(SUMPRODUCT(H68:L68,$H$8:$L$8)/100,1)</f>
        <v>4.5999999999999996</v>
      </c>
      <c r="N68" s="29" t="str">
        <f t="shared" si="4"/>
        <v>D</v>
      </c>
      <c r="O68" s="30" t="str">
        <f t="shared" si="5"/>
        <v>Trung bình yếu</v>
      </c>
      <c r="P68" s="31" t="str">
        <f t="shared" si="6"/>
        <v/>
      </c>
      <c r="Q68" s="32" t="s">
        <v>998</v>
      </c>
      <c r="R68" s="3"/>
      <c r="S68" s="21"/>
      <c r="T68" s="73" t="str">
        <f>IF(P68="Không đủ ĐKDT","Học lại",IF(P68="Đình chỉ thi","Học lại",IF(AND(MID(G68,2,2)&lt;"12",P68="Vắng"),"Thi lại",IF(P68="Vắng có phép", "Thi lại",IF(AND((MID(G68,2,2)&lt;"12"),M68&lt;4.5),"Thi lại",IF(AND((MID(G68,2,2)&lt;"18"),M68&lt;4),"Học lại",IF(AND((MID(G68,2,2)&gt;"17"),M68&lt;4),"Thi lại",IF(AND(MID(G68,2,2)&gt;"17",L68=0),"Thi lại",IF(AND((MID(G68,2,2)&lt;"12"),L68=0),"Thi lại",IF(AND((MID(G68,2,2)&lt;"18"),(MID(G68,2,2)&gt;"11"),L68=0),"Học lại","Đạt"))))))))))</f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18.75" customHeight="1" x14ac:dyDescent="0.25">
      <c r="B69" s="22">
        <v>61</v>
      </c>
      <c r="C69" s="23" t="s">
        <v>951</v>
      </c>
      <c r="D69" s="24" t="s">
        <v>952</v>
      </c>
      <c r="E69" s="25" t="s">
        <v>953</v>
      </c>
      <c r="F69" s="26" t="s">
        <v>510</v>
      </c>
      <c r="G69" s="23" t="s">
        <v>70</v>
      </c>
      <c r="H69" s="27">
        <v>10</v>
      </c>
      <c r="I69" s="27">
        <v>7</v>
      </c>
      <c r="J69" s="27" t="s">
        <v>25</v>
      </c>
      <c r="K69" s="27">
        <v>7</v>
      </c>
      <c r="L69" s="71">
        <v>6</v>
      </c>
      <c r="M69" s="28">
        <f>ROUND(SUMPRODUCT(H69:L69,$H$8:$L$8)/100,1)</f>
        <v>6.7</v>
      </c>
      <c r="N69" s="29" t="str">
        <f t="shared" si="4"/>
        <v>C+</v>
      </c>
      <c r="O69" s="30" t="str">
        <f t="shared" si="5"/>
        <v>Trung bình</v>
      </c>
      <c r="P69" s="31" t="str">
        <f t="shared" si="6"/>
        <v/>
      </c>
      <c r="Q69" s="32" t="s">
        <v>998</v>
      </c>
      <c r="R69" s="3"/>
      <c r="S69" s="21"/>
      <c r="T69" s="73" t="str">
        <f>IF(P69="Không đủ ĐKDT","Học lại",IF(P69="Đình chỉ thi","Học lại",IF(AND(MID(G69,2,2)&lt;"12",P69="Vắng"),"Thi lại",IF(P69="Vắng có phép", "Thi lại",IF(AND((MID(G69,2,2)&lt;"12"),M69&lt;4.5),"Thi lại",IF(AND((MID(G69,2,2)&lt;"18"),M69&lt;4),"Học lại",IF(AND((MID(G69,2,2)&gt;"17"),M69&lt;4),"Thi lại",IF(AND(MID(G69,2,2)&gt;"17",L69=0),"Thi lại",IF(AND((MID(G69,2,2)&lt;"12"),L69=0),"Thi lại",IF(AND((MID(G69,2,2)&lt;"18"),(MID(G69,2,2)&gt;"11"),L69=0),"Học lại","Đạt"))))))))))</f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18.75" customHeight="1" x14ac:dyDescent="0.25">
      <c r="B70" s="22">
        <v>62</v>
      </c>
      <c r="C70" s="23" t="s">
        <v>954</v>
      </c>
      <c r="D70" s="24" t="s">
        <v>955</v>
      </c>
      <c r="E70" s="25" t="s">
        <v>956</v>
      </c>
      <c r="F70" s="26" t="s">
        <v>957</v>
      </c>
      <c r="G70" s="23" t="s">
        <v>51</v>
      </c>
      <c r="H70" s="27">
        <v>10</v>
      </c>
      <c r="I70" s="27">
        <v>8</v>
      </c>
      <c r="J70" s="27" t="s">
        <v>25</v>
      </c>
      <c r="K70" s="27">
        <v>7</v>
      </c>
      <c r="L70" s="71">
        <v>5</v>
      </c>
      <c r="M70" s="28">
        <f>ROUND(SUMPRODUCT(H70:L70,$H$8:$L$8)/100,1)</f>
        <v>6.2</v>
      </c>
      <c r="N70" s="29" t="str">
        <f t="shared" si="4"/>
        <v>C</v>
      </c>
      <c r="O70" s="30" t="str">
        <f t="shared" si="5"/>
        <v>Trung bình</v>
      </c>
      <c r="P70" s="31" t="str">
        <f t="shared" si="6"/>
        <v/>
      </c>
      <c r="Q70" s="32" t="s">
        <v>998</v>
      </c>
      <c r="R70" s="3"/>
      <c r="S70" s="21"/>
      <c r="T70" s="73" t="str">
        <f>IF(P70="Không đủ ĐKDT","Học lại",IF(P70="Đình chỉ thi","Học lại",IF(AND(MID(G70,2,2)&lt;"12",P70="Vắng"),"Thi lại",IF(P70="Vắng có phép", "Thi lại",IF(AND((MID(G70,2,2)&lt;"12"),M70&lt;4.5),"Thi lại",IF(AND((MID(G70,2,2)&lt;"18"),M70&lt;4),"Học lại",IF(AND((MID(G70,2,2)&gt;"17"),M70&lt;4),"Thi lại",IF(AND(MID(G70,2,2)&gt;"17",L70=0),"Thi lại",IF(AND((MID(G70,2,2)&lt;"12"),L70=0),"Thi lại",IF(AND((MID(G70,2,2)&lt;"18"),(MID(G70,2,2)&gt;"11"),L70=0),"Học lại","Đạt"))))))))))</f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18.75" customHeight="1" x14ac:dyDescent="0.25">
      <c r="B71" s="22">
        <v>63</v>
      </c>
      <c r="C71" s="23" t="s">
        <v>958</v>
      </c>
      <c r="D71" s="24" t="s">
        <v>424</v>
      </c>
      <c r="E71" s="25" t="s">
        <v>372</v>
      </c>
      <c r="F71" s="26" t="s">
        <v>446</v>
      </c>
      <c r="G71" s="23" t="s">
        <v>67</v>
      </c>
      <c r="H71" s="27">
        <v>10</v>
      </c>
      <c r="I71" s="27">
        <v>5</v>
      </c>
      <c r="J71" s="27" t="s">
        <v>25</v>
      </c>
      <c r="K71" s="27">
        <v>6</v>
      </c>
      <c r="L71" s="71">
        <v>7</v>
      </c>
      <c r="M71" s="28">
        <f>ROUND(SUMPRODUCT(H71:L71,$H$8:$L$8)/100,1)</f>
        <v>6.9</v>
      </c>
      <c r="N71" s="29" t="str">
        <f t="shared" si="4"/>
        <v>C+</v>
      </c>
      <c r="O71" s="30" t="str">
        <f t="shared" si="5"/>
        <v>Trung bình</v>
      </c>
      <c r="P71" s="31" t="str">
        <f t="shared" si="6"/>
        <v/>
      </c>
      <c r="Q71" s="32" t="s">
        <v>998</v>
      </c>
      <c r="R71" s="3"/>
      <c r="S71" s="21"/>
      <c r="T71" s="73" t="str">
        <f>IF(P71="Không đủ ĐKDT","Học lại",IF(P71="Đình chỉ thi","Học lại",IF(AND(MID(G71,2,2)&lt;"12",P71="Vắng"),"Thi lại",IF(P71="Vắng có phép", "Thi lại",IF(AND((MID(G71,2,2)&lt;"12"),M71&lt;4.5),"Thi lại",IF(AND((MID(G71,2,2)&lt;"18"),M71&lt;4),"Học lại",IF(AND((MID(G71,2,2)&gt;"17"),M71&lt;4),"Thi lại",IF(AND(MID(G71,2,2)&gt;"17",L71=0),"Thi lại",IF(AND((MID(G71,2,2)&lt;"12"),L71=0),"Thi lại",IF(AND((MID(G71,2,2)&lt;"18"),(MID(G71,2,2)&gt;"11"),L71=0),"Học lại","Đạt"))))))))))</f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18.75" customHeight="1" x14ac:dyDescent="0.25">
      <c r="B72" s="22">
        <v>64</v>
      </c>
      <c r="C72" s="23" t="s">
        <v>959</v>
      </c>
      <c r="D72" s="24" t="s">
        <v>217</v>
      </c>
      <c r="E72" s="25" t="s">
        <v>680</v>
      </c>
      <c r="F72" s="26" t="s">
        <v>960</v>
      </c>
      <c r="G72" s="23" t="s">
        <v>83</v>
      </c>
      <c r="H72" s="27">
        <v>10</v>
      </c>
      <c r="I72" s="27">
        <v>5</v>
      </c>
      <c r="J72" s="27" t="s">
        <v>25</v>
      </c>
      <c r="K72" s="27">
        <v>6</v>
      </c>
      <c r="L72" s="71">
        <v>4</v>
      </c>
      <c r="M72" s="28">
        <f>ROUND(SUMPRODUCT(H72:L72,$H$8:$L$8)/100,1)</f>
        <v>5.0999999999999996</v>
      </c>
      <c r="N72" s="29" t="str">
        <f t="shared" si="4"/>
        <v>D+</v>
      </c>
      <c r="O72" s="30" t="str">
        <f t="shared" si="5"/>
        <v>Trung bình yếu</v>
      </c>
      <c r="P72" s="31" t="str">
        <f t="shared" si="6"/>
        <v/>
      </c>
      <c r="Q72" s="32" t="s">
        <v>998</v>
      </c>
      <c r="R72" s="3"/>
      <c r="S72" s="21"/>
      <c r="T72" s="73" t="str">
        <f>IF(P72="Không đủ ĐKDT","Học lại",IF(P72="Đình chỉ thi","Học lại",IF(AND(MID(G72,2,2)&lt;"12",P72="Vắng"),"Thi lại",IF(P72="Vắng có phép", "Thi lại",IF(AND((MID(G72,2,2)&lt;"12"),M72&lt;4.5),"Thi lại",IF(AND((MID(G72,2,2)&lt;"18"),M72&lt;4),"Học lại",IF(AND((MID(G72,2,2)&gt;"17"),M72&lt;4),"Thi lại",IF(AND(MID(G72,2,2)&gt;"17",L72=0),"Thi lại",IF(AND((MID(G72,2,2)&lt;"12"),L72=0),"Thi lại",IF(AND((MID(G72,2,2)&lt;"18"),(MID(G72,2,2)&gt;"11"),L72=0),"Học lại","Đạt"))))))))))</f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18.75" customHeight="1" x14ac:dyDescent="0.25">
      <c r="B73" s="22">
        <v>65</v>
      </c>
      <c r="C73" s="23" t="s">
        <v>961</v>
      </c>
      <c r="D73" s="24" t="s">
        <v>154</v>
      </c>
      <c r="E73" s="25" t="s">
        <v>283</v>
      </c>
      <c r="F73" s="26" t="s">
        <v>962</v>
      </c>
      <c r="G73" s="23" t="s">
        <v>83</v>
      </c>
      <c r="H73" s="27">
        <v>10</v>
      </c>
      <c r="I73" s="27">
        <v>7</v>
      </c>
      <c r="J73" s="27" t="s">
        <v>25</v>
      </c>
      <c r="K73" s="27">
        <v>6</v>
      </c>
      <c r="L73" s="71">
        <v>7</v>
      </c>
      <c r="M73" s="28">
        <f>ROUND(SUMPRODUCT(H73:L73,$H$8:$L$8)/100,1)</f>
        <v>7.1</v>
      </c>
      <c r="N73" s="29" t="str">
        <f t="shared" ref="N73:N86" si="7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B</v>
      </c>
      <c r="O73" s="30" t="str">
        <f t="shared" ref="O73:O86" si="8">IF($M73&lt;4,"Kém",IF(AND($M73&gt;=4,$M73&lt;=5.4),"Trung bình yếu",IF(AND($M73&gt;=5.5,$M73&lt;=6.9),"Trung bình",IF(AND($M73&gt;=7,$M73&lt;=8.4),"Khá",IF(AND($M73&gt;=8.5,$M73&lt;=10),"Giỏi","")))))</f>
        <v>Khá</v>
      </c>
      <c r="P73" s="31" t="str">
        <f t="shared" si="6"/>
        <v/>
      </c>
      <c r="Q73" s="32" t="s">
        <v>998</v>
      </c>
      <c r="R73" s="3"/>
      <c r="S73" s="21"/>
      <c r="T73" s="73" t="str">
        <f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18.75" customHeight="1" x14ac:dyDescent="0.25">
      <c r="B74" s="22">
        <v>66</v>
      </c>
      <c r="C74" s="23" t="s">
        <v>963</v>
      </c>
      <c r="D74" s="24" t="s">
        <v>964</v>
      </c>
      <c r="E74" s="25" t="s">
        <v>965</v>
      </c>
      <c r="F74" s="26" t="s">
        <v>364</v>
      </c>
      <c r="G74" s="23" t="s">
        <v>67</v>
      </c>
      <c r="H74" s="27">
        <v>10</v>
      </c>
      <c r="I74" s="27">
        <v>6</v>
      </c>
      <c r="J74" s="27" t="s">
        <v>25</v>
      </c>
      <c r="K74" s="27">
        <v>6</v>
      </c>
      <c r="L74" s="71">
        <v>4</v>
      </c>
      <c r="M74" s="28">
        <f>ROUND(SUMPRODUCT(H74:L74,$H$8:$L$8)/100,1)</f>
        <v>5.2</v>
      </c>
      <c r="N74" s="29" t="str">
        <f t="shared" si="7"/>
        <v>D+</v>
      </c>
      <c r="O74" s="30" t="str">
        <f t="shared" si="8"/>
        <v>Trung bình yếu</v>
      </c>
      <c r="P74" s="31" t="str">
        <f t="shared" si="6"/>
        <v/>
      </c>
      <c r="Q74" s="32" t="s">
        <v>998</v>
      </c>
      <c r="R74" s="3"/>
      <c r="S74" s="21"/>
      <c r="T74" s="73" t="str">
        <f>IF(P74="Không đủ ĐKDT","Học lại",IF(P74="Đình chỉ thi","Học lại",IF(AND(MID(G74,2,2)&lt;"12",P74="Vắng"),"Thi lại",IF(P74="Vắng có phép", "Thi lại",IF(AND((MID(G74,2,2)&lt;"12"),M74&lt;4.5),"Thi lại",IF(AND((MID(G74,2,2)&lt;"18"),M74&lt;4),"Học lại",IF(AND((MID(G74,2,2)&gt;"17"),M74&lt;4),"Thi lại",IF(AND(MID(G74,2,2)&gt;"17",L74=0),"Thi lại",IF(AND((MID(G74,2,2)&lt;"12"),L74=0),"Thi lại",IF(AND((MID(G74,2,2)&lt;"18"),(MID(G74,2,2)&gt;"11"),L74=0),"Học lại","Đạt"))))))))))</f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18.75" customHeight="1" x14ac:dyDescent="0.25">
      <c r="B75" s="22">
        <v>67</v>
      </c>
      <c r="C75" s="23" t="s">
        <v>966</v>
      </c>
      <c r="D75" s="24" t="s">
        <v>967</v>
      </c>
      <c r="E75" s="25" t="s">
        <v>90</v>
      </c>
      <c r="F75" s="26" t="s">
        <v>968</v>
      </c>
      <c r="G75" s="23" t="s">
        <v>70</v>
      </c>
      <c r="H75" s="27">
        <v>9</v>
      </c>
      <c r="I75" s="27">
        <v>6</v>
      </c>
      <c r="J75" s="27" t="s">
        <v>25</v>
      </c>
      <c r="K75" s="27">
        <v>6</v>
      </c>
      <c r="L75" s="71">
        <v>8</v>
      </c>
      <c r="M75" s="28">
        <f>ROUND(SUMPRODUCT(H75:L75,$H$8:$L$8)/100,1)</f>
        <v>7.5</v>
      </c>
      <c r="N75" s="29" t="str">
        <f t="shared" si="7"/>
        <v>B</v>
      </c>
      <c r="O75" s="30" t="str">
        <f t="shared" si="8"/>
        <v>Khá</v>
      </c>
      <c r="P75" s="31" t="str">
        <f t="shared" si="6"/>
        <v/>
      </c>
      <c r="Q75" s="32" t="s">
        <v>998</v>
      </c>
      <c r="R75" s="3"/>
      <c r="S75" s="21"/>
      <c r="T75" s="73" t="str">
        <f>IF(P75="Không đủ ĐKDT","Học lại",IF(P75="Đình chỉ thi","Học lại",IF(AND(MID(G75,2,2)&lt;"12",P75="Vắng"),"Thi lại",IF(P75="Vắng có phép", "Thi lại",IF(AND((MID(G75,2,2)&lt;"12"),M75&lt;4.5),"Thi lại",IF(AND((MID(G75,2,2)&lt;"18"),M75&lt;4),"Học lại",IF(AND((MID(G75,2,2)&gt;"17"),M75&lt;4),"Thi lại",IF(AND(MID(G75,2,2)&gt;"17",L75=0),"Thi lại",IF(AND((MID(G75,2,2)&lt;"12"),L75=0),"Thi lại",IF(AND((MID(G75,2,2)&lt;"18"),(MID(G75,2,2)&gt;"11"),L75=0),"Học lại","Đạt"))))))))))</f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18.75" customHeight="1" x14ac:dyDescent="0.25">
      <c r="B76" s="22">
        <v>68</v>
      </c>
      <c r="C76" s="23" t="s">
        <v>969</v>
      </c>
      <c r="D76" s="24" t="s">
        <v>970</v>
      </c>
      <c r="E76" s="25" t="s">
        <v>971</v>
      </c>
      <c r="F76" s="26" t="s">
        <v>972</v>
      </c>
      <c r="G76" s="23" t="s">
        <v>51</v>
      </c>
      <c r="H76" s="27">
        <v>0</v>
      </c>
      <c r="I76" s="27">
        <v>0</v>
      </c>
      <c r="J76" s="27" t="s">
        <v>25</v>
      </c>
      <c r="K76" s="27">
        <v>0</v>
      </c>
      <c r="L76" s="71" t="s">
        <v>25</v>
      </c>
      <c r="M76" s="28">
        <f>ROUND(SUMPRODUCT(H76:L76,$H$8:$L$8)/100,1)</f>
        <v>0</v>
      </c>
      <c r="N76" s="29" t="str">
        <f t="shared" si="7"/>
        <v>F</v>
      </c>
      <c r="O76" s="30" t="str">
        <f t="shared" si="8"/>
        <v>Kém</v>
      </c>
      <c r="P76" s="31" t="str">
        <f t="shared" si="6"/>
        <v>Không đủ ĐKDT</v>
      </c>
      <c r="Q76" s="32" t="s">
        <v>998</v>
      </c>
      <c r="R76" s="3"/>
      <c r="S76" s="21"/>
      <c r="T76" s="73" t="str">
        <f>IF(P76="Không đủ ĐKDT","Học lại",IF(P76="Đình chỉ thi","Học lại",IF(AND(MID(G76,2,2)&lt;"12",P76="Vắng"),"Thi lại",IF(P76="Vắng có phép", "Thi lại",IF(AND((MID(G76,2,2)&lt;"12"),M76&lt;4.5),"Thi lại",IF(AND((MID(G76,2,2)&lt;"18"),M76&lt;4),"Học lại",IF(AND((MID(G76,2,2)&gt;"17"),M76&lt;4),"Thi lại",IF(AND(MID(G76,2,2)&gt;"17",L76=0),"Thi lại",IF(AND((MID(G76,2,2)&lt;"12"),L76=0),"Thi lại",IF(AND((MID(G76,2,2)&lt;"18"),(MID(G76,2,2)&gt;"11"),L76=0),"Học lại","Đạt"))))))))))</f>
        <v>Học lại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18.75" customHeight="1" x14ac:dyDescent="0.25">
      <c r="B77" s="22">
        <v>69</v>
      </c>
      <c r="C77" s="23" t="s">
        <v>973</v>
      </c>
      <c r="D77" s="24" t="s">
        <v>147</v>
      </c>
      <c r="E77" s="25" t="s">
        <v>102</v>
      </c>
      <c r="F77" s="26" t="s">
        <v>792</v>
      </c>
      <c r="G77" s="23" t="s">
        <v>75</v>
      </c>
      <c r="H77" s="27">
        <v>6</v>
      </c>
      <c r="I77" s="27">
        <v>0</v>
      </c>
      <c r="J77" s="27" t="s">
        <v>25</v>
      </c>
      <c r="K77" s="27">
        <v>0</v>
      </c>
      <c r="L77" s="71" t="s">
        <v>25</v>
      </c>
      <c r="M77" s="28">
        <f>ROUND(SUMPRODUCT(H77:L77,$H$8:$L$8)/100,1)</f>
        <v>0.6</v>
      </c>
      <c r="N77" s="29" t="str">
        <f t="shared" si="7"/>
        <v>F</v>
      </c>
      <c r="O77" s="30" t="str">
        <f t="shared" si="8"/>
        <v>Kém</v>
      </c>
      <c r="P77" s="31" t="str">
        <f t="shared" si="6"/>
        <v>Không đủ ĐKDT</v>
      </c>
      <c r="Q77" s="32" t="s">
        <v>998</v>
      </c>
      <c r="R77" s="3"/>
      <c r="S77" s="21"/>
      <c r="T77" s="73" t="str">
        <f>IF(P77="Không đủ ĐKDT","Học lại",IF(P77="Đình chỉ thi","Học lại",IF(AND(MID(G77,2,2)&lt;"12",P77="Vắng"),"Thi lại",IF(P77="Vắng có phép", "Thi lại",IF(AND((MID(G77,2,2)&lt;"12"),M77&lt;4.5),"Thi lại",IF(AND((MID(G77,2,2)&lt;"18"),M77&lt;4),"Học lại",IF(AND((MID(G77,2,2)&gt;"17"),M77&lt;4),"Thi lại",IF(AND(MID(G77,2,2)&gt;"17",L77=0),"Thi lại",IF(AND((MID(G77,2,2)&lt;"12"),L77=0),"Thi lại",IF(AND((MID(G77,2,2)&lt;"18"),(MID(G77,2,2)&gt;"11"),L77=0),"Học lại","Đạt"))))))))))</f>
        <v>Học lại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18.75" customHeight="1" x14ac:dyDescent="0.25">
      <c r="B78" s="22">
        <v>70</v>
      </c>
      <c r="C78" s="23" t="s">
        <v>974</v>
      </c>
      <c r="D78" s="24" t="s">
        <v>975</v>
      </c>
      <c r="E78" s="25" t="s">
        <v>530</v>
      </c>
      <c r="F78" s="26" t="s">
        <v>976</v>
      </c>
      <c r="G78" s="23" t="s">
        <v>83</v>
      </c>
      <c r="H78" s="27">
        <v>9</v>
      </c>
      <c r="I78" s="27">
        <v>5</v>
      </c>
      <c r="J78" s="27" t="s">
        <v>25</v>
      </c>
      <c r="K78" s="27">
        <v>6</v>
      </c>
      <c r="L78" s="71">
        <v>3</v>
      </c>
      <c r="M78" s="28">
        <f>ROUND(SUMPRODUCT(H78:L78,$H$8:$L$8)/100,1)</f>
        <v>4.4000000000000004</v>
      </c>
      <c r="N78" s="29" t="str">
        <f t="shared" si="7"/>
        <v>D</v>
      </c>
      <c r="O78" s="30" t="str">
        <f t="shared" si="8"/>
        <v>Trung bình yếu</v>
      </c>
      <c r="P78" s="31" t="str">
        <f t="shared" si="6"/>
        <v/>
      </c>
      <c r="Q78" s="32" t="s">
        <v>998</v>
      </c>
      <c r="R78" s="3"/>
      <c r="S78" s="21"/>
      <c r="T78" s="73" t="str">
        <f>IF(P78="Không đủ ĐKDT","Học lại",IF(P78="Đình chỉ thi","Học lại",IF(AND(MID(G78,2,2)&lt;"12",P78="Vắng"),"Thi lại",IF(P78="Vắng có phép", "Thi lại",IF(AND((MID(G78,2,2)&lt;"12"),M78&lt;4.5),"Thi lại",IF(AND((MID(G78,2,2)&lt;"18"),M78&lt;4),"Học lại",IF(AND((MID(G78,2,2)&gt;"17"),M78&lt;4),"Thi lại",IF(AND(MID(G78,2,2)&gt;"17",L78=0),"Thi lại",IF(AND((MID(G78,2,2)&lt;"12"),L78=0),"Thi lại",IF(AND((MID(G78,2,2)&lt;"18"),(MID(G78,2,2)&gt;"11"),L78=0),"Học lại","Đạt"))))))))))</f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18.75" customHeight="1" x14ac:dyDescent="0.25">
      <c r="B79" s="22">
        <v>71</v>
      </c>
      <c r="C79" s="23" t="s">
        <v>977</v>
      </c>
      <c r="D79" s="24" t="s">
        <v>978</v>
      </c>
      <c r="E79" s="25" t="s">
        <v>530</v>
      </c>
      <c r="F79" s="26" t="s">
        <v>979</v>
      </c>
      <c r="G79" s="23" t="s">
        <v>67</v>
      </c>
      <c r="H79" s="27">
        <v>8</v>
      </c>
      <c r="I79" s="27">
        <v>0</v>
      </c>
      <c r="J79" s="27" t="s">
        <v>25</v>
      </c>
      <c r="K79" s="27">
        <v>0</v>
      </c>
      <c r="L79" s="71" t="s">
        <v>25</v>
      </c>
      <c r="M79" s="28">
        <f>ROUND(SUMPRODUCT(H79:L79,$H$8:$L$8)/100,1)</f>
        <v>0.8</v>
      </c>
      <c r="N79" s="29" t="str">
        <f t="shared" si="7"/>
        <v>F</v>
      </c>
      <c r="O79" s="30" t="str">
        <f t="shared" si="8"/>
        <v>Kém</v>
      </c>
      <c r="P79" s="31" t="str">
        <f t="shared" si="6"/>
        <v>Không đủ ĐKDT</v>
      </c>
      <c r="Q79" s="32" t="s">
        <v>998</v>
      </c>
      <c r="R79" s="3"/>
      <c r="S79" s="21"/>
      <c r="T79" s="73" t="str">
        <f>IF(P79="Không đủ ĐKDT","Học lại",IF(P79="Đình chỉ thi","Học lại",IF(AND(MID(G79,2,2)&lt;"12",P79="Vắng"),"Thi lại",IF(P79="Vắng có phép", "Thi lại",IF(AND((MID(G79,2,2)&lt;"12"),M79&lt;4.5),"Thi lại",IF(AND((MID(G79,2,2)&lt;"18"),M79&lt;4),"Học lại",IF(AND((MID(G79,2,2)&gt;"17"),M79&lt;4),"Thi lại",IF(AND(MID(G79,2,2)&gt;"17",L79=0),"Thi lại",IF(AND((MID(G79,2,2)&lt;"12"),L79=0),"Thi lại",IF(AND((MID(G79,2,2)&lt;"18"),(MID(G79,2,2)&gt;"11"),L79=0),"Học lại","Đạt"))))))))))</f>
        <v>Học lại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18.75" customHeight="1" x14ac:dyDescent="0.25">
      <c r="B80" s="22">
        <v>72</v>
      </c>
      <c r="C80" s="23" t="s">
        <v>980</v>
      </c>
      <c r="D80" s="24" t="s">
        <v>981</v>
      </c>
      <c r="E80" s="25" t="s">
        <v>111</v>
      </c>
      <c r="F80" s="26" t="s">
        <v>851</v>
      </c>
      <c r="G80" s="23" t="s">
        <v>51</v>
      </c>
      <c r="H80" s="27">
        <v>10</v>
      </c>
      <c r="I80" s="27">
        <v>7</v>
      </c>
      <c r="J80" s="27" t="s">
        <v>25</v>
      </c>
      <c r="K80" s="27">
        <v>8</v>
      </c>
      <c r="L80" s="71">
        <v>9</v>
      </c>
      <c r="M80" s="28">
        <f>ROUND(SUMPRODUCT(H80:L80,$H$8:$L$8)/100,1)</f>
        <v>8.6999999999999993</v>
      </c>
      <c r="N80" s="29" t="str">
        <f t="shared" si="7"/>
        <v>A</v>
      </c>
      <c r="O80" s="30" t="str">
        <f t="shared" si="8"/>
        <v>Giỏi</v>
      </c>
      <c r="P80" s="31" t="str">
        <f t="shared" si="6"/>
        <v/>
      </c>
      <c r="Q80" s="32" t="s">
        <v>998</v>
      </c>
      <c r="R80" s="3"/>
      <c r="S80" s="21"/>
      <c r="T80" s="73" t="str">
        <f>IF(P80="Không đủ ĐKDT","Học lại",IF(P80="Đình chỉ thi","Học lại",IF(AND(MID(G80,2,2)&lt;"12",P80="Vắng"),"Thi lại",IF(P80="Vắng có phép", "Thi lại",IF(AND((MID(G80,2,2)&lt;"12"),M80&lt;4.5),"Thi lại",IF(AND((MID(G80,2,2)&lt;"18"),M80&lt;4),"Học lại",IF(AND((MID(G80,2,2)&gt;"17"),M80&lt;4),"Thi lại",IF(AND(MID(G80,2,2)&gt;"17",L80=0),"Thi lại",IF(AND((MID(G80,2,2)&lt;"12"),L80=0),"Thi lại",IF(AND((MID(G80,2,2)&lt;"18"),(MID(G80,2,2)&gt;"11"),L80=0),"Học lại","Đạt"))))))))))</f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8.75" customHeight="1" x14ac:dyDescent="0.25">
      <c r="B81" s="22">
        <v>73</v>
      </c>
      <c r="C81" s="23" t="s">
        <v>982</v>
      </c>
      <c r="D81" s="24" t="s">
        <v>983</v>
      </c>
      <c r="E81" s="25" t="s">
        <v>111</v>
      </c>
      <c r="F81" s="26" t="s">
        <v>615</v>
      </c>
      <c r="G81" s="23" t="s">
        <v>67</v>
      </c>
      <c r="H81" s="27">
        <v>9</v>
      </c>
      <c r="I81" s="27">
        <v>6</v>
      </c>
      <c r="J81" s="27" t="s">
        <v>25</v>
      </c>
      <c r="K81" s="27">
        <v>5</v>
      </c>
      <c r="L81" s="71">
        <v>3</v>
      </c>
      <c r="M81" s="28">
        <f>ROUND(SUMPRODUCT(H81:L81,$H$8:$L$8)/100,1)</f>
        <v>4.3</v>
      </c>
      <c r="N81" s="29" t="str">
        <f t="shared" si="7"/>
        <v>D</v>
      </c>
      <c r="O81" s="30" t="str">
        <f t="shared" si="8"/>
        <v>Trung bình yếu</v>
      </c>
      <c r="P81" s="31" t="str">
        <f t="shared" si="6"/>
        <v/>
      </c>
      <c r="Q81" s="32" t="s">
        <v>998</v>
      </c>
      <c r="R81" s="3"/>
      <c r="S81" s="21"/>
      <c r="T81" s="73" t="str">
        <f>IF(P81="Không đủ ĐKDT","Học lại",IF(P81="Đình chỉ thi","Học lại",IF(AND(MID(G81,2,2)&lt;"12",P81="Vắng"),"Thi lại",IF(P81="Vắng có phép", "Thi lại",IF(AND((MID(G81,2,2)&lt;"12"),M81&lt;4.5),"Thi lại",IF(AND((MID(G81,2,2)&lt;"18"),M81&lt;4),"Học lại",IF(AND((MID(G81,2,2)&gt;"17"),M81&lt;4),"Thi lại",IF(AND(MID(G81,2,2)&gt;"17",L81=0),"Thi lại",IF(AND((MID(G81,2,2)&lt;"12"),L81=0),"Thi lại",IF(AND((MID(G81,2,2)&lt;"18"),(MID(G81,2,2)&gt;"11"),L81=0),"Học lại","Đạt"))))))))))</f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8.75" customHeight="1" x14ac:dyDescent="0.25">
      <c r="B82" s="22">
        <v>74</v>
      </c>
      <c r="C82" s="23" t="s">
        <v>984</v>
      </c>
      <c r="D82" s="24" t="s">
        <v>158</v>
      </c>
      <c r="E82" s="25" t="s">
        <v>133</v>
      </c>
      <c r="F82" s="26" t="s">
        <v>316</v>
      </c>
      <c r="G82" s="23" t="s">
        <v>83</v>
      </c>
      <c r="H82" s="27">
        <v>9</v>
      </c>
      <c r="I82" s="27">
        <v>5</v>
      </c>
      <c r="J82" s="27" t="s">
        <v>25</v>
      </c>
      <c r="K82" s="27">
        <v>6</v>
      </c>
      <c r="L82" s="71">
        <v>4</v>
      </c>
      <c r="M82" s="28">
        <f>ROUND(SUMPRODUCT(H82:L82,$H$8:$L$8)/100,1)</f>
        <v>5</v>
      </c>
      <c r="N82" s="29" t="str">
        <f t="shared" si="7"/>
        <v>D+</v>
      </c>
      <c r="O82" s="30" t="str">
        <f t="shared" si="8"/>
        <v>Trung bình yếu</v>
      </c>
      <c r="P82" s="31" t="str">
        <f t="shared" si="6"/>
        <v/>
      </c>
      <c r="Q82" s="32" t="s">
        <v>998</v>
      </c>
      <c r="R82" s="3"/>
      <c r="S82" s="21"/>
      <c r="T82" s="73" t="str">
        <f>IF(P82="Không đủ ĐKDT","Học lại",IF(P82="Đình chỉ thi","Học lại",IF(AND(MID(G82,2,2)&lt;"12",P82="Vắng"),"Thi lại",IF(P82="Vắng có phép", "Thi lại",IF(AND((MID(G82,2,2)&lt;"12"),M82&lt;4.5),"Thi lại",IF(AND((MID(G82,2,2)&lt;"18"),M82&lt;4),"Học lại",IF(AND((MID(G82,2,2)&gt;"17"),M82&lt;4),"Thi lại",IF(AND(MID(G82,2,2)&gt;"17",L82=0),"Thi lại",IF(AND((MID(G82,2,2)&lt;"12"),L82=0),"Thi lại",IF(AND((MID(G82,2,2)&lt;"18"),(MID(G82,2,2)&gt;"11"),L82=0),"Học lại","Đạt"))))))))))</f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8.75" customHeight="1" x14ac:dyDescent="0.25">
      <c r="B83" s="22">
        <v>75</v>
      </c>
      <c r="C83" s="23" t="s">
        <v>985</v>
      </c>
      <c r="D83" s="24" t="s">
        <v>986</v>
      </c>
      <c r="E83" s="25" t="s">
        <v>137</v>
      </c>
      <c r="F83" s="26" t="s">
        <v>443</v>
      </c>
      <c r="G83" s="23" t="s">
        <v>83</v>
      </c>
      <c r="H83" s="27">
        <v>8</v>
      </c>
      <c r="I83" s="27">
        <v>5</v>
      </c>
      <c r="J83" s="27" t="s">
        <v>25</v>
      </c>
      <c r="K83" s="27">
        <v>6</v>
      </c>
      <c r="L83" s="71">
        <v>4</v>
      </c>
      <c r="M83" s="28">
        <f>ROUND(SUMPRODUCT(H83:L83,$H$8:$L$8)/100,1)</f>
        <v>4.9000000000000004</v>
      </c>
      <c r="N83" s="29" t="str">
        <f t="shared" si="7"/>
        <v>D</v>
      </c>
      <c r="O83" s="30" t="str">
        <f t="shared" si="8"/>
        <v>Trung bình yếu</v>
      </c>
      <c r="P83" s="31" t="str">
        <f t="shared" si="6"/>
        <v/>
      </c>
      <c r="Q83" s="32" t="s">
        <v>998</v>
      </c>
      <c r="R83" s="3"/>
      <c r="S83" s="21"/>
      <c r="T83" s="73" t="str">
        <f>IF(P83="Không đủ ĐKDT","Học lại",IF(P83="Đình chỉ thi","Học lại",IF(AND(MID(G83,2,2)&lt;"12",P83="Vắng"),"Thi lại",IF(P83="Vắng có phép", "Thi lại",IF(AND((MID(G83,2,2)&lt;"12"),M83&lt;4.5),"Thi lại",IF(AND((MID(G83,2,2)&lt;"18"),M83&lt;4),"Học lại",IF(AND((MID(G83,2,2)&gt;"17"),M83&lt;4),"Thi lại",IF(AND(MID(G83,2,2)&gt;"17",L83=0),"Thi lại",IF(AND((MID(G83,2,2)&lt;"12"),L83=0),"Thi lại",IF(AND((MID(G83,2,2)&lt;"18"),(MID(G83,2,2)&gt;"11"),L83=0),"Học lại","Đạt"))))))))))</f>
        <v>Đạt</v>
      </c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8.75" customHeight="1" x14ac:dyDescent="0.25">
      <c r="B84" s="22">
        <v>76</v>
      </c>
      <c r="C84" s="23" t="s">
        <v>987</v>
      </c>
      <c r="D84" s="24" t="s">
        <v>988</v>
      </c>
      <c r="E84" s="25" t="s">
        <v>137</v>
      </c>
      <c r="F84" s="26" t="s">
        <v>989</v>
      </c>
      <c r="G84" s="23" t="s">
        <v>83</v>
      </c>
      <c r="H84" s="27">
        <v>9</v>
      </c>
      <c r="I84" s="27">
        <v>5</v>
      </c>
      <c r="J84" s="27" t="s">
        <v>25</v>
      </c>
      <c r="K84" s="27">
        <v>5</v>
      </c>
      <c r="L84" s="71">
        <v>4</v>
      </c>
      <c r="M84" s="28">
        <f>ROUND(SUMPRODUCT(H84:L84,$H$8:$L$8)/100,1)</f>
        <v>4.8</v>
      </c>
      <c r="N84" s="29" t="str">
        <f t="shared" si="7"/>
        <v>D</v>
      </c>
      <c r="O84" s="30" t="str">
        <f t="shared" si="8"/>
        <v>Trung bình yếu</v>
      </c>
      <c r="P84" s="31" t="str">
        <f t="shared" si="6"/>
        <v/>
      </c>
      <c r="Q84" s="32" t="s">
        <v>998</v>
      </c>
      <c r="R84" s="3"/>
      <c r="S84" s="21"/>
      <c r="T84" s="73" t="str">
        <f>IF(P84="Không đủ ĐKDT","Học lại",IF(P84="Đình chỉ thi","Học lại",IF(AND(MID(G84,2,2)&lt;"12",P84="Vắng"),"Thi lại",IF(P84="Vắng có phép", "Thi lại",IF(AND((MID(G84,2,2)&lt;"12"),M84&lt;4.5),"Thi lại",IF(AND((MID(G84,2,2)&lt;"18"),M84&lt;4),"Học lại",IF(AND((MID(G84,2,2)&gt;"17"),M84&lt;4),"Thi lại",IF(AND(MID(G84,2,2)&gt;"17",L84=0),"Thi lại",IF(AND((MID(G84,2,2)&lt;"12"),L84=0),"Thi lại",IF(AND((MID(G84,2,2)&lt;"18"),(MID(G84,2,2)&gt;"11"),L84=0),"Học lại","Đạt"))))))))))</f>
        <v>Đạt</v>
      </c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8.75" customHeight="1" x14ac:dyDescent="0.25">
      <c r="B85" s="22">
        <v>77</v>
      </c>
      <c r="C85" s="23" t="s">
        <v>990</v>
      </c>
      <c r="D85" s="24" t="s">
        <v>991</v>
      </c>
      <c r="E85" s="25" t="s">
        <v>144</v>
      </c>
      <c r="F85" s="26" t="s">
        <v>992</v>
      </c>
      <c r="G85" s="23" t="s">
        <v>51</v>
      </c>
      <c r="H85" s="27">
        <v>10</v>
      </c>
      <c r="I85" s="27">
        <v>5</v>
      </c>
      <c r="J85" s="27" t="s">
        <v>25</v>
      </c>
      <c r="K85" s="27">
        <v>8</v>
      </c>
      <c r="L85" s="71">
        <v>8</v>
      </c>
      <c r="M85" s="28">
        <f>ROUND(SUMPRODUCT(H85:L85,$H$8:$L$8)/100,1)</f>
        <v>7.9</v>
      </c>
      <c r="N85" s="29" t="str">
        <f t="shared" si="7"/>
        <v>B</v>
      </c>
      <c r="O85" s="30" t="str">
        <f t="shared" si="8"/>
        <v>Khá</v>
      </c>
      <c r="P85" s="31" t="str">
        <f t="shared" si="6"/>
        <v/>
      </c>
      <c r="Q85" s="32" t="s">
        <v>998</v>
      </c>
      <c r="R85" s="3"/>
      <c r="S85" s="21"/>
      <c r="T85" s="73" t="str">
        <f>IF(P85="Không đủ ĐKDT","Học lại",IF(P85="Đình chỉ thi","Học lại",IF(AND(MID(G85,2,2)&lt;"12",P85="Vắng"),"Thi lại",IF(P85="Vắng có phép", "Thi lại",IF(AND((MID(G85,2,2)&lt;"12"),M85&lt;4.5),"Thi lại",IF(AND((MID(G85,2,2)&lt;"18"),M85&lt;4),"Học lại",IF(AND((MID(G85,2,2)&gt;"17"),M85&lt;4),"Thi lại",IF(AND(MID(G85,2,2)&gt;"17",L85=0),"Thi lại",IF(AND((MID(G85,2,2)&lt;"12"),L85=0),"Thi lại",IF(AND((MID(G85,2,2)&lt;"18"),(MID(G85,2,2)&gt;"11"),L85=0),"Học lại","Đạt"))))))))))</f>
        <v>Đạt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8.75" customHeight="1" x14ac:dyDescent="0.25">
      <c r="B86" s="22">
        <v>78</v>
      </c>
      <c r="C86" s="23" t="s">
        <v>993</v>
      </c>
      <c r="D86" s="24" t="s">
        <v>994</v>
      </c>
      <c r="E86" s="25" t="s">
        <v>490</v>
      </c>
      <c r="F86" s="26" t="s">
        <v>541</v>
      </c>
      <c r="G86" s="23" t="s">
        <v>83</v>
      </c>
      <c r="H86" s="27">
        <v>10</v>
      </c>
      <c r="I86" s="27">
        <v>6</v>
      </c>
      <c r="J86" s="27" t="s">
        <v>25</v>
      </c>
      <c r="K86" s="27">
        <v>6</v>
      </c>
      <c r="L86" s="71">
        <v>8</v>
      </c>
      <c r="M86" s="28">
        <f>ROUND(SUMPRODUCT(H86:L86,$H$8:$L$8)/100,1)</f>
        <v>7.6</v>
      </c>
      <c r="N86" s="29" t="str">
        <f t="shared" si="7"/>
        <v>B</v>
      </c>
      <c r="O86" s="30" t="str">
        <f t="shared" si="8"/>
        <v>Khá</v>
      </c>
      <c r="P86" s="31" t="str">
        <f t="shared" si="6"/>
        <v/>
      </c>
      <c r="Q86" s="32" t="s">
        <v>998</v>
      </c>
      <c r="R86" s="3"/>
      <c r="S86" s="21"/>
      <c r="T86" s="73" t="str">
        <f>IF(P86="Không đủ ĐKDT","Học lại",IF(P86="Đình chỉ thi","Học lại",IF(AND(MID(G86,2,2)&lt;"12",P86="Vắng"),"Thi lại",IF(P86="Vắng có phép", "Thi lại",IF(AND((MID(G86,2,2)&lt;"12"),M86&lt;4.5),"Thi lại",IF(AND((MID(G86,2,2)&lt;"18"),M86&lt;4),"Học lại",IF(AND((MID(G86,2,2)&gt;"17"),M86&lt;4),"Thi lại",IF(AND(MID(G86,2,2)&gt;"17",L86=0),"Thi lại",IF(AND((MID(G86,2,2)&lt;"12"),L86=0),"Thi lại",IF(AND((MID(G86,2,2)&lt;"18"),(MID(G86,2,2)&gt;"11"),L86=0),"Học lại","Đạt"))))))))))</f>
        <v>Đạt</v>
      </c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9" customHeight="1" x14ac:dyDescent="0.25">
      <c r="A87" s="2"/>
      <c r="B87" s="33"/>
      <c r="C87" s="34"/>
      <c r="D87" s="34"/>
      <c r="E87" s="35"/>
      <c r="F87" s="35"/>
      <c r="G87" s="35"/>
      <c r="H87" s="36"/>
      <c r="I87" s="37"/>
      <c r="J87" s="37"/>
      <c r="K87" s="38"/>
      <c r="L87" s="38"/>
      <c r="M87" s="38"/>
      <c r="N87" s="38"/>
      <c r="O87" s="38"/>
      <c r="P87" s="38"/>
      <c r="Q87" s="38"/>
      <c r="R87" s="3"/>
    </row>
    <row r="88" spans="1:35" ht="16.5" x14ac:dyDescent="0.25">
      <c r="A88" s="2"/>
      <c r="B88" s="103" t="s">
        <v>26</v>
      </c>
      <c r="C88" s="103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 ht="16.5" customHeight="1" x14ac:dyDescent="0.25">
      <c r="A89" s="2"/>
      <c r="B89" s="39" t="s">
        <v>27</v>
      </c>
      <c r="C89" s="39"/>
      <c r="D89" s="40">
        <f>+$W$7</f>
        <v>78</v>
      </c>
      <c r="E89" s="41" t="s">
        <v>28</v>
      </c>
      <c r="F89" s="104" t="s">
        <v>29</v>
      </c>
      <c r="G89" s="104"/>
      <c r="H89" s="104"/>
      <c r="I89" s="104"/>
      <c r="J89" s="104"/>
      <c r="K89" s="104"/>
      <c r="L89" s="42">
        <f>$W$7 -COUNTIF($P$8:$P$243,"Vắng") -COUNTIF($P$8:$P$243,"Vắng có phép") - COUNTIF($P$8:$P$243,"Đình chỉ thi") - COUNTIF($P$8:$P$243,"Không đủ ĐKDT")</f>
        <v>71</v>
      </c>
      <c r="M89" s="42"/>
      <c r="N89" s="42"/>
      <c r="O89" s="43"/>
      <c r="P89" s="44" t="s">
        <v>28</v>
      </c>
      <c r="Q89" s="43"/>
      <c r="R89" s="3"/>
    </row>
    <row r="90" spans="1:35" ht="16.5" customHeight="1" x14ac:dyDescent="0.25">
      <c r="A90" s="2"/>
      <c r="B90" s="39" t="s">
        <v>30</v>
      </c>
      <c r="C90" s="39"/>
      <c r="D90" s="40">
        <f>+$AH$7</f>
        <v>67</v>
      </c>
      <c r="E90" s="41" t="s">
        <v>28</v>
      </c>
      <c r="F90" s="104" t="s">
        <v>31</v>
      </c>
      <c r="G90" s="104"/>
      <c r="H90" s="104"/>
      <c r="I90" s="104"/>
      <c r="J90" s="104"/>
      <c r="K90" s="104"/>
      <c r="L90" s="45">
        <f>COUNTIF($P$8:$P$119,"Vắng")</f>
        <v>1</v>
      </c>
      <c r="M90" s="45"/>
      <c r="N90" s="45"/>
      <c r="O90" s="46"/>
      <c r="P90" s="44" t="s">
        <v>28</v>
      </c>
      <c r="Q90" s="46"/>
      <c r="R90" s="3"/>
    </row>
    <row r="91" spans="1:35" ht="16.5" customHeight="1" x14ac:dyDescent="0.25">
      <c r="A91" s="2"/>
      <c r="B91" s="39" t="s">
        <v>39</v>
      </c>
      <c r="C91" s="39"/>
      <c r="D91" s="49">
        <f>COUNTIF(T9:T86,"Học lại")</f>
        <v>11</v>
      </c>
      <c r="E91" s="41" t="s">
        <v>28</v>
      </c>
      <c r="F91" s="104" t="s">
        <v>40</v>
      </c>
      <c r="G91" s="104"/>
      <c r="H91" s="104"/>
      <c r="I91" s="104"/>
      <c r="J91" s="104"/>
      <c r="K91" s="104"/>
      <c r="L91" s="42">
        <f>COUNTIF($P$8:$P$119,"Vắng có phép")</f>
        <v>0</v>
      </c>
      <c r="M91" s="42"/>
      <c r="N91" s="42"/>
      <c r="O91" s="43"/>
      <c r="P91" s="44" t="s">
        <v>28</v>
      </c>
      <c r="Q91" s="43"/>
      <c r="R91" s="3"/>
    </row>
    <row r="92" spans="1:35" ht="3" customHeight="1" x14ac:dyDescent="0.25">
      <c r="A92" s="2"/>
      <c r="B92" s="33"/>
      <c r="C92" s="34"/>
      <c r="D92" s="34"/>
      <c r="E92" s="35"/>
      <c r="F92" s="35"/>
      <c r="G92" s="35"/>
      <c r="H92" s="36"/>
      <c r="I92" s="37"/>
      <c r="J92" s="37"/>
      <c r="K92" s="38"/>
      <c r="L92" s="38"/>
      <c r="M92" s="38"/>
      <c r="N92" s="38"/>
      <c r="O92" s="38"/>
      <c r="P92" s="38"/>
      <c r="Q92" s="38"/>
      <c r="R92" s="3"/>
    </row>
    <row r="93" spans="1:35" x14ac:dyDescent="0.25">
      <c r="B93" s="68" t="s">
        <v>41</v>
      </c>
      <c r="C93" s="68"/>
      <c r="D93" s="69">
        <f>COUNTIF(T9:T86,"Thi lại")</f>
        <v>0</v>
      </c>
      <c r="E93" s="70" t="s">
        <v>28</v>
      </c>
      <c r="F93" s="3"/>
      <c r="G93" s="3"/>
      <c r="H93" s="3"/>
      <c r="I93" s="3"/>
      <c r="J93" s="105"/>
      <c r="K93" s="105"/>
      <c r="L93" s="105"/>
      <c r="M93" s="105"/>
      <c r="N93" s="105"/>
      <c r="O93" s="105"/>
      <c r="P93" s="105"/>
      <c r="Q93" s="105"/>
      <c r="R93" s="3"/>
    </row>
    <row r="94" spans="1:35" ht="24.75" customHeight="1" x14ac:dyDescent="0.25">
      <c r="B94" s="68"/>
      <c r="C94" s="68"/>
      <c r="D94" s="69"/>
      <c r="E94" s="70"/>
      <c r="F94" s="3"/>
      <c r="G94" s="3"/>
      <c r="H94" s="3"/>
      <c r="I94" s="3"/>
      <c r="J94" s="105" t="s">
        <v>1070</v>
      </c>
      <c r="K94" s="105"/>
      <c r="L94" s="105"/>
      <c r="M94" s="105"/>
      <c r="N94" s="105"/>
      <c r="O94" s="105"/>
      <c r="P94" s="105"/>
      <c r="Q94" s="105"/>
      <c r="R94" s="3"/>
    </row>
  </sheetData>
  <sheetProtection formatCells="0" formatColumns="0" formatRows="0" insertColumns="0" insertRows="0" insertHyperlinks="0" deleteColumns="0" deleteRows="0" sort="0" autoFilter="0" pivotTables="0"/>
  <autoFilter ref="A7:AI86">
    <filterColumn colId="3" showButton="0"/>
  </autoFilter>
  <sortState ref="B9:U86">
    <sortCondition ref="B9:B86"/>
  </sortState>
  <mergeCells count="40">
    <mergeCell ref="B1:G1"/>
    <mergeCell ref="H1:Q1"/>
    <mergeCell ref="B2:G2"/>
    <mergeCell ref="H2:Q2"/>
    <mergeCell ref="B3:C3"/>
    <mergeCell ref="D3:K3"/>
    <mergeCell ref="L3:Q3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F90:K90"/>
    <mergeCell ref="F91:K91"/>
    <mergeCell ref="J93:Q93"/>
    <mergeCell ref="J94:Q94"/>
    <mergeCell ref="F89:K89"/>
    <mergeCell ref="B8:G8"/>
    <mergeCell ref="B88:C88"/>
  </mergeCells>
  <conditionalFormatting sqref="H9:L86">
    <cfRule type="cellIs" dxfId="37" priority="14" operator="greaterThan">
      <formula>10</formula>
    </cfRule>
  </conditionalFormatting>
  <conditionalFormatting sqref="L9:L86">
    <cfRule type="cellIs" dxfId="36" priority="5" operator="greaterThan">
      <formula>10</formula>
    </cfRule>
    <cfRule type="cellIs" dxfId="35" priority="7" operator="greaterThan">
      <formula>10</formula>
    </cfRule>
    <cfRule type="cellIs" dxfId="34" priority="8" operator="greaterThan">
      <formula>10</formula>
    </cfRule>
    <cfRule type="cellIs" dxfId="33" priority="9" operator="greaterThan">
      <formula>10</formula>
    </cfRule>
    <cfRule type="cellIs" dxfId="32" priority="10" operator="greaterThan">
      <formula>10</formula>
    </cfRule>
    <cfRule type="cellIs" dxfId="31" priority="11" operator="greaterThan">
      <formula>10</formula>
    </cfRule>
  </conditionalFormatting>
  <conditionalFormatting sqref="H9:K86">
    <cfRule type="cellIs" dxfId="30" priority="4" operator="greaterThan">
      <formula>10</formula>
    </cfRule>
  </conditionalFormatting>
  <conditionalFormatting sqref="C1:C1048576">
    <cfRule type="duplicateValues" dxfId="29" priority="29"/>
  </conditionalFormatting>
  <conditionalFormatting sqref="P33">
    <cfRule type="duplicateValues" dxfId="28" priority="2"/>
  </conditionalFormatting>
  <dataValidations count="1">
    <dataValidation allowBlank="1" showInputMessage="1" showErrorMessage="1" errorTitle="Không xóa dữ liệu" error="Không xóa dữ liệu" prompt="Không xóa dữ liệu" sqref="D91 T9:T86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"/>
  <sheetViews>
    <sheetView zoomScale="115" zoomScaleNormal="115" workbookViewId="0">
      <pane ySplit="2" topLeftCell="A98" activePane="bottomLeft" state="frozen"/>
      <selection activeCell="O5" sqref="L1:O1048576"/>
      <selection pane="bottomLeft" activeCell="A105" sqref="A105:XFD135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6.375" style="1" customWidth="1"/>
    <col min="5" max="5" width="9.625" style="1" customWidth="1"/>
    <col min="6" max="6" width="9.375" style="1" hidden="1" customWidth="1"/>
    <col min="7" max="7" width="10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120" t="s">
        <v>0</v>
      </c>
      <c r="C1" s="120"/>
      <c r="D1" s="120"/>
      <c r="E1" s="120"/>
      <c r="F1" s="120"/>
      <c r="G1" s="120"/>
      <c r="H1" s="121" t="s">
        <v>1067</v>
      </c>
      <c r="I1" s="121"/>
      <c r="J1" s="121"/>
      <c r="K1" s="121"/>
      <c r="L1" s="121"/>
      <c r="M1" s="121"/>
      <c r="N1" s="121"/>
      <c r="O1" s="121"/>
      <c r="P1" s="121"/>
      <c r="Q1" s="121"/>
      <c r="R1" s="3"/>
    </row>
    <row r="2" spans="2:35" ht="25.5" customHeight="1" x14ac:dyDescent="0.25">
      <c r="B2" s="122" t="s">
        <v>1</v>
      </c>
      <c r="C2" s="122"/>
      <c r="D2" s="122"/>
      <c r="E2" s="122"/>
      <c r="F2" s="122"/>
      <c r="G2" s="122"/>
      <c r="H2" s="123" t="s">
        <v>42</v>
      </c>
      <c r="I2" s="123"/>
      <c r="J2" s="123"/>
      <c r="K2" s="123"/>
      <c r="L2" s="123"/>
      <c r="M2" s="123"/>
      <c r="N2" s="123"/>
      <c r="O2" s="123"/>
      <c r="P2" s="123"/>
      <c r="Q2" s="123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24" t="s">
        <v>2</v>
      </c>
      <c r="C3" s="124"/>
      <c r="D3" s="125" t="s">
        <v>43</v>
      </c>
      <c r="E3" s="125"/>
      <c r="F3" s="125"/>
      <c r="G3" s="125"/>
      <c r="H3" s="125"/>
      <c r="I3" s="125"/>
      <c r="J3" s="125"/>
      <c r="K3" s="125"/>
      <c r="L3" s="126" t="s">
        <v>796</v>
      </c>
      <c r="M3" s="126"/>
      <c r="N3" s="126"/>
      <c r="O3" s="126"/>
      <c r="P3" s="126"/>
      <c r="Q3" s="126"/>
      <c r="T3" s="51"/>
      <c r="U3" s="118" t="s">
        <v>38</v>
      </c>
      <c r="V3" s="118" t="s">
        <v>8</v>
      </c>
      <c r="W3" s="118" t="s">
        <v>37</v>
      </c>
      <c r="X3" s="118" t="s">
        <v>36</v>
      </c>
      <c r="Y3" s="118"/>
      <c r="Z3" s="118"/>
      <c r="AA3" s="118"/>
      <c r="AB3" s="118" t="s">
        <v>35</v>
      </c>
      <c r="AC3" s="118"/>
      <c r="AD3" s="118" t="s">
        <v>33</v>
      </c>
      <c r="AE3" s="118"/>
      <c r="AF3" s="118" t="s">
        <v>34</v>
      </c>
      <c r="AG3" s="118"/>
      <c r="AH3" s="118" t="s">
        <v>32</v>
      </c>
      <c r="AI3" s="118"/>
    </row>
    <row r="4" spans="2:35" ht="17.25" customHeight="1" x14ac:dyDescent="0.25">
      <c r="B4" s="106" t="s">
        <v>3</v>
      </c>
      <c r="C4" s="106"/>
      <c r="D4" s="6">
        <v>3</v>
      </c>
      <c r="G4" s="107" t="s">
        <v>46</v>
      </c>
      <c r="H4" s="107"/>
      <c r="I4" s="107"/>
      <c r="J4" s="107"/>
      <c r="K4" s="107"/>
      <c r="L4" s="107" t="s">
        <v>45</v>
      </c>
      <c r="M4" s="107"/>
      <c r="N4" s="107"/>
      <c r="O4" s="107"/>
      <c r="P4" s="107"/>
      <c r="Q4" s="107"/>
      <c r="T4" s="51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</row>
    <row r="6" spans="2:35" ht="44.25" customHeight="1" x14ac:dyDescent="0.25">
      <c r="B6" s="108" t="s">
        <v>4</v>
      </c>
      <c r="C6" s="110" t="s">
        <v>5</v>
      </c>
      <c r="D6" s="112" t="s">
        <v>6</v>
      </c>
      <c r="E6" s="113"/>
      <c r="F6" s="108" t="s">
        <v>7</v>
      </c>
      <c r="G6" s="108" t="s">
        <v>8</v>
      </c>
      <c r="H6" s="116" t="s">
        <v>9</v>
      </c>
      <c r="I6" s="116" t="s">
        <v>10</v>
      </c>
      <c r="J6" s="116" t="s">
        <v>11</v>
      </c>
      <c r="K6" s="116" t="s">
        <v>12</v>
      </c>
      <c r="L6" s="117" t="s">
        <v>13</v>
      </c>
      <c r="M6" s="108" t="s">
        <v>14</v>
      </c>
      <c r="N6" s="117" t="s">
        <v>15</v>
      </c>
      <c r="O6" s="108" t="s">
        <v>16</v>
      </c>
      <c r="P6" s="108" t="s">
        <v>17</v>
      </c>
      <c r="Q6" s="108" t="s">
        <v>18</v>
      </c>
      <c r="T6" s="51"/>
      <c r="U6" s="118"/>
      <c r="V6" s="118"/>
      <c r="W6" s="118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109"/>
      <c r="C7" s="111"/>
      <c r="D7" s="114"/>
      <c r="E7" s="115"/>
      <c r="F7" s="109"/>
      <c r="G7" s="109"/>
      <c r="H7" s="116"/>
      <c r="I7" s="116"/>
      <c r="J7" s="116"/>
      <c r="K7" s="116"/>
      <c r="L7" s="117"/>
      <c r="M7" s="119"/>
      <c r="N7" s="117"/>
      <c r="O7" s="109"/>
      <c r="P7" s="119"/>
      <c r="Q7" s="119"/>
      <c r="S7" s="8"/>
      <c r="T7" s="51"/>
      <c r="U7" s="56" t="str">
        <f>+D3</f>
        <v>Phát triển phần mềm hướng dịch vụ</v>
      </c>
      <c r="V7" s="57" t="str">
        <f>+L3</f>
        <v>Nhóm: D14-117_03</v>
      </c>
      <c r="W7" s="58">
        <f>+$AF$7+$AH$7+$AD$7</f>
        <v>88</v>
      </c>
      <c r="X7" s="52">
        <f>COUNTIF($P$8:$P$125,"Khiển trách")</f>
        <v>0</v>
      </c>
      <c r="Y7" s="52">
        <f>COUNTIF($P$8:$P$125,"Cảnh cáo")</f>
        <v>0</v>
      </c>
      <c r="Z7" s="52">
        <f>COUNTIF($P$8:$P$125,"Đình chỉ thi")</f>
        <v>0</v>
      </c>
      <c r="AA7" s="59">
        <f>+($X$7+$Y$7+$Z$7)/$W$7*100%</f>
        <v>0</v>
      </c>
      <c r="AB7" s="52">
        <f>SUM(COUNTIF($P$8:$P$123,"Vắng"),COUNTIF($P$8:$P$123,"Vắng có phép"))</f>
        <v>2</v>
      </c>
      <c r="AC7" s="60">
        <f>+$AB$7/$W$7</f>
        <v>2.2727272727272728E-2</v>
      </c>
      <c r="AD7" s="61">
        <f>COUNTIF($T$8:$T$123,"Thi lại")</f>
        <v>1</v>
      </c>
      <c r="AE7" s="60">
        <f>+$AD$7/$W$7</f>
        <v>1.1363636363636364E-2</v>
      </c>
      <c r="AF7" s="61">
        <f>COUNTIF($T$8:$T$124,"Học lại")</f>
        <v>7</v>
      </c>
      <c r="AG7" s="60">
        <f>+$AF$7/$W$7</f>
        <v>7.9545454545454544E-2</v>
      </c>
      <c r="AH7" s="52">
        <f>COUNTIF($T$9:$T$124,"Đạt")</f>
        <v>80</v>
      </c>
      <c r="AI7" s="59">
        <f>+$AH$7/$W$7</f>
        <v>0.90909090909090906</v>
      </c>
    </row>
    <row r="8" spans="2:35" ht="14.25" customHeight="1" x14ac:dyDescent="0.25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109"/>
      <c r="N8" s="10"/>
      <c r="O8" s="10"/>
      <c r="P8" s="109"/>
      <c r="Q8" s="109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6.5" customHeight="1" x14ac:dyDescent="0.25">
      <c r="B9" s="11">
        <v>1</v>
      </c>
      <c r="C9" s="12" t="s">
        <v>563</v>
      </c>
      <c r="D9" s="13" t="s">
        <v>431</v>
      </c>
      <c r="E9" s="14" t="s">
        <v>249</v>
      </c>
      <c r="F9" s="15" t="s">
        <v>564</v>
      </c>
      <c r="G9" s="12" t="s">
        <v>51</v>
      </c>
      <c r="H9" s="16">
        <v>10</v>
      </c>
      <c r="I9" s="16">
        <v>8</v>
      </c>
      <c r="J9" s="16" t="s">
        <v>25</v>
      </c>
      <c r="K9" s="16">
        <v>6</v>
      </c>
      <c r="L9" s="17">
        <v>4</v>
      </c>
      <c r="M9" s="18">
        <f>ROUND(SUMPRODUCT(H9:L9,$H$8:$L$8)/100,1)</f>
        <v>5.4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D+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 t="shared" ref="P9:P39" si="2">+IF(OR($H9=0,$I9=0,$J9=0,$K9=0),"Không đủ ĐKDT",IF(AND(L9=0,M9&gt;=4),"Không đạt",""))</f>
        <v/>
      </c>
      <c r="Q9" s="20" t="s">
        <v>797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6.5" customHeight="1" x14ac:dyDescent="0.25">
      <c r="B10" s="22">
        <v>2</v>
      </c>
      <c r="C10" s="23" t="s">
        <v>565</v>
      </c>
      <c r="D10" s="24" t="s">
        <v>566</v>
      </c>
      <c r="E10" s="25" t="s">
        <v>567</v>
      </c>
      <c r="F10" s="26" t="s">
        <v>568</v>
      </c>
      <c r="G10" s="23" t="s">
        <v>70</v>
      </c>
      <c r="H10" s="27">
        <v>10</v>
      </c>
      <c r="I10" s="27">
        <v>8</v>
      </c>
      <c r="J10" s="27" t="s">
        <v>25</v>
      </c>
      <c r="K10" s="27">
        <v>6</v>
      </c>
      <c r="L10" s="71">
        <v>7</v>
      </c>
      <c r="M10" s="28">
        <f>ROUND(SUMPRODUCT(H10:L10,$H$8:$L$8)/100,1)</f>
        <v>7.2</v>
      </c>
      <c r="N10" s="29" t="str">
        <f t="shared" si="0"/>
        <v>B</v>
      </c>
      <c r="O10" s="30" t="str">
        <f t="shared" si="1"/>
        <v>Khá</v>
      </c>
      <c r="P10" s="31" t="str">
        <f t="shared" si="2"/>
        <v/>
      </c>
      <c r="Q10" s="32" t="s">
        <v>797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6.5" customHeight="1" x14ac:dyDescent="0.25">
      <c r="B11" s="22">
        <v>3</v>
      </c>
      <c r="C11" s="23" t="s">
        <v>569</v>
      </c>
      <c r="D11" s="24" t="s">
        <v>570</v>
      </c>
      <c r="E11" s="25" t="s">
        <v>421</v>
      </c>
      <c r="F11" s="26" t="s">
        <v>571</v>
      </c>
      <c r="G11" s="23" t="s">
        <v>51</v>
      </c>
      <c r="H11" s="27">
        <v>10</v>
      </c>
      <c r="I11" s="27">
        <v>8</v>
      </c>
      <c r="J11" s="27" t="s">
        <v>25</v>
      </c>
      <c r="K11" s="27">
        <v>6</v>
      </c>
      <c r="L11" s="71">
        <v>4</v>
      </c>
      <c r="M11" s="28">
        <f>ROUND(SUMPRODUCT(H11:L11,$H$8:$L$8)/100,1)</f>
        <v>5.4</v>
      </c>
      <c r="N11" s="29" t="str">
        <f t="shared" si="0"/>
        <v>D+</v>
      </c>
      <c r="O11" s="30" t="str">
        <f t="shared" si="1"/>
        <v>Trung bình yếu</v>
      </c>
      <c r="P11" s="31" t="str">
        <f t="shared" si="2"/>
        <v/>
      </c>
      <c r="Q11" s="32" t="s">
        <v>797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6.5" customHeight="1" x14ac:dyDescent="0.25">
      <c r="B12" s="22">
        <v>4</v>
      </c>
      <c r="C12" s="23" t="s">
        <v>572</v>
      </c>
      <c r="D12" s="24" t="s">
        <v>318</v>
      </c>
      <c r="E12" s="25" t="s">
        <v>340</v>
      </c>
      <c r="F12" s="26" t="s">
        <v>573</v>
      </c>
      <c r="G12" s="23" t="s">
        <v>67</v>
      </c>
      <c r="H12" s="27">
        <v>8</v>
      </c>
      <c r="I12" s="27">
        <v>6</v>
      </c>
      <c r="J12" s="27" t="s">
        <v>25</v>
      </c>
      <c r="K12" s="27">
        <v>8</v>
      </c>
      <c r="L12" s="71">
        <v>3</v>
      </c>
      <c r="M12" s="28">
        <f>ROUND(SUMPRODUCT(H12:L12,$H$8:$L$8)/100,1)</f>
        <v>4.8</v>
      </c>
      <c r="N12" s="29" t="str">
        <f t="shared" si="0"/>
        <v>D</v>
      </c>
      <c r="O12" s="30" t="str">
        <f t="shared" si="1"/>
        <v>Trung bình yếu</v>
      </c>
      <c r="P12" s="31" t="str">
        <f t="shared" si="2"/>
        <v/>
      </c>
      <c r="Q12" s="32" t="s">
        <v>797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6.5" customHeight="1" x14ac:dyDescent="0.25">
      <c r="B13" s="22">
        <v>5</v>
      </c>
      <c r="C13" s="23" t="s">
        <v>574</v>
      </c>
      <c r="D13" s="24" t="s">
        <v>575</v>
      </c>
      <c r="E13" s="25" t="s">
        <v>159</v>
      </c>
      <c r="F13" s="26" t="s">
        <v>576</v>
      </c>
      <c r="G13" s="23" t="s">
        <v>67</v>
      </c>
      <c r="H13" s="27">
        <v>10</v>
      </c>
      <c r="I13" s="27">
        <v>6</v>
      </c>
      <c r="J13" s="27" t="s">
        <v>25</v>
      </c>
      <c r="K13" s="27">
        <v>6</v>
      </c>
      <c r="L13" s="71">
        <v>6</v>
      </c>
      <c r="M13" s="28">
        <f>ROUND(SUMPRODUCT(H13:L13,$H$8:$L$8)/100,1)</f>
        <v>6.4</v>
      </c>
      <c r="N13" s="29" t="str">
        <f t="shared" si="0"/>
        <v>C</v>
      </c>
      <c r="O13" s="30" t="str">
        <f t="shared" si="1"/>
        <v>Trung bình</v>
      </c>
      <c r="P13" s="31" t="str">
        <f t="shared" si="2"/>
        <v/>
      </c>
      <c r="Q13" s="32" t="s">
        <v>797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62"/>
      <c r="V13" s="62"/>
      <c r="W13" s="62"/>
      <c r="X13" s="54"/>
      <c r="Y13" s="54"/>
      <c r="Z13" s="54"/>
      <c r="AA13" s="54"/>
      <c r="AB13" s="53"/>
      <c r="AC13" s="54"/>
      <c r="AD13" s="54"/>
      <c r="AE13" s="54"/>
      <c r="AF13" s="54"/>
      <c r="AG13" s="54"/>
      <c r="AH13" s="54"/>
      <c r="AI13" s="55"/>
    </row>
    <row r="14" spans="2:35" ht="16.5" customHeight="1" x14ac:dyDescent="0.25">
      <c r="B14" s="22">
        <v>6</v>
      </c>
      <c r="C14" s="23" t="s">
        <v>577</v>
      </c>
      <c r="D14" s="24" t="s">
        <v>578</v>
      </c>
      <c r="E14" s="25" t="s">
        <v>494</v>
      </c>
      <c r="F14" s="26" t="s">
        <v>571</v>
      </c>
      <c r="G14" s="23" t="s">
        <v>67</v>
      </c>
      <c r="H14" s="27">
        <v>10</v>
      </c>
      <c r="I14" s="27">
        <v>7</v>
      </c>
      <c r="J14" s="27" t="s">
        <v>25</v>
      </c>
      <c r="K14" s="27">
        <v>6</v>
      </c>
      <c r="L14" s="71">
        <v>7</v>
      </c>
      <c r="M14" s="28">
        <f>ROUND(SUMPRODUCT(H14:L14,$H$8:$L$8)/100,1)</f>
        <v>7.1</v>
      </c>
      <c r="N14" s="29" t="str">
        <f t="shared" si="0"/>
        <v>B</v>
      </c>
      <c r="O14" s="30" t="str">
        <f t="shared" si="1"/>
        <v>Khá</v>
      </c>
      <c r="P14" s="31" t="str">
        <f t="shared" si="2"/>
        <v/>
      </c>
      <c r="Q14" s="32" t="s">
        <v>797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6.5" customHeight="1" x14ac:dyDescent="0.25">
      <c r="B15" s="22">
        <v>7</v>
      </c>
      <c r="C15" s="23" t="s">
        <v>579</v>
      </c>
      <c r="D15" s="24" t="s">
        <v>580</v>
      </c>
      <c r="E15" s="25" t="s">
        <v>60</v>
      </c>
      <c r="F15" s="26" t="s">
        <v>581</v>
      </c>
      <c r="G15" s="23" t="s">
        <v>70</v>
      </c>
      <c r="H15" s="27">
        <v>10</v>
      </c>
      <c r="I15" s="27">
        <v>7</v>
      </c>
      <c r="J15" s="27" t="s">
        <v>25</v>
      </c>
      <c r="K15" s="27">
        <v>6</v>
      </c>
      <c r="L15" s="71">
        <v>8</v>
      </c>
      <c r="M15" s="28">
        <f>ROUND(SUMPRODUCT(H15:L15,$H$8:$L$8)/100,1)</f>
        <v>7.7</v>
      </c>
      <c r="N15" s="29" t="str">
        <f t="shared" si="0"/>
        <v>B</v>
      </c>
      <c r="O15" s="30" t="str">
        <f t="shared" si="1"/>
        <v>Khá</v>
      </c>
      <c r="P15" s="31" t="str">
        <f t="shared" si="2"/>
        <v/>
      </c>
      <c r="Q15" s="32" t="s">
        <v>797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6.5" customHeight="1" x14ac:dyDescent="0.25">
      <c r="B16" s="22">
        <v>8</v>
      </c>
      <c r="C16" s="23" t="s">
        <v>582</v>
      </c>
      <c r="D16" s="24" t="s">
        <v>583</v>
      </c>
      <c r="E16" s="25" t="s">
        <v>60</v>
      </c>
      <c r="F16" s="26" t="s">
        <v>520</v>
      </c>
      <c r="G16" s="23" t="s">
        <v>70</v>
      </c>
      <c r="H16" s="27">
        <v>6</v>
      </c>
      <c r="I16" s="27">
        <v>7</v>
      </c>
      <c r="J16" s="27" t="s">
        <v>25</v>
      </c>
      <c r="K16" s="27">
        <v>7</v>
      </c>
      <c r="L16" s="71">
        <v>6</v>
      </c>
      <c r="M16" s="28">
        <f>ROUND(SUMPRODUCT(H16:L16,$H$8:$L$8)/100,1)</f>
        <v>6.3</v>
      </c>
      <c r="N16" s="29" t="str">
        <f t="shared" si="0"/>
        <v>C</v>
      </c>
      <c r="O16" s="30" t="str">
        <f t="shared" si="1"/>
        <v>Trung bình</v>
      </c>
      <c r="P16" s="31" t="str">
        <f t="shared" si="2"/>
        <v/>
      </c>
      <c r="Q16" s="32" t="s">
        <v>797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6.5" customHeight="1" x14ac:dyDescent="0.25">
      <c r="B17" s="22">
        <v>9</v>
      </c>
      <c r="C17" s="23" t="s">
        <v>584</v>
      </c>
      <c r="D17" s="24" t="s">
        <v>80</v>
      </c>
      <c r="E17" s="25" t="s">
        <v>60</v>
      </c>
      <c r="F17" s="26" t="s">
        <v>585</v>
      </c>
      <c r="G17" s="23" t="s">
        <v>70</v>
      </c>
      <c r="H17" s="27">
        <v>10</v>
      </c>
      <c r="I17" s="27">
        <v>6</v>
      </c>
      <c r="J17" s="27" t="s">
        <v>25</v>
      </c>
      <c r="K17" s="27">
        <v>7</v>
      </c>
      <c r="L17" s="71">
        <v>6</v>
      </c>
      <c r="M17" s="28">
        <f>ROUND(SUMPRODUCT(H17:L17,$H$8:$L$8)/100,1)</f>
        <v>6.6</v>
      </c>
      <c r="N17" s="29" t="str">
        <f t="shared" si="0"/>
        <v>C+</v>
      </c>
      <c r="O17" s="30" t="str">
        <f t="shared" si="1"/>
        <v>Trung bình</v>
      </c>
      <c r="P17" s="31" t="str">
        <f t="shared" si="2"/>
        <v/>
      </c>
      <c r="Q17" s="32" t="s">
        <v>797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6.5" customHeight="1" x14ac:dyDescent="0.25">
      <c r="B18" s="22">
        <v>10</v>
      </c>
      <c r="C18" s="23" t="s">
        <v>586</v>
      </c>
      <c r="D18" s="24" t="s">
        <v>587</v>
      </c>
      <c r="E18" s="25" t="s">
        <v>263</v>
      </c>
      <c r="F18" s="26" t="s">
        <v>220</v>
      </c>
      <c r="G18" s="23" t="s">
        <v>51</v>
      </c>
      <c r="H18" s="27">
        <v>6</v>
      </c>
      <c r="I18" s="27">
        <v>8</v>
      </c>
      <c r="J18" s="27" t="s">
        <v>25</v>
      </c>
      <c r="K18" s="27">
        <v>7</v>
      </c>
      <c r="L18" s="71">
        <v>5</v>
      </c>
      <c r="M18" s="28">
        <f>ROUND(SUMPRODUCT(H18:L18,$H$8:$L$8)/100,1)</f>
        <v>5.8</v>
      </c>
      <c r="N18" s="29" t="str">
        <f t="shared" si="0"/>
        <v>C</v>
      </c>
      <c r="O18" s="30" t="str">
        <f t="shared" si="1"/>
        <v>Trung bình</v>
      </c>
      <c r="P18" s="31" t="str">
        <f t="shared" si="2"/>
        <v/>
      </c>
      <c r="Q18" s="32" t="s">
        <v>797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</row>
    <row r="19" spans="2:35" ht="16.5" customHeight="1" x14ac:dyDescent="0.25">
      <c r="B19" s="22">
        <v>11</v>
      </c>
      <c r="C19" s="23" t="s">
        <v>588</v>
      </c>
      <c r="D19" s="24" t="s">
        <v>589</v>
      </c>
      <c r="E19" s="25" t="s">
        <v>590</v>
      </c>
      <c r="F19" s="26" t="s">
        <v>591</v>
      </c>
      <c r="G19" s="23" t="s">
        <v>51</v>
      </c>
      <c r="H19" s="27">
        <v>10</v>
      </c>
      <c r="I19" s="27">
        <v>6</v>
      </c>
      <c r="J19" s="27" t="s">
        <v>25</v>
      </c>
      <c r="K19" s="27">
        <v>7</v>
      </c>
      <c r="L19" s="71">
        <v>3</v>
      </c>
      <c r="M19" s="28">
        <f>ROUND(SUMPRODUCT(H19:L19,$H$8:$L$8)/100,1)</f>
        <v>4.8</v>
      </c>
      <c r="N19" s="29" t="str">
        <f t="shared" si="0"/>
        <v>D</v>
      </c>
      <c r="O19" s="30" t="str">
        <f t="shared" si="1"/>
        <v>Trung bình yếu</v>
      </c>
      <c r="P19" s="31" t="str">
        <f t="shared" si="2"/>
        <v/>
      </c>
      <c r="Q19" s="32" t="s">
        <v>797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6.5" customHeight="1" x14ac:dyDescent="0.25">
      <c r="B20" s="22">
        <v>12</v>
      </c>
      <c r="C20" s="23" t="s">
        <v>592</v>
      </c>
      <c r="D20" s="24" t="s">
        <v>593</v>
      </c>
      <c r="E20" s="25" t="s">
        <v>267</v>
      </c>
      <c r="F20" s="26" t="s">
        <v>594</v>
      </c>
      <c r="G20" s="23" t="s">
        <v>62</v>
      </c>
      <c r="H20" s="27">
        <v>10</v>
      </c>
      <c r="I20" s="27">
        <v>8</v>
      </c>
      <c r="J20" s="27" t="s">
        <v>25</v>
      </c>
      <c r="K20" s="27">
        <v>6</v>
      </c>
      <c r="L20" s="71">
        <v>7</v>
      </c>
      <c r="M20" s="28">
        <f>ROUND(SUMPRODUCT(H20:L20,$H$8:$L$8)/100,1)</f>
        <v>7.2</v>
      </c>
      <c r="N20" s="29" t="str">
        <f t="shared" si="0"/>
        <v>B</v>
      </c>
      <c r="O20" s="30" t="str">
        <f t="shared" si="1"/>
        <v>Khá</v>
      </c>
      <c r="P20" s="31" t="str">
        <f t="shared" si="2"/>
        <v/>
      </c>
      <c r="Q20" s="32" t="s">
        <v>797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6.5" customHeight="1" x14ac:dyDescent="0.25">
      <c r="B21" s="22">
        <v>13</v>
      </c>
      <c r="C21" s="23" t="s">
        <v>595</v>
      </c>
      <c r="D21" s="24" t="s">
        <v>596</v>
      </c>
      <c r="E21" s="25" t="s">
        <v>167</v>
      </c>
      <c r="F21" s="26" t="s">
        <v>172</v>
      </c>
      <c r="G21" s="23" t="s">
        <v>51</v>
      </c>
      <c r="H21" s="27">
        <v>10</v>
      </c>
      <c r="I21" s="27">
        <v>8</v>
      </c>
      <c r="J21" s="27" t="s">
        <v>25</v>
      </c>
      <c r="K21" s="27">
        <v>6</v>
      </c>
      <c r="L21" s="71">
        <v>6</v>
      </c>
      <c r="M21" s="28">
        <f>ROUND(SUMPRODUCT(H21:L21,$H$8:$L$8)/100,1)</f>
        <v>6.6</v>
      </c>
      <c r="N21" s="29" t="str">
        <f t="shared" si="0"/>
        <v>C+</v>
      </c>
      <c r="O21" s="30" t="str">
        <f t="shared" si="1"/>
        <v>Trung bình</v>
      </c>
      <c r="P21" s="31" t="str">
        <f t="shared" si="2"/>
        <v/>
      </c>
      <c r="Q21" s="32" t="s">
        <v>797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6.5" customHeight="1" x14ac:dyDescent="0.25">
      <c r="B22" s="22">
        <v>14</v>
      </c>
      <c r="C22" s="23" t="s">
        <v>597</v>
      </c>
      <c r="D22" s="24" t="s">
        <v>598</v>
      </c>
      <c r="E22" s="25" t="s">
        <v>437</v>
      </c>
      <c r="F22" s="26" t="s">
        <v>224</v>
      </c>
      <c r="G22" s="23" t="s">
        <v>75</v>
      </c>
      <c r="H22" s="27">
        <v>10</v>
      </c>
      <c r="I22" s="27">
        <v>7</v>
      </c>
      <c r="J22" s="27" t="s">
        <v>25</v>
      </c>
      <c r="K22" s="27">
        <v>7</v>
      </c>
      <c r="L22" s="71">
        <v>9</v>
      </c>
      <c r="M22" s="28">
        <f>ROUND(SUMPRODUCT(H22:L22,$H$8:$L$8)/100,1)</f>
        <v>8.5</v>
      </c>
      <c r="N22" s="29" t="str">
        <f t="shared" si="0"/>
        <v>A</v>
      </c>
      <c r="O22" s="30" t="str">
        <f t="shared" si="1"/>
        <v>Giỏi</v>
      </c>
      <c r="P22" s="31" t="str">
        <f t="shared" si="2"/>
        <v/>
      </c>
      <c r="Q22" s="32" t="s">
        <v>797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6.5" customHeight="1" x14ac:dyDescent="0.25">
      <c r="B23" s="22">
        <v>15</v>
      </c>
      <c r="C23" s="23" t="s">
        <v>599</v>
      </c>
      <c r="D23" s="24" t="s">
        <v>600</v>
      </c>
      <c r="E23" s="25" t="s">
        <v>366</v>
      </c>
      <c r="F23" s="26" t="s">
        <v>601</v>
      </c>
      <c r="G23" s="23" t="s">
        <v>75</v>
      </c>
      <c r="H23" s="27">
        <v>9</v>
      </c>
      <c r="I23" s="27">
        <v>7</v>
      </c>
      <c r="J23" s="27" t="s">
        <v>25</v>
      </c>
      <c r="K23" s="27">
        <v>6</v>
      </c>
      <c r="L23" s="71">
        <v>6</v>
      </c>
      <c r="M23" s="28">
        <f>ROUND(SUMPRODUCT(H23:L23,$H$8:$L$8)/100,1)</f>
        <v>6.4</v>
      </c>
      <c r="N23" s="29" t="str">
        <f t="shared" si="0"/>
        <v>C</v>
      </c>
      <c r="O23" s="30" t="str">
        <f t="shared" si="1"/>
        <v>Trung bình</v>
      </c>
      <c r="P23" s="31" t="str">
        <f t="shared" si="2"/>
        <v/>
      </c>
      <c r="Q23" s="32" t="s">
        <v>797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6.5" customHeight="1" x14ac:dyDescent="0.25">
      <c r="B24" s="22">
        <v>16</v>
      </c>
      <c r="C24" s="23" t="s">
        <v>602</v>
      </c>
      <c r="D24" s="24" t="s">
        <v>603</v>
      </c>
      <c r="E24" s="25" t="s">
        <v>380</v>
      </c>
      <c r="F24" s="26" t="s">
        <v>604</v>
      </c>
      <c r="G24" s="23" t="s">
        <v>70</v>
      </c>
      <c r="H24" s="27">
        <v>10</v>
      </c>
      <c r="I24" s="27">
        <v>7</v>
      </c>
      <c r="J24" s="27" t="s">
        <v>25</v>
      </c>
      <c r="K24" s="27">
        <v>7</v>
      </c>
      <c r="L24" s="71">
        <v>7</v>
      </c>
      <c r="M24" s="28">
        <f>ROUND(SUMPRODUCT(H24:L24,$H$8:$L$8)/100,1)</f>
        <v>7.3</v>
      </c>
      <c r="N24" s="29" t="str">
        <f t="shared" si="0"/>
        <v>B</v>
      </c>
      <c r="O24" s="30" t="str">
        <f t="shared" si="1"/>
        <v>Khá</v>
      </c>
      <c r="P24" s="31" t="str">
        <f t="shared" si="2"/>
        <v/>
      </c>
      <c r="Q24" s="32" t="s">
        <v>797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6.5" customHeight="1" x14ac:dyDescent="0.25">
      <c r="B25" s="22">
        <v>17</v>
      </c>
      <c r="C25" s="23" t="s">
        <v>605</v>
      </c>
      <c r="D25" s="24" t="s">
        <v>606</v>
      </c>
      <c r="E25" s="25" t="s">
        <v>287</v>
      </c>
      <c r="F25" s="26" t="s">
        <v>291</v>
      </c>
      <c r="G25" s="23" t="s">
        <v>51</v>
      </c>
      <c r="H25" s="27">
        <v>10</v>
      </c>
      <c r="I25" s="27">
        <v>9</v>
      </c>
      <c r="J25" s="27" t="s">
        <v>25</v>
      </c>
      <c r="K25" s="27">
        <v>8</v>
      </c>
      <c r="L25" s="71">
        <v>8</v>
      </c>
      <c r="M25" s="28">
        <f>ROUND(SUMPRODUCT(H25:L25,$H$8:$L$8)/100,1)</f>
        <v>8.3000000000000007</v>
      </c>
      <c r="N25" s="29" t="str">
        <f t="shared" si="0"/>
        <v>B+</v>
      </c>
      <c r="O25" s="30" t="str">
        <f t="shared" si="1"/>
        <v>Khá</v>
      </c>
      <c r="P25" s="31" t="str">
        <f t="shared" si="2"/>
        <v/>
      </c>
      <c r="Q25" s="32" t="s">
        <v>797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6.5" customHeight="1" x14ac:dyDescent="0.25">
      <c r="B26" s="22">
        <v>18</v>
      </c>
      <c r="C26" s="23" t="s">
        <v>607</v>
      </c>
      <c r="D26" s="24" t="s">
        <v>303</v>
      </c>
      <c r="E26" s="25" t="s">
        <v>206</v>
      </c>
      <c r="F26" s="26" t="s">
        <v>608</v>
      </c>
      <c r="G26" s="23" t="s">
        <v>75</v>
      </c>
      <c r="H26" s="27">
        <v>10</v>
      </c>
      <c r="I26" s="27">
        <v>7</v>
      </c>
      <c r="J26" s="27" t="s">
        <v>25</v>
      </c>
      <c r="K26" s="27">
        <v>6</v>
      </c>
      <c r="L26" s="71">
        <v>7</v>
      </c>
      <c r="M26" s="28">
        <f>ROUND(SUMPRODUCT(H26:L26,$H$8:$L$8)/100,1)</f>
        <v>7.1</v>
      </c>
      <c r="N26" s="29" t="str">
        <f t="shared" si="0"/>
        <v>B</v>
      </c>
      <c r="O26" s="30" t="str">
        <f t="shared" si="1"/>
        <v>Khá</v>
      </c>
      <c r="P26" s="31" t="str">
        <f t="shared" si="2"/>
        <v/>
      </c>
      <c r="Q26" s="32" t="s">
        <v>797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6.5" customHeight="1" x14ac:dyDescent="0.25">
      <c r="B27" s="22">
        <v>19</v>
      </c>
      <c r="C27" s="23" t="s">
        <v>609</v>
      </c>
      <c r="D27" s="24" t="s">
        <v>610</v>
      </c>
      <c r="E27" s="25" t="s">
        <v>90</v>
      </c>
      <c r="F27" s="26" t="s">
        <v>611</v>
      </c>
      <c r="G27" s="23" t="s">
        <v>70</v>
      </c>
      <c r="H27" s="27">
        <v>9</v>
      </c>
      <c r="I27" s="27">
        <v>8</v>
      </c>
      <c r="J27" s="27" t="s">
        <v>25</v>
      </c>
      <c r="K27" s="27">
        <v>7</v>
      </c>
      <c r="L27" s="71">
        <v>6</v>
      </c>
      <c r="M27" s="28">
        <f>ROUND(SUMPRODUCT(H27:L27,$H$8:$L$8)/100,1)</f>
        <v>6.7</v>
      </c>
      <c r="N27" s="29" t="str">
        <f t="shared" si="0"/>
        <v>C+</v>
      </c>
      <c r="O27" s="30" t="str">
        <f t="shared" si="1"/>
        <v>Trung bình</v>
      </c>
      <c r="P27" s="31" t="str">
        <f t="shared" si="2"/>
        <v/>
      </c>
      <c r="Q27" s="32" t="s">
        <v>797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6.5" customHeight="1" x14ac:dyDescent="0.25">
      <c r="B28" s="22">
        <v>20</v>
      </c>
      <c r="C28" s="23" t="s">
        <v>612</v>
      </c>
      <c r="D28" s="24" t="s">
        <v>613</v>
      </c>
      <c r="E28" s="25" t="s">
        <v>614</v>
      </c>
      <c r="F28" s="26" t="s">
        <v>615</v>
      </c>
      <c r="G28" s="23" t="s">
        <v>51</v>
      </c>
      <c r="H28" s="27">
        <v>10</v>
      </c>
      <c r="I28" s="27">
        <v>8</v>
      </c>
      <c r="J28" s="27" t="s">
        <v>25</v>
      </c>
      <c r="K28" s="27">
        <v>6</v>
      </c>
      <c r="L28" s="71">
        <v>7</v>
      </c>
      <c r="M28" s="28">
        <f>ROUND(SUMPRODUCT(H28:L28,$H$8:$L$8)/100,1)</f>
        <v>7.2</v>
      </c>
      <c r="N28" s="29" t="str">
        <f t="shared" si="0"/>
        <v>B</v>
      </c>
      <c r="O28" s="30" t="str">
        <f t="shared" si="1"/>
        <v>Khá</v>
      </c>
      <c r="P28" s="31" t="str">
        <f t="shared" si="2"/>
        <v/>
      </c>
      <c r="Q28" s="32" t="s">
        <v>797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6.5" customHeight="1" x14ac:dyDescent="0.25">
      <c r="B29" s="22">
        <v>21</v>
      </c>
      <c r="C29" s="23" t="s">
        <v>616</v>
      </c>
      <c r="D29" s="24" t="s">
        <v>617</v>
      </c>
      <c r="E29" s="25" t="s">
        <v>618</v>
      </c>
      <c r="F29" s="26" t="s">
        <v>619</v>
      </c>
      <c r="G29" s="23" t="s">
        <v>620</v>
      </c>
      <c r="H29" s="27">
        <v>9</v>
      </c>
      <c r="I29" s="27">
        <v>8</v>
      </c>
      <c r="J29" s="27" t="s">
        <v>25</v>
      </c>
      <c r="K29" s="27">
        <v>6</v>
      </c>
      <c r="L29" s="71">
        <v>6</v>
      </c>
      <c r="M29" s="28">
        <f>ROUND(SUMPRODUCT(H29:L29,$H$8:$L$8)/100,1)</f>
        <v>6.5</v>
      </c>
      <c r="N29" s="29" t="str">
        <f t="shared" si="0"/>
        <v>C+</v>
      </c>
      <c r="O29" s="30" t="str">
        <f t="shared" si="1"/>
        <v>Trung bình</v>
      </c>
      <c r="P29" s="31" t="str">
        <f t="shared" si="2"/>
        <v/>
      </c>
      <c r="Q29" s="32" t="s">
        <v>797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6.5" customHeight="1" x14ac:dyDescent="0.25">
      <c r="B30" s="22">
        <v>22</v>
      </c>
      <c r="C30" s="23" t="s">
        <v>621</v>
      </c>
      <c r="D30" s="24" t="s">
        <v>622</v>
      </c>
      <c r="E30" s="25" t="s">
        <v>623</v>
      </c>
      <c r="F30" s="26" t="s">
        <v>624</v>
      </c>
      <c r="G30" s="23" t="s">
        <v>51</v>
      </c>
      <c r="H30" s="27">
        <v>10</v>
      </c>
      <c r="I30" s="27">
        <v>6</v>
      </c>
      <c r="J30" s="27" t="s">
        <v>25</v>
      </c>
      <c r="K30" s="27">
        <v>7</v>
      </c>
      <c r="L30" s="71">
        <v>8</v>
      </c>
      <c r="M30" s="28">
        <f>ROUND(SUMPRODUCT(H30:L30,$H$8:$L$8)/100,1)</f>
        <v>7.8</v>
      </c>
      <c r="N30" s="29" t="str">
        <f t="shared" si="0"/>
        <v>B</v>
      </c>
      <c r="O30" s="30" t="str">
        <f t="shared" si="1"/>
        <v>Khá</v>
      </c>
      <c r="P30" s="31" t="str">
        <f t="shared" si="2"/>
        <v/>
      </c>
      <c r="Q30" s="32" t="s">
        <v>797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6.5" customHeight="1" x14ac:dyDescent="0.25">
      <c r="B31" s="22">
        <v>23</v>
      </c>
      <c r="C31" s="23" t="s">
        <v>625</v>
      </c>
      <c r="D31" s="24" t="s">
        <v>59</v>
      </c>
      <c r="E31" s="25" t="s">
        <v>623</v>
      </c>
      <c r="F31" s="26" t="s">
        <v>626</v>
      </c>
      <c r="G31" s="23" t="s">
        <v>70</v>
      </c>
      <c r="H31" s="27">
        <v>10</v>
      </c>
      <c r="I31" s="27">
        <v>8</v>
      </c>
      <c r="J31" s="27" t="s">
        <v>25</v>
      </c>
      <c r="K31" s="27">
        <v>7</v>
      </c>
      <c r="L31" s="71">
        <v>7</v>
      </c>
      <c r="M31" s="28">
        <f>ROUND(SUMPRODUCT(H31:L31,$H$8:$L$8)/100,1)</f>
        <v>7.4</v>
      </c>
      <c r="N31" s="29" t="str">
        <f t="shared" si="0"/>
        <v>B</v>
      </c>
      <c r="O31" s="30" t="str">
        <f t="shared" si="1"/>
        <v>Khá</v>
      </c>
      <c r="P31" s="31" t="str">
        <f t="shared" si="2"/>
        <v/>
      </c>
      <c r="Q31" s="32" t="s">
        <v>797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6.5" customHeight="1" x14ac:dyDescent="0.25">
      <c r="B32" s="22">
        <v>24</v>
      </c>
      <c r="C32" s="23" t="s">
        <v>627</v>
      </c>
      <c r="D32" s="24" t="s">
        <v>628</v>
      </c>
      <c r="E32" s="25" t="s">
        <v>223</v>
      </c>
      <c r="F32" s="26" t="s">
        <v>629</v>
      </c>
      <c r="G32" s="23" t="s">
        <v>75</v>
      </c>
      <c r="H32" s="27">
        <v>10</v>
      </c>
      <c r="I32" s="27">
        <v>6</v>
      </c>
      <c r="J32" s="27" t="s">
        <v>25</v>
      </c>
      <c r="K32" s="27">
        <v>8</v>
      </c>
      <c r="L32" s="71">
        <v>7</v>
      </c>
      <c r="M32" s="28">
        <f>ROUND(SUMPRODUCT(H32:L32,$H$8:$L$8)/100,1)</f>
        <v>7.4</v>
      </c>
      <c r="N32" s="29" t="str">
        <f t="shared" si="0"/>
        <v>B</v>
      </c>
      <c r="O32" s="30" t="str">
        <f t="shared" si="1"/>
        <v>Khá</v>
      </c>
      <c r="P32" s="31" t="str">
        <f t="shared" si="2"/>
        <v/>
      </c>
      <c r="Q32" s="32" t="s">
        <v>797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63"/>
      <c r="V32" s="63"/>
      <c r="W32" s="75"/>
      <c r="X32" s="53"/>
      <c r="Y32" s="53"/>
      <c r="Z32" s="53"/>
      <c r="AA32" s="64"/>
      <c r="AB32" s="53"/>
      <c r="AC32" s="65"/>
      <c r="AD32" s="66"/>
      <c r="AE32" s="65"/>
      <c r="AF32" s="66"/>
      <c r="AG32" s="65"/>
      <c r="AH32" s="53"/>
      <c r="AI32" s="64"/>
    </row>
    <row r="33" spans="2:35" ht="16.5" customHeight="1" x14ac:dyDescent="0.25">
      <c r="B33" s="22">
        <v>25</v>
      </c>
      <c r="C33" s="23" t="s">
        <v>630</v>
      </c>
      <c r="D33" s="24" t="s">
        <v>631</v>
      </c>
      <c r="E33" s="25" t="s">
        <v>632</v>
      </c>
      <c r="F33" s="26" t="s">
        <v>66</v>
      </c>
      <c r="G33" s="23" t="s">
        <v>75</v>
      </c>
      <c r="H33" s="27">
        <v>10</v>
      </c>
      <c r="I33" s="27">
        <v>6</v>
      </c>
      <c r="J33" s="27" t="s">
        <v>25</v>
      </c>
      <c r="K33" s="27">
        <v>6</v>
      </c>
      <c r="L33" s="71">
        <v>9</v>
      </c>
      <c r="M33" s="28">
        <f>ROUND(SUMPRODUCT(H33:L33,$H$8:$L$8)/100,1)</f>
        <v>8.1999999999999993</v>
      </c>
      <c r="N33" s="29" t="str">
        <f t="shared" si="0"/>
        <v>B+</v>
      </c>
      <c r="O33" s="30" t="str">
        <f t="shared" si="1"/>
        <v>Khá</v>
      </c>
      <c r="P33" s="31" t="str">
        <f t="shared" si="2"/>
        <v/>
      </c>
      <c r="Q33" s="32" t="s">
        <v>797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6.5" customHeight="1" x14ac:dyDescent="0.25">
      <c r="B34" s="22">
        <v>26</v>
      </c>
      <c r="C34" s="23" t="s">
        <v>633</v>
      </c>
      <c r="D34" s="24" t="s">
        <v>634</v>
      </c>
      <c r="E34" s="25" t="s">
        <v>111</v>
      </c>
      <c r="F34" s="26" t="s">
        <v>164</v>
      </c>
      <c r="G34" s="23" t="s">
        <v>62</v>
      </c>
      <c r="H34" s="27">
        <v>9</v>
      </c>
      <c r="I34" s="27">
        <v>7</v>
      </c>
      <c r="J34" s="27" t="s">
        <v>25</v>
      </c>
      <c r="K34" s="27">
        <v>6</v>
      </c>
      <c r="L34" s="71">
        <v>6</v>
      </c>
      <c r="M34" s="28">
        <f>ROUND(SUMPRODUCT(H34:L34,$H$8:$L$8)/100,1)</f>
        <v>6.4</v>
      </c>
      <c r="N34" s="29" t="str">
        <f t="shared" si="0"/>
        <v>C</v>
      </c>
      <c r="O34" s="30" t="str">
        <f t="shared" si="1"/>
        <v>Trung bình</v>
      </c>
      <c r="P34" s="31" t="str">
        <f t="shared" si="2"/>
        <v/>
      </c>
      <c r="Q34" s="32" t="s">
        <v>797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6.5" customHeight="1" x14ac:dyDescent="0.25">
      <c r="B35" s="22">
        <v>27</v>
      </c>
      <c r="C35" s="23" t="s">
        <v>635</v>
      </c>
      <c r="D35" s="24" t="s">
        <v>636</v>
      </c>
      <c r="E35" s="25" t="s">
        <v>144</v>
      </c>
      <c r="F35" s="26" t="s">
        <v>585</v>
      </c>
      <c r="G35" s="23" t="s">
        <v>75</v>
      </c>
      <c r="H35" s="27">
        <v>9</v>
      </c>
      <c r="I35" s="27">
        <v>7</v>
      </c>
      <c r="J35" s="27" t="s">
        <v>25</v>
      </c>
      <c r="K35" s="27">
        <v>8</v>
      </c>
      <c r="L35" s="71">
        <v>7</v>
      </c>
      <c r="M35" s="28">
        <f>ROUND(SUMPRODUCT(H35:L35,$H$8:$L$8)/100,1)</f>
        <v>7.4</v>
      </c>
      <c r="N35" s="29" t="str">
        <f t="shared" si="0"/>
        <v>B</v>
      </c>
      <c r="O35" s="30" t="str">
        <f t="shared" si="1"/>
        <v>Khá</v>
      </c>
      <c r="P35" s="31" t="str">
        <f t="shared" si="2"/>
        <v/>
      </c>
      <c r="Q35" s="32" t="s">
        <v>797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6.5" customHeight="1" x14ac:dyDescent="0.25">
      <c r="B36" s="22">
        <v>28</v>
      </c>
      <c r="C36" s="23" t="s">
        <v>637</v>
      </c>
      <c r="D36" s="24" t="s">
        <v>431</v>
      </c>
      <c r="E36" s="25" t="s">
        <v>638</v>
      </c>
      <c r="F36" s="26" t="s">
        <v>639</v>
      </c>
      <c r="G36" s="23" t="s">
        <v>75</v>
      </c>
      <c r="H36" s="27">
        <v>10</v>
      </c>
      <c r="I36" s="27">
        <v>7</v>
      </c>
      <c r="J36" s="27" t="s">
        <v>25</v>
      </c>
      <c r="K36" s="27">
        <v>8</v>
      </c>
      <c r="L36" s="71">
        <v>8</v>
      </c>
      <c r="M36" s="28">
        <f>ROUND(SUMPRODUCT(H36:L36,$H$8:$L$8)/100,1)</f>
        <v>8.1</v>
      </c>
      <c r="N36" s="29" t="str">
        <f t="shared" si="0"/>
        <v>B+</v>
      </c>
      <c r="O36" s="30" t="str">
        <f t="shared" si="1"/>
        <v>Khá</v>
      </c>
      <c r="P36" s="31" t="str">
        <f t="shared" si="2"/>
        <v/>
      </c>
      <c r="Q36" s="32" t="s">
        <v>797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6.5" customHeight="1" x14ac:dyDescent="0.25">
      <c r="B37" s="22">
        <v>29</v>
      </c>
      <c r="C37" s="23" t="s">
        <v>640</v>
      </c>
      <c r="D37" s="24" t="s">
        <v>154</v>
      </c>
      <c r="E37" s="25" t="s">
        <v>641</v>
      </c>
      <c r="F37" s="26" t="s">
        <v>642</v>
      </c>
      <c r="G37" s="23" t="s">
        <v>67</v>
      </c>
      <c r="H37" s="27">
        <v>10</v>
      </c>
      <c r="I37" s="27">
        <v>8</v>
      </c>
      <c r="J37" s="27" t="s">
        <v>25</v>
      </c>
      <c r="K37" s="27">
        <v>5</v>
      </c>
      <c r="L37" s="71">
        <v>6</v>
      </c>
      <c r="M37" s="28">
        <f>ROUND(SUMPRODUCT(H37:L37,$H$8:$L$8)/100,1)</f>
        <v>6.4</v>
      </c>
      <c r="N37" s="29" t="str">
        <f t="shared" si="0"/>
        <v>C</v>
      </c>
      <c r="O37" s="30" t="str">
        <f t="shared" si="1"/>
        <v>Trung bình</v>
      </c>
      <c r="P37" s="31" t="str">
        <f t="shared" si="2"/>
        <v/>
      </c>
      <c r="Q37" s="32" t="s">
        <v>797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6.5" customHeight="1" x14ac:dyDescent="0.25">
      <c r="B38" s="22">
        <v>30</v>
      </c>
      <c r="C38" s="23" t="s">
        <v>643</v>
      </c>
      <c r="D38" s="24" t="s">
        <v>610</v>
      </c>
      <c r="E38" s="25" t="s">
        <v>557</v>
      </c>
      <c r="F38" s="26" t="s">
        <v>644</v>
      </c>
      <c r="G38" s="23" t="s">
        <v>70</v>
      </c>
      <c r="H38" s="27">
        <v>9</v>
      </c>
      <c r="I38" s="27">
        <v>7</v>
      </c>
      <c r="J38" s="27" t="s">
        <v>25</v>
      </c>
      <c r="K38" s="27">
        <v>7</v>
      </c>
      <c r="L38" s="71">
        <v>7</v>
      </c>
      <c r="M38" s="28">
        <f>ROUND(SUMPRODUCT(H38:L38,$H$8:$L$8)/100,1)</f>
        <v>7.2</v>
      </c>
      <c r="N38" s="29" t="str">
        <f t="shared" si="0"/>
        <v>B</v>
      </c>
      <c r="O38" s="30" t="str">
        <f t="shared" si="1"/>
        <v>Khá</v>
      </c>
      <c r="P38" s="31" t="str">
        <f t="shared" si="2"/>
        <v/>
      </c>
      <c r="Q38" s="32" t="s">
        <v>797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6.5" customHeight="1" x14ac:dyDescent="0.25">
      <c r="B39" s="22">
        <v>31</v>
      </c>
      <c r="C39" s="23" t="s">
        <v>645</v>
      </c>
      <c r="D39" s="24" t="s">
        <v>646</v>
      </c>
      <c r="E39" s="25" t="s">
        <v>49</v>
      </c>
      <c r="F39" s="26" t="s">
        <v>647</v>
      </c>
      <c r="G39" s="23" t="s">
        <v>62</v>
      </c>
      <c r="H39" s="27">
        <v>9</v>
      </c>
      <c r="I39" s="27">
        <v>8</v>
      </c>
      <c r="J39" s="27" t="s">
        <v>25</v>
      </c>
      <c r="K39" s="27">
        <v>7</v>
      </c>
      <c r="L39" s="71">
        <v>1</v>
      </c>
      <c r="M39" s="28">
        <f>ROUND(SUMPRODUCT(H39:L39,$H$8:$L$8)/100,1)</f>
        <v>3.7</v>
      </c>
      <c r="N39" s="29" t="str">
        <f t="shared" si="0"/>
        <v>F</v>
      </c>
      <c r="O39" s="30" t="str">
        <f t="shared" si="1"/>
        <v>Kém</v>
      </c>
      <c r="P39" s="31" t="str">
        <f t="shared" si="2"/>
        <v/>
      </c>
      <c r="Q39" s="32" t="s">
        <v>798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Học lại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6.5" customHeight="1" x14ac:dyDescent="0.25">
      <c r="B40" s="22">
        <v>32</v>
      </c>
      <c r="C40" s="23" t="s">
        <v>648</v>
      </c>
      <c r="D40" s="24" t="s">
        <v>649</v>
      </c>
      <c r="E40" s="25" t="s">
        <v>49</v>
      </c>
      <c r="F40" s="26" t="s">
        <v>650</v>
      </c>
      <c r="G40" s="23" t="s">
        <v>62</v>
      </c>
      <c r="H40" s="27">
        <v>9</v>
      </c>
      <c r="I40" s="27">
        <v>8</v>
      </c>
      <c r="J40" s="27" t="s">
        <v>25</v>
      </c>
      <c r="K40" s="27">
        <v>7</v>
      </c>
      <c r="L40" s="71">
        <v>0</v>
      </c>
      <c r="M40" s="28">
        <f>ROUND(SUMPRODUCT(H40:L40,$H$8:$L$8)/100,1)</f>
        <v>3.1</v>
      </c>
      <c r="N40" s="29" t="str">
        <f t="shared" si="0"/>
        <v>F</v>
      </c>
      <c r="O40" s="30" t="str">
        <f t="shared" si="1"/>
        <v>Kém</v>
      </c>
      <c r="P40" s="67" t="s">
        <v>1068</v>
      </c>
      <c r="Q40" s="32" t="s">
        <v>798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Học lại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6.5" customHeight="1" x14ac:dyDescent="0.25">
      <c r="B41" s="22">
        <v>33</v>
      </c>
      <c r="C41" s="23" t="s">
        <v>651</v>
      </c>
      <c r="D41" s="24" t="s">
        <v>652</v>
      </c>
      <c r="E41" s="25" t="s">
        <v>49</v>
      </c>
      <c r="F41" s="26" t="s">
        <v>653</v>
      </c>
      <c r="G41" s="23" t="s">
        <v>62</v>
      </c>
      <c r="H41" s="27">
        <v>8</v>
      </c>
      <c r="I41" s="27">
        <v>7</v>
      </c>
      <c r="J41" s="27" t="s">
        <v>25</v>
      </c>
      <c r="K41" s="27">
        <v>6</v>
      </c>
      <c r="L41" s="71">
        <v>4</v>
      </c>
      <c r="M41" s="28">
        <f>ROUND(SUMPRODUCT(H41:L41,$H$8:$L$8)/100,1)</f>
        <v>5.0999999999999996</v>
      </c>
      <c r="N41" s="29" t="str">
        <f t="shared" ref="N41:N72" si="3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D+</v>
      </c>
      <c r="O41" s="30" t="str">
        <f t="shared" ref="O41:O72" si="4"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 t="shared" ref="P41:P72" si="5">+IF(OR($H41=0,$I41=0,$J41=0,$K41=0),"Không đủ ĐKDT",IF(AND(L41=0,M41&gt;=4),"Không đạt",""))</f>
        <v/>
      </c>
      <c r="Q41" s="32" t="s">
        <v>798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6.5" customHeight="1" x14ac:dyDescent="0.25">
      <c r="B42" s="22">
        <v>34</v>
      </c>
      <c r="C42" s="23" t="s">
        <v>654</v>
      </c>
      <c r="D42" s="24" t="s">
        <v>177</v>
      </c>
      <c r="E42" s="25" t="s">
        <v>151</v>
      </c>
      <c r="F42" s="26" t="s">
        <v>655</v>
      </c>
      <c r="G42" s="23" t="s">
        <v>67</v>
      </c>
      <c r="H42" s="27">
        <v>6</v>
      </c>
      <c r="I42" s="27">
        <v>8</v>
      </c>
      <c r="J42" s="27" t="s">
        <v>25</v>
      </c>
      <c r="K42" s="27">
        <v>6</v>
      </c>
      <c r="L42" s="71">
        <v>4</v>
      </c>
      <c r="M42" s="28">
        <f>ROUND(SUMPRODUCT(H42:L42,$H$8:$L$8)/100,1)</f>
        <v>5</v>
      </c>
      <c r="N42" s="29" t="str">
        <f t="shared" si="3"/>
        <v>D+</v>
      </c>
      <c r="O42" s="30" t="str">
        <f t="shared" si="4"/>
        <v>Trung bình yếu</v>
      </c>
      <c r="P42" s="31" t="str">
        <f t="shared" si="5"/>
        <v/>
      </c>
      <c r="Q42" s="32" t="s">
        <v>798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6.5" customHeight="1" x14ac:dyDescent="0.25">
      <c r="B43" s="22">
        <v>35</v>
      </c>
      <c r="C43" s="23" t="s">
        <v>656</v>
      </c>
      <c r="D43" s="24" t="s">
        <v>657</v>
      </c>
      <c r="E43" s="25" t="s">
        <v>159</v>
      </c>
      <c r="F43" s="26" t="s">
        <v>658</v>
      </c>
      <c r="G43" s="23" t="s">
        <v>62</v>
      </c>
      <c r="H43" s="27">
        <v>8</v>
      </c>
      <c r="I43" s="27">
        <v>8</v>
      </c>
      <c r="J43" s="27" t="s">
        <v>25</v>
      </c>
      <c r="K43" s="27">
        <v>7</v>
      </c>
      <c r="L43" s="71">
        <v>3</v>
      </c>
      <c r="M43" s="28">
        <f>ROUND(SUMPRODUCT(H43:L43,$H$8:$L$8)/100,1)</f>
        <v>4.8</v>
      </c>
      <c r="N43" s="29" t="str">
        <f t="shared" si="3"/>
        <v>D</v>
      </c>
      <c r="O43" s="30" t="str">
        <f t="shared" si="4"/>
        <v>Trung bình yếu</v>
      </c>
      <c r="P43" s="31" t="str">
        <f t="shared" si="5"/>
        <v/>
      </c>
      <c r="Q43" s="32" t="s">
        <v>798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6.5" customHeight="1" x14ac:dyDescent="0.25">
      <c r="B44" s="22">
        <v>36</v>
      </c>
      <c r="C44" s="23" t="s">
        <v>659</v>
      </c>
      <c r="D44" s="24" t="s">
        <v>660</v>
      </c>
      <c r="E44" s="25" t="s">
        <v>494</v>
      </c>
      <c r="F44" s="26" t="s">
        <v>661</v>
      </c>
      <c r="G44" s="23" t="s">
        <v>62</v>
      </c>
      <c r="H44" s="27">
        <v>0</v>
      </c>
      <c r="I44" s="27">
        <v>7</v>
      </c>
      <c r="J44" s="27" t="s">
        <v>25</v>
      </c>
      <c r="K44" s="27">
        <v>7</v>
      </c>
      <c r="L44" s="71" t="s">
        <v>25</v>
      </c>
      <c r="M44" s="28">
        <f>ROUND(SUMPRODUCT(H44:L44,$H$8:$L$8)/100,1)</f>
        <v>2.1</v>
      </c>
      <c r="N44" s="29" t="str">
        <f t="shared" si="3"/>
        <v>F</v>
      </c>
      <c r="O44" s="30" t="str">
        <f t="shared" si="4"/>
        <v>Kém</v>
      </c>
      <c r="P44" s="31" t="str">
        <f t="shared" si="5"/>
        <v>Không đủ ĐKDT</v>
      </c>
      <c r="Q44" s="32" t="s">
        <v>798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Học lại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6.5" customHeight="1" x14ac:dyDescent="0.25">
      <c r="B45" s="22">
        <v>37</v>
      </c>
      <c r="C45" s="23" t="s">
        <v>662</v>
      </c>
      <c r="D45" s="24" t="s">
        <v>663</v>
      </c>
      <c r="E45" s="25" t="s">
        <v>494</v>
      </c>
      <c r="F45" s="26" t="s">
        <v>664</v>
      </c>
      <c r="G45" s="23" t="s">
        <v>75</v>
      </c>
      <c r="H45" s="27">
        <v>9</v>
      </c>
      <c r="I45" s="27">
        <v>7</v>
      </c>
      <c r="J45" s="27" t="s">
        <v>25</v>
      </c>
      <c r="K45" s="27">
        <v>7</v>
      </c>
      <c r="L45" s="71">
        <v>8</v>
      </c>
      <c r="M45" s="28">
        <f>ROUND(SUMPRODUCT(H45:L45,$H$8:$L$8)/100,1)</f>
        <v>7.8</v>
      </c>
      <c r="N45" s="29" t="str">
        <f t="shared" si="3"/>
        <v>B</v>
      </c>
      <c r="O45" s="30" t="str">
        <f t="shared" si="4"/>
        <v>Khá</v>
      </c>
      <c r="P45" s="31" t="str">
        <f t="shared" si="5"/>
        <v/>
      </c>
      <c r="Q45" s="32" t="s">
        <v>798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6.5" customHeight="1" x14ac:dyDescent="0.25">
      <c r="B46" s="22">
        <v>38</v>
      </c>
      <c r="C46" s="23" t="s">
        <v>665</v>
      </c>
      <c r="D46" s="24" t="s">
        <v>666</v>
      </c>
      <c r="E46" s="25" t="s">
        <v>667</v>
      </c>
      <c r="F46" s="26" t="s">
        <v>668</v>
      </c>
      <c r="G46" s="23" t="s">
        <v>62</v>
      </c>
      <c r="H46" s="27">
        <v>9</v>
      </c>
      <c r="I46" s="27">
        <v>7</v>
      </c>
      <c r="J46" s="27" t="s">
        <v>25</v>
      </c>
      <c r="K46" s="27">
        <v>6</v>
      </c>
      <c r="L46" s="71">
        <v>2</v>
      </c>
      <c r="M46" s="28">
        <f>ROUND(SUMPRODUCT(H46:L46,$H$8:$L$8)/100,1)</f>
        <v>4</v>
      </c>
      <c r="N46" s="29" t="str">
        <f t="shared" si="3"/>
        <v>D</v>
      </c>
      <c r="O46" s="30" t="str">
        <f t="shared" si="4"/>
        <v>Trung bình yếu</v>
      </c>
      <c r="P46" s="31" t="str">
        <f t="shared" si="5"/>
        <v/>
      </c>
      <c r="Q46" s="32" t="s">
        <v>798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6.5" customHeight="1" x14ac:dyDescent="0.25">
      <c r="B47" s="22">
        <v>39</v>
      </c>
      <c r="C47" s="23" t="s">
        <v>669</v>
      </c>
      <c r="D47" s="24" t="s">
        <v>670</v>
      </c>
      <c r="E47" s="25" t="s">
        <v>267</v>
      </c>
      <c r="F47" s="26" t="s">
        <v>671</v>
      </c>
      <c r="G47" s="23" t="s">
        <v>70</v>
      </c>
      <c r="H47" s="27">
        <v>10</v>
      </c>
      <c r="I47" s="27">
        <v>8</v>
      </c>
      <c r="J47" s="27" t="s">
        <v>25</v>
      </c>
      <c r="K47" s="27">
        <v>8</v>
      </c>
      <c r="L47" s="71">
        <v>8</v>
      </c>
      <c r="M47" s="28">
        <f>ROUND(SUMPRODUCT(H47:L47,$H$8:$L$8)/100,1)</f>
        <v>8.1999999999999993</v>
      </c>
      <c r="N47" s="29" t="str">
        <f t="shared" si="3"/>
        <v>B+</v>
      </c>
      <c r="O47" s="30" t="str">
        <f t="shared" si="4"/>
        <v>Khá</v>
      </c>
      <c r="P47" s="31" t="str">
        <f t="shared" si="5"/>
        <v/>
      </c>
      <c r="Q47" s="32" t="s">
        <v>798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6.5" customHeight="1" x14ac:dyDescent="0.25">
      <c r="B48" s="22">
        <v>40</v>
      </c>
      <c r="C48" s="23" t="s">
        <v>672</v>
      </c>
      <c r="D48" s="24" t="s">
        <v>673</v>
      </c>
      <c r="E48" s="25" t="s">
        <v>178</v>
      </c>
      <c r="F48" s="26" t="s">
        <v>260</v>
      </c>
      <c r="G48" s="23" t="s">
        <v>62</v>
      </c>
      <c r="H48" s="27">
        <v>9</v>
      </c>
      <c r="I48" s="27">
        <v>8</v>
      </c>
      <c r="J48" s="27" t="s">
        <v>25</v>
      </c>
      <c r="K48" s="27">
        <v>7</v>
      </c>
      <c r="L48" s="71">
        <v>6</v>
      </c>
      <c r="M48" s="28">
        <f>ROUND(SUMPRODUCT(H48:L48,$H$8:$L$8)/100,1)</f>
        <v>6.7</v>
      </c>
      <c r="N48" s="29" t="str">
        <f t="shared" si="3"/>
        <v>C+</v>
      </c>
      <c r="O48" s="30" t="str">
        <f t="shared" si="4"/>
        <v>Trung bình</v>
      </c>
      <c r="P48" s="31" t="str">
        <f t="shared" si="5"/>
        <v/>
      </c>
      <c r="Q48" s="32" t="s">
        <v>798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6.5" customHeight="1" x14ac:dyDescent="0.25">
      <c r="B49" s="22">
        <v>41</v>
      </c>
      <c r="C49" s="23" t="s">
        <v>674</v>
      </c>
      <c r="D49" s="24" t="s">
        <v>675</v>
      </c>
      <c r="E49" s="25" t="s">
        <v>676</v>
      </c>
      <c r="F49" s="26" t="s">
        <v>432</v>
      </c>
      <c r="G49" s="23" t="s">
        <v>75</v>
      </c>
      <c r="H49" s="27">
        <v>10</v>
      </c>
      <c r="I49" s="27">
        <v>7</v>
      </c>
      <c r="J49" s="27" t="s">
        <v>25</v>
      </c>
      <c r="K49" s="27">
        <v>6</v>
      </c>
      <c r="L49" s="71">
        <v>6</v>
      </c>
      <c r="M49" s="28">
        <f>ROUND(SUMPRODUCT(H49:L49,$H$8:$L$8)/100,1)</f>
        <v>6.5</v>
      </c>
      <c r="N49" s="29" t="str">
        <f t="shared" si="3"/>
        <v>C+</v>
      </c>
      <c r="O49" s="30" t="str">
        <f t="shared" si="4"/>
        <v>Trung bình</v>
      </c>
      <c r="P49" s="31" t="str">
        <f t="shared" si="5"/>
        <v/>
      </c>
      <c r="Q49" s="32" t="s">
        <v>798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6.5" customHeight="1" x14ac:dyDescent="0.25">
      <c r="B50" s="22">
        <v>42</v>
      </c>
      <c r="C50" s="23" t="s">
        <v>677</v>
      </c>
      <c r="D50" s="24" t="s">
        <v>431</v>
      </c>
      <c r="E50" s="25" t="s">
        <v>366</v>
      </c>
      <c r="F50" s="26" t="s">
        <v>186</v>
      </c>
      <c r="G50" s="23" t="s">
        <v>67</v>
      </c>
      <c r="H50" s="27">
        <v>10</v>
      </c>
      <c r="I50" s="27">
        <v>7</v>
      </c>
      <c r="J50" s="27" t="s">
        <v>25</v>
      </c>
      <c r="K50" s="27">
        <v>5</v>
      </c>
      <c r="L50" s="71">
        <v>9</v>
      </c>
      <c r="M50" s="28">
        <f>ROUND(SUMPRODUCT(H50:L50,$H$8:$L$8)/100,1)</f>
        <v>8.1</v>
      </c>
      <c r="N50" s="29" t="str">
        <f t="shared" si="3"/>
        <v>B+</v>
      </c>
      <c r="O50" s="30" t="str">
        <f t="shared" si="4"/>
        <v>Khá</v>
      </c>
      <c r="P50" s="31" t="str">
        <f t="shared" si="5"/>
        <v/>
      </c>
      <c r="Q50" s="32" t="s">
        <v>798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6.5" customHeight="1" x14ac:dyDescent="0.25">
      <c r="B51" s="22">
        <v>43</v>
      </c>
      <c r="C51" s="23" t="s">
        <v>678</v>
      </c>
      <c r="D51" s="24" t="s">
        <v>679</v>
      </c>
      <c r="E51" s="25" t="s">
        <v>680</v>
      </c>
      <c r="F51" s="26" t="s">
        <v>484</v>
      </c>
      <c r="G51" s="23" t="s">
        <v>62</v>
      </c>
      <c r="H51" s="27">
        <v>10</v>
      </c>
      <c r="I51" s="27">
        <v>8</v>
      </c>
      <c r="J51" s="27" t="s">
        <v>25</v>
      </c>
      <c r="K51" s="27">
        <v>6</v>
      </c>
      <c r="L51" s="71">
        <v>5</v>
      </c>
      <c r="M51" s="28">
        <f>ROUND(SUMPRODUCT(H51:L51,$H$8:$L$8)/100,1)</f>
        <v>6</v>
      </c>
      <c r="N51" s="29" t="str">
        <f t="shared" si="3"/>
        <v>C</v>
      </c>
      <c r="O51" s="30" t="str">
        <f t="shared" si="4"/>
        <v>Trung bình</v>
      </c>
      <c r="P51" s="31" t="str">
        <f t="shared" si="5"/>
        <v/>
      </c>
      <c r="Q51" s="32" t="s">
        <v>798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6.5" customHeight="1" x14ac:dyDescent="0.25">
      <c r="B52" s="22">
        <v>44</v>
      </c>
      <c r="C52" s="23" t="s">
        <v>681</v>
      </c>
      <c r="D52" s="24" t="s">
        <v>59</v>
      </c>
      <c r="E52" s="25" t="s">
        <v>682</v>
      </c>
      <c r="F52" s="26" t="s">
        <v>145</v>
      </c>
      <c r="G52" s="23" t="s">
        <v>70</v>
      </c>
      <c r="H52" s="27">
        <v>10</v>
      </c>
      <c r="I52" s="27">
        <v>6</v>
      </c>
      <c r="J52" s="27" t="s">
        <v>25</v>
      </c>
      <c r="K52" s="27">
        <v>7</v>
      </c>
      <c r="L52" s="71">
        <v>8</v>
      </c>
      <c r="M52" s="28">
        <f>ROUND(SUMPRODUCT(H52:L52,$H$8:$L$8)/100,1)</f>
        <v>7.8</v>
      </c>
      <c r="N52" s="29" t="str">
        <f t="shared" si="3"/>
        <v>B</v>
      </c>
      <c r="O52" s="30" t="str">
        <f t="shared" si="4"/>
        <v>Khá</v>
      </c>
      <c r="P52" s="31" t="str">
        <f t="shared" si="5"/>
        <v/>
      </c>
      <c r="Q52" s="32" t="s">
        <v>798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6.5" customHeight="1" x14ac:dyDescent="0.25">
      <c r="B53" s="22">
        <v>45</v>
      </c>
      <c r="C53" s="23" t="s">
        <v>683</v>
      </c>
      <c r="D53" s="24" t="s">
        <v>617</v>
      </c>
      <c r="E53" s="25" t="s">
        <v>287</v>
      </c>
      <c r="F53" s="26" t="s">
        <v>684</v>
      </c>
      <c r="G53" s="23" t="s">
        <v>70</v>
      </c>
      <c r="H53" s="27">
        <v>9</v>
      </c>
      <c r="I53" s="27">
        <v>7</v>
      </c>
      <c r="J53" s="27" t="s">
        <v>25</v>
      </c>
      <c r="K53" s="27">
        <v>6</v>
      </c>
      <c r="L53" s="71">
        <v>3</v>
      </c>
      <c r="M53" s="28">
        <f>ROUND(SUMPRODUCT(H53:L53,$H$8:$L$8)/100,1)</f>
        <v>4.5999999999999996</v>
      </c>
      <c r="N53" s="29" t="str">
        <f t="shared" si="3"/>
        <v>D</v>
      </c>
      <c r="O53" s="30" t="str">
        <f t="shared" si="4"/>
        <v>Trung bình yếu</v>
      </c>
      <c r="P53" s="31" t="str">
        <f t="shared" si="5"/>
        <v/>
      </c>
      <c r="Q53" s="32" t="s">
        <v>798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6.5" customHeight="1" x14ac:dyDescent="0.25">
      <c r="B54" s="22">
        <v>46</v>
      </c>
      <c r="C54" s="23" t="s">
        <v>685</v>
      </c>
      <c r="D54" s="24" t="s">
        <v>686</v>
      </c>
      <c r="E54" s="25" t="s">
        <v>206</v>
      </c>
      <c r="F54" s="26" t="s">
        <v>687</v>
      </c>
      <c r="G54" s="23" t="s">
        <v>70</v>
      </c>
      <c r="H54" s="27">
        <v>8</v>
      </c>
      <c r="I54" s="27">
        <v>8</v>
      </c>
      <c r="J54" s="27" t="s">
        <v>25</v>
      </c>
      <c r="K54" s="27">
        <v>7</v>
      </c>
      <c r="L54" s="71">
        <v>6</v>
      </c>
      <c r="M54" s="28">
        <f>ROUND(SUMPRODUCT(H54:L54,$H$8:$L$8)/100,1)</f>
        <v>6.6</v>
      </c>
      <c r="N54" s="29" t="str">
        <f t="shared" si="3"/>
        <v>C+</v>
      </c>
      <c r="O54" s="30" t="str">
        <f t="shared" si="4"/>
        <v>Trung bình</v>
      </c>
      <c r="P54" s="31" t="str">
        <f t="shared" si="5"/>
        <v/>
      </c>
      <c r="Q54" s="32" t="s">
        <v>798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6.5" customHeight="1" x14ac:dyDescent="0.25">
      <c r="B55" s="22">
        <v>47</v>
      </c>
      <c r="C55" s="23" t="s">
        <v>688</v>
      </c>
      <c r="D55" s="24" t="s">
        <v>689</v>
      </c>
      <c r="E55" s="25" t="s">
        <v>206</v>
      </c>
      <c r="F55" s="26" t="s">
        <v>690</v>
      </c>
      <c r="G55" s="23" t="s">
        <v>70</v>
      </c>
      <c r="H55" s="27">
        <v>8</v>
      </c>
      <c r="I55" s="27">
        <v>8</v>
      </c>
      <c r="J55" s="27" t="s">
        <v>25</v>
      </c>
      <c r="K55" s="27">
        <v>7</v>
      </c>
      <c r="L55" s="71">
        <v>7</v>
      </c>
      <c r="M55" s="28">
        <f>ROUND(SUMPRODUCT(H55:L55,$H$8:$L$8)/100,1)</f>
        <v>7.2</v>
      </c>
      <c r="N55" s="29" t="str">
        <f t="shared" si="3"/>
        <v>B</v>
      </c>
      <c r="O55" s="30" t="str">
        <f t="shared" si="4"/>
        <v>Khá</v>
      </c>
      <c r="P55" s="31" t="str">
        <f t="shared" si="5"/>
        <v/>
      </c>
      <c r="Q55" s="32" t="s">
        <v>798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6.5" customHeight="1" x14ac:dyDescent="0.25">
      <c r="B56" s="22">
        <v>48</v>
      </c>
      <c r="C56" s="23" t="s">
        <v>691</v>
      </c>
      <c r="D56" s="24" t="s">
        <v>692</v>
      </c>
      <c r="E56" s="25" t="s">
        <v>693</v>
      </c>
      <c r="F56" s="26" t="s">
        <v>629</v>
      </c>
      <c r="G56" s="23" t="s">
        <v>67</v>
      </c>
      <c r="H56" s="27">
        <v>10</v>
      </c>
      <c r="I56" s="27">
        <v>8</v>
      </c>
      <c r="J56" s="27" t="s">
        <v>25</v>
      </c>
      <c r="K56" s="27">
        <v>5</v>
      </c>
      <c r="L56" s="71">
        <v>3</v>
      </c>
      <c r="M56" s="28">
        <f>ROUND(SUMPRODUCT(H56:L56,$H$8:$L$8)/100,1)</f>
        <v>4.5999999999999996</v>
      </c>
      <c r="N56" s="29" t="str">
        <f t="shared" si="3"/>
        <v>D</v>
      </c>
      <c r="O56" s="30" t="str">
        <f t="shared" si="4"/>
        <v>Trung bình yếu</v>
      </c>
      <c r="P56" s="31" t="str">
        <f t="shared" si="5"/>
        <v/>
      </c>
      <c r="Q56" s="32" t="s">
        <v>798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6.5" customHeight="1" x14ac:dyDescent="0.25">
      <c r="B57" s="22">
        <v>49</v>
      </c>
      <c r="C57" s="23" t="s">
        <v>694</v>
      </c>
      <c r="D57" s="24" t="s">
        <v>695</v>
      </c>
      <c r="E57" s="25" t="s">
        <v>94</v>
      </c>
      <c r="F57" s="26" t="s">
        <v>696</v>
      </c>
      <c r="G57" s="23" t="s">
        <v>51</v>
      </c>
      <c r="H57" s="27">
        <v>9</v>
      </c>
      <c r="I57" s="27">
        <v>6</v>
      </c>
      <c r="J57" s="27" t="s">
        <v>25</v>
      </c>
      <c r="K57" s="27">
        <v>7</v>
      </c>
      <c r="L57" s="71">
        <v>7</v>
      </c>
      <c r="M57" s="28">
        <f>ROUND(SUMPRODUCT(H57:L57,$H$8:$L$8)/100,1)</f>
        <v>7.1</v>
      </c>
      <c r="N57" s="29" t="str">
        <f t="shared" si="3"/>
        <v>B</v>
      </c>
      <c r="O57" s="30" t="str">
        <f t="shared" si="4"/>
        <v>Khá</v>
      </c>
      <c r="P57" s="31" t="str">
        <f t="shared" si="5"/>
        <v/>
      </c>
      <c r="Q57" s="32" t="s">
        <v>798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6.5" customHeight="1" x14ac:dyDescent="0.25">
      <c r="B58" s="22">
        <v>50</v>
      </c>
      <c r="C58" s="23" t="s">
        <v>697</v>
      </c>
      <c r="D58" s="24" t="s">
        <v>698</v>
      </c>
      <c r="E58" s="25" t="s">
        <v>632</v>
      </c>
      <c r="F58" s="26" t="s">
        <v>699</v>
      </c>
      <c r="G58" s="23" t="s">
        <v>67</v>
      </c>
      <c r="H58" s="27">
        <v>9</v>
      </c>
      <c r="I58" s="27">
        <v>8</v>
      </c>
      <c r="J58" s="27" t="s">
        <v>25</v>
      </c>
      <c r="K58" s="27">
        <v>6</v>
      </c>
      <c r="L58" s="71">
        <v>3</v>
      </c>
      <c r="M58" s="28">
        <f>ROUND(SUMPRODUCT(H58:L58,$H$8:$L$8)/100,1)</f>
        <v>4.7</v>
      </c>
      <c r="N58" s="29" t="str">
        <f t="shared" si="3"/>
        <v>D</v>
      </c>
      <c r="O58" s="30" t="str">
        <f t="shared" si="4"/>
        <v>Trung bình yếu</v>
      </c>
      <c r="P58" s="31" t="str">
        <f t="shared" si="5"/>
        <v/>
      </c>
      <c r="Q58" s="32" t="s">
        <v>798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6.5" customHeight="1" x14ac:dyDescent="0.25">
      <c r="B59" s="22">
        <v>51</v>
      </c>
      <c r="C59" s="23" t="s">
        <v>700</v>
      </c>
      <c r="D59" s="24" t="s">
        <v>59</v>
      </c>
      <c r="E59" s="25" t="s">
        <v>312</v>
      </c>
      <c r="F59" s="26" t="s">
        <v>701</v>
      </c>
      <c r="G59" s="23" t="s">
        <v>51</v>
      </c>
      <c r="H59" s="27">
        <v>9</v>
      </c>
      <c r="I59" s="27">
        <v>8</v>
      </c>
      <c r="J59" s="27" t="s">
        <v>25</v>
      </c>
      <c r="K59" s="27">
        <v>6</v>
      </c>
      <c r="L59" s="71">
        <v>4</v>
      </c>
      <c r="M59" s="28">
        <f>ROUND(SUMPRODUCT(H59:L59,$H$8:$L$8)/100,1)</f>
        <v>5.3</v>
      </c>
      <c r="N59" s="29" t="str">
        <f t="shared" si="3"/>
        <v>D+</v>
      </c>
      <c r="O59" s="30" t="str">
        <f t="shared" si="4"/>
        <v>Trung bình yếu</v>
      </c>
      <c r="P59" s="31" t="str">
        <f t="shared" si="5"/>
        <v/>
      </c>
      <c r="Q59" s="32" t="s">
        <v>798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702</v>
      </c>
      <c r="D60" s="24" t="s">
        <v>703</v>
      </c>
      <c r="E60" s="25" t="s">
        <v>530</v>
      </c>
      <c r="F60" s="26" t="s">
        <v>704</v>
      </c>
      <c r="G60" s="23" t="s">
        <v>62</v>
      </c>
      <c r="H60" s="27">
        <v>10</v>
      </c>
      <c r="I60" s="27">
        <v>8</v>
      </c>
      <c r="J60" s="27" t="s">
        <v>25</v>
      </c>
      <c r="K60" s="27">
        <v>7</v>
      </c>
      <c r="L60" s="71">
        <v>5</v>
      </c>
      <c r="M60" s="28">
        <f>ROUND(SUMPRODUCT(H60:L60,$H$8:$L$8)/100,1)</f>
        <v>6.2</v>
      </c>
      <c r="N60" s="29" t="str">
        <f t="shared" si="3"/>
        <v>C</v>
      </c>
      <c r="O60" s="30" t="str">
        <f t="shared" si="4"/>
        <v>Trung bình</v>
      </c>
      <c r="P60" s="31" t="str">
        <f t="shared" si="5"/>
        <v/>
      </c>
      <c r="Q60" s="32" t="s">
        <v>798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705</v>
      </c>
      <c r="D61" s="24" t="s">
        <v>222</v>
      </c>
      <c r="E61" s="25" t="s">
        <v>106</v>
      </c>
      <c r="F61" s="26" t="s">
        <v>706</v>
      </c>
      <c r="G61" s="23" t="s">
        <v>67</v>
      </c>
      <c r="H61" s="27">
        <v>9</v>
      </c>
      <c r="I61" s="27">
        <v>7</v>
      </c>
      <c r="J61" s="27" t="s">
        <v>25</v>
      </c>
      <c r="K61" s="27">
        <v>7</v>
      </c>
      <c r="L61" s="71">
        <v>4</v>
      </c>
      <c r="M61" s="28">
        <f>ROUND(SUMPRODUCT(H61:L61,$H$8:$L$8)/100,1)</f>
        <v>5.4</v>
      </c>
      <c r="N61" s="29" t="str">
        <f t="shared" si="3"/>
        <v>D+</v>
      </c>
      <c r="O61" s="30" t="str">
        <f t="shared" si="4"/>
        <v>Trung bình yếu</v>
      </c>
      <c r="P61" s="31" t="str">
        <f t="shared" si="5"/>
        <v/>
      </c>
      <c r="Q61" s="32" t="s">
        <v>798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707</v>
      </c>
      <c r="D62" s="24" t="s">
        <v>230</v>
      </c>
      <c r="E62" s="25" t="s">
        <v>537</v>
      </c>
      <c r="F62" s="26" t="s">
        <v>119</v>
      </c>
      <c r="G62" s="23" t="s">
        <v>67</v>
      </c>
      <c r="H62" s="27">
        <v>10</v>
      </c>
      <c r="I62" s="27">
        <v>8</v>
      </c>
      <c r="J62" s="27" t="s">
        <v>25</v>
      </c>
      <c r="K62" s="27">
        <v>5</v>
      </c>
      <c r="L62" s="71">
        <v>4</v>
      </c>
      <c r="M62" s="28">
        <f>ROUND(SUMPRODUCT(H62:L62,$H$8:$L$8)/100,1)</f>
        <v>5.2</v>
      </c>
      <c r="N62" s="29" t="str">
        <f t="shared" si="3"/>
        <v>D+</v>
      </c>
      <c r="O62" s="30" t="str">
        <f t="shared" si="4"/>
        <v>Trung bình yếu</v>
      </c>
      <c r="P62" s="31" t="str">
        <f t="shared" si="5"/>
        <v/>
      </c>
      <c r="Q62" s="32" t="s">
        <v>798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708</v>
      </c>
      <c r="D63" s="24" t="s">
        <v>709</v>
      </c>
      <c r="E63" s="25" t="s">
        <v>540</v>
      </c>
      <c r="F63" s="26" t="s">
        <v>710</v>
      </c>
      <c r="G63" s="23" t="s">
        <v>83</v>
      </c>
      <c r="H63" s="27">
        <v>10</v>
      </c>
      <c r="I63" s="27">
        <v>7</v>
      </c>
      <c r="J63" s="27" t="s">
        <v>25</v>
      </c>
      <c r="K63" s="27">
        <v>7</v>
      </c>
      <c r="L63" s="71">
        <v>7</v>
      </c>
      <c r="M63" s="28">
        <f>ROUND(SUMPRODUCT(H63:L63,$H$8:$L$8)/100,1)</f>
        <v>7.3</v>
      </c>
      <c r="N63" s="29" t="str">
        <f t="shared" si="3"/>
        <v>B</v>
      </c>
      <c r="O63" s="30" t="str">
        <f t="shared" si="4"/>
        <v>Khá</v>
      </c>
      <c r="P63" s="31" t="str">
        <f t="shared" si="5"/>
        <v/>
      </c>
      <c r="Q63" s="32" t="s">
        <v>798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711</v>
      </c>
      <c r="D64" s="24" t="s">
        <v>712</v>
      </c>
      <c r="E64" s="25" t="s">
        <v>713</v>
      </c>
      <c r="F64" s="26" t="s">
        <v>714</v>
      </c>
      <c r="G64" s="23" t="s">
        <v>67</v>
      </c>
      <c r="H64" s="27">
        <v>8</v>
      </c>
      <c r="I64" s="27">
        <v>8</v>
      </c>
      <c r="J64" s="27" t="s">
        <v>25</v>
      </c>
      <c r="K64" s="27">
        <v>6</v>
      </c>
      <c r="L64" s="71">
        <v>4</v>
      </c>
      <c r="M64" s="28">
        <f>ROUND(SUMPRODUCT(H64:L64,$H$8:$L$8)/100,1)</f>
        <v>5.2</v>
      </c>
      <c r="N64" s="29" t="str">
        <f t="shared" si="3"/>
        <v>D+</v>
      </c>
      <c r="O64" s="30" t="str">
        <f t="shared" si="4"/>
        <v>Trung bình yếu</v>
      </c>
      <c r="P64" s="31" t="str">
        <f t="shared" si="5"/>
        <v/>
      </c>
      <c r="Q64" s="32" t="s">
        <v>798</v>
      </c>
      <c r="R64" s="3"/>
      <c r="S64" s="21"/>
      <c r="T64" s="73" t="str">
        <f>IF(P64="Không đủ ĐKDT","Học lại",IF(P64="Đình chỉ thi","Học lại",IF(AND(MID(G64,2,2)&lt;"12",P64="Vắng"),"Thi lại",IF(P64="Vắng có phép", "Thi lại",IF(AND((MID(G64,2,2)&lt;"12"),M64&lt;4.5),"Thi lại",IF(AND((MID(G64,2,2)&lt;"18"),M64&lt;4),"Học lại",IF(AND((MID(G64,2,2)&gt;"17"),M64&lt;4),"Thi lại",IF(AND(MID(G64,2,2)&gt;"17",L64=0),"Thi lại",IF(AND((MID(G64,2,2)&lt;"12"),L64=0),"Thi lại",IF(AND((MID(G64,2,2)&lt;"18"),(MID(G64,2,2)&gt;"11"),L64=0),"Học lại","Đạt"))))))))))</f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18.75" customHeight="1" x14ac:dyDescent="0.25">
      <c r="B65" s="22">
        <v>57</v>
      </c>
      <c r="C65" s="23" t="s">
        <v>715</v>
      </c>
      <c r="D65" s="24" t="s">
        <v>580</v>
      </c>
      <c r="E65" s="25" t="s">
        <v>716</v>
      </c>
      <c r="F65" s="26" t="s">
        <v>717</v>
      </c>
      <c r="G65" s="23" t="s">
        <v>62</v>
      </c>
      <c r="H65" s="27">
        <v>9</v>
      </c>
      <c r="I65" s="27">
        <v>8</v>
      </c>
      <c r="J65" s="27" t="s">
        <v>25</v>
      </c>
      <c r="K65" s="27">
        <v>6</v>
      </c>
      <c r="L65" s="71">
        <v>7</v>
      </c>
      <c r="M65" s="28">
        <f>ROUND(SUMPRODUCT(H65:L65,$H$8:$L$8)/100,1)</f>
        <v>7.1</v>
      </c>
      <c r="N65" s="29" t="str">
        <f t="shared" si="3"/>
        <v>B</v>
      </c>
      <c r="O65" s="30" t="str">
        <f t="shared" si="4"/>
        <v>Khá</v>
      </c>
      <c r="P65" s="31" t="str">
        <f t="shared" si="5"/>
        <v/>
      </c>
      <c r="Q65" s="32" t="s">
        <v>798</v>
      </c>
      <c r="R65" s="3"/>
      <c r="S65" s="21"/>
      <c r="T65" s="73" t="str">
        <f>IF(P65="Không đủ ĐKDT","Học lại",IF(P65="Đình chỉ thi","Học lại",IF(AND(MID(G65,2,2)&lt;"12",P65="Vắng"),"Thi lại",IF(P65="Vắng có phép", "Thi lại",IF(AND((MID(G65,2,2)&lt;"12"),M65&lt;4.5),"Thi lại",IF(AND((MID(G65,2,2)&lt;"18"),M65&lt;4),"Học lại",IF(AND((MID(G65,2,2)&gt;"17"),M65&lt;4),"Thi lại",IF(AND(MID(G65,2,2)&gt;"17",L65=0),"Thi lại",IF(AND((MID(G65,2,2)&lt;"12"),L65=0),"Thi lại",IF(AND((MID(G65,2,2)&lt;"18"),(MID(G65,2,2)&gt;"11"),L65=0),"Học lại","Đạt"))))))))))</f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18.75" customHeight="1" x14ac:dyDescent="0.25">
      <c r="B66" s="88">
        <v>58</v>
      </c>
      <c r="C66" s="89" t="s">
        <v>718</v>
      </c>
      <c r="D66" s="90" t="s">
        <v>719</v>
      </c>
      <c r="E66" s="91" t="s">
        <v>549</v>
      </c>
      <c r="F66" s="92" t="s">
        <v>720</v>
      </c>
      <c r="G66" s="89" t="s">
        <v>51</v>
      </c>
      <c r="H66" s="93">
        <v>10</v>
      </c>
      <c r="I66" s="93">
        <v>8</v>
      </c>
      <c r="J66" s="93" t="s">
        <v>25</v>
      </c>
      <c r="K66" s="93">
        <v>6</v>
      </c>
      <c r="L66" s="94">
        <v>6</v>
      </c>
      <c r="M66" s="95">
        <f>ROUND(SUMPRODUCT(H66:L66,$H$8:$L$8)/100,1)</f>
        <v>6.6</v>
      </c>
      <c r="N66" s="96" t="str">
        <f t="shared" si="3"/>
        <v>C+</v>
      </c>
      <c r="O66" s="97" t="str">
        <f t="shared" si="4"/>
        <v>Trung bình</v>
      </c>
      <c r="P66" s="98" t="str">
        <f t="shared" si="5"/>
        <v/>
      </c>
      <c r="Q66" s="99" t="s">
        <v>798</v>
      </c>
      <c r="R66" s="3"/>
      <c r="S66" s="21"/>
      <c r="T66" s="73" t="str">
        <f>IF(P66="Không đủ ĐKDT","Học lại",IF(P66="Đình chỉ thi","Học lại",IF(AND(MID(G66,2,2)&lt;"12",P66="Vắng"),"Thi lại",IF(P66="Vắng có phép", "Thi lại",IF(AND((MID(G66,2,2)&lt;"12"),M66&lt;4.5),"Thi lại",IF(AND((MID(G66,2,2)&lt;"18"),M66&lt;4),"Học lại",IF(AND((MID(G66,2,2)&gt;"17"),M66&lt;4),"Thi lại",IF(AND(MID(G66,2,2)&gt;"17",L66=0),"Thi lại",IF(AND((MID(G66,2,2)&lt;"12"),L66=0),"Thi lại",IF(AND((MID(G66,2,2)&lt;"18"),(MID(G66,2,2)&gt;"11"),L66=0),"Học lại","Đạt"))))))))))</f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16.5" customHeight="1" x14ac:dyDescent="0.25">
      <c r="B67" s="76">
        <v>59</v>
      </c>
      <c r="C67" s="77" t="s">
        <v>721</v>
      </c>
      <c r="D67" s="78" t="s">
        <v>722</v>
      </c>
      <c r="E67" s="79" t="s">
        <v>129</v>
      </c>
      <c r="F67" s="80" t="s">
        <v>723</v>
      </c>
      <c r="G67" s="77" t="s">
        <v>83</v>
      </c>
      <c r="H67" s="81">
        <v>10</v>
      </c>
      <c r="I67" s="81">
        <v>7</v>
      </c>
      <c r="J67" s="81" t="s">
        <v>25</v>
      </c>
      <c r="K67" s="81">
        <v>6</v>
      </c>
      <c r="L67" s="82">
        <v>6</v>
      </c>
      <c r="M67" s="83">
        <f>ROUND(SUMPRODUCT(H67:L67,$H$8:$L$8)/100,1)</f>
        <v>6.5</v>
      </c>
      <c r="N67" s="84" t="str">
        <f t="shared" si="3"/>
        <v>C+</v>
      </c>
      <c r="O67" s="85" t="str">
        <f t="shared" si="4"/>
        <v>Trung bình</v>
      </c>
      <c r="P67" s="86" t="str">
        <f t="shared" si="5"/>
        <v/>
      </c>
      <c r="Q67" s="87" t="s">
        <v>798</v>
      </c>
      <c r="R67" s="3"/>
      <c r="S67" s="21"/>
      <c r="T67" s="73" t="str">
        <f>IF(P67="Không đủ ĐKDT","Học lại",IF(P67="Đình chỉ thi","Học lại",IF(AND(MID(G67,2,2)&lt;"12",P67="Vắng"),"Thi lại",IF(P67="Vắng có phép", "Thi lại",IF(AND((MID(G67,2,2)&lt;"12"),M67&lt;4.5),"Thi lại",IF(AND((MID(G67,2,2)&lt;"18"),M67&lt;4),"Học lại",IF(AND((MID(G67,2,2)&gt;"17"),M67&lt;4),"Thi lại",IF(AND(MID(G67,2,2)&gt;"17",L67=0),"Thi lại",IF(AND((MID(G67,2,2)&lt;"12"),L67=0),"Thi lại",IF(AND((MID(G67,2,2)&lt;"18"),(MID(G67,2,2)&gt;"11"),L67=0),"Học lại","Đạt"))))))))))</f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16.5" customHeight="1" x14ac:dyDescent="0.25">
      <c r="B68" s="22">
        <v>60</v>
      </c>
      <c r="C68" s="23" t="s">
        <v>724</v>
      </c>
      <c r="D68" s="24" t="s">
        <v>610</v>
      </c>
      <c r="E68" s="25" t="s">
        <v>725</v>
      </c>
      <c r="F68" s="26" t="s">
        <v>726</v>
      </c>
      <c r="G68" s="23" t="s">
        <v>83</v>
      </c>
      <c r="H68" s="27">
        <v>8</v>
      </c>
      <c r="I68" s="27">
        <v>8</v>
      </c>
      <c r="J68" s="27" t="s">
        <v>25</v>
      </c>
      <c r="K68" s="27">
        <v>5</v>
      </c>
      <c r="L68" s="71">
        <v>2</v>
      </c>
      <c r="M68" s="28">
        <f>ROUND(SUMPRODUCT(H68:L68,$H$8:$L$8)/100,1)</f>
        <v>3.8</v>
      </c>
      <c r="N68" s="29" t="str">
        <f t="shared" si="3"/>
        <v>F</v>
      </c>
      <c r="O68" s="30" t="str">
        <f t="shared" si="4"/>
        <v>Kém</v>
      </c>
      <c r="P68" s="31" t="str">
        <f t="shared" si="5"/>
        <v/>
      </c>
      <c r="Q68" s="32" t="s">
        <v>798</v>
      </c>
      <c r="R68" s="3"/>
      <c r="S68" s="21"/>
      <c r="T68" s="73" t="str">
        <f>IF(P68="Không đủ ĐKDT","Học lại",IF(P68="Đình chỉ thi","Học lại",IF(AND(MID(G68,2,2)&lt;"12",P68="Vắng"),"Thi lại",IF(P68="Vắng có phép", "Thi lại",IF(AND((MID(G68,2,2)&lt;"12"),M68&lt;4.5),"Thi lại",IF(AND((MID(G68,2,2)&lt;"18"),M68&lt;4),"Học lại",IF(AND((MID(G68,2,2)&gt;"17"),M68&lt;4),"Thi lại",IF(AND(MID(G68,2,2)&gt;"17",L68=0),"Thi lại",IF(AND((MID(G68,2,2)&lt;"12"),L68=0),"Thi lại",IF(AND((MID(G68,2,2)&lt;"18"),(MID(G68,2,2)&gt;"11"),L68=0),"Học lại","Đạt"))))))))))</f>
        <v>Học lại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16.5" customHeight="1" x14ac:dyDescent="0.25">
      <c r="B69" s="22">
        <v>61</v>
      </c>
      <c r="C69" s="23" t="s">
        <v>727</v>
      </c>
      <c r="D69" s="24" t="s">
        <v>728</v>
      </c>
      <c r="E69" s="25" t="s">
        <v>49</v>
      </c>
      <c r="F69" s="26" t="s">
        <v>240</v>
      </c>
      <c r="G69" s="23" t="s">
        <v>83</v>
      </c>
      <c r="H69" s="27">
        <v>9</v>
      </c>
      <c r="I69" s="27">
        <v>8</v>
      </c>
      <c r="J69" s="27" t="s">
        <v>25</v>
      </c>
      <c r="K69" s="27">
        <v>5</v>
      </c>
      <c r="L69" s="71">
        <v>6</v>
      </c>
      <c r="M69" s="28">
        <f>ROUND(SUMPRODUCT(H69:L69,$H$8:$L$8)/100,1)</f>
        <v>6.3</v>
      </c>
      <c r="N69" s="29" t="str">
        <f t="shared" si="3"/>
        <v>C</v>
      </c>
      <c r="O69" s="30" t="str">
        <f t="shared" si="4"/>
        <v>Trung bình</v>
      </c>
      <c r="P69" s="31" t="str">
        <f t="shared" si="5"/>
        <v/>
      </c>
      <c r="Q69" s="32" t="s">
        <v>799</v>
      </c>
      <c r="R69" s="3"/>
      <c r="S69" s="21"/>
      <c r="T69" s="73" t="str">
        <f>IF(P69="Không đủ ĐKDT","Học lại",IF(P69="Đình chỉ thi","Học lại",IF(AND(MID(G69,2,2)&lt;"12",P69="Vắng"),"Thi lại",IF(P69="Vắng có phép", "Thi lại",IF(AND((MID(G69,2,2)&lt;"12"),M69&lt;4.5),"Thi lại",IF(AND((MID(G69,2,2)&lt;"18"),M69&lt;4),"Học lại",IF(AND((MID(G69,2,2)&gt;"17"),M69&lt;4),"Thi lại",IF(AND(MID(G69,2,2)&gt;"17",L69=0),"Thi lại",IF(AND((MID(G69,2,2)&lt;"12"),L69=0),"Thi lại",IF(AND((MID(G69,2,2)&lt;"18"),(MID(G69,2,2)&gt;"11"),L69=0),"Học lại","Đạt"))))))))))</f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16.5" customHeight="1" x14ac:dyDescent="0.25">
      <c r="B70" s="22">
        <v>62</v>
      </c>
      <c r="C70" s="23" t="s">
        <v>729</v>
      </c>
      <c r="D70" s="24" t="s">
        <v>730</v>
      </c>
      <c r="E70" s="25" t="s">
        <v>340</v>
      </c>
      <c r="F70" s="26" t="s">
        <v>731</v>
      </c>
      <c r="G70" s="23" t="s">
        <v>83</v>
      </c>
      <c r="H70" s="27">
        <v>8</v>
      </c>
      <c r="I70" s="27">
        <v>8</v>
      </c>
      <c r="J70" s="27" t="s">
        <v>25</v>
      </c>
      <c r="K70" s="27">
        <v>6</v>
      </c>
      <c r="L70" s="71">
        <v>6</v>
      </c>
      <c r="M70" s="28">
        <f>ROUND(SUMPRODUCT(H70:L70,$H$8:$L$8)/100,1)</f>
        <v>6.4</v>
      </c>
      <c r="N70" s="29" t="str">
        <f t="shared" si="3"/>
        <v>C</v>
      </c>
      <c r="O70" s="30" t="str">
        <f t="shared" si="4"/>
        <v>Trung bình</v>
      </c>
      <c r="P70" s="31" t="str">
        <f t="shared" si="5"/>
        <v/>
      </c>
      <c r="Q70" s="32" t="s">
        <v>799</v>
      </c>
      <c r="R70" s="3"/>
      <c r="S70" s="21"/>
      <c r="T70" s="73" t="str">
        <f>IF(P70="Không đủ ĐKDT","Học lại",IF(P70="Đình chỉ thi","Học lại",IF(AND(MID(G70,2,2)&lt;"12",P70="Vắng"),"Thi lại",IF(P70="Vắng có phép", "Thi lại",IF(AND((MID(G70,2,2)&lt;"12"),M70&lt;4.5),"Thi lại",IF(AND((MID(G70,2,2)&lt;"18"),M70&lt;4),"Học lại",IF(AND((MID(G70,2,2)&gt;"17"),M70&lt;4),"Thi lại",IF(AND(MID(G70,2,2)&gt;"17",L70=0),"Thi lại",IF(AND((MID(G70,2,2)&lt;"12"),L70=0),"Thi lại",IF(AND((MID(G70,2,2)&lt;"18"),(MID(G70,2,2)&gt;"11"),L70=0),"Học lại","Đạt"))))))))))</f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16.5" customHeight="1" x14ac:dyDescent="0.25">
      <c r="B71" s="22">
        <v>63</v>
      </c>
      <c r="C71" s="23" t="s">
        <v>732</v>
      </c>
      <c r="D71" s="24" t="s">
        <v>733</v>
      </c>
      <c r="E71" s="25" t="s">
        <v>494</v>
      </c>
      <c r="F71" s="26" t="s">
        <v>734</v>
      </c>
      <c r="G71" s="23" t="s">
        <v>735</v>
      </c>
      <c r="H71" s="27">
        <v>10</v>
      </c>
      <c r="I71" s="27">
        <v>7</v>
      </c>
      <c r="J71" s="27" t="s">
        <v>25</v>
      </c>
      <c r="K71" s="27">
        <v>6</v>
      </c>
      <c r="L71" s="71">
        <v>4</v>
      </c>
      <c r="M71" s="28">
        <f>ROUND(SUMPRODUCT(H71:L71,$H$8:$L$8)/100,1)</f>
        <v>5.3</v>
      </c>
      <c r="N71" s="29" t="str">
        <f t="shared" si="3"/>
        <v>D+</v>
      </c>
      <c r="O71" s="30" t="str">
        <f t="shared" si="4"/>
        <v>Trung bình yếu</v>
      </c>
      <c r="P71" s="31" t="str">
        <f t="shared" si="5"/>
        <v/>
      </c>
      <c r="Q71" s="32" t="s">
        <v>799</v>
      </c>
      <c r="R71" s="3"/>
      <c r="S71" s="21"/>
      <c r="T71" s="73" t="str">
        <f>IF(P71="Không đủ ĐKDT","Học lại",IF(P71="Đình chỉ thi","Học lại",IF(AND(MID(G71,2,2)&lt;"12",P71="Vắng"),"Thi lại",IF(P71="Vắng có phép", "Thi lại",IF(AND((MID(G71,2,2)&lt;"12"),M71&lt;4.5),"Thi lại",IF(AND((MID(G71,2,2)&lt;"18"),M71&lt;4),"Học lại",IF(AND((MID(G71,2,2)&gt;"17"),M71&lt;4),"Thi lại",IF(AND(MID(G71,2,2)&gt;"17",L71=0),"Thi lại",IF(AND((MID(G71,2,2)&lt;"12"),L71=0),"Thi lại",IF(AND((MID(G71,2,2)&lt;"18"),(MID(G71,2,2)&gt;"11"),L71=0),"Học lại","Đạt"))))))))))</f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16.5" customHeight="1" x14ac:dyDescent="0.25">
      <c r="B72" s="22">
        <v>64</v>
      </c>
      <c r="C72" s="23" t="s">
        <v>736</v>
      </c>
      <c r="D72" s="24" t="s">
        <v>737</v>
      </c>
      <c r="E72" s="25" t="s">
        <v>590</v>
      </c>
      <c r="F72" s="26" t="s">
        <v>738</v>
      </c>
      <c r="G72" s="23" t="s">
        <v>75</v>
      </c>
      <c r="H72" s="27">
        <v>10</v>
      </c>
      <c r="I72" s="27">
        <v>8</v>
      </c>
      <c r="J72" s="27" t="s">
        <v>25</v>
      </c>
      <c r="K72" s="27">
        <v>6</v>
      </c>
      <c r="L72" s="71">
        <v>4</v>
      </c>
      <c r="M72" s="28">
        <f>ROUND(SUMPRODUCT(H72:L72,$H$8:$L$8)/100,1)</f>
        <v>5.4</v>
      </c>
      <c r="N72" s="29" t="str">
        <f t="shared" si="3"/>
        <v>D+</v>
      </c>
      <c r="O72" s="30" t="str">
        <f t="shared" si="4"/>
        <v>Trung bình yếu</v>
      </c>
      <c r="P72" s="31" t="str">
        <f t="shared" si="5"/>
        <v/>
      </c>
      <c r="Q72" s="32" t="s">
        <v>799</v>
      </c>
      <c r="R72" s="3"/>
      <c r="S72" s="21"/>
      <c r="T72" s="73" t="str">
        <f>IF(P72="Không đủ ĐKDT","Học lại",IF(P72="Đình chỉ thi","Học lại",IF(AND(MID(G72,2,2)&lt;"12",P72="Vắng"),"Thi lại",IF(P72="Vắng có phép", "Thi lại",IF(AND((MID(G72,2,2)&lt;"12"),M72&lt;4.5),"Thi lại",IF(AND((MID(G72,2,2)&lt;"18"),M72&lt;4),"Học lại",IF(AND((MID(G72,2,2)&gt;"17"),M72&lt;4),"Thi lại",IF(AND(MID(G72,2,2)&gt;"17",L72=0),"Thi lại",IF(AND((MID(G72,2,2)&lt;"12"),L72=0),"Thi lại",IF(AND((MID(G72,2,2)&lt;"18"),(MID(G72,2,2)&gt;"11"),L72=0),"Học lại","Đạt"))))))))))</f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16.5" customHeight="1" x14ac:dyDescent="0.25">
      <c r="B73" s="22">
        <v>65</v>
      </c>
      <c r="C73" s="23" t="s">
        <v>739</v>
      </c>
      <c r="D73" s="24" t="s">
        <v>578</v>
      </c>
      <c r="E73" s="25" t="s">
        <v>267</v>
      </c>
      <c r="F73" s="26" t="s">
        <v>186</v>
      </c>
      <c r="G73" s="23" t="s">
        <v>83</v>
      </c>
      <c r="H73" s="27">
        <v>10</v>
      </c>
      <c r="I73" s="27">
        <v>8</v>
      </c>
      <c r="J73" s="27" t="s">
        <v>25</v>
      </c>
      <c r="K73" s="27">
        <v>6</v>
      </c>
      <c r="L73" s="71">
        <v>5</v>
      </c>
      <c r="M73" s="28">
        <f>ROUND(SUMPRODUCT(H73:L73,$H$8:$L$8)/100,1)</f>
        <v>6</v>
      </c>
      <c r="N73" s="29" t="str">
        <f t="shared" ref="N73:N96" si="6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C</v>
      </c>
      <c r="O73" s="30" t="str">
        <f t="shared" ref="O73:O96" si="7">IF($M73&lt;4,"Kém",IF(AND($M73&gt;=4,$M73&lt;=5.4),"Trung bình yếu",IF(AND($M73&gt;=5.5,$M73&lt;=6.9),"Trung bình",IF(AND($M73&gt;=7,$M73&lt;=8.4),"Khá",IF(AND($M73&gt;=8.5,$M73&lt;=10),"Giỏi","")))))</f>
        <v>Trung bình</v>
      </c>
      <c r="P73" s="31" t="str">
        <f t="shared" ref="P73:P94" si="8">+IF(OR($H73=0,$I73=0,$J73=0,$K73=0),"Không đủ ĐKDT",IF(AND(L73=0,M73&gt;=4),"Không đạt",""))</f>
        <v/>
      </c>
      <c r="Q73" s="32" t="s">
        <v>799</v>
      </c>
      <c r="R73" s="3"/>
      <c r="S73" s="21"/>
      <c r="T73" s="73" t="str">
        <f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16.5" customHeight="1" x14ac:dyDescent="0.25">
      <c r="B74" s="22">
        <v>66</v>
      </c>
      <c r="C74" s="23" t="s">
        <v>740</v>
      </c>
      <c r="D74" s="24" t="s">
        <v>741</v>
      </c>
      <c r="E74" s="25" t="s">
        <v>69</v>
      </c>
      <c r="F74" s="26" t="s">
        <v>742</v>
      </c>
      <c r="G74" s="23" t="s">
        <v>735</v>
      </c>
      <c r="H74" s="27">
        <v>10</v>
      </c>
      <c r="I74" s="27">
        <v>6</v>
      </c>
      <c r="J74" s="27" t="s">
        <v>25</v>
      </c>
      <c r="K74" s="27">
        <v>6</v>
      </c>
      <c r="L74" s="71">
        <v>3</v>
      </c>
      <c r="M74" s="28">
        <f>ROUND(SUMPRODUCT(H74:L74,$H$8:$L$8)/100,1)</f>
        <v>4.5999999999999996</v>
      </c>
      <c r="N74" s="29" t="str">
        <f t="shared" si="6"/>
        <v>D</v>
      </c>
      <c r="O74" s="30" t="str">
        <f t="shared" si="7"/>
        <v>Trung bình yếu</v>
      </c>
      <c r="P74" s="31" t="str">
        <f t="shared" si="8"/>
        <v/>
      </c>
      <c r="Q74" s="32" t="s">
        <v>799</v>
      </c>
      <c r="R74" s="3"/>
      <c r="S74" s="21"/>
      <c r="T74" s="73" t="str">
        <f>IF(P74="Không đủ ĐKDT","Học lại",IF(P74="Đình chỉ thi","Học lại",IF(AND(MID(G74,2,2)&lt;"12",P74="Vắng"),"Thi lại",IF(P74="Vắng có phép", "Thi lại",IF(AND((MID(G74,2,2)&lt;"12"),M74&lt;4.5),"Thi lại",IF(AND((MID(G74,2,2)&lt;"18"),M74&lt;4),"Học lại",IF(AND((MID(G74,2,2)&gt;"17"),M74&lt;4),"Thi lại",IF(AND(MID(G74,2,2)&gt;"17",L74=0),"Thi lại",IF(AND((MID(G74,2,2)&lt;"12"),L74=0),"Thi lại",IF(AND((MID(G74,2,2)&lt;"18"),(MID(G74,2,2)&gt;"11"),L74=0),"Học lại","Đạt"))))))))))</f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16.5" customHeight="1" x14ac:dyDescent="0.25">
      <c r="B75" s="22">
        <v>67</v>
      </c>
      <c r="C75" s="23" t="s">
        <v>743</v>
      </c>
      <c r="D75" s="24" t="s">
        <v>744</v>
      </c>
      <c r="E75" s="25" t="s">
        <v>167</v>
      </c>
      <c r="F75" s="26" t="s">
        <v>745</v>
      </c>
      <c r="G75" s="23" t="s">
        <v>70</v>
      </c>
      <c r="H75" s="27">
        <v>10</v>
      </c>
      <c r="I75" s="27">
        <v>6</v>
      </c>
      <c r="J75" s="27" t="s">
        <v>25</v>
      </c>
      <c r="K75" s="27">
        <v>6</v>
      </c>
      <c r="L75" s="71">
        <v>5</v>
      </c>
      <c r="M75" s="28">
        <f>ROUND(SUMPRODUCT(H75:L75,$H$8:$L$8)/100,1)</f>
        <v>5.8</v>
      </c>
      <c r="N75" s="29" t="str">
        <f t="shared" si="6"/>
        <v>C</v>
      </c>
      <c r="O75" s="30" t="str">
        <f t="shared" si="7"/>
        <v>Trung bình</v>
      </c>
      <c r="P75" s="31" t="str">
        <f t="shared" si="8"/>
        <v/>
      </c>
      <c r="Q75" s="32" t="s">
        <v>799</v>
      </c>
      <c r="R75" s="3"/>
      <c r="S75" s="21"/>
      <c r="T75" s="73" t="str">
        <f>IF(P75="Không đủ ĐKDT","Học lại",IF(P75="Đình chỉ thi","Học lại",IF(AND(MID(G75,2,2)&lt;"12",P75="Vắng"),"Thi lại",IF(P75="Vắng có phép", "Thi lại",IF(AND((MID(G75,2,2)&lt;"12"),M75&lt;4.5),"Thi lại",IF(AND((MID(G75,2,2)&lt;"18"),M75&lt;4),"Học lại",IF(AND((MID(G75,2,2)&gt;"17"),M75&lt;4),"Thi lại",IF(AND(MID(G75,2,2)&gt;"17",L75=0),"Thi lại",IF(AND((MID(G75,2,2)&lt;"12"),L75=0),"Thi lại",IF(AND((MID(G75,2,2)&lt;"18"),(MID(G75,2,2)&gt;"11"),L75=0),"Học lại","Đạt"))))))))))</f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18.75" customHeight="1" x14ac:dyDescent="0.25">
      <c r="B76" s="22">
        <v>68</v>
      </c>
      <c r="C76" s="23" t="s">
        <v>746</v>
      </c>
      <c r="D76" s="24" t="s">
        <v>587</v>
      </c>
      <c r="E76" s="25" t="s">
        <v>747</v>
      </c>
      <c r="F76" s="26" t="s">
        <v>748</v>
      </c>
      <c r="G76" s="23" t="s">
        <v>735</v>
      </c>
      <c r="H76" s="27">
        <v>0</v>
      </c>
      <c r="I76" s="27">
        <v>0</v>
      </c>
      <c r="J76" s="27" t="s">
        <v>25</v>
      </c>
      <c r="K76" s="27">
        <v>0</v>
      </c>
      <c r="L76" s="71" t="s">
        <v>25</v>
      </c>
      <c r="M76" s="28">
        <f>ROUND(SUMPRODUCT(H76:L76,$H$8:$L$8)/100,1)</f>
        <v>0</v>
      </c>
      <c r="N76" s="29" t="str">
        <f t="shared" si="6"/>
        <v>F</v>
      </c>
      <c r="O76" s="30" t="str">
        <f t="shared" si="7"/>
        <v>Kém</v>
      </c>
      <c r="P76" s="31" t="str">
        <f t="shared" si="8"/>
        <v>Không đủ ĐKDT</v>
      </c>
      <c r="Q76" s="32" t="s">
        <v>799</v>
      </c>
      <c r="R76" s="3"/>
      <c r="S76" s="21"/>
      <c r="T76" s="73" t="str">
        <f>IF(P76="Không đủ ĐKDT","Học lại",IF(P76="Đình chỉ thi","Học lại",IF(AND(MID(G76,2,2)&lt;"12",P76="Vắng"),"Thi lại",IF(P76="Vắng có phép", "Thi lại",IF(AND((MID(G76,2,2)&lt;"12"),M76&lt;4.5),"Thi lại",IF(AND((MID(G76,2,2)&lt;"18"),M76&lt;4),"Học lại",IF(AND((MID(G76,2,2)&gt;"17"),M76&lt;4),"Thi lại",IF(AND(MID(G76,2,2)&gt;"17",L76=0),"Thi lại",IF(AND((MID(G76,2,2)&lt;"12"),L76=0),"Thi lại",IF(AND((MID(G76,2,2)&lt;"18"),(MID(G76,2,2)&gt;"11"),L76=0),"Học lại","Đạt"))))))))))</f>
        <v>Học lại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18.75" customHeight="1" x14ac:dyDescent="0.25">
      <c r="B77" s="22">
        <v>69</v>
      </c>
      <c r="C77" s="23" t="s">
        <v>749</v>
      </c>
      <c r="D77" s="24" t="s">
        <v>222</v>
      </c>
      <c r="E77" s="25" t="s">
        <v>178</v>
      </c>
      <c r="F77" s="26" t="s">
        <v>750</v>
      </c>
      <c r="G77" s="23" t="s">
        <v>67</v>
      </c>
      <c r="H77" s="27">
        <v>10</v>
      </c>
      <c r="I77" s="27">
        <v>8</v>
      </c>
      <c r="J77" s="27" t="s">
        <v>25</v>
      </c>
      <c r="K77" s="27">
        <v>6</v>
      </c>
      <c r="L77" s="71">
        <v>6</v>
      </c>
      <c r="M77" s="28">
        <f>ROUND(SUMPRODUCT(H77:L77,$H$8:$L$8)/100,1)</f>
        <v>6.6</v>
      </c>
      <c r="N77" s="29" t="str">
        <f t="shared" si="6"/>
        <v>C+</v>
      </c>
      <c r="O77" s="30" t="str">
        <f t="shared" si="7"/>
        <v>Trung bình</v>
      </c>
      <c r="P77" s="31" t="str">
        <f t="shared" si="8"/>
        <v/>
      </c>
      <c r="Q77" s="32" t="s">
        <v>799</v>
      </c>
      <c r="R77" s="3"/>
      <c r="S77" s="21"/>
      <c r="T77" s="73" t="str">
        <f>IF(P77="Không đủ ĐKDT","Học lại",IF(P77="Đình chỉ thi","Học lại",IF(AND(MID(G77,2,2)&lt;"12",P77="Vắng"),"Thi lại",IF(P77="Vắng có phép", "Thi lại",IF(AND((MID(G77,2,2)&lt;"12"),M77&lt;4.5),"Thi lại",IF(AND((MID(G77,2,2)&lt;"18"),M77&lt;4),"Học lại",IF(AND((MID(G77,2,2)&gt;"17"),M77&lt;4),"Thi lại",IF(AND(MID(G77,2,2)&gt;"17",L77=0),"Thi lại",IF(AND((MID(G77,2,2)&lt;"12"),L77=0),"Thi lại",IF(AND((MID(G77,2,2)&lt;"18"),(MID(G77,2,2)&gt;"11"),L77=0),"Học lại","Đạt"))))))))))</f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18.75" customHeight="1" x14ac:dyDescent="0.25">
      <c r="B78" s="22">
        <v>70</v>
      </c>
      <c r="C78" s="23" t="s">
        <v>751</v>
      </c>
      <c r="D78" s="24" t="s">
        <v>181</v>
      </c>
      <c r="E78" s="25" t="s">
        <v>178</v>
      </c>
      <c r="F78" s="26" t="s">
        <v>752</v>
      </c>
      <c r="G78" s="23" t="s">
        <v>51</v>
      </c>
      <c r="H78" s="27">
        <v>9</v>
      </c>
      <c r="I78" s="27">
        <v>7</v>
      </c>
      <c r="J78" s="27" t="s">
        <v>25</v>
      </c>
      <c r="K78" s="27">
        <v>6</v>
      </c>
      <c r="L78" s="71">
        <v>3</v>
      </c>
      <c r="M78" s="28">
        <f>ROUND(SUMPRODUCT(H78:L78,$H$8:$L$8)/100,1)</f>
        <v>4.5999999999999996</v>
      </c>
      <c r="N78" s="29" t="str">
        <f t="shared" si="6"/>
        <v>D</v>
      </c>
      <c r="O78" s="30" t="str">
        <f t="shared" si="7"/>
        <v>Trung bình yếu</v>
      </c>
      <c r="P78" s="31" t="str">
        <f t="shared" si="8"/>
        <v/>
      </c>
      <c r="Q78" s="32" t="s">
        <v>799</v>
      </c>
      <c r="R78" s="3"/>
      <c r="S78" s="21"/>
      <c r="T78" s="73" t="str">
        <f>IF(P78="Không đủ ĐKDT","Học lại",IF(P78="Đình chỉ thi","Học lại",IF(AND(MID(G78,2,2)&lt;"12",P78="Vắng"),"Thi lại",IF(P78="Vắng có phép", "Thi lại",IF(AND((MID(G78,2,2)&lt;"12"),M78&lt;4.5),"Thi lại",IF(AND((MID(G78,2,2)&lt;"18"),M78&lt;4),"Học lại",IF(AND((MID(G78,2,2)&gt;"17"),M78&lt;4),"Thi lại",IF(AND(MID(G78,2,2)&gt;"17",L78=0),"Thi lại",IF(AND((MID(G78,2,2)&lt;"12"),L78=0),"Thi lại",IF(AND((MID(G78,2,2)&lt;"18"),(MID(G78,2,2)&gt;"11"),L78=0),"Học lại","Đạt"))))))))))</f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18.75" customHeight="1" x14ac:dyDescent="0.25">
      <c r="B79" s="22">
        <v>71</v>
      </c>
      <c r="C79" s="23" t="s">
        <v>753</v>
      </c>
      <c r="D79" s="24" t="s">
        <v>754</v>
      </c>
      <c r="E79" s="25" t="s">
        <v>283</v>
      </c>
      <c r="F79" s="26" t="s">
        <v>755</v>
      </c>
      <c r="G79" s="23" t="s">
        <v>735</v>
      </c>
      <c r="H79" s="27">
        <v>6</v>
      </c>
      <c r="I79" s="27">
        <v>6</v>
      </c>
      <c r="J79" s="27" t="s">
        <v>25</v>
      </c>
      <c r="K79" s="27">
        <v>6</v>
      </c>
      <c r="L79" s="71">
        <v>4</v>
      </c>
      <c r="M79" s="28">
        <f>ROUND(SUMPRODUCT(H79:L79,$H$8:$L$8)/100,1)</f>
        <v>4.8</v>
      </c>
      <c r="N79" s="29" t="str">
        <f t="shared" si="6"/>
        <v>D</v>
      </c>
      <c r="O79" s="30" t="str">
        <f t="shared" si="7"/>
        <v>Trung bình yếu</v>
      </c>
      <c r="P79" s="31" t="str">
        <f t="shared" si="8"/>
        <v/>
      </c>
      <c r="Q79" s="32" t="s">
        <v>799</v>
      </c>
      <c r="R79" s="3"/>
      <c r="S79" s="21"/>
      <c r="T79" s="73" t="str">
        <f>IF(P79="Không đủ ĐKDT","Học lại",IF(P79="Đình chỉ thi","Học lại",IF(AND(MID(G79,2,2)&lt;"12",P79="Vắng"),"Thi lại",IF(P79="Vắng có phép", "Thi lại",IF(AND((MID(G79,2,2)&lt;"12"),M79&lt;4.5),"Thi lại",IF(AND((MID(G79,2,2)&lt;"18"),M79&lt;4),"Học lại",IF(AND((MID(G79,2,2)&gt;"17"),M79&lt;4),"Thi lại",IF(AND(MID(G79,2,2)&gt;"17",L79=0),"Thi lại",IF(AND((MID(G79,2,2)&lt;"12"),L79=0),"Thi lại",IF(AND((MID(G79,2,2)&lt;"18"),(MID(G79,2,2)&gt;"11"),L79=0),"Học lại","Đạt"))))))))))</f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18.75" customHeight="1" x14ac:dyDescent="0.25">
      <c r="B80" s="22">
        <v>72</v>
      </c>
      <c r="C80" s="23" t="s">
        <v>756</v>
      </c>
      <c r="D80" s="24" t="s">
        <v>757</v>
      </c>
      <c r="E80" s="25" t="s">
        <v>682</v>
      </c>
      <c r="F80" s="26" t="s">
        <v>475</v>
      </c>
      <c r="G80" s="23" t="s">
        <v>70</v>
      </c>
      <c r="H80" s="27">
        <v>10</v>
      </c>
      <c r="I80" s="27">
        <v>7</v>
      </c>
      <c r="J80" s="27" t="s">
        <v>25</v>
      </c>
      <c r="K80" s="27">
        <v>6</v>
      </c>
      <c r="L80" s="71">
        <v>4</v>
      </c>
      <c r="M80" s="28">
        <f>ROUND(SUMPRODUCT(H80:L80,$H$8:$L$8)/100,1)</f>
        <v>5.3</v>
      </c>
      <c r="N80" s="29" t="str">
        <f t="shared" si="6"/>
        <v>D+</v>
      </c>
      <c r="O80" s="30" t="str">
        <f t="shared" si="7"/>
        <v>Trung bình yếu</v>
      </c>
      <c r="P80" s="31" t="str">
        <f t="shared" si="8"/>
        <v/>
      </c>
      <c r="Q80" s="32" t="s">
        <v>799</v>
      </c>
      <c r="R80" s="3"/>
      <c r="S80" s="21"/>
      <c r="T80" s="73" t="str">
        <f>IF(P80="Không đủ ĐKDT","Học lại",IF(P80="Đình chỉ thi","Học lại",IF(AND(MID(G80,2,2)&lt;"12",P80="Vắng"),"Thi lại",IF(P80="Vắng có phép", "Thi lại",IF(AND((MID(G80,2,2)&lt;"12"),M80&lt;4.5),"Thi lại",IF(AND((MID(G80,2,2)&lt;"18"),M80&lt;4),"Học lại",IF(AND((MID(G80,2,2)&gt;"17"),M80&lt;4),"Thi lại",IF(AND(MID(G80,2,2)&gt;"17",L80=0),"Thi lại",IF(AND((MID(G80,2,2)&lt;"12"),L80=0),"Thi lại",IF(AND((MID(G80,2,2)&lt;"18"),(MID(G80,2,2)&gt;"11"),L80=0),"Học lại","Đạt"))))))))))</f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2:35" ht="18.75" customHeight="1" x14ac:dyDescent="0.25">
      <c r="B81" s="22">
        <v>73</v>
      </c>
      <c r="C81" s="23" t="s">
        <v>758</v>
      </c>
      <c r="D81" s="24" t="s">
        <v>759</v>
      </c>
      <c r="E81" s="25" t="s">
        <v>287</v>
      </c>
      <c r="F81" s="26" t="s">
        <v>760</v>
      </c>
      <c r="G81" s="23" t="s">
        <v>735</v>
      </c>
      <c r="H81" s="27">
        <v>0</v>
      </c>
      <c r="I81" s="27">
        <v>0</v>
      </c>
      <c r="J81" s="27" t="s">
        <v>25</v>
      </c>
      <c r="K81" s="27">
        <v>0</v>
      </c>
      <c r="L81" s="71" t="s">
        <v>25</v>
      </c>
      <c r="M81" s="28">
        <f>ROUND(SUMPRODUCT(H81:L81,$H$8:$L$8)/100,1)</f>
        <v>0</v>
      </c>
      <c r="N81" s="29" t="str">
        <f t="shared" si="6"/>
        <v>F</v>
      </c>
      <c r="O81" s="30" t="str">
        <f t="shared" si="7"/>
        <v>Kém</v>
      </c>
      <c r="P81" s="31" t="str">
        <f t="shared" si="8"/>
        <v>Không đủ ĐKDT</v>
      </c>
      <c r="Q81" s="32" t="s">
        <v>799</v>
      </c>
      <c r="R81" s="3"/>
      <c r="S81" s="21"/>
      <c r="T81" s="73" t="str">
        <f>IF(P81="Không đủ ĐKDT","Học lại",IF(P81="Đình chỉ thi","Học lại",IF(AND(MID(G81,2,2)&lt;"12",P81="Vắng"),"Thi lại",IF(P81="Vắng có phép", "Thi lại",IF(AND((MID(G81,2,2)&lt;"12"),M81&lt;4.5),"Thi lại",IF(AND((MID(G81,2,2)&lt;"18"),M81&lt;4),"Học lại",IF(AND((MID(G81,2,2)&gt;"17"),M81&lt;4),"Thi lại",IF(AND(MID(G81,2,2)&gt;"17",L81=0),"Thi lại",IF(AND((MID(G81,2,2)&lt;"12"),L81=0),"Thi lại",IF(AND((MID(G81,2,2)&lt;"18"),(MID(G81,2,2)&gt;"11"),L81=0),"Học lại","Đạt"))))))))))</f>
        <v>Học lại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2:35" ht="18.75" customHeight="1" x14ac:dyDescent="0.25">
      <c r="B82" s="22">
        <v>74</v>
      </c>
      <c r="C82" s="23" t="s">
        <v>761</v>
      </c>
      <c r="D82" s="24" t="s">
        <v>762</v>
      </c>
      <c r="E82" s="25" t="s">
        <v>206</v>
      </c>
      <c r="F82" s="26" t="s">
        <v>763</v>
      </c>
      <c r="G82" s="23" t="s">
        <v>70</v>
      </c>
      <c r="H82" s="27">
        <v>10</v>
      </c>
      <c r="I82" s="27">
        <v>8</v>
      </c>
      <c r="J82" s="27" t="s">
        <v>25</v>
      </c>
      <c r="K82" s="27">
        <v>8</v>
      </c>
      <c r="L82" s="71">
        <v>7</v>
      </c>
      <c r="M82" s="28">
        <f>ROUND(SUMPRODUCT(H82:L82,$H$8:$L$8)/100,1)</f>
        <v>7.6</v>
      </c>
      <c r="N82" s="29" t="str">
        <f t="shared" si="6"/>
        <v>B</v>
      </c>
      <c r="O82" s="30" t="str">
        <f t="shared" si="7"/>
        <v>Khá</v>
      </c>
      <c r="P82" s="31" t="str">
        <f t="shared" si="8"/>
        <v/>
      </c>
      <c r="Q82" s="32" t="s">
        <v>799</v>
      </c>
      <c r="R82" s="3"/>
      <c r="S82" s="21"/>
      <c r="T82" s="73" t="str">
        <f>IF(P82="Không đủ ĐKDT","Học lại",IF(P82="Đình chỉ thi","Học lại",IF(AND(MID(G82,2,2)&lt;"12",P82="Vắng"),"Thi lại",IF(P82="Vắng có phép", "Thi lại",IF(AND((MID(G82,2,2)&lt;"12"),M82&lt;4.5),"Thi lại",IF(AND((MID(G82,2,2)&lt;"18"),M82&lt;4),"Học lại",IF(AND((MID(G82,2,2)&gt;"17"),M82&lt;4),"Thi lại",IF(AND(MID(G82,2,2)&gt;"17",L82=0),"Thi lại",IF(AND((MID(G82,2,2)&lt;"12"),L82=0),"Thi lại",IF(AND((MID(G82,2,2)&lt;"18"),(MID(G82,2,2)&gt;"11"),L82=0),"Học lại","Đạt"))))))))))</f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2:35" ht="18.75" customHeight="1" x14ac:dyDescent="0.25">
      <c r="B83" s="22">
        <v>75</v>
      </c>
      <c r="C83" s="23" t="s">
        <v>764</v>
      </c>
      <c r="D83" s="24" t="s">
        <v>59</v>
      </c>
      <c r="E83" s="25" t="s">
        <v>765</v>
      </c>
      <c r="F83" s="26" t="s">
        <v>236</v>
      </c>
      <c r="G83" s="23" t="s">
        <v>62</v>
      </c>
      <c r="H83" s="27">
        <v>10</v>
      </c>
      <c r="I83" s="27">
        <v>8</v>
      </c>
      <c r="J83" s="27" t="s">
        <v>25</v>
      </c>
      <c r="K83" s="27">
        <v>6</v>
      </c>
      <c r="L83" s="71">
        <v>7</v>
      </c>
      <c r="M83" s="28">
        <f>ROUND(SUMPRODUCT(H83:L83,$H$8:$L$8)/100,1)</f>
        <v>7.2</v>
      </c>
      <c r="N83" s="29" t="str">
        <f t="shared" si="6"/>
        <v>B</v>
      </c>
      <c r="O83" s="30" t="str">
        <f t="shared" si="7"/>
        <v>Khá</v>
      </c>
      <c r="P83" s="31" t="str">
        <f t="shared" si="8"/>
        <v/>
      </c>
      <c r="Q83" s="32" t="s">
        <v>799</v>
      </c>
      <c r="R83" s="3"/>
      <c r="S83" s="21"/>
      <c r="T83" s="73" t="str">
        <f>IF(P83="Không đủ ĐKDT","Học lại",IF(P83="Đình chỉ thi","Học lại",IF(AND(MID(G83,2,2)&lt;"12",P83="Vắng"),"Thi lại",IF(P83="Vắng có phép", "Thi lại",IF(AND((MID(G83,2,2)&lt;"12"),M83&lt;4.5),"Thi lại",IF(AND((MID(G83,2,2)&lt;"18"),M83&lt;4),"Học lại",IF(AND((MID(G83,2,2)&gt;"17"),M83&lt;4),"Thi lại",IF(AND(MID(G83,2,2)&gt;"17",L83=0),"Thi lại",IF(AND((MID(G83,2,2)&lt;"12"),L83=0),"Thi lại",IF(AND((MID(G83,2,2)&lt;"18"),(MID(G83,2,2)&gt;"11"),L83=0),"Học lại","Đạt"))))))))))</f>
        <v>Đạt</v>
      </c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2:35" ht="18.75" customHeight="1" x14ac:dyDescent="0.25">
      <c r="B84" s="22">
        <v>76</v>
      </c>
      <c r="C84" s="23" t="s">
        <v>766</v>
      </c>
      <c r="D84" s="24" t="s">
        <v>59</v>
      </c>
      <c r="E84" s="25" t="s">
        <v>614</v>
      </c>
      <c r="F84" s="26" t="s">
        <v>164</v>
      </c>
      <c r="G84" s="23" t="s">
        <v>83</v>
      </c>
      <c r="H84" s="27">
        <v>10</v>
      </c>
      <c r="I84" s="27">
        <v>8</v>
      </c>
      <c r="J84" s="27" t="s">
        <v>25</v>
      </c>
      <c r="K84" s="27">
        <v>5</v>
      </c>
      <c r="L84" s="71">
        <v>7</v>
      </c>
      <c r="M84" s="28">
        <f>ROUND(SUMPRODUCT(H84:L84,$H$8:$L$8)/100,1)</f>
        <v>7</v>
      </c>
      <c r="N84" s="29" t="str">
        <f t="shared" si="6"/>
        <v>B</v>
      </c>
      <c r="O84" s="30" t="str">
        <f t="shared" si="7"/>
        <v>Khá</v>
      </c>
      <c r="P84" s="31" t="str">
        <f t="shared" si="8"/>
        <v/>
      </c>
      <c r="Q84" s="32" t="s">
        <v>799</v>
      </c>
      <c r="R84" s="3"/>
      <c r="S84" s="21"/>
      <c r="T84" s="73" t="str">
        <f>IF(P84="Không đủ ĐKDT","Học lại",IF(P84="Đình chỉ thi","Học lại",IF(AND(MID(G84,2,2)&lt;"12",P84="Vắng"),"Thi lại",IF(P84="Vắng có phép", "Thi lại",IF(AND((MID(G84,2,2)&lt;"12"),M84&lt;4.5),"Thi lại",IF(AND((MID(G84,2,2)&lt;"18"),M84&lt;4),"Học lại",IF(AND((MID(G84,2,2)&gt;"17"),M84&lt;4),"Thi lại",IF(AND(MID(G84,2,2)&gt;"17",L84=0),"Thi lại",IF(AND((MID(G84,2,2)&lt;"12"),L84=0),"Thi lại",IF(AND((MID(G84,2,2)&lt;"18"),(MID(G84,2,2)&gt;"11"),L84=0),"Học lại","Đạt"))))))))))</f>
        <v>Đạt</v>
      </c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2:35" ht="18.75" customHeight="1" x14ac:dyDescent="0.25">
      <c r="B85" s="22">
        <v>77</v>
      </c>
      <c r="C85" s="23" t="s">
        <v>767</v>
      </c>
      <c r="D85" s="24" t="s">
        <v>170</v>
      </c>
      <c r="E85" s="25" t="s">
        <v>614</v>
      </c>
      <c r="F85" s="26" t="s">
        <v>768</v>
      </c>
      <c r="G85" s="23" t="s">
        <v>70</v>
      </c>
      <c r="H85" s="27">
        <v>10</v>
      </c>
      <c r="I85" s="27">
        <v>7</v>
      </c>
      <c r="J85" s="27" t="s">
        <v>25</v>
      </c>
      <c r="K85" s="27">
        <v>6</v>
      </c>
      <c r="L85" s="71">
        <v>3</v>
      </c>
      <c r="M85" s="28">
        <f>ROUND(SUMPRODUCT(H85:L85,$H$8:$L$8)/100,1)</f>
        <v>4.7</v>
      </c>
      <c r="N85" s="29" t="str">
        <f t="shared" si="6"/>
        <v>D</v>
      </c>
      <c r="O85" s="30" t="str">
        <f t="shared" si="7"/>
        <v>Trung bình yếu</v>
      </c>
      <c r="P85" s="31" t="str">
        <f t="shared" si="8"/>
        <v/>
      </c>
      <c r="Q85" s="32" t="s">
        <v>799</v>
      </c>
      <c r="R85" s="3"/>
      <c r="S85" s="21"/>
      <c r="T85" s="73" t="str">
        <f>IF(P85="Không đủ ĐKDT","Học lại",IF(P85="Đình chỉ thi","Học lại",IF(AND(MID(G85,2,2)&lt;"12",P85="Vắng"),"Thi lại",IF(P85="Vắng có phép", "Thi lại",IF(AND((MID(G85,2,2)&lt;"12"),M85&lt;4.5),"Thi lại",IF(AND((MID(G85,2,2)&lt;"18"),M85&lt;4),"Học lại",IF(AND((MID(G85,2,2)&gt;"17"),M85&lt;4),"Thi lại",IF(AND(MID(G85,2,2)&gt;"17",L85=0),"Thi lại",IF(AND((MID(G85,2,2)&lt;"12"),L85=0),"Thi lại",IF(AND((MID(G85,2,2)&lt;"18"),(MID(G85,2,2)&gt;"11"),L85=0),"Học lại","Đạt"))))))))))</f>
        <v>Đạt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2:35" ht="18.75" customHeight="1" x14ac:dyDescent="0.25">
      <c r="B86" s="22">
        <v>78</v>
      </c>
      <c r="C86" s="23" t="s">
        <v>769</v>
      </c>
      <c r="D86" s="24" t="s">
        <v>353</v>
      </c>
      <c r="E86" s="25" t="s">
        <v>218</v>
      </c>
      <c r="F86" s="26" t="s">
        <v>172</v>
      </c>
      <c r="G86" s="23" t="s">
        <v>62</v>
      </c>
      <c r="H86" s="27">
        <v>9</v>
      </c>
      <c r="I86" s="27">
        <v>8</v>
      </c>
      <c r="J86" s="27" t="s">
        <v>25</v>
      </c>
      <c r="K86" s="27">
        <v>6</v>
      </c>
      <c r="L86" s="71">
        <v>6</v>
      </c>
      <c r="M86" s="28">
        <f>ROUND(SUMPRODUCT(H86:L86,$H$8:$L$8)/100,1)</f>
        <v>6.5</v>
      </c>
      <c r="N86" s="29" t="str">
        <f t="shared" si="6"/>
        <v>C+</v>
      </c>
      <c r="O86" s="30" t="str">
        <f t="shared" si="7"/>
        <v>Trung bình</v>
      </c>
      <c r="P86" s="31" t="str">
        <f t="shared" si="8"/>
        <v/>
      </c>
      <c r="Q86" s="32" t="s">
        <v>799</v>
      </c>
      <c r="R86" s="3"/>
      <c r="S86" s="21"/>
      <c r="T86" s="73" t="str">
        <f>IF(P86="Không đủ ĐKDT","Học lại",IF(P86="Đình chỉ thi","Học lại",IF(AND(MID(G86,2,2)&lt;"12",P86="Vắng"),"Thi lại",IF(P86="Vắng có phép", "Thi lại",IF(AND((MID(G86,2,2)&lt;"12"),M86&lt;4.5),"Thi lại",IF(AND((MID(G86,2,2)&lt;"18"),M86&lt;4),"Học lại",IF(AND((MID(G86,2,2)&gt;"17"),M86&lt;4),"Thi lại",IF(AND(MID(G86,2,2)&gt;"17",L86=0),"Thi lại",IF(AND((MID(G86,2,2)&lt;"12"),L86=0),"Thi lại",IF(AND((MID(G86,2,2)&lt;"18"),(MID(G86,2,2)&gt;"11"),L86=0),"Học lại","Đạt"))))))))))</f>
        <v>Đạt</v>
      </c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2:35" ht="18.75" customHeight="1" x14ac:dyDescent="0.25">
      <c r="B87" s="22">
        <v>79</v>
      </c>
      <c r="C87" s="23" t="s">
        <v>770</v>
      </c>
      <c r="D87" s="24" t="s">
        <v>318</v>
      </c>
      <c r="E87" s="25" t="s">
        <v>771</v>
      </c>
      <c r="F87" s="26" t="s">
        <v>772</v>
      </c>
      <c r="G87" s="23" t="s">
        <v>70</v>
      </c>
      <c r="H87" s="27">
        <v>10</v>
      </c>
      <c r="I87" s="27">
        <v>8</v>
      </c>
      <c r="J87" s="27" t="s">
        <v>25</v>
      </c>
      <c r="K87" s="27">
        <v>6</v>
      </c>
      <c r="L87" s="71">
        <v>6</v>
      </c>
      <c r="M87" s="28">
        <f>ROUND(SUMPRODUCT(H87:L87,$H$8:$L$8)/100,1)</f>
        <v>6.6</v>
      </c>
      <c r="N87" s="29" t="str">
        <f t="shared" si="6"/>
        <v>C+</v>
      </c>
      <c r="O87" s="30" t="str">
        <f t="shared" si="7"/>
        <v>Trung bình</v>
      </c>
      <c r="P87" s="31" t="str">
        <f t="shared" si="8"/>
        <v/>
      </c>
      <c r="Q87" s="32" t="s">
        <v>799</v>
      </c>
      <c r="R87" s="3"/>
      <c r="S87" s="21"/>
      <c r="T87" s="73" t="str">
        <f>IF(P87="Không đủ ĐKDT","Học lại",IF(P87="Đình chỉ thi","Học lại",IF(AND(MID(G87,2,2)&lt;"12",P87="Vắng"),"Thi lại",IF(P87="Vắng có phép", "Thi lại",IF(AND((MID(G87,2,2)&lt;"12"),M87&lt;4.5),"Thi lại",IF(AND((MID(G87,2,2)&lt;"18"),M87&lt;4),"Học lại",IF(AND((MID(G87,2,2)&gt;"17"),M87&lt;4),"Thi lại",IF(AND(MID(G87,2,2)&gt;"17",L87=0),"Thi lại",IF(AND((MID(G87,2,2)&lt;"12"),L87=0),"Thi lại",IF(AND((MID(G87,2,2)&lt;"18"),(MID(G87,2,2)&gt;"11"),L87=0),"Học lại","Đạt"))))))))))</f>
        <v>Đạt</v>
      </c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2:35" ht="18.75" customHeight="1" x14ac:dyDescent="0.25">
      <c r="B88" s="22">
        <v>80</v>
      </c>
      <c r="C88" s="23" t="s">
        <v>773</v>
      </c>
      <c r="D88" s="24" t="s">
        <v>617</v>
      </c>
      <c r="E88" s="25" t="s">
        <v>397</v>
      </c>
      <c r="F88" s="26" t="s">
        <v>224</v>
      </c>
      <c r="G88" s="23" t="s">
        <v>67</v>
      </c>
      <c r="H88" s="27">
        <v>10</v>
      </c>
      <c r="I88" s="27">
        <v>7</v>
      </c>
      <c r="J88" s="27" t="s">
        <v>25</v>
      </c>
      <c r="K88" s="27">
        <v>6</v>
      </c>
      <c r="L88" s="71">
        <v>5</v>
      </c>
      <c r="M88" s="28">
        <f>ROUND(SUMPRODUCT(H88:L88,$H$8:$L$8)/100,1)</f>
        <v>5.9</v>
      </c>
      <c r="N88" s="29" t="str">
        <f t="shared" si="6"/>
        <v>C</v>
      </c>
      <c r="O88" s="30" t="str">
        <f t="shared" si="7"/>
        <v>Trung bình</v>
      </c>
      <c r="P88" s="31" t="str">
        <f t="shared" si="8"/>
        <v/>
      </c>
      <c r="Q88" s="32" t="s">
        <v>799</v>
      </c>
      <c r="R88" s="3"/>
      <c r="S88" s="21"/>
      <c r="T88" s="73" t="str">
        <f>IF(P88="Không đủ ĐKDT","Học lại",IF(P88="Đình chỉ thi","Học lại",IF(AND(MID(G88,2,2)&lt;"12",P88="Vắng"),"Thi lại",IF(P88="Vắng có phép", "Thi lại",IF(AND((MID(G88,2,2)&lt;"12"),M88&lt;4.5),"Thi lại",IF(AND((MID(G88,2,2)&lt;"18"),M88&lt;4),"Học lại",IF(AND((MID(G88,2,2)&gt;"17"),M88&lt;4),"Thi lại",IF(AND(MID(G88,2,2)&gt;"17",L88=0),"Thi lại",IF(AND((MID(G88,2,2)&lt;"12"),L88=0),"Thi lại",IF(AND((MID(G88,2,2)&lt;"18"),(MID(G88,2,2)&gt;"11"),L88=0),"Học lại","Đạt"))))))))))</f>
        <v>Đạt</v>
      </c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2:35" ht="18.75" customHeight="1" x14ac:dyDescent="0.25">
      <c r="B89" s="22">
        <v>81</v>
      </c>
      <c r="C89" s="23" t="s">
        <v>774</v>
      </c>
      <c r="D89" s="24" t="s">
        <v>356</v>
      </c>
      <c r="E89" s="25" t="s">
        <v>223</v>
      </c>
      <c r="F89" s="26" t="s">
        <v>775</v>
      </c>
      <c r="G89" s="23" t="s">
        <v>735</v>
      </c>
      <c r="H89" s="27">
        <v>10</v>
      </c>
      <c r="I89" s="27">
        <v>6</v>
      </c>
      <c r="J89" s="27" t="s">
        <v>25</v>
      </c>
      <c r="K89" s="27">
        <v>6</v>
      </c>
      <c r="L89" s="71">
        <v>8</v>
      </c>
      <c r="M89" s="28">
        <f>ROUND(SUMPRODUCT(H89:L89,$H$8:$L$8)/100,1)</f>
        <v>7.6</v>
      </c>
      <c r="N89" s="29" t="str">
        <f t="shared" si="6"/>
        <v>B</v>
      </c>
      <c r="O89" s="30" t="str">
        <f t="shared" si="7"/>
        <v>Khá</v>
      </c>
      <c r="P89" s="31" t="str">
        <f t="shared" si="8"/>
        <v/>
      </c>
      <c r="Q89" s="32" t="s">
        <v>799</v>
      </c>
      <c r="R89" s="3"/>
      <c r="S89" s="21"/>
      <c r="T89" s="73" t="str">
        <f>IF(P89="Không đủ ĐKDT","Học lại",IF(P89="Đình chỉ thi","Học lại",IF(AND(MID(G89,2,2)&lt;"12",P89="Vắng"),"Thi lại",IF(P89="Vắng có phép", "Thi lại",IF(AND((MID(G89,2,2)&lt;"12"),M89&lt;4.5),"Thi lại",IF(AND((MID(G89,2,2)&lt;"18"),M89&lt;4),"Học lại",IF(AND((MID(G89,2,2)&gt;"17"),M89&lt;4),"Thi lại",IF(AND(MID(G89,2,2)&gt;"17",L89=0),"Thi lại",IF(AND((MID(G89,2,2)&lt;"12"),L89=0),"Thi lại",IF(AND((MID(G89,2,2)&lt;"18"),(MID(G89,2,2)&gt;"11"),L89=0),"Học lại","Đạt"))))))))))</f>
        <v>Đạt</v>
      </c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2:35" ht="18.75" customHeight="1" x14ac:dyDescent="0.25">
      <c r="B90" s="22">
        <v>82</v>
      </c>
      <c r="C90" s="23" t="s">
        <v>776</v>
      </c>
      <c r="D90" s="24" t="s">
        <v>777</v>
      </c>
      <c r="E90" s="25" t="s">
        <v>632</v>
      </c>
      <c r="F90" s="26" t="s">
        <v>778</v>
      </c>
      <c r="G90" s="23" t="s">
        <v>67</v>
      </c>
      <c r="H90" s="27">
        <v>10</v>
      </c>
      <c r="I90" s="27">
        <v>8</v>
      </c>
      <c r="J90" s="27" t="s">
        <v>25</v>
      </c>
      <c r="K90" s="27">
        <v>6</v>
      </c>
      <c r="L90" s="71">
        <v>4</v>
      </c>
      <c r="M90" s="28">
        <f>ROUND(SUMPRODUCT(H90:L90,$H$8:$L$8)/100,1)</f>
        <v>5.4</v>
      </c>
      <c r="N90" s="29" t="str">
        <f t="shared" si="6"/>
        <v>D+</v>
      </c>
      <c r="O90" s="30" t="str">
        <f t="shared" si="7"/>
        <v>Trung bình yếu</v>
      </c>
      <c r="P90" s="31" t="str">
        <f t="shared" si="8"/>
        <v/>
      </c>
      <c r="Q90" s="32" t="s">
        <v>799</v>
      </c>
      <c r="R90" s="3"/>
      <c r="S90" s="21"/>
      <c r="T90" s="73" t="str">
        <f>IF(P90="Không đủ ĐKDT","Học lại",IF(P90="Đình chỉ thi","Học lại",IF(AND(MID(G90,2,2)&lt;"12",P90="Vắng"),"Thi lại",IF(P90="Vắng có phép", "Thi lại",IF(AND((MID(G90,2,2)&lt;"12"),M90&lt;4.5),"Thi lại",IF(AND((MID(G90,2,2)&lt;"18"),M90&lt;4),"Học lại",IF(AND((MID(G90,2,2)&gt;"17"),M90&lt;4),"Thi lại",IF(AND(MID(G90,2,2)&gt;"17",L90=0),"Thi lại",IF(AND((MID(G90,2,2)&lt;"12"),L90=0),"Thi lại",IF(AND((MID(G90,2,2)&lt;"18"),(MID(G90,2,2)&gt;"11"),L90=0),"Học lại","Đạt"))))))))))</f>
        <v>Đạt</v>
      </c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2:35" ht="18.75" customHeight="1" x14ac:dyDescent="0.25">
      <c r="B91" s="22">
        <v>83</v>
      </c>
      <c r="C91" s="23" t="s">
        <v>779</v>
      </c>
      <c r="D91" s="24" t="s">
        <v>431</v>
      </c>
      <c r="E91" s="25" t="s">
        <v>780</v>
      </c>
      <c r="F91" s="26" t="s">
        <v>781</v>
      </c>
      <c r="G91" s="23" t="s">
        <v>83</v>
      </c>
      <c r="H91" s="27">
        <v>10</v>
      </c>
      <c r="I91" s="27">
        <v>7</v>
      </c>
      <c r="J91" s="27" t="s">
        <v>25</v>
      </c>
      <c r="K91" s="27">
        <v>6</v>
      </c>
      <c r="L91" s="71">
        <v>6</v>
      </c>
      <c r="M91" s="28">
        <f>ROUND(SUMPRODUCT(H91:L91,$H$8:$L$8)/100,1)</f>
        <v>6.5</v>
      </c>
      <c r="N91" s="29" t="str">
        <f t="shared" si="6"/>
        <v>C+</v>
      </c>
      <c r="O91" s="30" t="str">
        <f t="shared" si="7"/>
        <v>Trung bình</v>
      </c>
      <c r="P91" s="31" t="str">
        <f t="shared" si="8"/>
        <v/>
      </c>
      <c r="Q91" s="32" t="s">
        <v>799</v>
      </c>
      <c r="R91" s="3"/>
      <c r="S91" s="21"/>
      <c r="T91" s="73" t="str">
        <f>IF(P91="Không đủ ĐKDT","Học lại",IF(P91="Đình chỉ thi","Học lại",IF(AND(MID(G91,2,2)&lt;"12",P91="Vắng"),"Thi lại",IF(P91="Vắng có phép", "Thi lại",IF(AND((MID(G91,2,2)&lt;"12"),M91&lt;4.5),"Thi lại",IF(AND((MID(G91,2,2)&lt;"18"),M91&lt;4),"Học lại",IF(AND((MID(G91,2,2)&gt;"17"),M91&lt;4),"Thi lại",IF(AND(MID(G91,2,2)&gt;"17",L91=0),"Thi lại",IF(AND((MID(G91,2,2)&lt;"12"),L91=0),"Thi lại",IF(AND((MID(G91,2,2)&lt;"18"),(MID(G91,2,2)&gt;"11"),L91=0),"Học lại","Đạt"))))))))))</f>
        <v>Đạt</v>
      </c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2:35" ht="18.75" customHeight="1" x14ac:dyDescent="0.25">
      <c r="B92" s="22">
        <v>84</v>
      </c>
      <c r="C92" s="23" t="s">
        <v>782</v>
      </c>
      <c r="D92" s="24" t="s">
        <v>783</v>
      </c>
      <c r="E92" s="25" t="s">
        <v>530</v>
      </c>
      <c r="F92" s="26" t="s">
        <v>784</v>
      </c>
      <c r="G92" s="23" t="s">
        <v>735</v>
      </c>
      <c r="H92" s="27">
        <v>0</v>
      </c>
      <c r="I92" s="27">
        <v>0</v>
      </c>
      <c r="J92" s="27" t="s">
        <v>25</v>
      </c>
      <c r="K92" s="27">
        <v>0</v>
      </c>
      <c r="L92" s="71" t="s">
        <v>25</v>
      </c>
      <c r="M92" s="28">
        <f>ROUND(SUMPRODUCT(H92:L92,$H$8:$L$8)/100,1)</f>
        <v>0</v>
      </c>
      <c r="N92" s="29" t="str">
        <f t="shared" si="6"/>
        <v>F</v>
      </c>
      <c r="O92" s="30" t="str">
        <f t="shared" si="7"/>
        <v>Kém</v>
      </c>
      <c r="P92" s="31" t="str">
        <f t="shared" si="8"/>
        <v>Không đủ ĐKDT</v>
      </c>
      <c r="Q92" s="32" t="s">
        <v>799</v>
      </c>
      <c r="R92" s="3"/>
      <c r="S92" s="21"/>
      <c r="T92" s="73" t="str">
        <f>IF(P92="Không đủ ĐKDT","Học lại",IF(P92="Đình chỉ thi","Học lại",IF(AND(MID(G92,2,2)&lt;"12",P92="Vắng"),"Thi lại",IF(P92="Vắng có phép", "Thi lại",IF(AND((MID(G92,2,2)&lt;"12"),M92&lt;4.5),"Thi lại",IF(AND((MID(G92,2,2)&lt;"18"),M92&lt;4),"Học lại",IF(AND((MID(G92,2,2)&gt;"17"),M92&lt;4),"Thi lại",IF(AND(MID(G92,2,2)&gt;"17",L92=0),"Thi lại",IF(AND((MID(G92,2,2)&lt;"12"),L92=0),"Thi lại",IF(AND((MID(G92,2,2)&lt;"18"),(MID(G92,2,2)&gt;"11"),L92=0),"Học lại","Đạt"))))))))))</f>
        <v>Học lại</v>
      </c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2:35" ht="18.75" customHeight="1" x14ac:dyDescent="0.25">
      <c r="B93" s="22">
        <v>85</v>
      </c>
      <c r="C93" s="23" t="s">
        <v>785</v>
      </c>
      <c r="D93" s="24" t="s">
        <v>786</v>
      </c>
      <c r="E93" s="25" t="s">
        <v>409</v>
      </c>
      <c r="F93" s="26" t="s">
        <v>684</v>
      </c>
      <c r="G93" s="23" t="s">
        <v>83</v>
      </c>
      <c r="H93" s="27">
        <v>10</v>
      </c>
      <c r="I93" s="27">
        <v>8</v>
      </c>
      <c r="J93" s="27" t="s">
        <v>25</v>
      </c>
      <c r="K93" s="27">
        <v>6</v>
      </c>
      <c r="L93" s="71">
        <v>6</v>
      </c>
      <c r="M93" s="28">
        <f>ROUND(SUMPRODUCT(H93:L93,$H$8:$L$8)/100,1)</f>
        <v>6.6</v>
      </c>
      <c r="N93" s="29" t="str">
        <f t="shared" si="6"/>
        <v>C+</v>
      </c>
      <c r="O93" s="30" t="str">
        <f t="shared" si="7"/>
        <v>Trung bình</v>
      </c>
      <c r="P93" s="31" t="str">
        <f t="shared" si="8"/>
        <v/>
      </c>
      <c r="Q93" s="32" t="s">
        <v>799</v>
      </c>
      <c r="R93" s="3"/>
      <c r="S93" s="21"/>
      <c r="T93" s="73" t="str">
        <f>IF(P93="Không đủ ĐKDT","Học lại",IF(P93="Đình chỉ thi","Học lại",IF(AND(MID(G93,2,2)&lt;"12",P93="Vắng"),"Thi lại",IF(P93="Vắng có phép", "Thi lại",IF(AND((MID(G93,2,2)&lt;"12"),M93&lt;4.5),"Thi lại",IF(AND((MID(G93,2,2)&lt;"18"),M93&lt;4),"Học lại",IF(AND((MID(G93,2,2)&gt;"17"),M93&lt;4),"Thi lại",IF(AND(MID(G93,2,2)&gt;"17",L93=0),"Thi lại",IF(AND((MID(G93,2,2)&lt;"12"),L93=0),"Thi lại",IF(AND((MID(G93,2,2)&lt;"18"),(MID(G93,2,2)&gt;"11"),L93=0),"Học lại","Đạt"))))))))))</f>
        <v>Đạt</v>
      </c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2:35" ht="18.75" customHeight="1" x14ac:dyDescent="0.25">
      <c r="B94" s="22">
        <v>86</v>
      </c>
      <c r="C94" s="23" t="s">
        <v>787</v>
      </c>
      <c r="D94" s="24" t="s">
        <v>788</v>
      </c>
      <c r="E94" s="25" t="s">
        <v>549</v>
      </c>
      <c r="F94" s="26" t="s">
        <v>789</v>
      </c>
      <c r="G94" s="23" t="s">
        <v>83</v>
      </c>
      <c r="H94" s="27">
        <v>10</v>
      </c>
      <c r="I94" s="27">
        <v>8</v>
      </c>
      <c r="J94" s="27" t="s">
        <v>25</v>
      </c>
      <c r="K94" s="27">
        <v>5</v>
      </c>
      <c r="L94" s="71">
        <v>7</v>
      </c>
      <c r="M94" s="28">
        <f>ROUND(SUMPRODUCT(H94:L94,$H$8:$L$8)/100,1)</f>
        <v>7</v>
      </c>
      <c r="N94" s="29" t="str">
        <f t="shared" si="6"/>
        <v>B</v>
      </c>
      <c r="O94" s="30" t="str">
        <f t="shared" si="7"/>
        <v>Khá</v>
      </c>
      <c r="P94" s="31" t="str">
        <f t="shared" si="8"/>
        <v/>
      </c>
      <c r="Q94" s="32" t="s">
        <v>799</v>
      </c>
      <c r="R94" s="3"/>
      <c r="S94" s="21"/>
      <c r="T94" s="73" t="str">
        <f>IF(P94="Không đủ ĐKDT","Học lại",IF(P94="Đình chỉ thi","Học lại",IF(AND(MID(G94,2,2)&lt;"12",P94="Vắng"),"Thi lại",IF(P94="Vắng có phép", "Thi lại",IF(AND((MID(G94,2,2)&lt;"12"),M94&lt;4.5),"Thi lại",IF(AND((MID(G94,2,2)&lt;"18"),M94&lt;4),"Học lại",IF(AND((MID(G94,2,2)&gt;"17"),M94&lt;4),"Thi lại",IF(AND(MID(G94,2,2)&gt;"17",L94=0),"Thi lại",IF(AND((MID(G94,2,2)&lt;"12"),L94=0),"Thi lại",IF(AND((MID(G94,2,2)&lt;"18"),(MID(G94,2,2)&gt;"11"),L94=0),"Học lại","Đạt"))))))))))</f>
        <v>Đạt</v>
      </c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2:35" ht="18.75" customHeight="1" x14ac:dyDescent="0.25">
      <c r="B95" s="22">
        <v>87</v>
      </c>
      <c r="C95" s="23" t="s">
        <v>790</v>
      </c>
      <c r="D95" s="24" t="s">
        <v>791</v>
      </c>
      <c r="E95" s="25" t="s">
        <v>125</v>
      </c>
      <c r="F95" s="26" t="s">
        <v>792</v>
      </c>
      <c r="G95" s="23" t="s">
        <v>70</v>
      </c>
      <c r="H95" s="27">
        <v>8</v>
      </c>
      <c r="I95" s="27">
        <v>8</v>
      </c>
      <c r="J95" s="27" t="s">
        <v>25</v>
      </c>
      <c r="K95" s="27">
        <v>6</v>
      </c>
      <c r="L95" s="71">
        <v>0</v>
      </c>
      <c r="M95" s="28">
        <f>ROUND(SUMPRODUCT(H95:L95,$H$8:$L$8)/100,1)</f>
        <v>2.8</v>
      </c>
      <c r="N95" s="29" t="str">
        <f t="shared" si="6"/>
        <v>F</v>
      </c>
      <c r="O95" s="30" t="str">
        <f t="shared" si="7"/>
        <v>Kém</v>
      </c>
      <c r="P95" s="31" t="s">
        <v>1066</v>
      </c>
      <c r="Q95" s="32" t="s">
        <v>799</v>
      </c>
      <c r="R95" s="3"/>
      <c r="S95" s="21"/>
      <c r="T95" s="73" t="str">
        <f>IF(P95="Không đủ ĐKDT","Học lại",IF(P95="Đình chỉ thi","Học lại",IF(AND(MID(G95,2,2)&lt;"12",P95="Vắng"),"Thi lại",IF(P95="Vắng có phép", "Thi lại",IF(AND((MID(G95,2,2)&lt;"12"),M95&lt;4.5),"Thi lại",IF(AND((MID(G95,2,2)&lt;"18"),M95&lt;4),"Học lại",IF(AND((MID(G95,2,2)&gt;"17"),M95&lt;4),"Thi lại",IF(AND(MID(G95,2,2)&gt;"17",L95=0),"Thi lại",IF(AND((MID(G95,2,2)&lt;"12"),L95=0),"Thi lại",IF(AND((MID(G95,2,2)&lt;"18"),(MID(G95,2,2)&gt;"11"),L95=0),"Học lại","Đạt"))))))))))</f>
        <v>Thi lại</v>
      </c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</row>
    <row r="96" spans="2:35" ht="18.75" customHeight="1" x14ac:dyDescent="0.25">
      <c r="B96" s="22">
        <v>88</v>
      </c>
      <c r="C96" s="23" t="s">
        <v>793</v>
      </c>
      <c r="D96" s="24" t="s">
        <v>794</v>
      </c>
      <c r="E96" s="25" t="s">
        <v>243</v>
      </c>
      <c r="F96" s="26" t="s">
        <v>795</v>
      </c>
      <c r="G96" s="23" t="s">
        <v>735</v>
      </c>
      <c r="H96" s="27">
        <v>8</v>
      </c>
      <c r="I96" s="27">
        <v>6</v>
      </c>
      <c r="J96" s="27" t="s">
        <v>25</v>
      </c>
      <c r="K96" s="27">
        <v>6</v>
      </c>
      <c r="L96" s="71">
        <v>4</v>
      </c>
      <c r="M96" s="28">
        <f>ROUND(SUMPRODUCT(H96:L96,$H$8:$L$8)/100,1)</f>
        <v>5</v>
      </c>
      <c r="N96" s="29" t="str">
        <f t="shared" si="6"/>
        <v>D+</v>
      </c>
      <c r="O96" s="30" t="str">
        <f t="shared" si="7"/>
        <v>Trung bình yếu</v>
      </c>
      <c r="P96" s="31" t="str">
        <f>+IF(OR($H96=0,$I96=0,$J96=0,$K96=0),"Không đủ ĐKDT",IF(AND(L96=0,M96&gt;=4),"Không đạt",""))</f>
        <v/>
      </c>
      <c r="Q96" s="32" t="s">
        <v>799</v>
      </c>
      <c r="R96" s="3"/>
      <c r="S96" s="21"/>
      <c r="T96" s="73" t="str">
        <f>IF(P96="Không đủ ĐKDT","Học lại",IF(P96="Đình chỉ thi","Học lại",IF(AND(MID(G96,2,2)&lt;"12",P96="Vắng"),"Thi lại",IF(P96="Vắng có phép", "Thi lại",IF(AND((MID(G96,2,2)&lt;"12"),M96&lt;4.5),"Thi lại",IF(AND((MID(G96,2,2)&lt;"18"),M96&lt;4),"Học lại",IF(AND((MID(G96,2,2)&gt;"17"),M96&lt;4),"Thi lại",IF(AND(MID(G96,2,2)&gt;"17",L96=0),"Thi lại",IF(AND((MID(G96,2,2)&lt;"12"),L96=0),"Thi lại",IF(AND((MID(G96,2,2)&lt;"18"),(MID(G96,2,2)&gt;"11"),L96=0),"Học lại","Đạt"))))))))))</f>
        <v>Đạt</v>
      </c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18" ht="9" customHeight="1" x14ac:dyDescent="0.25">
      <c r="A97" s="2"/>
      <c r="B97" s="33"/>
      <c r="C97" s="34"/>
      <c r="D97" s="34"/>
      <c r="E97" s="35"/>
      <c r="F97" s="35"/>
      <c r="G97" s="35"/>
      <c r="H97" s="36"/>
      <c r="I97" s="37"/>
      <c r="J97" s="37"/>
      <c r="K97" s="38"/>
      <c r="L97" s="38"/>
      <c r="M97" s="38"/>
      <c r="N97" s="38"/>
      <c r="O97" s="38"/>
      <c r="P97" s="38"/>
      <c r="Q97" s="38"/>
      <c r="R97" s="3"/>
    </row>
    <row r="98" spans="1:18" ht="16.5" x14ac:dyDescent="0.25">
      <c r="A98" s="2"/>
      <c r="B98" s="103" t="s">
        <v>26</v>
      </c>
      <c r="C98" s="103"/>
      <c r="D98" s="34"/>
      <c r="E98" s="35"/>
      <c r="F98" s="35"/>
      <c r="G98" s="35"/>
      <c r="H98" s="36"/>
      <c r="I98" s="37"/>
      <c r="J98" s="37"/>
      <c r="K98" s="38"/>
      <c r="L98" s="38"/>
      <c r="M98" s="38"/>
      <c r="N98" s="38"/>
      <c r="O98" s="38"/>
      <c r="P98" s="38"/>
      <c r="Q98" s="38"/>
      <c r="R98" s="3"/>
    </row>
    <row r="99" spans="1:18" ht="16.5" customHeight="1" x14ac:dyDescent="0.25">
      <c r="A99" s="2"/>
      <c r="B99" s="39" t="s">
        <v>27</v>
      </c>
      <c r="C99" s="39"/>
      <c r="D99" s="40">
        <f>+$W$7</f>
        <v>88</v>
      </c>
      <c r="E99" s="41" t="s">
        <v>28</v>
      </c>
      <c r="F99" s="104" t="s">
        <v>29</v>
      </c>
      <c r="G99" s="104"/>
      <c r="H99" s="104"/>
      <c r="I99" s="104"/>
      <c r="J99" s="104"/>
      <c r="K99" s="104"/>
      <c r="L99" s="42">
        <f>$W$7 -COUNTIF($P$8:$P$255,"Vắng") -COUNTIF($P$8:$P$255,"Vắng có phép") - COUNTIF($P$8:$P$255,"Đình chỉ thi") - COUNTIF($P$8:$P$255,"Không đủ ĐKDT")</f>
        <v>82</v>
      </c>
      <c r="M99" s="42"/>
      <c r="N99" s="42"/>
      <c r="O99" s="43"/>
      <c r="P99" s="44" t="s">
        <v>28</v>
      </c>
      <c r="Q99" s="43"/>
      <c r="R99" s="3"/>
    </row>
    <row r="100" spans="1:18" ht="16.5" customHeight="1" x14ac:dyDescent="0.25">
      <c r="A100" s="2"/>
      <c r="B100" s="39" t="s">
        <v>30</v>
      </c>
      <c r="C100" s="39"/>
      <c r="D100" s="40">
        <f>+$AH$7</f>
        <v>80</v>
      </c>
      <c r="E100" s="41" t="s">
        <v>28</v>
      </c>
      <c r="F100" s="104" t="s">
        <v>31</v>
      </c>
      <c r="G100" s="104"/>
      <c r="H100" s="104"/>
      <c r="I100" s="104"/>
      <c r="J100" s="104"/>
      <c r="K100" s="104"/>
      <c r="L100" s="45">
        <f>COUNTIF($P$8:$P$131,"Vắng")</f>
        <v>1</v>
      </c>
      <c r="M100" s="45"/>
      <c r="N100" s="45"/>
      <c r="O100" s="46"/>
      <c r="P100" s="44" t="s">
        <v>28</v>
      </c>
      <c r="Q100" s="46"/>
      <c r="R100" s="3"/>
    </row>
    <row r="101" spans="1:18" ht="16.5" customHeight="1" x14ac:dyDescent="0.25">
      <c r="A101" s="2"/>
      <c r="B101" s="39" t="s">
        <v>39</v>
      </c>
      <c r="C101" s="39"/>
      <c r="D101" s="49">
        <f>COUNTIF(T9:T96,"Học lại")</f>
        <v>7</v>
      </c>
      <c r="E101" s="41" t="s">
        <v>28</v>
      </c>
      <c r="F101" s="104" t="s">
        <v>40</v>
      </c>
      <c r="G101" s="104"/>
      <c r="H101" s="104"/>
      <c r="I101" s="104"/>
      <c r="J101" s="104"/>
      <c r="K101" s="104"/>
      <c r="L101" s="42">
        <f>COUNTIF($P$8:$P$131,"Vắng có phép")</f>
        <v>1</v>
      </c>
      <c r="M101" s="42"/>
      <c r="N101" s="42"/>
      <c r="O101" s="43"/>
      <c r="P101" s="44" t="s">
        <v>28</v>
      </c>
      <c r="Q101" s="43"/>
      <c r="R101" s="3"/>
    </row>
    <row r="102" spans="1:18" ht="3" customHeight="1" x14ac:dyDescent="0.25">
      <c r="A102" s="2"/>
      <c r="B102" s="33"/>
      <c r="C102" s="34"/>
      <c r="D102" s="34"/>
      <c r="E102" s="35"/>
      <c r="F102" s="35"/>
      <c r="G102" s="35"/>
      <c r="H102" s="36"/>
      <c r="I102" s="37"/>
      <c r="J102" s="37"/>
      <c r="K102" s="38"/>
      <c r="L102" s="38"/>
      <c r="M102" s="38"/>
      <c r="N102" s="38"/>
      <c r="O102" s="38"/>
      <c r="P102" s="38"/>
      <c r="Q102" s="38"/>
      <c r="R102" s="3"/>
    </row>
    <row r="103" spans="1:18" x14ac:dyDescent="0.25">
      <c r="B103" s="68" t="s">
        <v>41</v>
      </c>
      <c r="C103" s="68"/>
      <c r="D103" s="69">
        <f>COUNTIF(T9:T96,"Thi lại")</f>
        <v>1</v>
      </c>
      <c r="E103" s="70" t="s">
        <v>28</v>
      </c>
      <c r="F103" s="3"/>
      <c r="G103" s="3"/>
      <c r="H103" s="3"/>
      <c r="I103" s="3"/>
      <c r="J103" s="105"/>
      <c r="K103" s="105"/>
      <c r="L103" s="105"/>
      <c r="M103" s="105"/>
      <c r="N103" s="105"/>
      <c r="O103" s="105"/>
      <c r="P103" s="105"/>
      <c r="Q103" s="105"/>
      <c r="R103" s="3"/>
    </row>
    <row r="104" spans="1:18" ht="24.75" customHeight="1" x14ac:dyDescent="0.25">
      <c r="B104" s="68"/>
      <c r="C104" s="68"/>
      <c r="D104" s="69"/>
      <c r="E104" s="70"/>
      <c r="F104" s="3"/>
      <c r="G104" s="3"/>
      <c r="H104" s="3"/>
      <c r="I104" s="3"/>
      <c r="J104" s="105" t="s">
        <v>1070</v>
      </c>
      <c r="K104" s="105"/>
      <c r="L104" s="105"/>
      <c r="M104" s="105"/>
      <c r="N104" s="105"/>
      <c r="O104" s="105"/>
      <c r="P104" s="105"/>
      <c r="Q104" s="105"/>
      <c r="R104" s="3"/>
    </row>
  </sheetData>
  <sheetProtection formatCells="0" formatColumns="0" formatRows="0" insertColumns="0" insertRows="0" insertHyperlinks="0" deleteColumns="0" deleteRows="0" sort="0" autoFilter="0" pivotTables="0"/>
  <autoFilter ref="A7:AI96">
    <filterColumn colId="3" showButton="0"/>
  </autoFilter>
  <sortState ref="B9:U96">
    <sortCondition ref="B9:B96"/>
  </sortState>
  <mergeCells count="40">
    <mergeCell ref="B1:G1"/>
    <mergeCell ref="H1:Q1"/>
    <mergeCell ref="B2:G2"/>
    <mergeCell ref="H2:Q2"/>
    <mergeCell ref="B3:C3"/>
    <mergeCell ref="D3:K3"/>
    <mergeCell ref="L3:Q3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F100:K100"/>
    <mergeCell ref="F101:K101"/>
    <mergeCell ref="J103:Q103"/>
    <mergeCell ref="J104:Q104"/>
    <mergeCell ref="F99:K99"/>
    <mergeCell ref="B8:G8"/>
    <mergeCell ref="B98:C98"/>
  </mergeCells>
  <conditionalFormatting sqref="H9:L96">
    <cfRule type="cellIs" dxfId="27" priority="14" operator="greaterThan">
      <formula>10</formula>
    </cfRule>
  </conditionalFormatting>
  <conditionalFormatting sqref="L9:L96">
    <cfRule type="cellIs" dxfId="26" priority="5" operator="greaterThan">
      <formula>10</formula>
    </cfRule>
    <cfRule type="cellIs" dxfId="25" priority="7" operator="greaterThan">
      <formula>10</formula>
    </cfRule>
    <cfRule type="cellIs" dxfId="24" priority="8" operator="greaterThan">
      <formula>10</formula>
    </cfRule>
    <cfRule type="cellIs" dxfId="23" priority="9" operator="greaterThan">
      <formula>10</formula>
    </cfRule>
    <cfRule type="cellIs" dxfId="22" priority="10" operator="greaterThan">
      <formula>10</formula>
    </cfRule>
    <cfRule type="cellIs" dxfId="21" priority="11" operator="greaterThan">
      <formula>10</formula>
    </cfRule>
  </conditionalFormatting>
  <conditionalFormatting sqref="H9:K96">
    <cfRule type="cellIs" dxfId="20" priority="4" operator="greaterThan">
      <formula>10</formula>
    </cfRule>
  </conditionalFormatting>
  <conditionalFormatting sqref="C1:C1048576">
    <cfRule type="duplicateValues" dxfId="19" priority="33"/>
  </conditionalFormatting>
  <conditionalFormatting sqref="P40">
    <cfRule type="duplicateValues" dxfId="18" priority="2"/>
  </conditionalFormatting>
  <dataValidations count="1">
    <dataValidation allowBlank="1" showInputMessage="1" showErrorMessage="1" errorTitle="Không xóa dữ liệu" error="Không xóa dữ liệu" prompt="Không xóa dữ liệu" sqref="D101 U2:AI7 T9:T96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zoomScale="115" zoomScaleNormal="115" workbookViewId="0">
      <pane ySplit="2" topLeftCell="A89" activePane="bottomLeft" state="frozen"/>
      <selection activeCell="O5" sqref="L1:O1048576"/>
      <selection pane="bottomLeft" activeCell="A96" sqref="A96:XFD126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6.375" style="1" customWidth="1"/>
    <col min="5" max="5" width="9.625" style="1" customWidth="1"/>
    <col min="6" max="6" width="9.375" style="1" hidden="1" customWidth="1"/>
    <col min="7" max="7" width="10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120" t="s">
        <v>0</v>
      </c>
      <c r="C1" s="120"/>
      <c r="D1" s="120"/>
      <c r="E1" s="120"/>
      <c r="F1" s="120"/>
      <c r="G1" s="120"/>
      <c r="H1" s="121" t="s">
        <v>1067</v>
      </c>
      <c r="I1" s="121"/>
      <c r="J1" s="121"/>
      <c r="K1" s="121"/>
      <c r="L1" s="121"/>
      <c r="M1" s="121"/>
      <c r="N1" s="121"/>
      <c r="O1" s="121"/>
      <c r="P1" s="121"/>
      <c r="Q1" s="121"/>
      <c r="R1" s="3"/>
    </row>
    <row r="2" spans="2:35" ht="25.5" customHeight="1" x14ac:dyDescent="0.25">
      <c r="B2" s="122" t="s">
        <v>1</v>
      </c>
      <c r="C2" s="122"/>
      <c r="D2" s="122"/>
      <c r="E2" s="122"/>
      <c r="F2" s="122"/>
      <c r="G2" s="122"/>
      <c r="H2" s="123" t="s">
        <v>42</v>
      </c>
      <c r="I2" s="123"/>
      <c r="J2" s="123"/>
      <c r="K2" s="123"/>
      <c r="L2" s="123"/>
      <c r="M2" s="123"/>
      <c r="N2" s="123"/>
      <c r="O2" s="123"/>
      <c r="P2" s="123"/>
      <c r="Q2" s="123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24" t="s">
        <v>2</v>
      </c>
      <c r="C3" s="124"/>
      <c r="D3" s="125" t="s">
        <v>43</v>
      </c>
      <c r="E3" s="125"/>
      <c r="F3" s="125"/>
      <c r="G3" s="125"/>
      <c r="H3" s="125"/>
      <c r="I3" s="125"/>
      <c r="J3" s="125"/>
      <c r="K3" s="125"/>
      <c r="L3" s="126" t="s">
        <v>559</v>
      </c>
      <c r="M3" s="126"/>
      <c r="N3" s="126"/>
      <c r="O3" s="126"/>
      <c r="P3" s="126"/>
      <c r="Q3" s="126"/>
      <c r="T3" s="51"/>
      <c r="U3" s="118" t="s">
        <v>38</v>
      </c>
      <c r="V3" s="118" t="s">
        <v>8</v>
      </c>
      <c r="W3" s="118" t="s">
        <v>37</v>
      </c>
      <c r="X3" s="118" t="s">
        <v>36</v>
      </c>
      <c r="Y3" s="118"/>
      <c r="Z3" s="118"/>
      <c r="AA3" s="118"/>
      <c r="AB3" s="118" t="s">
        <v>35</v>
      </c>
      <c r="AC3" s="118"/>
      <c r="AD3" s="118" t="s">
        <v>33</v>
      </c>
      <c r="AE3" s="118"/>
      <c r="AF3" s="118" t="s">
        <v>34</v>
      </c>
      <c r="AG3" s="118"/>
      <c r="AH3" s="118" t="s">
        <v>32</v>
      </c>
      <c r="AI3" s="118"/>
    </row>
    <row r="4" spans="2:35" ht="17.25" customHeight="1" x14ac:dyDescent="0.25">
      <c r="B4" s="106" t="s">
        <v>3</v>
      </c>
      <c r="C4" s="106"/>
      <c r="D4" s="6">
        <v>3</v>
      </c>
      <c r="G4" s="107" t="s">
        <v>46</v>
      </c>
      <c r="H4" s="107"/>
      <c r="I4" s="107"/>
      <c r="J4" s="107"/>
      <c r="K4" s="107"/>
      <c r="L4" s="107" t="s">
        <v>45</v>
      </c>
      <c r="M4" s="107"/>
      <c r="N4" s="107"/>
      <c r="O4" s="107"/>
      <c r="P4" s="107"/>
      <c r="Q4" s="107"/>
      <c r="T4" s="51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</row>
    <row r="6" spans="2:35" ht="44.25" customHeight="1" x14ac:dyDescent="0.25">
      <c r="B6" s="108" t="s">
        <v>4</v>
      </c>
      <c r="C6" s="110" t="s">
        <v>5</v>
      </c>
      <c r="D6" s="112" t="s">
        <v>6</v>
      </c>
      <c r="E6" s="113"/>
      <c r="F6" s="108" t="s">
        <v>7</v>
      </c>
      <c r="G6" s="108" t="s">
        <v>8</v>
      </c>
      <c r="H6" s="116" t="s">
        <v>9</v>
      </c>
      <c r="I6" s="116" t="s">
        <v>10</v>
      </c>
      <c r="J6" s="116" t="s">
        <v>11</v>
      </c>
      <c r="K6" s="116" t="s">
        <v>12</v>
      </c>
      <c r="L6" s="117" t="s">
        <v>13</v>
      </c>
      <c r="M6" s="108" t="s">
        <v>14</v>
      </c>
      <c r="N6" s="117" t="s">
        <v>15</v>
      </c>
      <c r="O6" s="108" t="s">
        <v>16</v>
      </c>
      <c r="P6" s="108" t="s">
        <v>17</v>
      </c>
      <c r="Q6" s="108" t="s">
        <v>18</v>
      </c>
      <c r="T6" s="51"/>
      <c r="U6" s="118"/>
      <c r="V6" s="118"/>
      <c r="W6" s="118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109"/>
      <c r="C7" s="111"/>
      <c r="D7" s="114"/>
      <c r="E7" s="115"/>
      <c r="F7" s="109"/>
      <c r="G7" s="109"/>
      <c r="H7" s="116"/>
      <c r="I7" s="116"/>
      <c r="J7" s="116"/>
      <c r="K7" s="116"/>
      <c r="L7" s="117"/>
      <c r="M7" s="119"/>
      <c r="N7" s="117"/>
      <c r="O7" s="109"/>
      <c r="P7" s="119"/>
      <c r="Q7" s="119"/>
      <c r="S7" s="8"/>
      <c r="T7" s="51"/>
      <c r="U7" s="56" t="str">
        <f>+D3</f>
        <v>Phát triển phần mềm hướng dịch vụ</v>
      </c>
      <c r="V7" s="57" t="str">
        <f>+L3</f>
        <v>Nhóm: D14-116_02</v>
      </c>
      <c r="W7" s="58">
        <f>+$AF$7+$AH$7+$AD$7</f>
        <v>79</v>
      </c>
      <c r="X7" s="52">
        <f>COUNTIF($P$8:$P$116,"Khiển trách")</f>
        <v>0</v>
      </c>
      <c r="Y7" s="52">
        <f>COUNTIF($P$8:$P$116,"Cảnh cáo")</f>
        <v>0</v>
      </c>
      <c r="Z7" s="52">
        <f>COUNTIF($P$8:$P$116,"Đình chỉ thi")</f>
        <v>0</v>
      </c>
      <c r="AA7" s="59">
        <f>+($X$7+$Y$7+$Z$7)/$W$7*100%</f>
        <v>0</v>
      </c>
      <c r="AB7" s="52">
        <f>SUM(COUNTIF($P$8:$P$114,"Vắng"),COUNTIF($P$8:$P$114,"Vắng có phép"))</f>
        <v>0</v>
      </c>
      <c r="AC7" s="60">
        <f>+$AB$7/$W$7</f>
        <v>0</v>
      </c>
      <c r="AD7" s="61">
        <f>COUNTIF($T$8:$T$114,"Thi lại")</f>
        <v>0</v>
      </c>
      <c r="AE7" s="60">
        <f>+$AD$7/$W$7</f>
        <v>0</v>
      </c>
      <c r="AF7" s="61">
        <f>COUNTIF($T$8:$T$115,"Học lại")</f>
        <v>5</v>
      </c>
      <c r="AG7" s="60">
        <f>+$AF$7/$W$7</f>
        <v>6.3291139240506333E-2</v>
      </c>
      <c r="AH7" s="52">
        <f>COUNTIF($T$9:$T$115,"Đạt")</f>
        <v>74</v>
      </c>
      <c r="AI7" s="59">
        <f>+$AH$7/$W$7</f>
        <v>0.93670886075949367</v>
      </c>
    </row>
    <row r="8" spans="2:35" ht="14.25" customHeight="1" x14ac:dyDescent="0.25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109"/>
      <c r="N8" s="10"/>
      <c r="O8" s="10"/>
      <c r="P8" s="109"/>
      <c r="Q8" s="109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335</v>
      </c>
      <c r="D9" s="13" t="s">
        <v>336</v>
      </c>
      <c r="E9" s="14" t="s">
        <v>337</v>
      </c>
      <c r="F9" s="15" t="s">
        <v>338</v>
      </c>
      <c r="G9" s="12" t="s">
        <v>51</v>
      </c>
      <c r="H9" s="16">
        <v>9</v>
      </c>
      <c r="I9" s="16">
        <v>5</v>
      </c>
      <c r="J9" s="16" t="s">
        <v>25</v>
      </c>
      <c r="K9" s="16">
        <v>7</v>
      </c>
      <c r="L9" s="17">
        <v>6</v>
      </c>
      <c r="M9" s="18">
        <f>ROUND(SUMPRODUCT(H9:L9,$H$8:$L$8)/100,1)</f>
        <v>6.4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40" si="2">+IF(OR($H9=0,$I9=0,$J9=0,$K9=0),"Không đủ ĐKDT",IF(AND(L9=0,M9&gt;=4),"Không đạt",""))</f>
        <v/>
      </c>
      <c r="Q9" s="20" t="s">
        <v>560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.75" customHeight="1" x14ac:dyDescent="0.25">
      <c r="B10" s="22">
        <v>2</v>
      </c>
      <c r="C10" s="23" t="s">
        <v>339</v>
      </c>
      <c r="D10" s="24" t="s">
        <v>101</v>
      </c>
      <c r="E10" s="25" t="s">
        <v>340</v>
      </c>
      <c r="F10" s="26" t="s">
        <v>341</v>
      </c>
      <c r="G10" s="23" t="s">
        <v>51</v>
      </c>
      <c r="H10" s="27">
        <v>10</v>
      </c>
      <c r="I10" s="27">
        <v>5</v>
      </c>
      <c r="J10" s="27" t="s">
        <v>25</v>
      </c>
      <c r="K10" s="27">
        <v>6</v>
      </c>
      <c r="L10" s="71">
        <v>7</v>
      </c>
      <c r="M10" s="28">
        <f>ROUND(SUMPRODUCT(H10:L10,$H$8:$L$8)/100,1)</f>
        <v>6.9</v>
      </c>
      <c r="N10" s="29" t="str">
        <f t="shared" si="0"/>
        <v>C+</v>
      </c>
      <c r="O10" s="30" t="str">
        <f t="shared" si="1"/>
        <v>Trung bình</v>
      </c>
      <c r="P10" s="31" t="str">
        <f t="shared" si="2"/>
        <v/>
      </c>
      <c r="Q10" s="32" t="s">
        <v>560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.75" customHeight="1" x14ac:dyDescent="0.25">
      <c r="B11" s="22">
        <v>3</v>
      </c>
      <c r="C11" s="23" t="s">
        <v>342</v>
      </c>
      <c r="D11" s="24" t="s">
        <v>343</v>
      </c>
      <c r="E11" s="25" t="s">
        <v>344</v>
      </c>
      <c r="F11" s="26" t="s">
        <v>345</v>
      </c>
      <c r="G11" s="23" t="s">
        <v>67</v>
      </c>
      <c r="H11" s="27">
        <v>9</v>
      </c>
      <c r="I11" s="27">
        <v>7</v>
      </c>
      <c r="J11" s="27" t="s">
        <v>25</v>
      </c>
      <c r="K11" s="27">
        <v>7</v>
      </c>
      <c r="L11" s="71">
        <v>9</v>
      </c>
      <c r="M11" s="28">
        <f>ROUND(SUMPRODUCT(H11:L11,$H$8:$L$8)/100,1)</f>
        <v>8.4</v>
      </c>
      <c r="N11" s="29" t="str">
        <f t="shared" si="0"/>
        <v>B+</v>
      </c>
      <c r="O11" s="30" t="str">
        <f t="shared" si="1"/>
        <v>Khá</v>
      </c>
      <c r="P11" s="31" t="str">
        <f t="shared" si="2"/>
        <v/>
      </c>
      <c r="Q11" s="32" t="s">
        <v>560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.75" customHeight="1" x14ac:dyDescent="0.25">
      <c r="B12" s="22">
        <v>4</v>
      </c>
      <c r="C12" s="23" t="s">
        <v>346</v>
      </c>
      <c r="D12" s="24" t="s">
        <v>347</v>
      </c>
      <c r="E12" s="25" t="s">
        <v>348</v>
      </c>
      <c r="F12" s="26" t="s">
        <v>228</v>
      </c>
      <c r="G12" s="23" t="s">
        <v>70</v>
      </c>
      <c r="H12" s="27">
        <v>10</v>
      </c>
      <c r="I12" s="27">
        <v>7</v>
      </c>
      <c r="J12" s="27" t="s">
        <v>25</v>
      </c>
      <c r="K12" s="27">
        <v>7</v>
      </c>
      <c r="L12" s="71">
        <v>8</v>
      </c>
      <c r="M12" s="28">
        <f>ROUND(SUMPRODUCT(H12:L12,$H$8:$L$8)/100,1)</f>
        <v>7.9</v>
      </c>
      <c r="N12" s="29" t="str">
        <f t="shared" si="0"/>
        <v>B</v>
      </c>
      <c r="O12" s="30" t="str">
        <f t="shared" si="1"/>
        <v>Khá</v>
      </c>
      <c r="P12" s="31" t="str">
        <f t="shared" si="2"/>
        <v/>
      </c>
      <c r="Q12" s="32" t="s">
        <v>560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349</v>
      </c>
      <c r="D13" s="24" t="s">
        <v>170</v>
      </c>
      <c r="E13" s="25" t="s">
        <v>60</v>
      </c>
      <c r="F13" s="26" t="s">
        <v>350</v>
      </c>
      <c r="G13" s="23" t="s">
        <v>83</v>
      </c>
      <c r="H13" s="27">
        <v>10</v>
      </c>
      <c r="I13" s="27">
        <v>8</v>
      </c>
      <c r="J13" s="27" t="s">
        <v>25</v>
      </c>
      <c r="K13" s="27">
        <v>5</v>
      </c>
      <c r="L13" s="71">
        <v>3</v>
      </c>
      <c r="M13" s="28">
        <f>ROUND(SUMPRODUCT(H13:L13,$H$8:$L$8)/100,1)</f>
        <v>4.5999999999999996</v>
      </c>
      <c r="N13" s="29" t="str">
        <f t="shared" si="0"/>
        <v>D</v>
      </c>
      <c r="O13" s="30" t="str">
        <f t="shared" si="1"/>
        <v>Trung bình yếu</v>
      </c>
      <c r="P13" s="31" t="str">
        <f t="shared" si="2"/>
        <v/>
      </c>
      <c r="Q13" s="32" t="s">
        <v>560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351</v>
      </c>
      <c r="D14" s="24" t="s">
        <v>325</v>
      </c>
      <c r="E14" s="25" t="s">
        <v>267</v>
      </c>
      <c r="F14" s="26" t="s">
        <v>288</v>
      </c>
      <c r="G14" s="23" t="s">
        <v>75</v>
      </c>
      <c r="H14" s="27">
        <v>10</v>
      </c>
      <c r="I14" s="27">
        <v>8</v>
      </c>
      <c r="J14" s="27" t="s">
        <v>25</v>
      </c>
      <c r="K14" s="27">
        <v>7</v>
      </c>
      <c r="L14" s="71">
        <v>8</v>
      </c>
      <c r="M14" s="28">
        <f>ROUND(SUMPRODUCT(H14:L14,$H$8:$L$8)/100,1)</f>
        <v>8</v>
      </c>
      <c r="N14" s="29" t="str">
        <f t="shared" si="0"/>
        <v>B+</v>
      </c>
      <c r="O14" s="30" t="str">
        <f t="shared" si="1"/>
        <v>Khá</v>
      </c>
      <c r="P14" s="31" t="str">
        <f t="shared" si="2"/>
        <v/>
      </c>
      <c r="Q14" s="32" t="s">
        <v>560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352</v>
      </c>
      <c r="D15" s="24" t="s">
        <v>353</v>
      </c>
      <c r="E15" s="25" t="s">
        <v>354</v>
      </c>
      <c r="F15" s="26" t="s">
        <v>316</v>
      </c>
      <c r="G15" s="23" t="s">
        <v>70</v>
      </c>
      <c r="H15" s="27">
        <v>10</v>
      </c>
      <c r="I15" s="27">
        <v>5</v>
      </c>
      <c r="J15" s="27" t="s">
        <v>25</v>
      </c>
      <c r="K15" s="27">
        <v>7</v>
      </c>
      <c r="L15" s="71">
        <v>9</v>
      </c>
      <c r="M15" s="28">
        <f>ROUND(SUMPRODUCT(H15:L15,$H$8:$L$8)/100,1)</f>
        <v>8.3000000000000007</v>
      </c>
      <c r="N15" s="29" t="str">
        <f t="shared" si="0"/>
        <v>B+</v>
      </c>
      <c r="O15" s="30" t="str">
        <f t="shared" si="1"/>
        <v>Khá</v>
      </c>
      <c r="P15" s="31" t="str">
        <f t="shared" si="2"/>
        <v/>
      </c>
      <c r="Q15" s="32" t="s">
        <v>560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355</v>
      </c>
      <c r="D16" s="24" t="s">
        <v>356</v>
      </c>
      <c r="E16" s="25" t="s">
        <v>167</v>
      </c>
      <c r="F16" s="26" t="s">
        <v>357</v>
      </c>
      <c r="G16" s="23" t="s">
        <v>67</v>
      </c>
      <c r="H16" s="27">
        <v>9</v>
      </c>
      <c r="I16" s="27">
        <v>7</v>
      </c>
      <c r="J16" s="27" t="s">
        <v>25</v>
      </c>
      <c r="K16" s="27">
        <v>8</v>
      </c>
      <c r="L16" s="71">
        <v>8</v>
      </c>
      <c r="M16" s="28">
        <f>ROUND(SUMPRODUCT(H16:L16,$H$8:$L$8)/100,1)</f>
        <v>8</v>
      </c>
      <c r="N16" s="29" t="str">
        <f t="shared" si="0"/>
        <v>B+</v>
      </c>
      <c r="O16" s="30" t="str">
        <f t="shared" si="1"/>
        <v>Khá</v>
      </c>
      <c r="P16" s="31" t="str">
        <f t="shared" si="2"/>
        <v/>
      </c>
      <c r="Q16" s="32" t="s">
        <v>560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358</v>
      </c>
      <c r="D17" s="24" t="s">
        <v>353</v>
      </c>
      <c r="E17" s="25" t="s">
        <v>359</v>
      </c>
      <c r="F17" s="26" t="s">
        <v>360</v>
      </c>
      <c r="G17" s="23" t="s">
        <v>75</v>
      </c>
      <c r="H17" s="27">
        <v>10</v>
      </c>
      <c r="I17" s="27">
        <v>8</v>
      </c>
      <c r="J17" s="27" t="s">
        <v>25</v>
      </c>
      <c r="K17" s="27">
        <v>6</v>
      </c>
      <c r="L17" s="71">
        <v>8</v>
      </c>
      <c r="M17" s="28">
        <f>ROUND(SUMPRODUCT(H17:L17,$H$8:$L$8)/100,1)</f>
        <v>7.8</v>
      </c>
      <c r="N17" s="29" t="str">
        <f t="shared" si="0"/>
        <v>B</v>
      </c>
      <c r="O17" s="30" t="str">
        <f t="shared" si="1"/>
        <v>Khá</v>
      </c>
      <c r="P17" s="31" t="str">
        <f t="shared" si="2"/>
        <v/>
      </c>
      <c r="Q17" s="32" t="s">
        <v>560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361</v>
      </c>
      <c r="D18" s="24" t="s">
        <v>362</v>
      </c>
      <c r="E18" s="25" t="s">
        <v>73</v>
      </c>
      <c r="F18" s="26" t="s">
        <v>190</v>
      </c>
      <c r="G18" s="23" t="s">
        <v>70</v>
      </c>
      <c r="H18" s="27">
        <v>8</v>
      </c>
      <c r="I18" s="27">
        <v>6</v>
      </c>
      <c r="J18" s="27" t="s">
        <v>25</v>
      </c>
      <c r="K18" s="27">
        <v>5</v>
      </c>
      <c r="L18" s="71">
        <v>6</v>
      </c>
      <c r="M18" s="28">
        <f>ROUND(SUMPRODUCT(H18:L18,$H$8:$L$8)/100,1)</f>
        <v>6</v>
      </c>
      <c r="N18" s="29" t="str">
        <f t="shared" si="0"/>
        <v>C</v>
      </c>
      <c r="O18" s="30" t="str">
        <f t="shared" si="1"/>
        <v>Trung bình</v>
      </c>
      <c r="P18" s="31" t="str">
        <f t="shared" si="2"/>
        <v/>
      </c>
      <c r="Q18" s="32" t="s">
        <v>560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363</v>
      </c>
      <c r="D19" s="24" t="s">
        <v>110</v>
      </c>
      <c r="E19" s="25" t="s">
        <v>178</v>
      </c>
      <c r="F19" s="26" t="s">
        <v>364</v>
      </c>
      <c r="G19" s="23" t="s">
        <v>67</v>
      </c>
      <c r="H19" s="27">
        <v>10</v>
      </c>
      <c r="I19" s="27">
        <v>7</v>
      </c>
      <c r="J19" s="27" t="s">
        <v>25</v>
      </c>
      <c r="K19" s="27">
        <v>6</v>
      </c>
      <c r="L19" s="71">
        <v>2</v>
      </c>
      <c r="M19" s="28">
        <f>ROUND(SUMPRODUCT(H19:L19,$H$8:$L$8)/100,1)</f>
        <v>4.0999999999999996</v>
      </c>
      <c r="N19" s="29" t="str">
        <f t="shared" si="0"/>
        <v>D</v>
      </c>
      <c r="O19" s="30" t="str">
        <f t="shared" si="1"/>
        <v>Trung bình yếu</v>
      </c>
      <c r="P19" s="31" t="str">
        <f t="shared" si="2"/>
        <v/>
      </c>
      <c r="Q19" s="32" t="s">
        <v>560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365</v>
      </c>
      <c r="D20" s="24" t="s">
        <v>101</v>
      </c>
      <c r="E20" s="25" t="s">
        <v>366</v>
      </c>
      <c r="F20" s="26" t="s">
        <v>367</v>
      </c>
      <c r="G20" s="23" t="s">
        <v>62</v>
      </c>
      <c r="H20" s="27">
        <v>10</v>
      </c>
      <c r="I20" s="27">
        <v>6</v>
      </c>
      <c r="J20" s="27" t="s">
        <v>25</v>
      </c>
      <c r="K20" s="27">
        <v>6</v>
      </c>
      <c r="L20" s="71">
        <v>6</v>
      </c>
      <c r="M20" s="28">
        <f>ROUND(SUMPRODUCT(H20:L20,$H$8:$L$8)/100,1)</f>
        <v>6.4</v>
      </c>
      <c r="N20" s="29" t="str">
        <f t="shared" si="0"/>
        <v>C</v>
      </c>
      <c r="O20" s="30" t="str">
        <f t="shared" si="1"/>
        <v>Trung bình</v>
      </c>
      <c r="P20" s="31" t="str">
        <f t="shared" si="2"/>
        <v/>
      </c>
      <c r="Q20" s="32" t="s">
        <v>560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368</v>
      </c>
      <c r="D21" s="24" t="s">
        <v>101</v>
      </c>
      <c r="E21" s="25" t="s">
        <v>189</v>
      </c>
      <c r="F21" s="26" t="s">
        <v>369</v>
      </c>
      <c r="G21" s="23" t="s">
        <v>67</v>
      </c>
      <c r="H21" s="27">
        <v>10</v>
      </c>
      <c r="I21" s="27">
        <v>8</v>
      </c>
      <c r="J21" s="27" t="s">
        <v>25</v>
      </c>
      <c r="K21" s="27">
        <v>5</v>
      </c>
      <c r="L21" s="71">
        <v>7</v>
      </c>
      <c r="M21" s="28">
        <f>ROUND(SUMPRODUCT(H21:L21,$H$8:$L$8)/100,1)</f>
        <v>7</v>
      </c>
      <c r="N21" s="29" t="str">
        <f t="shared" si="0"/>
        <v>B</v>
      </c>
      <c r="O21" s="30" t="str">
        <f t="shared" si="1"/>
        <v>Khá</v>
      </c>
      <c r="P21" s="31" t="str">
        <f t="shared" si="2"/>
        <v/>
      </c>
      <c r="Q21" s="32" t="s">
        <v>560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370</v>
      </c>
      <c r="D22" s="24" t="s">
        <v>371</v>
      </c>
      <c r="E22" s="25" t="s">
        <v>372</v>
      </c>
      <c r="F22" s="26" t="s">
        <v>373</v>
      </c>
      <c r="G22" s="23" t="s">
        <v>67</v>
      </c>
      <c r="H22" s="27">
        <v>10</v>
      </c>
      <c r="I22" s="27">
        <v>8</v>
      </c>
      <c r="J22" s="27" t="s">
        <v>25</v>
      </c>
      <c r="K22" s="27">
        <v>6</v>
      </c>
      <c r="L22" s="71">
        <v>7</v>
      </c>
      <c r="M22" s="28">
        <f>ROUND(SUMPRODUCT(H22:L22,$H$8:$L$8)/100,1)</f>
        <v>7.2</v>
      </c>
      <c r="N22" s="29" t="str">
        <f t="shared" si="0"/>
        <v>B</v>
      </c>
      <c r="O22" s="30" t="str">
        <f t="shared" si="1"/>
        <v>Khá</v>
      </c>
      <c r="P22" s="31" t="str">
        <f t="shared" si="2"/>
        <v/>
      </c>
      <c r="Q22" s="32" t="s">
        <v>560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374</v>
      </c>
      <c r="D23" s="24" t="s">
        <v>375</v>
      </c>
      <c r="E23" s="25" t="s">
        <v>376</v>
      </c>
      <c r="F23" s="26" t="s">
        <v>377</v>
      </c>
      <c r="G23" s="23" t="s">
        <v>75</v>
      </c>
      <c r="H23" s="27">
        <v>9</v>
      </c>
      <c r="I23" s="27">
        <v>7</v>
      </c>
      <c r="J23" s="27" t="s">
        <v>25</v>
      </c>
      <c r="K23" s="27">
        <v>8</v>
      </c>
      <c r="L23" s="71">
        <v>8</v>
      </c>
      <c r="M23" s="28">
        <f>ROUND(SUMPRODUCT(H23:L23,$H$8:$L$8)/100,1)</f>
        <v>8</v>
      </c>
      <c r="N23" s="29" t="str">
        <f t="shared" si="0"/>
        <v>B+</v>
      </c>
      <c r="O23" s="30" t="str">
        <f t="shared" si="1"/>
        <v>Khá</v>
      </c>
      <c r="P23" s="31" t="str">
        <f t="shared" si="2"/>
        <v/>
      </c>
      <c r="Q23" s="32" t="s">
        <v>560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378</v>
      </c>
      <c r="D24" s="24" t="s">
        <v>379</v>
      </c>
      <c r="E24" s="25" t="s">
        <v>380</v>
      </c>
      <c r="F24" s="26" t="s">
        <v>381</v>
      </c>
      <c r="G24" s="23" t="s">
        <v>51</v>
      </c>
      <c r="H24" s="27">
        <v>10</v>
      </c>
      <c r="I24" s="27">
        <v>8</v>
      </c>
      <c r="J24" s="27" t="s">
        <v>25</v>
      </c>
      <c r="K24" s="27">
        <v>6</v>
      </c>
      <c r="L24" s="71">
        <v>7</v>
      </c>
      <c r="M24" s="28">
        <f>ROUND(SUMPRODUCT(H24:L24,$H$8:$L$8)/100,1)</f>
        <v>7.2</v>
      </c>
      <c r="N24" s="29" t="str">
        <f t="shared" si="0"/>
        <v>B</v>
      </c>
      <c r="O24" s="30" t="str">
        <f t="shared" si="1"/>
        <v>Khá</v>
      </c>
      <c r="P24" s="31" t="str">
        <f t="shared" si="2"/>
        <v/>
      </c>
      <c r="Q24" s="32" t="s">
        <v>560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382</v>
      </c>
      <c r="D25" s="24" t="s">
        <v>383</v>
      </c>
      <c r="E25" s="25" t="s">
        <v>283</v>
      </c>
      <c r="F25" s="26" t="s">
        <v>384</v>
      </c>
      <c r="G25" s="23" t="s">
        <v>67</v>
      </c>
      <c r="H25" s="27">
        <v>10</v>
      </c>
      <c r="I25" s="27">
        <v>7</v>
      </c>
      <c r="J25" s="27" t="s">
        <v>25</v>
      </c>
      <c r="K25" s="27">
        <v>5</v>
      </c>
      <c r="L25" s="71">
        <v>6</v>
      </c>
      <c r="M25" s="28">
        <f>ROUND(SUMPRODUCT(H25:L25,$H$8:$L$8)/100,1)</f>
        <v>6.3</v>
      </c>
      <c r="N25" s="29" t="str">
        <f t="shared" si="0"/>
        <v>C</v>
      </c>
      <c r="O25" s="30" t="str">
        <f t="shared" si="1"/>
        <v>Trung bình</v>
      </c>
      <c r="P25" s="31" t="str">
        <f t="shared" si="2"/>
        <v/>
      </c>
      <c r="Q25" s="32" t="s">
        <v>560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385</v>
      </c>
      <c r="D26" s="24" t="s">
        <v>386</v>
      </c>
      <c r="E26" s="25" t="s">
        <v>283</v>
      </c>
      <c r="F26" s="26" t="s">
        <v>387</v>
      </c>
      <c r="G26" s="23" t="s">
        <v>75</v>
      </c>
      <c r="H26" s="27">
        <v>9</v>
      </c>
      <c r="I26" s="27">
        <v>8</v>
      </c>
      <c r="J26" s="27" t="s">
        <v>25</v>
      </c>
      <c r="K26" s="27">
        <v>6</v>
      </c>
      <c r="L26" s="71">
        <v>7</v>
      </c>
      <c r="M26" s="28">
        <f>ROUND(SUMPRODUCT(H26:L26,$H$8:$L$8)/100,1)</f>
        <v>7.1</v>
      </c>
      <c r="N26" s="29" t="str">
        <f t="shared" si="0"/>
        <v>B</v>
      </c>
      <c r="O26" s="30" t="str">
        <f t="shared" si="1"/>
        <v>Khá</v>
      </c>
      <c r="P26" s="31" t="str">
        <f t="shared" si="2"/>
        <v/>
      </c>
      <c r="Q26" s="32" t="s">
        <v>560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388</v>
      </c>
      <c r="D27" s="24" t="s">
        <v>389</v>
      </c>
      <c r="E27" s="25" t="s">
        <v>81</v>
      </c>
      <c r="F27" s="26" t="s">
        <v>390</v>
      </c>
      <c r="G27" s="23" t="s">
        <v>70</v>
      </c>
      <c r="H27" s="27">
        <v>10</v>
      </c>
      <c r="I27" s="27">
        <v>6</v>
      </c>
      <c r="J27" s="27" t="s">
        <v>25</v>
      </c>
      <c r="K27" s="27">
        <v>5</v>
      </c>
      <c r="L27" s="71">
        <v>6</v>
      </c>
      <c r="M27" s="28">
        <f>ROUND(SUMPRODUCT(H27:L27,$H$8:$L$8)/100,1)</f>
        <v>6.2</v>
      </c>
      <c r="N27" s="29" t="str">
        <f t="shared" si="0"/>
        <v>C</v>
      </c>
      <c r="O27" s="30" t="str">
        <f t="shared" si="1"/>
        <v>Trung bình</v>
      </c>
      <c r="P27" s="31" t="str">
        <f t="shared" si="2"/>
        <v/>
      </c>
      <c r="Q27" s="32" t="s">
        <v>560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391</v>
      </c>
      <c r="D28" s="24" t="s">
        <v>59</v>
      </c>
      <c r="E28" s="25" t="s">
        <v>214</v>
      </c>
      <c r="F28" s="26" t="s">
        <v>392</v>
      </c>
      <c r="G28" s="23" t="s">
        <v>75</v>
      </c>
      <c r="H28" s="27">
        <v>10</v>
      </c>
      <c r="I28" s="27">
        <v>7</v>
      </c>
      <c r="J28" s="27" t="s">
        <v>25</v>
      </c>
      <c r="K28" s="27">
        <v>8</v>
      </c>
      <c r="L28" s="71">
        <v>8</v>
      </c>
      <c r="M28" s="28">
        <f>ROUND(SUMPRODUCT(H28:L28,$H$8:$L$8)/100,1)</f>
        <v>8.1</v>
      </c>
      <c r="N28" s="29" t="str">
        <f t="shared" si="0"/>
        <v>B+</v>
      </c>
      <c r="O28" s="30" t="str">
        <f t="shared" si="1"/>
        <v>Khá</v>
      </c>
      <c r="P28" s="31" t="str">
        <f t="shared" si="2"/>
        <v/>
      </c>
      <c r="Q28" s="32" t="s">
        <v>560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393</v>
      </c>
      <c r="D29" s="24" t="s">
        <v>147</v>
      </c>
      <c r="E29" s="25" t="s">
        <v>394</v>
      </c>
      <c r="F29" s="26" t="s">
        <v>323</v>
      </c>
      <c r="G29" s="23" t="s">
        <v>75</v>
      </c>
      <c r="H29" s="27">
        <v>10</v>
      </c>
      <c r="I29" s="27">
        <v>8</v>
      </c>
      <c r="J29" s="27" t="s">
        <v>25</v>
      </c>
      <c r="K29" s="27">
        <v>6</v>
      </c>
      <c r="L29" s="71">
        <v>5</v>
      </c>
      <c r="M29" s="28">
        <f>ROUND(SUMPRODUCT(H29:L29,$H$8:$L$8)/100,1)</f>
        <v>6</v>
      </c>
      <c r="N29" s="29" t="str">
        <f t="shared" si="0"/>
        <v>C</v>
      </c>
      <c r="O29" s="30" t="str">
        <f t="shared" si="1"/>
        <v>Trung bình</v>
      </c>
      <c r="P29" s="31" t="str">
        <f t="shared" si="2"/>
        <v/>
      </c>
      <c r="Q29" s="32" t="s">
        <v>560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395</v>
      </c>
      <c r="D30" s="24" t="s">
        <v>396</v>
      </c>
      <c r="E30" s="25" t="s">
        <v>397</v>
      </c>
      <c r="F30" s="26" t="s">
        <v>264</v>
      </c>
      <c r="G30" s="23" t="s">
        <v>70</v>
      </c>
      <c r="H30" s="27">
        <v>8</v>
      </c>
      <c r="I30" s="27">
        <v>8</v>
      </c>
      <c r="J30" s="27" t="s">
        <v>25</v>
      </c>
      <c r="K30" s="27">
        <v>7</v>
      </c>
      <c r="L30" s="71">
        <v>5</v>
      </c>
      <c r="M30" s="28">
        <f>ROUND(SUMPRODUCT(H30:L30,$H$8:$L$8)/100,1)</f>
        <v>6</v>
      </c>
      <c r="N30" s="29" t="str">
        <f t="shared" si="0"/>
        <v>C</v>
      </c>
      <c r="O30" s="30" t="str">
        <f t="shared" si="1"/>
        <v>Trung bình</v>
      </c>
      <c r="P30" s="31" t="str">
        <f t="shared" si="2"/>
        <v/>
      </c>
      <c r="Q30" s="32" t="s">
        <v>560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398</v>
      </c>
      <c r="D31" s="24" t="s">
        <v>101</v>
      </c>
      <c r="E31" s="25" t="s">
        <v>223</v>
      </c>
      <c r="F31" s="26" t="s">
        <v>399</v>
      </c>
      <c r="G31" s="23" t="s">
        <v>75</v>
      </c>
      <c r="H31" s="27">
        <v>10</v>
      </c>
      <c r="I31" s="27">
        <v>8</v>
      </c>
      <c r="J31" s="27" t="s">
        <v>25</v>
      </c>
      <c r="K31" s="27">
        <v>6</v>
      </c>
      <c r="L31" s="71">
        <v>9</v>
      </c>
      <c r="M31" s="28">
        <f>ROUND(SUMPRODUCT(H31:L31,$H$8:$L$8)/100,1)</f>
        <v>8.4</v>
      </c>
      <c r="N31" s="29" t="str">
        <f t="shared" si="0"/>
        <v>B+</v>
      </c>
      <c r="O31" s="30" t="str">
        <f t="shared" si="1"/>
        <v>Khá</v>
      </c>
      <c r="P31" s="31" t="str">
        <f t="shared" si="2"/>
        <v/>
      </c>
      <c r="Q31" s="32" t="s">
        <v>560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400</v>
      </c>
      <c r="D32" s="24" t="s">
        <v>401</v>
      </c>
      <c r="E32" s="25" t="s">
        <v>227</v>
      </c>
      <c r="F32" s="26" t="s">
        <v>402</v>
      </c>
      <c r="G32" s="23" t="s">
        <v>75</v>
      </c>
      <c r="H32" s="27">
        <v>10</v>
      </c>
      <c r="I32" s="27">
        <v>8</v>
      </c>
      <c r="J32" s="27" t="s">
        <v>25</v>
      </c>
      <c r="K32" s="27">
        <v>6</v>
      </c>
      <c r="L32" s="71">
        <v>8</v>
      </c>
      <c r="M32" s="28">
        <f>ROUND(SUMPRODUCT(H32:L32,$H$8:$L$8)/100,1)</f>
        <v>7.8</v>
      </c>
      <c r="N32" s="29" t="str">
        <f t="shared" si="0"/>
        <v>B</v>
      </c>
      <c r="O32" s="30" t="str">
        <f t="shared" si="1"/>
        <v>Khá</v>
      </c>
      <c r="P32" s="31" t="str">
        <f t="shared" si="2"/>
        <v/>
      </c>
      <c r="Q32" s="32" t="s">
        <v>560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403</v>
      </c>
      <c r="D33" s="24" t="s">
        <v>404</v>
      </c>
      <c r="E33" s="25" t="s">
        <v>405</v>
      </c>
      <c r="F33" s="26" t="s">
        <v>406</v>
      </c>
      <c r="G33" s="23" t="s">
        <v>67</v>
      </c>
      <c r="H33" s="27">
        <v>9</v>
      </c>
      <c r="I33" s="27">
        <v>8</v>
      </c>
      <c r="J33" s="27" t="s">
        <v>25</v>
      </c>
      <c r="K33" s="27">
        <v>6</v>
      </c>
      <c r="L33" s="71">
        <v>8</v>
      </c>
      <c r="M33" s="28">
        <f>ROUND(SUMPRODUCT(H33:L33,$H$8:$L$8)/100,1)</f>
        <v>7.7</v>
      </c>
      <c r="N33" s="29" t="str">
        <f t="shared" si="0"/>
        <v>B</v>
      </c>
      <c r="O33" s="30" t="str">
        <f t="shared" si="1"/>
        <v>Khá</v>
      </c>
      <c r="P33" s="31" t="str">
        <f t="shared" si="2"/>
        <v/>
      </c>
      <c r="Q33" s="32" t="s">
        <v>560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407</v>
      </c>
      <c r="D34" s="24" t="s">
        <v>408</v>
      </c>
      <c r="E34" s="25" t="s">
        <v>409</v>
      </c>
      <c r="F34" s="26" t="s">
        <v>410</v>
      </c>
      <c r="G34" s="23" t="s">
        <v>51</v>
      </c>
      <c r="H34" s="27">
        <v>4</v>
      </c>
      <c r="I34" s="27">
        <v>5</v>
      </c>
      <c r="J34" s="27" t="s">
        <v>25</v>
      </c>
      <c r="K34" s="27">
        <v>5</v>
      </c>
      <c r="L34" s="71">
        <v>2</v>
      </c>
      <c r="M34" s="28">
        <f>ROUND(SUMPRODUCT(H34:L34,$H$8:$L$8)/100,1)</f>
        <v>3.1</v>
      </c>
      <c r="N34" s="29" t="str">
        <f t="shared" si="0"/>
        <v>F</v>
      </c>
      <c r="O34" s="30" t="str">
        <f t="shared" si="1"/>
        <v>Kém</v>
      </c>
      <c r="P34" s="31" t="str">
        <f t="shared" si="2"/>
        <v/>
      </c>
      <c r="Q34" s="32" t="s">
        <v>560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411</v>
      </c>
      <c r="D35" s="24" t="s">
        <v>412</v>
      </c>
      <c r="E35" s="25" t="s">
        <v>413</v>
      </c>
      <c r="F35" s="26" t="s">
        <v>414</v>
      </c>
      <c r="G35" s="23" t="s">
        <v>415</v>
      </c>
      <c r="H35" s="27">
        <v>0</v>
      </c>
      <c r="I35" s="27">
        <v>0</v>
      </c>
      <c r="J35" s="27" t="s">
        <v>25</v>
      </c>
      <c r="K35" s="27">
        <v>0</v>
      </c>
      <c r="L35" s="71" t="s">
        <v>25</v>
      </c>
      <c r="M35" s="28">
        <f>ROUND(SUMPRODUCT(H35:L35,$H$8:$L$8)/100,1)</f>
        <v>0</v>
      </c>
      <c r="N35" s="29" t="str">
        <f t="shared" si="0"/>
        <v>F</v>
      </c>
      <c r="O35" s="30" t="str">
        <f t="shared" si="1"/>
        <v>Kém</v>
      </c>
      <c r="P35" s="31" t="str">
        <f t="shared" si="2"/>
        <v>Không đủ ĐKDT</v>
      </c>
      <c r="Q35" s="32" t="s">
        <v>560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Học lại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416</v>
      </c>
      <c r="D36" s="24" t="s">
        <v>417</v>
      </c>
      <c r="E36" s="25" t="s">
        <v>418</v>
      </c>
      <c r="F36" s="26" t="s">
        <v>419</v>
      </c>
      <c r="G36" s="23" t="s">
        <v>75</v>
      </c>
      <c r="H36" s="27">
        <v>10</v>
      </c>
      <c r="I36" s="27">
        <v>8</v>
      </c>
      <c r="J36" s="27" t="s">
        <v>25</v>
      </c>
      <c r="K36" s="27">
        <v>7</v>
      </c>
      <c r="L36" s="71">
        <v>8</v>
      </c>
      <c r="M36" s="28">
        <f>ROUND(SUMPRODUCT(H36:L36,$H$8:$L$8)/100,1)</f>
        <v>8</v>
      </c>
      <c r="N36" s="29" t="str">
        <f t="shared" si="0"/>
        <v>B+</v>
      </c>
      <c r="O36" s="30" t="str">
        <f t="shared" si="1"/>
        <v>Khá</v>
      </c>
      <c r="P36" s="31" t="str">
        <f t="shared" si="2"/>
        <v/>
      </c>
      <c r="Q36" s="32" t="s">
        <v>561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420</v>
      </c>
      <c r="D37" s="24" t="s">
        <v>222</v>
      </c>
      <c r="E37" s="25" t="s">
        <v>421</v>
      </c>
      <c r="F37" s="26" t="s">
        <v>422</v>
      </c>
      <c r="G37" s="23" t="s">
        <v>51</v>
      </c>
      <c r="H37" s="27">
        <v>10</v>
      </c>
      <c r="I37" s="27">
        <v>5</v>
      </c>
      <c r="J37" s="27" t="s">
        <v>25</v>
      </c>
      <c r="K37" s="27">
        <v>6</v>
      </c>
      <c r="L37" s="71">
        <v>7</v>
      </c>
      <c r="M37" s="28">
        <f>ROUND(SUMPRODUCT(H37:L37,$H$8:$L$8)/100,1)</f>
        <v>6.9</v>
      </c>
      <c r="N37" s="29" t="str">
        <f t="shared" si="0"/>
        <v>C+</v>
      </c>
      <c r="O37" s="30" t="str">
        <f t="shared" si="1"/>
        <v>Trung bình</v>
      </c>
      <c r="P37" s="31" t="str">
        <f t="shared" si="2"/>
        <v/>
      </c>
      <c r="Q37" s="32" t="s">
        <v>561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423</v>
      </c>
      <c r="D38" s="24" t="s">
        <v>424</v>
      </c>
      <c r="E38" s="25" t="s">
        <v>425</v>
      </c>
      <c r="F38" s="26" t="s">
        <v>426</v>
      </c>
      <c r="G38" s="23" t="s">
        <v>75</v>
      </c>
      <c r="H38" s="27">
        <v>10</v>
      </c>
      <c r="I38" s="27">
        <v>8</v>
      </c>
      <c r="J38" s="27" t="s">
        <v>25</v>
      </c>
      <c r="K38" s="27">
        <v>7</v>
      </c>
      <c r="L38" s="71">
        <v>3</v>
      </c>
      <c r="M38" s="28">
        <f>ROUND(SUMPRODUCT(H38:L38,$H$8:$L$8)/100,1)</f>
        <v>5</v>
      </c>
      <c r="N38" s="29" t="str">
        <f t="shared" si="0"/>
        <v>D+</v>
      </c>
      <c r="O38" s="30" t="str">
        <f t="shared" si="1"/>
        <v>Trung bình yếu</v>
      </c>
      <c r="P38" s="31" t="str">
        <f t="shared" si="2"/>
        <v/>
      </c>
      <c r="Q38" s="32" t="s">
        <v>561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427</v>
      </c>
      <c r="D39" s="24" t="s">
        <v>428</v>
      </c>
      <c r="E39" s="25" t="s">
        <v>425</v>
      </c>
      <c r="F39" s="26" t="s">
        <v>429</v>
      </c>
      <c r="G39" s="23" t="s">
        <v>75</v>
      </c>
      <c r="H39" s="27">
        <v>10</v>
      </c>
      <c r="I39" s="27">
        <v>6</v>
      </c>
      <c r="J39" s="27" t="s">
        <v>25</v>
      </c>
      <c r="K39" s="27">
        <v>6</v>
      </c>
      <c r="L39" s="71">
        <v>7</v>
      </c>
      <c r="M39" s="28">
        <f>ROUND(SUMPRODUCT(H39:L39,$H$8:$L$8)/100,1)</f>
        <v>7</v>
      </c>
      <c r="N39" s="29" t="str">
        <f t="shared" si="0"/>
        <v>B</v>
      </c>
      <c r="O39" s="30" t="str">
        <f t="shared" si="1"/>
        <v>Khá</v>
      </c>
      <c r="P39" s="31" t="str">
        <f t="shared" si="2"/>
        <v/>
      </c>
      <c r="Q39" s="32" t="s">
        <v>561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430</v>
      </c>
      <c r="D40" s="24" t="s">
        <v>431</v>
      </c>
      <c r="E40" s="25" t="s">
        <v>178</v>
      </c>
      <c r="F40" s="26" t="s">
        <v>432</v>
      </c>
      <c r="G40" s="23" t="s">
        <v>67</v>
      </c>
      <c r="H40" s="27">
        <v>6</v>
      </c>
      <c r="I40" s="27">
        <v>7</v>
      </c>
      <c r="J40" s="27" t="s">
        <v>25</v>
      </c>
      <c r="K40" s="27">
        <v>6</v>
      </c>
      <c r="L40" s="71">
        <v>3</v>
      </c>
      <c r="M40" s="28">
        <f>ROUND(SUMPRODUCT(H40:L40,$H$8:$L$8)/100,1)</f>
        <v>4.3</v>
      </c>
      <c r="N40" s="29" t="str">
        <f t="shared" si="0"/>
        <v>D</v>
      </c>
      <c r="O40" s="30" t="str">
        <f t="shared" si="1"/>
        <v>Trung bình yếu</v>
      </c>
      <c r="P40" s="31" t="str">
        <f t="shared" si="2"/>
        <v/>
      </c>
      <c r="Q40" s="32" t="s">
        <v>561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433</v>
      </c>
      <c r="D41" s="24" t="s">
        <v>124</v>
      </c>
      <c r="E41" s="25" t="s">
        <v>178</v>
      </c>
      <c r="F41" s="26" t="s">
        <v>434</v>
      </c>
      <c r="G41" s="23" t="s">
        <v>75</v>
      </c>
      <c r="H41" s="27">
        <v>0</v>
      </c>
      <c r="I41" s="27">
        <v>0</v>
      </c>
      <c r="J41" s="27" t="s">
        <v>25</v>
      </c>
      <c r="K41" s="27">
        <v>0</v>
      </c>
      <c r="L41" s="71" t="s">
        <v>25</v>
      </c>
      <c r="M41" s="28">
        <f>ROUND(SUMPRODUCT(H41:L41,$H$8:$L$8)/100,1)</f>
        <v>0</v>
      </c>
      <c r="N41" s="29" t="str">
        <f t="shared" ref="N41:N72" si="3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F</v>
      </c>
      <c r="O41" s="30" t="str">
        <f t="shared" ref="O41:O72" si="4">IF($M41&lt;4,"Kém",IF(AND($M41&gt;=4,$M41&lt;=5.4),"Trung bình yếu",IF(AND($M41&gt;=5.5,$M41&lt;=6.9),"Trung bình",IF(AND($M41&gt;=7,$M41&lt;=8.4),"Khá",IF(AND($M41&gt;=8.5,$M41&lt;=10),"Giỏi","")))))</f>
        <v>Kém</v>
      </c>
      <c r="P41" s="31" t="str">
        <f t="shared" ref="P41:P72" si="5">+IF(OR($H41=0,$I41=0,$J41=0,$K41=0),"Không đủ ĐKDT",IF(AND(L41=0,M41&gt;=4),"Không đạt",""))</f>
        <v>Không đủ ĐKDT</v>
      </c>
      <c r="Q41" s="32" t="s">
        <v>561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Học lại</v>
      </c>
      <c r="U41" s="63"/>
      <c r="V41" s="63"/>
      <c r="W41" s="75"/>
      <c r="X41" s="53"/>
      <c r="Y41" s="53"/>
      <c r="Z41" s="53"/>
      <c r="AA41" s="64"/>
      <c r="AB41" s="53"/>
      <c r="AC41" s="65"/>
      <c r="AD41" s="66"/>
      <c r="AE41" s="65"/>
      <c r="AF41" s="66"/>
      <c r="AG41" s="65"/>
      <c r="AH41" s="53"/>
      <c r="AI41" s="64"/>
    </row>
    <row r="42" spans="2:35" ht="18.75" customHeight="1" x14ac:dyDescent="0.25">
      <c r="B42" s="22">
        <v>34</v>
      </c>
      <c r="C42" s="23" t="s">
        <v>435</v>
      </c>
      <c r="D42" s="24" t="s">
        <v>436</v>
      </c>
      <c r="E42" s="25" t="s">
        <v>437</v>
      </c>
      <c r="F42" s="26" t="s">
        <v>149</v>
      </c>
      <c r="G42" s="23" t="s">
        <v>67</v>
      </c>
      <c r="H42" s="27">
        <v>9</v>
      </c>
      <c r="I42" s="27">
        <v>6</v>
      </c>
      <c r="J42" s="27" t="s">
        <v>25</v>
      </c>
      <c r="K42" s="27">
        <v>7</v>
      </c>
      <c r="L42" s="71">
        <v>8</v>
      </c>
      <c r="M42" s="28">
        <f>ROUND(SUMPRODUCT(H42:L42,$H$8:$L$8)/100,1)</f>
        <v>7.7</v>
      </c>
      <c r="N42" s="29" t="str">
        <f t="shared" si="3"/>
        <v>B</v>
      </c>
      <c r="O42" s="30" t="str">
        <f t="shared" si="4"/>
        <v>Khá</v>
      </c>
      <c r="P42" s="31" t="str">
        <f t="shared" si="5"/>
        <v/>
      </c>
      <c r="Q42" s="32" t="s">
        <v>561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438</v>
      </c>
      <c r="D43" s="24" t="s">
        <v>439</v>
      </c>
      <c r="E43" s="25" t="s">
        <v>437</v>
      </c>
      <c r="F43" s="26" t="s">
        <v>440</v>
      </c>
      <c r="G43" s="23" t="s">
        <v>75</v>
      </c>
      <c r="H43" s="27">
        <v>10</v>
      </c>
      <c r="I43" s="27">
        <v>6</v>
      </c>
      <c r="J43" s="27" t="s">
        <v>25</v>
      </c>
      <c r="K43" s="27">
        <v>6</v>
      </c>
      <c r="L43" s="71">
        <v>6</v>
      </c>
      <c r="M43" s="28">
        <f>ROUND(SUMPRODUCT(H43:L43,$H$8:$L$8)/100,1)</f>
        <v>6.4</v>
      </c>
      <c r="N43" s="29" t="str">
        <f t="shared" si="3"/>
        <v>C</v>
      </c>
      <c r="O43" s="30" t="str">
        <f t="shared" si="4"/>
        <v>Trung bình</v>
      </c>
      <c r="P43" s="31" t="str">
        <f t="shared" si="5"/>
        <v/>
      </c>
      <c r="Q43" s="32" t="s">
        <v>561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441</v>
      </c>
      <c r="D44" s="24" t="s">
        <v>318</v>
      </c>
      <c r="E44" s="25" t="s">
        <v>442</v>
      </c>
      <c r="F44" s="26" t="s">
        <v>443</v>
      </c>
      <c r="G44" s="23" t="s">
        <v>70</v>
      </c>
      <c r="H44" s="27">
        <v>7</v>
      </c>
      <c r="I44" s="27">
        <v>8</v>
      </c>
      <c r="J44" s="27" t="s">
        <v>25</v>
      </c>
      <c r="K44" s="27">
        <v>7</v>
      </c>
      <c r="L44" s="71">
        <v>3</v>
      </c>
      <c r="M44" s="28">
        <f>ROUND(SUMPRODUCT(H44:L44,$H$8:$L$8)/100,1)</f>
        <v>4.7</v>
      </c>
      <c r="N44" s="29" t="str">
        <f t="shared" si="3"/>
        <v>D</v>
      </c>
      <c r="O44" s="30" t="str">
        <f t="shared" si="4"/>
        <v>Trung bình yếu</v>
      </c>
      <c r="P44" s="31" t="str">
        <f t="shared" si="5"/>
        <v/>
      </c>
      <c r="Q44" s="32" t="s">
        <v>561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444</v>
      </c>
      <c r="D45" s="24" t="s">
        <v>181</v>
      </c>
      <c r="E45" s="25" t="s">
        <v>445</v>
      </c>
      <c r="F45" s="26" t="s">
        <v>446</v>
      </c>
      <c r="G45" s="23" t="s">
        <v>70</v>
      </c>
      <c r="H45" s="27">
        <v>4</v>
      </c>
      <c r="I45" s="27">
        <v>5</v>
      </c>
      <c r="J45" s="27" t="s">
        <v>25</v>
      </c>
      <c r="K45" s="27">
        <v>0</v>
      </c>
      <c r="L45" s="71" t="s">
        <v>25</v>
      </c>
      <c r="M45" s="28">
        <f>ROUND(SUMPRODUCT(H45:L45,$H$8:$L$8)/100,1)</f>
        <v>0.9</v>
      </c>
      <c r="N45" s="29" t="str">
        <f t="shared" si="3"/>
        <v>F</v>
      </c>
      <c r="O45" s="30" t="str">
        <f t="shared" si="4"/>
        <v>Kém</v>
      </c>
      <c r="P45" s="31" t="str">
        <f t="shared" si="5"/>
        <v>Không đủ ĐKDT</v>
      </c>
      <c r="Q45" s="32" t="s">
        <v>561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Học lại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447</v>
      </c>
      <c r="D46" s="24" t="s">
        <v>448</v>
      </c>
      <c r="E46" s="25" t="s">
        <v>449</v>
      </c>
      <c r="F46" s="26" t="s">
        <v>392</v>
      </c>
      <c r="G46" s="23" t="s">
        <v>75</v>
      </c>
      <c r="H46" s="27">
        <v>9</v>
      </c>
      <c r="I46" s="27">
        <v>8</v>
      </c>
      <c r="J46" s="27" t="s">
        <v>25</v>
      </c>
      <c r="K46" s="27">
        <v>6</v>
      </c>
      <c r="L46" s="71">
        <v>7</v>
      </c>
      <c r="M46" s="28">
        <f>ROUND(SUMPRODUCT(H46:L46,$H$8:$L$8)/100,1)</f>
        <v>7.1</v>
      </c>
      <c r="N46" s="29" t="str">
        <f t="shared" si="3"/>
        <v>B</v>
      </c>
      <c r="O46" s="30" t="str">
        <f t="shared" si="4"/>
        <v>Khá</v>
      </c>
      <c r="P46" s="31" t="str">
        <f t="shared" si="5"/>
        <v/>
      </c>
      <c r="Q46" s="32" t="s">
        <v>561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450</v>
      </c>
      <c r="D47" s="24" t="s">
        <v>451</v>
      </c>
      <c r="E47" s="25" t="s">
        <v>380</v>
      </c>
      <c r="F47" s="26" t="s">
        <v>452</v>
      </c>
      <c r="G47" s="23" t="s">
        <v>67</v>
      </c>
      <c r="H47" s="27">
        <v>10</v>
      </c>
      <c r="I47" s="27">
        <v>7</v>
      </c>
      <c r="J47" s="27" t="s">
        <v>25</v>
      </c>
      <c r="K47" s="27">
        <v>6</v>
      </c>
      <c r="L47" s="71">
        <v>8</v>
      </c>
      <c r="M47" s="28">
        <f>ROUND(SUMPRODUCT(H47:L47,$H$8:$L$8)/100,1)</f>
        <v>7.7</v>
      </c>
      <c r="N47" s="29" t="str">
        <f t="shared" si="3"/>
        <v>B</v>
      </c>
      <c r="O47" s="30" t="str">
        <f t="shared" si="4"/>
        <v>Khá</v>
      </c>
      <c r="P47" s="31" t="str">
        <f t="shared" si="5"/>
        <v/>
      </c>
      <c r="Q47" s="32" t="s">
        <v>561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453</v>
      </c>
      <c r="D48" s="24" t="s">
        <v>147</v>
      </c>
      <c r="E48" s="25" t="s">
        <v>283</v>
      </c>
      <c r="F48" s="26" t="s">
        <v>454</v>
      </c>
      <c r="G48" s="23" t="s">
        <v>70</v>
      </c>
      <c r="H48" s="27">
        <v>7</v>
      </c>
      <c r="I48" s="27">
        <v>7</v>
      </c>
      <c r="J48" s="27" t="s">
        <v>25</v>
      </c>
      <c r="K48" s="27">
        <v>5</v>
      </c>
      <c r="L48" s="71">
        <v>5</v>
      </c>
      <c r="M48" s="28">
        <f>ROUND(SUMPRODUCT(H48:L48,$H$8:$L$8)/100,1)</f>
        <v>5.4</v>
      </c>
      <c r="N48" s="29" t="str">
        <f t="shared" si="3"/>
        <v>D+</v>
      </c>
      <c r="O48" s="30" t="str">
        <f t="shared" si="4"/>
        <v>Trung bình yếu</v>
      </c>
      <c r="P48" s="31" t="str">
        <f t="shared" si="5"/>
        <v/>
      </c>
      <c r="Q48" s="32" t="s">
        <v>561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455</v>
      </c>
      <c r="D49" s="24" t="s">
        <v>343</v>
      </c>
      <c r="E49" s="25" t="s">
        <v>287</v>
      </c>
      <c r="F49" s="26" t="s">
        <v>456</v>
      </c>
      <c r="G49" s="23" t="s">
        <v>75</v>
      </c>
      <c r="H49" s="27">
        <v>8</v>
      </c>
      <c r="I49" s="27">
        <v>5</v>
      </c>
      <c r="J49" s="27" t="s">
        <v>25</v>
      </c>
      <c r="K49" s="27">
        <v>7</v>
      </c>
      <c r="L49" s="71">
        <v>5</v>
      </c>
      <c r="M49" s="28">
        <f>ROUND(SUMPRODUCT(H49:L49,$H$8:$L$8)/100,1)</f>
        <v>5.7</v>
      </c>
      <c r="N49" s="29" t="str">
        <f t="shared" si="3"/>
        <v>C</v>
      </c>
      <c r="O49" s="30" t="str">
        <f t="shared" si="4"/>
        <v>Trung bình</v>
      </c>
      <c r="P49" s="31" t="str">
        <f t="shared" si="5"/>
        <v/>
      </c>
      <c r="Q49" s="32" t="s">
        <v>561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457</v>
      </c>
      <c r="D50" s="24" t="s">
        <v>147</v>
      </c>
      <c r="E50" s="25" t="s">
        <v>287</v>
      </c>
      <c r="F50" s="26" t="s">
        <v>458</v>
      </c>
      <c r="G50" s="23" t="s">
        <v>70</v>
      </c>
      <c r="H50" s="27">
        <v>10</v>
      </c>
      <c r="I50" s="27">
        <v>5</v>
      </c>
      <c r="J50" s="27" t="s">
        <v>25</v>
      </c>
      <c r="K50" s="27">
        <v>5</v>
      </c>
      <c r="L50" s="71">
        <v>6</v>
      </c>
      <c r="M50" s="28">
        <f>ROUND(SUMPRODUCT(H50:L50,$H$8:$L$8)/100,1)</f>
        <v>6.1</v>
      </c>
      <c r="N50" s="29" t="str">
        <f t="shared" si="3"/>
        <v>C</v>
      </c>
      <c r="O50" s="30" t="str">
        <f t="shared" si="4"/>
        <v>Trung bình</v>
      </c>
      <c r="P50" s="31" t="str">
        <f t="shared" si="5"/>
        <v/>
      </c>
      <c r="Q50" s="32" t="s">
        <v>561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459</v>
      </c>
      <c r="D51" s="24" t="s">
        <v>101</v>
      </c>
      <c r="E51" s="25" t="s">
        <v>460</v>
      </c>
      <c r="F51" s="26" t="s">
        <v>461</v>
      </c>
      <c r="G51" s="23" t="s">
        <v>70</v>
      </c>
      <c r="H51" s="27">
        <v>10</v>
      </c>
      <c r="I51" s="27">
        <v>5</v>
      </c>
      <c r="J51" s="27" t="s">
        <v>25</v>
      </c>
      <c r="K51" s="27">
        <v>5</v>
      </c>
      <c r="L51" s="71">
        <v>5</v>
      </c>
      <c r="M51" s="28">
        <f>ROUND(SUMPRODUCT(H51:L51,$H$8:$L$8)/100,1)</f>
        <v>5.5</v>
      </c>
      <c r="N51" s="29" t="str">
        <f t="shared" si="3"/>
        <v>C</v>
      </c>
      <c r="O51" s="30" t="str">
        <f t="shared" si="4"/>
        <v>Trung bình</v>
      </c>
      <c r="P51" s="31" t="str">
        <f t="shared" si="5"/>
        <v/>
      </c>
      <c r="Q51" s="32" t="s">
        <v>561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462</v>
      </c>
      <c r="D52" s="24" t="s">
        <v>463</v>
      </c>
      <c r="E52" s="25" t="s">
        <v>203</v>
      </c>
      <c r="F52" s="26" t="s">
        <v>464</v>
      </c>
      <c r="G52" s="23" t="s">
        <v>75</v>
      </c>
      <c r="H52" s="27">
        <v>10</v>
      </c>
      <c r="I52" s="27">
        <v>5</v>
      </c>
      <c r="J52" s="27" t="s">
        <v>25</v>
      </c>
      <c r="K52" s="27">
        <v>6</v>
      </c>
      <c r="L52" s="71">
        <v>3</v>
      </c>
      <c r="M52" s="28">
        <f>ROUND(SUMPRODUCT(H52:L52,$H$8:$L$8)/100,1)</f>
        <v>4.5</v>
      </c>
      <c r="N52" s="29" t="str">
        <f t="shared" si="3"/>
        <v>D</v>
      </c>
      <c r="O52" s="30" t="str">
        <f t="shared" si="4"/>
        <v>Trung bình yếu</v>
      </c>
      <c r="P52" s="31" t="str">
        <f t="shared" si="5"/>
        <v/>
      </c>
      <c r="Q52" s="32" t="s">
        <v>561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465</v>
      </c>
      <c r="D53" s="24" t="s">
        <v>389</v>
      </c>
      <c r="E53" s="25" t="s">
        <v>81</v>
      </c>
      <c r="F53" s="26" t="s">
        <v>466</v>
      </c>
      <c r="G53" s="23" t="s">
        <v>62</v>
      </c>
      <c r="H53" s="27">
        <v>10</v>
      </c>
      <c r="I53" s="27">
        <v>5</v>
      </c>
      <c r="J53" s="27" t="s">
        <v>25</v>
      </c>
      <c r="K53" s="27">
        <v>7</v>
      </c>
      <c r="L53" s="71">
        <v>7</v>
      </c>
      <c r="M53" s="28">
        <f>ROUND(SUMPRODUCT(H53:L53,$H$8:$L$8)/100,1)</f>
        <v>7.1</v>
      </c>
      <c r="N53" s="29" t="str">
        <f t="shared" si="3"/>
        <v>B</v>
      </c>
      <c r="O53" s="30" t="str">
        <f t="shared" si="4"/>
        <v>Khá</v>
      </c>
      <c r="P53" s="31" t="str">
        <f t="shared" si="5"/>
        <v/>
      </c>
      <c r="Q53" s="32" t="s">
        <v>561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467</v>
      </c>
      <c r="D54" s="24" t="s">
        <v>468</v>
      </c>
      <c r="E54" s="25" t="s">
        <v>214</v>
      </c>
      <c r="F54" s="26" t="s">
        <v>469</v>
      </c>
      <c r="G54" s="23" t="s">
        <v>67</v>
      </c>
      <c r="H54" s="27">
        <v>9</v>
      </c>
      <c r="I54" s="27">
        <v>7</v>
      </c>
      <c r="J54" s="27" t="s">
        <v>25</v>
      </c>
      <c r="K54" s="27">
        <v>7</v>
      </c>
      <c r="L54" s="71">
        <v>5</v>
      </c>
      <c r="M54" s="28">
        <f>ROUND(SUMPRODUCT(H54:L54,$H$8:$L$8)/100,1)</f>
        <v>6</v>
      </c>
      <c r="N54" s="29" t="str">
        <f t="shared" si="3"/>
        <v>C</v>
      </c>
      <c r="O54" s="30" t="str">
        <f t="shared" si="4"/>
        <v>Trung bình</v>
      </c>
      <c r="P54" s="31" t="str">
        <f t="shared" si="5"/>
        <v/>
      </c>
      <c r="Q54" s="32" t="s">
        <v>561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470</v>
      </c>
      <c r="D55" s="24" t="s">
        <v>424</v>
      </c>
      <c r="E55" s="25" t="s">
        <v>94</v>
      </c>
      <c r="F55" s="26" t="s">
        <v>471</v>
      </c>
      <c r="G55" s="23" t="s">
        <v>75</v>
      </c>
      <c r="H55" s="27">
        <v>8</v>
      </c>
      <c r="I55" s="27">
        <v>8</v>
      </c>
      <c r="J55" s="27" t="s">
        <v>25</v>
      </c>
      <c r="K55" s="27">
        <v>5</v>
      </c>
      <c r="L55" s="71">
        <v>4</v>
      </c>
      <c r="M55" s="28">
        <f>ROUND(SUMPRODUCT(H55:L55,$H$8:$L$8)/100,1)</f>
        <v>5</v>
      </c>
      <c r="N55" s="29" t="str">
        <f t="shared" si="3"/>
        <v>D+</v>
      </c>
      <c r="O55" s="30" t="str">
        <f t="shared" si="4"/>
        <v>Trung bình yếu</v>
      </c>
      <c r="P55" s="31" t="str">
        <f t="shared" si="5"/>
        <v/>
      </c>
      <c r="Q55" s="32" t="s">
        <v>561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62"/>
      <c r="V55" s="62"/>
      <c r="W55" s="62"/>
      <c r="X55" s="54"/>
      <c r="Y55" s="54"/>
      <c r="Z55" s="54"/>
      <c r="AA55" s="54"/>
      <c r="AB55" s="53"/>
      <c r="AC55" s="54"/>
      <c r="AD55" s="54"/>
      <c r="AE55" s="54"/>
      <c r="AF55" s="54"/>
      <c r="AG55" s="54"/>
      <c r="AH55" s="54"/>
      <c r="AI55" s="55"/>
    </row>
    <row r="56" spans="2:35" ht="18.75" customHeight="1" x14ac:dyDescent="0.25">
      <c r="B56" s="22">
        <v>48</v>
      </c>
      <c r="C56" s="23" t="s">
        <v>472</v>
      </c>
      <c r="D56" s="24" t="s">
        <v>59</v>
      </c>
      <c r="E56" s="25" t="s">
        <v>308</v>
      </c>
      <c r="F56" s="26" t="s">
        <v>197</v>
      </c>
      <c r="G56" s="23" t="s">
        <v>51</v>
      </c>
      <c r="H56" s="27">
        <v>9</v>
      </c>
      <c r="I56" s="27">
        <v>7</v>
      </c>
      <c r="J56" s="27" t="s">
        <v>25</v>
      </c>
      <c r="K56" s="27">
        <v>7</v>
      </c>
      <c r="L56" s="71">
        <v>8</v>
      </c>
      <c r="M56" s="28">
        <f>ROUND(SUMPRODUCT(H56:L56,$H$8:$L$8)/100,1)</f>
        <v>7.8</v>
      </c>
      <c r="N56" s="29" t="str">
        <f t="shared" si="3"/>
        <v>B</v>
      </c>
      <c r="O56" s="30" t="str">
        <f t="shared" si="4"/>
        <v>Khá</v>
      </c>
      <c r="P56" s="31" t="str">
        <f t="shared" si="5"/>
        <v/>
      </c>
      <c r="Q56" s="32" t="s">
        <v>561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</row>
    <row r="57" spans="2:35" ht="18.75" customHeight="1" x14ac:dyDescent="0.25">
      <c r="B57" s="22">
        <v>49</v>
      </c>
      <c r="C57" s="23" t="s">
        <v>473</v>
      </c>
      <c r="D57" s="24" t="s">
        <v>474</v>
      </c>
      <c r="E57" s="25" t="s">
        <v>111</v>
      </c>
      <c r="F57" s="26" t="s">
        <v>475</v>
      </c>
      <c r="G57" s="23" t="s">
        <v>51</v>
      </c>
      <c r="H57" s="27">
        <v>8</v>
      </c>
      <c r="I57" s="27">
        <v>7</v>
      </c>
      <c r="J57" s="27" t="s">
        <v>25</v>
      </c>
      <c r="K57" s="27">
        <v>8</v>
      </c>
      <c r="L57" s="71">
        <v>6</v>
      </c>
      <c r="M57" s="28">
        <f>ROUND(SUMPRODUCT(H57:L57,$H$8:$L$8)/100,1)</f>
        <v>6.7</v>
      </c>
      <c r="N57" s="29" t="str">
        <f t="shared" si="3"/>
        <v>C+</v>
      </c>
      <c r="O57" s="30" t="str">
        <f t="shared" si="4"/>
        <v>Trung bình</v>
      </c>
      <c r="P57" s="31" t="str">
        <f t="shared" si="5"/>
        <v/>
      </c>
      <c r="Q57" s="32" t="s">
        <v>561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476</v>
      </c>
      <c r="D58" s="24" t="s">
        <v>477</v>
      </c>
      <c r="E58" s="25" t="s">
        <v>409</v>
      </c>
      <c r="F58" s="26" t="s">
        <v>478</v>
      </c>
      <c r="G58" s="23" t="s">
        <v>51</v>
      </c>
      <c r="H58" s="27">
        <v>8</v>
      </c>
      <c r="I58" s="27">
        <v>7</v>
      </c>
      <c r="J58" s="27" t="s">
        <v>25</v>
      </c>
      <c r="K58" s="27">
        <v>7</v>
      </c>
      <c r="L58" s="71">
        <v>7</v>
      </c>
      <c r="M58" s="28">
        <f>ROUND(SUMPRODUCT(H58:L58,$H$8:$L$8)/100,1)</f>
        <v>7.1</v>
      </c>
      <c r="N58" s="29" t="str">
        <f t="shared" si="3"/>
        <v>B</v>
      </c>
      <c r="O58" s="30" t="str">
        <f t="shared" si="4"/>
        <v>Khá</v>
      </c>
      <c r="P58" s="31" t="str">
        <f t="shared" si="5"/>
        <v/>
      </c>
      <c r="Q58" s="32" t="s">
        <v>561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479</v>
      </c>
      <c r="D59" s="24" t="s">
        <v>428</v>
      </c>
      <c r="E59" s="25" t="s">
        <v>480</v>
      </c>
      <c r="F59" s="26" t="s">
        <v>481</v>
      </c>
      <c r="G59" s="23" t="s">
        <v>67</v>
      </c>
      <c r="H59" s="27">
        <v>10</v>
      </c>
      <c r="I59" s="27">
        <v>8</v>
      </c>
      <c r="J59" s="27" t="s">
        <v>25</v>
      </c>
      <c r="K59" s="27">
        <v>7</v>
      </c>
      <c r="L59" s="71">
        <v>9</v>
      </c>
      <c r="M59" s="28">
        <f>ROUND(SUMPRODUCT(H59:L59,$H$8:$L$8)/100,1)</f>
        <v>8.6</v>
      </c>
      <c r="N59" s="29" t="str">
        <f t="shared" si="3"/>
        <v>A</v>
      </c>
      <c r="O59" s="30" t="str">
        <f t="shared" si="4"/>
        <v>Giỏi</v>
      </c>
      <c r="P59" s="31" t="str">
        <f t="shared" si="5"/>
        <v/>
      </c>
      <c r="Q59" s="32" t="s">
        <v>561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482</v>
      </c>
      <c r="D60" s="24" t="s">
        <v>266</v>
      </c>
      <c r="E60" s="25" t="s">
        <v>483</v>
      </c>
      <c r="F60" s="26" t="s">
        <v>484</v>
      </c>
      <c r="G60" s="23" t="s">
        <v>51</v>
      </c>
      <c r="H60" s="27">
        <v>10</v>
      </c>
      <c r="I60" s="27">
        <v>8</v>
      </c>
      <c r="J60" s="27" t="s">
        <v>25</v>
      </c>
      <c r="K60" s="27">
        <v>7</v>
      </c>
      <c r="L60" s="71">
        <v>7</v>
      </c>
      <c r="M60" s="28">
        <f>ROUND(SUMPRODUCT(H60:L60,$H$8:$L$8)/100,1)</f>
        <v>7.4</v>
      </c>
      <c r="N60" s="29" t="str">
        <f t="shared" si="3"/>
        <v>B</v>
      </c>
      <c r="O60" s="30" t="str">
        <f t="shared" si="4"/>
        <v>Khá</v>
      </c>
      <c r="P60" s="31" t="str">
        <f t="shared" si="5"/>
        <v/>
      </c>
      <c r="Q60" s="32" t="s">
        <v>561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485</v>
      </c>
      <c r="D61" s="24" t="s">
        <v>486</v>
      </c>
      <c r="E61" s="25" t="s">
        <v>133</v>
      </c>
      <c r="F61" s="26" t="s">
        <v>487</v>
      </c>
      <c r="G61" s="23" t="s">
        <v>51</v>
      </c>
      <c r="H61" s="27">
        <v>10</v>
      </c>
      <c r="I61" s="27">
        <v>5</v>
      </c>
      <c r="J61" s="27" t="s">
        <v>25</v>
      </c>
      <c r="K61" s="27">
        <v>7</v>
      </c>
      <c r="L61" s="71">
        <v>8</v>
      </c>
      <c r="M61" s="28">
        <f>ROUND(SUMPRODUCT(H61:L61,$H$8:$L$8)/100,1)</f>
        <v>7.7</v>
      </c>
      <c r="N61" s="29" t="str">
        <f t="shared" si="3"/>
        <v>B</v>
      </c>
      <c r="O61" s="30" t="str">
        <f t="shared" si="4"/>
        <v>Khá</v>
      </c>
      <c r="P61" s="31" t="str">
        <f t="shared" si="5"/>
        <v/>
      </c>
      <c r="Q61" s="32" t="s">
        <v>561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488</v>
      </c>
      <c r="D62" s="24" t="s">
        <v>489</v>
      </c>
      <c r="E62" s="25" t="s">
        <v>490</v>
      </c>
      <c r="F62" s="26" t="s">
        <v>491</v>
      </c>
      <c r="G62" s="23" t="s">
        <v>67</v>
      </c>
      <c r="H62" s="27">
        <v>8</v>
      </c>
      <c r="I62" s="27">
        <v>7</v>
      </c>
      <c r="J62" s="27" t="s">
        <v>25</v>
      </c>
      <c r="K62" s="27">
        <v>6</v>
      </c>
      <c r="L62" s="71">
        <v>5</v>
      </c>
      <c r="M62" s="28">
        <f>ROUND(SUMPRODUCT(H62:L62,$H$8:$L$8)/100,1)</f>
        <v>5.7</v>
      </c>
      <c r="N62" s="29" t="str">
        <f t="shared" si="3"/>
        <v>C</v>
      </c>
      <c r="O62" s="30" t="str">
        <f t="shared" si="4"/>
        <v>Trung bình</v>
      </c>
      <c r="P62" s="31" t="str">
        <f t="shared" si="5"/>
        <v/>
      </c>
      <c r="Q62" s="32" t="s">
        <v>561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492</v>
      </c>
      <c r="D63" s="24" t="s">
        <v>493</v>
      </c>
      <c r="E63" s="25" t="s">
        <v>494</v>
      </c>
      <c r="F63" s="26" t="s">
        <v>443</v>
      </c>
      <c r="G63" s="23" t="s">
        <v>83</v>
      </c>
      <c r="H63" s="27">
        <v>9</v>
      </c>
      <c r="I63" s="27">
        <v>8</v>
      </c>
      <c r="J63" s="27" t="s">
        <v>25</v>
      </c>
      <c r="K63" s="27">
        <v>7</v>
      </c>
      <c r="L63" s="71">
        <v>7</v>
      </c>
      <c r="M63" s="28">
        <f>ROUND(SUMPRODUCT(H63:L63,$H$8:$L$8)/100,1)</f>
        <v>7.3</v>
      </c>
      <c r="N63" s="29" t="str">
        <f t="shared" si="3"/>
        <v>B</v>
      </c>
      <c r="O63" s="30" t="str">
        <f t="shared" si="4"/>
        <v>Khá</v>
      </c>
      <c r="P63" s="31" t="str">
        <f t="shared" si="5"/>
        <v/>
      </c>
      <c r="Q63" s="32" t="s">
        <v>562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495</v>
      </c>
      <c r="D64" s="24" t="s">
        <v>147</v>
      </c>
      <c r="E64" s="25" t="s">
        <v>263</v>
      </c>
      <c r="F64" s="26" t="s">
        <v>168</v>
      </c>
      <c r="G64" s="23" t="s">
        <v>67</v>
      </c>
      <c r="H64" s="27">
        <v>9</v>
      </c>
      <c r="I64" s="27">
        <v>5</v>
      </c>
      <c r="J64" s="27" t="s">
        <v>25</v>
      </c>
      <c r="K64" s="27">
        <v>7</v>
      </c>
      <c r="L64" s="71">
        <v>4</v>
      </c>
      <c r="M64" s="28">
        <f>ROUND(SUMPRODUCT(H64:L64,$H$8:$L$8)/100,1)</f>
        <v>5.2</v>
      </c>
      <c r="N64" s="29" t="str">
        <f t="shared" si="3"/>
        <v>D+</v>
      </c>
      <c r="O64" s="30" t="str">
        <f t="shared" si="4"/>
        <v>Trung bình yếu</v>
      </c>
      <c r="P64" s="31" t="str">
        <f t="shared" si="5"/>
        <v/>
      </c>
      <c r="Q64" s="32" t="s">
        <v>562</v>
      </c>
      <c r="R64" s="3"/>
      <c r="S64" s="21"/>
      <c r="T64" s="73" t="str">
        <f>IF(P64="Không đủ ĐKDT","Học lại",IF(P64="Đình chỉ thi","Học lại",IF(AND(MID(G64,2,2)&lt;"12",P64="Vắng"),"Thi lại",IF(P64="Vắng có phép", "Thi lại",IF(AND((MID(G64,2,2)&lt;"12"),M64&lt;4.5),"Thi lại",IF(AND((MID(G64,2,2)&lt;"18"),M64&lt;4),"Học lại",IF(AND((MID(G64,2,2)&gt;"17"),M64&lt;4),"Thi lại",IF(AND(MID(G64,2,2)&gt;"17",L64=0),"Thi lại",IF(AND((MID(G64,2,2)&lt;"12"),L64=0),"Thi lại",IF(AND((MID(G64,2,2)&lt;"18"),(MID(G64,2,2)&gt;"11"),L64=0),"Học lại","Đạt"))))))))))</f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18.75" customHeight="1" x14ac:dyDescent="0.25">
      <c r="B65" s="22">
        <v>57</v>
      </c>
      <c r="C65" s="23" t="s">
        <v>496</v>
      </c>
      <c r="D65" s="24" t="s">
        <v>497</v>
      </c>
      <c r="E65" s="25" t="s">
        <v>167</v>
      </c>
      <c r="F65" s="26" t="s">
        <v>498</v>
      </c>
      <c r="G65" s="23" t="s">
        <v>83</v>
      </c>
      <c r="H65" s="27">
        <v>8</v>
      </c>
      <c r="I65" s="27">
        <v>5</v>
      </c>
      <c r="J65" s="27" t="s">
        <v>25</v>
      </c>
      <c r="K65" s="27">
        <v>6</v>
      </c>
      <c r="L65" s="71">
        <v>7</v>
      </c>
      <c r="M65" s="28">
        <f>ROUND(SUMPRODUCT(H65:L65,$H$8:$L$8)/100,1)</f>
        <v>6.7</v>
      </c>
      <c r="N65" s="29" t="str">
        <f t="shared" si="3"/>
        <v>C+</v>
      </c>
      <c r="O65" s="30" t="str">
        <f t="shared" si="4"/>
        <v>Trung bình</v>
      </c>
      <c r="P65" s="31" t="str">
        <f t="shared" si="5"/>
        <v/>
      </c>
      <c r="Q65" s="32" t="s">
        <v>562</v>
      </c>
      <c r="R65" s="3"/>
      <c r="S65" s="21"/>
      <c r="T65" s="73" t="str">
        <f>IF(P65="Không đủ ĐKDT","Học lại",IF(P65="Đình chỉ thi","Học lại",IF(AND(MID(G65,2,2)&lt;"12",P65="Vắng"),"Thi lại",IF(P65="Vắng có phép", "Thi lại",IF(AND((MID(G65,2,2)&lt;"12"),M65&lt;4.5),"Thi lại",IF(AND((MID(G65,2,2)&lt;"18"),M65&lt;4),"Học lại",IF(AND((MID(G65,2,2)&gt;"17"),M65&lt;4),"Thi lại",IF(AND(MID(G65,2,2)&gt;"17",L65=0),"Thi lại",IF(AND((MID(G65,2,2)&lt;"12"),L65=0),"Thi lại",IF(AND((MID(G65,2,2)&lt;"18"),(MID(G65,2,2)&gt;"11"),L65=0),"Học lại","Đạt"))))))))))</f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18.75" customHeight="1" x14ac:dyDescent="0.25">
      <c r="B66" s="22">
        <v>58</v>
      </c>
      <c r="C66" s="23" t="s">
        <v>499</v>
      </c>
      <c r="D66" s="24" t="s">
        <v>307</v>
      </c>
      <c r="E66" s="25" t="s">
        <v>171</v>
      </c>
      <c r="F66" s="26" t="s">
        <v>500</v>
      </c>
      <c r="G66" s="23" t="s">
        <v>83</v>
      </c>
      <c r="H66" s="27">
        <v>8</v>
      </c>
      <c r="I66" s="27">
        <v>5</v>
      </c>
      <c r="J66" s="27" t="s">
        <v>25</v>
      </c>
      <c r="K66" s="27">
        <v>7</v>
      </c>
      <c r="L66" s="71">
        <v>4</v>
      </c>
      <c r="M66" s="28">
        <f>ROUND(SUMPRODUCT(H66:L66,$H$8:$L$8)/100,1)</f>
        <v>5.0999999999999996</v>
      </c>
      <c r="N66" s="29" t="str">
        <f t="shared" si="3"/>
        <v>D+</v>
      </c>
      <c r="O66" s="30" t="str">
        <f t="shared" si="4"/>
        <v>Trung bình yếu</v>
      </c>
      <c r="P66" s="31" t="str">
        <f t="shared" si="5"/>
        <v/>
      </c>
      <c r="Q66" s="32" t="s">
        <v>562</v>
      </c>
      <c r="R66" s="3"/>
      <c r="S66" s="21"/>
      <c r="T66" s="73" t="str">
        <f>IF(P66="Không đủ ĐKDT","Học lại",IF(P66="Đình chỉ thi","Học lại",IF(AND(MID(G66,2,2)&lt;"12",P66="Vắng"),"Thi lại",IF(P66="Vắng có phép", "Thi lại",IF(AND((MID(G66,2,2)&lt;"12"),M66&lt;4.5),"Thi lại",IF(AND((MID(G66,2,2)&lt;"18"),M66&lt;4),"Học lại",IF(AND((MID(G66,2,2)&gt;"17"),M66&lt;4),"Thi lại",IF(AND(MID(G66,2,2)&gt;"17",L66=0),"Thi lại",IF(AND((MID(G66,2,2)&lt;"12"),L66=0),"Thi lại",IF(AND((MID(G66,2,2)&lt;"18"),(MID(G66,2,2)&gt;"11"),L66=0),"Học lại","Đạt"))))))))))</f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18.75" customHeight="1" x14ac:dyDescent="0.25">
      <c r="B67" s="22">
        <v>59</v>
      </c>
      <c r="C67" s="23" t="s">
        <v>501</v>
      </c>
      <c r="D67" s="24" t="s">
        <v>101</v>
      </c>
      <c r="E67" s="25" t="s">
        <v>502</v>
      </c>
      <c r="F67" s="26" t="s">
        <v>341</v>
      </c>
      <c r="G67" s="23" t="s">
        <v>67</v>
      </c>
      <c r="H67" s="27">
        <v>10</v>
      </c>
      <c r="I67" s="27">
        <v>7</v>
      </c>
      <c r="J67" s="27" t="s">
        <v>25</v>
      </c>
      <c r="K67" s="27">
        <v>6</v>
      </c>
      <c r="L67" s="71">
        <v>5</v>
      </c>
      <c r="M67" s="28">
        <f>ROUND(SUMPRODUCT(H67:L67,$H$8:$L$8)/100,1)</f>
        <v>5.9</v>
      </c>
      <c r="N67" s="29" t="str">
        <f t="shared" si="3"/>
        <v>C</v>
      </c>
      <c r="O67" s="30" t="str">
        <f t="shared" si="4"/>
        <v>Trung bình</v>
      </c>
      <c r="P67" s="31" t="str">
        <f t="shared" si="5"/>
        <v/>
      </c>
      <c r="Q67" s="32" t="s">
        <v>562</v>
      </c>
      <c r="R67" s="3"/>
      <c r="S67" s="21"/>
      <c r="T67" s="73" t="str">
        <f>IF(P67="Không đủ ĐKDT","Học lại",IF(P67="Đình chỉ thi","Học lại",IF(AND(MID(G67,2,2)&lt;"12",P67="Vắng"),"Thi lại",IF(P67="Vắng có phép", "Thi lại",IF(AND((MID(G67,2,2)&lt;"12"),M67&lt;4.5),"Thi lại",IF(AND((MID(G67,2,2)&lt;"18"),M67&lt;4),"Học lại",IF(AND((MID(G67,2,2)&gt;"17"),M67&lt;4),"Thi lại",IF(AND(MID(G67,2,2)&gt;"17",L67=0),"Thi lại",IF(AND((MID(G67,2,2)&lt;"12"),L67=0),"Thi lại",IF(AND((MID(G67,2,2)&lt;"18"),(MID(G67,2,2)&gt;"11"),L67=0),"Học lại","Đạt"))))))))))</f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18.75" customHeight="1" x14ac:dyDescent="0.25">
      <c r="B68" s="22">
        <v>60</v>
      </c>
      <c r="C68" s="23" t="s">
        <v>503</v>
      </c>
      <c r="D68" s="24" t="s">
        <v>307</v>
      </c>
      <c r="E68" s="25" t="s">
        <v>504</v>
      </c>
      <c r="F68" s="26" t="s">
        <v>505</v>
      </c>
      <c r="G68" s="23" t="s">
        <v>83</v>
      </c>
      <c r="H68" s="27">
        <v>9</v>
      </c>
      <c r="I68" s="27">
        <v>8</v>
      </c>
      <c r="J68" s="27" t="s">
        <v>25</v>
      </c>
      <c r="K68" s="27">
        <v>6</v>
      </c>
      <c r="L68" s="71">
        <v>8</v>
      </c>
      <c r="M68" s="28">
        <f>ROUND(SUMPRODUCT(H68:L68,$H$8:$L$8)/100,1)</f>
        <v>7.7</v>
      </c>
      <c r="N68" s="29" t="str">
        <f t="shared" si="3"/>
        <v>B</v>
      </c>
      <c r="O68" s="30" t="str">
        <f t="shared" si="4"/>
        <v>Khá</v>
      </c>
      <c r="P68" s="31" t="str">
        <f t="shared" si="5"/>
        <v/>
      </c>
      <c r="Q68" s="32" t="s">
        <v>562</v>
      </c>
      <c r="R68" s="3"/>
      <c r="S68" s="21"/>
      <c r="T68" s="73" t="str">
        <f>IF(P68="Không đủ ĐKDT","Học lại",IF(P68="Đình chỉ thi","Học lại",IF(AND(MID(G68,2,2)&lt;"12",P68="Vắng"),"Thi lại",IF(P68="Vắng có phép", "Thi lại",IF(AND((MID(G68,2,2)&lt;"12"),M68&lt;4.5),"Thi lại",IF(AND((MID(G68,2,2)&lt;"18"),M68&lt;4),"Học lại",IF(AND((MID(G68,2,2)&gt;"17"),M68&lt;4),"Thi lại",IF(AND(MID(G68,2,2)&gt;"17",L68=0),"Thi lại",IF(AND((MID(G68,2,2)&lt;"12"),L68=0),"Thi lại",IF(AND((MID(G68,2,2)&lt;"18"),(MID(G68,2,2)&gt;"11"),L68=0),"Học lại","Đạt"))))))))))</f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18.75" customHeight="1" x14ac:dyDescent="0.25">
      <c r="B69" s="22">
        <v>61</v>
      </c>
      <c r="C69" s="23" t="s">
        <v>506</v>
      </c>
      <c r="D69" s="24" t="s">
        <v>262</v>
      </c>
      <c r="E69" s="25" t="s">
        <v>437</v>
      </c>
      <c r="F69" s="26" t="s">
        <v>507</v>
      </c>
      <c r="G69" s="23" t="s">
        <v>62</v>
      </c>
      <c r="H69" s="27">
        <v>10</v>
      </c>
      <c r="I69" s="27">
        <v>7</v>
      </c>
      <c r="J69" s="27" t="s">
        <v>25</v>
      </c>
      <c r="K69" s="27">
        <v>6</v>
      </c>
      <c r="L69" s="71">
        <v>7</v>
      </c>
      <c r="M69" s="28">
        <f>ROUND(SUMPRODUCT(H69:L69,$H$8:$L$8)/100,1)</f>
        <v>7.1</v>
      </c>
      <c r="N69" s="29" t="str">
        <f t="shared" si="3"/>
        <v>B</v>
      </c>
      <c r="O69" s="30" t="str">
        <f t="shared" si="4"/>
        <v>Khá</v>
      </c>
      <c r="P69" s="31" t="str">
        <f t="shared" si="5"/>
        <v/>
      </c>
      <c r="Q69" s="32" t="s">
        <v>562</v>
      </c>
      <c r="R69" s="3"/>
      <c r="S69" s="21"/>
      <c r="T69" s="73" t="str">
        <f>IF(P69="Không đủ ĐKDT","Học lại",IF(P69="Đình chỉ thi","Học lại",IF(AND(MID(G69,2,2)&lt;"12",P69="Vắng"),"Thi lại",IF(P69="Vắng có phép", "Thi lại",IF(AND((MID(G69,2,2)&lt;"12"),M69&lt;4.5),"Thi lại",IF(AND((MID(G69,2,2)&lt;"18"),M69&lt;4),"Học lại",IF(AND((MID(G69,2,2)&gt;"17"),M69&lt;4),"Thi lại",IF(AND(MID(G69,2,2)&gt;"17",L69=0),"Thi lại",IF(AND((MID(G69,2,2)&lt;"12"),L69=0),"Thi lại",IF(AND((MID(G69,2,2)&lt;"18"),(MID(G69,2,2)&gt;"11"),L69=0),"Học lại","Đạt"))))))))))</f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18.75" customHeight="1" x14ac:dyDescent="0.25">
      <c r="B70" s="22">
        <v>62</v>
      </c>
      <c r="C70" s="23" t="s">
        <v>508</v>
      </c>
      <c r="D70" s="24" t="s">
        <v>509</v>
      </c>
      <c r="E70" s="25" t="s">
        <v>437</v>
      </c>
      <c r="F70" s="26" t="s">
        <v>510</v>
      </c>
      <c r="G70" s="23" t="s">
        <v>67</v>
      </c>
      <c r="H70" s="27">
        <v>9</v>
      </c>
      <c r="I70" s="27">
        <v>6</v>
      </c>
      <c r="J70" s="27" t="s">
        <v>25</v>
      </c>
      <c r="K70" s="27">
        <v>6</v>
      </c>
      <c r="L70" s="71">
        <v>6</v>
      </c>
      <c r="M70" s="28">
        <f>ROUND(SUMPRODUCT(H70:L70,$H$8:$L$8)/100,1)</f>
        <v>6.3</v>
      </c>
      <c r="N70" s="29" t="str">
        <f t="shared" si="3"/>
        <v>C</v>
      </c>
      <c r="O70" s="30" t="str">
        <f t="shared" si="4"/>
        <v>Trung bình</v>
      </c>
      <c r="P70" s="31" t="str">
        <f t="shared" si="5"/>
        <v/>
      </c>
      <c r="Q70" s="32" t="s">
        <v>562</v>
      </c>
      <c r="R70" s="3"/>
      <c r="S70" s="21"/>
      <c r="T70" s="73" t="str">
        <f>IF(P70="Không đủ ĐKDT","Học lại",IF(P70="Đình chỉ thi","Học lại",IF(AND(MID(G70,2,2)&lt;"12",P70="Vắng"),"Thi lại",IF(P70="Vắng có phép", "Thi lại",IF(AND((MID(G70,2,2)&lt;"12"),M70&lt;4.5),"Thi lại",IF(AND((MID(G70,2,2)&lt;"18"),M70&lt;4),"Học lại",IF(AND((MID(G70,2,2)&gt;"17"),M70&lt;4),"Thi lại",IF(AND(MID(G70,2,2)&gt;"17",L70=0),"Thi lại",IF(AND((MID(G70,2,2)&lt;"12"),L70=0),"Thi lại",IF(AND((MID(G70,2,2)&lt;"18"),(MID(G70,2,2)&gt;"11"),L70=0),"Học lại","Đạt"))))))))))</f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18.75" customHeight="1" x14ac:dyDescent="0.25">
      <c r="B71" s="22">
        <v>63</v>
      </c>
      <c r="C71" s="23" t="s">
        <v>511</v>
      </c>
      <c r="D71" s="24" t="s">
        <v>512</v>
      </c>
      <c r="E71" s="25" t="s">
        <v>77</v>
      </c>
      <c r="F71" s="26" t="s">
        <v>513</v>
      </c>
      <c r="G71" s="23" t="s">
        <v>51</v>
      </c>
      <c r="H71" s="27">
        <v>8</v>
      </c>
      <c r="I71" s="27">
        <v>5</v>
      </c>
      <c r="J71" s="27" t="s">
        <v>25</v>
      </c>
      <c r="K71" s="27">
        <v>6</v>
      </c>
      <c r="L71" s="71">
        <v>6</v>
      </c>
      <c r="M71" s="28">
        <f>ROUND(SUMPRODUCT(H71:L71,$H$8:$L$8)/100,1)</f>
        <v>6.1</v>
      </c>
      <c r="N71" s="29" t="str">
        <f t="shared" si="3"/>
        <v>C</v>
      </c>
      <c r="O71" s="30" t="str">
        <f t="shared" si="4"/>
        <v>Trung bình</v>
      </c>
      <c r="P71" s="31" t="str">
        <f t="shared" si="5"/>
        <v/>
      </c>
      <c r="Q71" s="32" t="s">
        <v>562</v>
      </c>
      <c r="R71" s="3"/>
      <c r="S71" s="21"/>
      <c r="T71" s="73" t="str">
        <f>IF(P71="Không đủ ĐKDT","Học lại",IF(P71="Đình chỉ thi","Học lại",IF(AND(MID(G71,2,2)&lt;"12",P71="Vắng"),"Thi lại",IF(P71="Vắng có phép", "Thi lại",IF(AND((MID(G71,2,2)&lt;"12"),M71&lt;4.5),"Thi lại",IF(AND((MID(G71,2,2)&lt;"18"),M71&lt;4),"Học lại",IF(AND((MID(G71,2,2)&gt;"17"),M71&lt;4),"Thi lại",IF(AND(MID(G71,2,2)&gt;"17",L71=0),"Thi lại",IF(AND((MID(G71,2,2)&lt;"12"),L71=0),"Thi lại",IF(AND((MID(G71,2,2)&lt;"18"),(MID(G71,2,2)&gt;"11"),L71=0),"Học lại","Đạt"))))))))))</f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18.75" customHeight="1" x14ac:dyDescent="0.25">
      <c r="B72" s="22">
        <v>64</v>
      </c>
      <c r="C72" s="23" t="s">
        <v>514</v>
      </c>
      <c r="D72" s="24" t="s">
        <v>515</v>
      </c>
      <c r="E72" s="25" t="s">
        <v>77</v>
      </c>
      <c r="F72" s="26" t="s">
        <v>516</v>
      </c>
      <c r="G72" s="23" t="s">
        <v>51</v>
      </c>
      <c r="H72" s="27">
        <v>9</v>
      </c>
      <c r="I72" s="27">
        <v>7</v>
      </c>
      <c r="J72" s="27" t="s">
        <v>25</v>
      </c>
      <c r="K72" s="27">
        <v>6</v>
      </c>
      <c r="L72" s="71">
        <v>4</v>
      </c>
      <c r="M72" s="28">
        <f>ROUND(SUMPRODUCT(H72:L72,$H$8:$L$8)/100,1)</f>
        <v>5.2</v>
      </c>
      <c r="N72" s="29" t="str">
        <f t="shared" si="3"/>
        <v>D+</v>
      </c>
      <c r="O72" s="30" t="str">
        <f t="shared" si="4"/>
        <v>Trung bình yếu</v>
      </c>
      <c r="P72" s="31" t="str">
        <f t="shared" si="5"/>
        <v/>
      </c>
      <c r="Q72" s="32" t="s">
        <v>562</v>
      </c>
      <c r="R72" s="3"/>
      <c r="S72" s="21"/>
      <c r="T72" s="73" t="str">
        <f>IF(P72="Không đủ ĐKDT","Học lại",IF(P72="Đình chỉ thi","Học lại",IF(AND(MID(G72,2,2)&lt;"12",P72="Vắng"),"Thi lại",IF(P72="Vắng có phép", "Thi lại",IF(AND((MID(G72,2,2)&lt;"12"),M72&lt;4.5),"Thi lại",IF(AND((MID(G72,2,2)&lt;"18"),M72&lt;4),"Học lại",IF(AND((MID(G72,2,2)&gt;"17"),M72&lt;4),"Thi lại",IF(AND(MID(G72,2,2)&gt;"17",L72=0),"Thi lại",IF(AND((MID(G72,2,2)&lt;"12"),L72=0),"Thi lại",IF(AND((MID(G72,2,2)&lt;"18"),(MID(G72,2,2)&gt;"11"),L72=0),"Học lại","Đạt"))))))))))</f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18.75" customHeight="1" x14ac:dyDescent="0.25">
      <c r="B73" s="22">
        <v>65</v>
      </c>
      <c r="C73" s="23" t="s">
        <v>517</v>
      </c>
      <c r="D73" s="24" t="s">
        <v>132</v>
      </c>
      <c r="E73" s="25" t="s">
        <v>366</v>
      </c>
      <c r="F73" s="26" t="s">
        <v>518</v>
      </c>
      <c r="G73" s="23" t="s">
        <v>67</v>
      </c>
      <c r="H73" s="27">
        <v>8</v>
      </c>
      <c r="I73" s="27">
        <v>6</v>
      </c>
      <c r="J73" s="27" t="s">
        <v>25</v>
      </c>
      <c r="K73" s="27">
        <v>7</v>
      </c>
      <c r="L73" s="71">
        <v>5</v>
      </c>
      <c r="M73" s="28">
        <f>ROUND(SUMPRODUCT(H73:L73,$H$8:$L$8)/100,1)</f>
        <v>5.8</v>
      </c>
      <c r="N73" s="29" t="str">
        <f t="shared" ref="N73:N87" si="6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C</v>
      </c>
      <c r="O73" s="30" t="str">
        <f t="shared" ref="O73:O87" si="7">IF($M73&lt;4,"Kém",IF(AND($M73&gt;=4,$M73&lt;=5.4),"Trung bình yếu",IF(AND($M73&gt;=5.5,$M73&lt;=6.9),"Trung bình",IF(AND($M73&gt;=7,$M73&lt;=8.4),"Khá",IF(AND($M73&gt;=8.5,$M73&lt;=10),"Giỏi","")))))</f>
        <v>Trung bình</v>
      </c>
      <c r="P73" s="31" t="str">
        <f t="shared" ref="P73:P87" si="8">+IF(OR($H73=0,$I73=0,$J73=0,$K73=0),"Không đủ ĐKDT",IF(AND(L73=0,M73&gt;=4),"Không đạt",""))</f>
        <v/>
      </c>
      <c r="Q73" s="32" t="s">
        <v>562</v>
      </c>
      <c r="R73" s="3"/>
      <c r="S73" s="21"/>
      <c r="T73" s="73" t="str">
        <f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18.75" customHeight="1" x14ac:dyDescent="0.25">
      <c r="B74" s="22">
        <v>66</v>
      </c>
      <c r="C74" s="23" t="s">
        <v>519</v>
      </c>
      <c r="D74" s="24" t="s">
        <v>262</v>
      </c>
      <c r="E74" s="25" t="s">
        <v>372</v>
      </c>
      <c r="F74" s="26" t="s">
        <v>520</v>
      </c>
      <c r="G74" s="23" t="s">
        <v>75</v>
      </c>
      <c r="H74" s="27">
        <v>9</v>
      </c>
      <c r="I74" s="27">
        <v>7</v>
      </c>
      <c r="J74" s="27" t="s">
        <v>25</v>
      </c>
      <c r="K74" s="27">
        <v>7</v>
      </c>
      <c r="L74" s="71">
        <v>5</v>
      </c>
      <c r="M74" s="28">
        <f>ROUND(SUMPRODUCT(H74:L74,$H$8:$L$8)/100,1)</f>
        <v>6</v>
      </c>
      <c r="N74" s="29" t="str">
        <f t="shared" si="6"/>
        <v>C</v>
      </c>
      <c r="O74" s="30" t="str">
        <f t="shared" si="7"/>
        <v>Trung bình</v>
      </c>
      <c r="P74" s="31" t="str">
        <f t="shared" si="8"/>
        <v/>
      </c>
      <c r="Q74" s="32" t="s">
        <v>562</v>
      </c>
      <c r="R74" s="3"/>
      <c r="S74" s="21"/>
      <c r="T74" s="73" t="str">
        <f>IF(P74="Không đủ ĐKDT","Học lại",IF(P74="Đình chỉ thi","Học lại",IF(AND(MID(G74,2,2)&lt;"12",P74="Vắng"),"Thi lại",IF(P74="Vắng có phép", "Thi lại",IF(AND((MID(G74,2,2)&lt;"12"),M74&lt;4.5),"Thi lại",IF(AND((MID(G74,2,2)&lt;"18"),M74&lt;4),"Học lại",IF(AND((MID(G74,2,2)&gt;"17"),M74&lt;4),"Thi lại",IF(AND(MID(G74,2,2)&gt;"17",L74=0),"Thi lại",IF(AND((MID(G74,2,2)&lt;"12"),L74=0),"Thi lại",IF(AND((MID(G74,2,2)&lt;"18"),(MID(G74,2,2)&gt;"11"),L74=0),"Học lại","Đạt"))))))))))</f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18.75" customHeight="1" x14ac:dyDescent="0.25">
      <c r="B75" s="22">
        <v>67</v>
      </c>
      <c r="C75" s="23" t="s">
        <v>521</v>
      </c>
      <c r="D75" s="24" t="s">
        <v>522</v>
      </c>
      <c r="E75" s="25" t="s">
        <v>81</v>
      </c>
      <c r="F75" s="26" t="s">
        <v>523</v>
      </c>
      <c r="G75" s="23" t="s">
        <v>62</v>
      </c>
      <c r="H75" s="27">
        <v>10</v>
      </c>
      <c r="I75" s="27">
        <v>7</v>
      </c>
      <c r="J75" s="27" t="s">
        <v>25</v>
      </c>
      <c r="K75" s="27">
        <v>5</v>
      </c>
      <c r="L75" s="71">
        <v>5</v>
      </c>
      <c r="M75" s="28">
        <f>ROUND(SUMPRODUCT(H75:L75,$H$8:$L$8)/100,1)</f>
        <v>5.7</v>
      </c>
      <c r="N75" s="29" t="str">
        <f t="shared" si="6"/>
        <v>C</v>
      </c>
      <c r="O75" s="30" t="str">
        <f t="shared" si="7"/>
        <v>Trung bình</v>
      </c>
      <c r="P75" s="31" t="str">
        <f t="shared" si="8"/>
        <v/>
      </c>
      <c r="Q75" s="32" t="s">
        <v>562</v>
      </c>
      <c r="R75" s="3"/>
      <c r="S75" s="21"/>
      <c r="T75" s="73" t="str">
        <f>IF(P75="Không đủ ĐKDT","Học lại",IF(P75="Đình chỉ thi","Học lại",IF(AND(MID(G75,2,2)&lt;"12",P75="Vắng"),"Thi lại",IF(P75="Vắng có phép", "Thi lại",IF(AND((MID(G75,2,2)&lt;"12"),M75&lt;4.5),"Thi lại",IF(AND((MID(G75,2,2)&lt;"18"),M75&lt;4),"Học lại",IF(AND((MID(G75,2,2)&gt;"17"),M75&lt;4),"Thi lại",IF(AND(MID(G75,2,2)&gt;"17",L75=0),"Thi lại",IF(AND((MID(G75,2,2)&lt;"12"),L75=0),"Thi lại",IF(AND((MID(G75,2,2)&lt;"18"),(MID(G75,2,2)&gt;"11"),L75=0),"Học lại","Đạt"))))))))))</f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18.75" customHeight="1" x14ac:dyDescent="0.25">
      <c r="B76" s="22">
        <v>68</v>
      </c>
      <c r="C76" s="23" t="s">
        <v>524</v>
      </c>
      <c r="D76" s="24" t="s">
        <v>525</v>
      </c>
      <c r="E76" s="25" t="s">
        <v>90</v>
      </c>
      <c r="F76" s="26" t="s">
        <v>526</v>
      </c>
      <c r="G76" s="23" t="s">
        <v>62</v>
      </c>
      <c r="H76" s="27">
        <v>8</v>
      </c>
      <c r="I76" s="27">
        <v>8</v>
      </c>
      <c r="J76" s="27" t="s">
        <v>25</v>
      </c>
      <c r="K76" s="27">
        <v>6</v>
      </c>
      <c r="L76" s="71">
        <v>4</v>
      </c>
      <c r="M76" s="28">
        <f>ROUND(SUMPRODUCT(H76:L76,$H$8:$L$8)/100,1)</f>
        <v>5.2</v>
      </c>
      <c r="N76" s="29" t="str">
        <f t="shared" si="6"/>
        <v>D+</v>
      </c>
      <c r="O76" s="30" t="str">
        <f t="shared" si="7"/>
        <v>Trung bình yếu</v>
      </c>
      <c r="P76" s="31" t="str">
        <f t="shared" si="8"/>
        <v/>
      </c>
      <c r="Q76" s="32" t="s">
        <v>562</v>
      </c>
      <c r="R76" s="3"/>
      <c r="S76" s="21"/>
      <c r="T76" s="73" t="str">
        <f>IF(P76="Không đủ ĐKDT","Học lại",IF(P76="Đình chỉ thi","Học lại",IF(AND(MID(G76,2,2)&lt;"12",P76="Vắng"),"Thi lại",IF(P76="Vắng có phép", "Thi lại",IF(AND((MID(G76,2,2)&lt;"12"),M76&lt;4.5),"Thi lại",IF(AND((MID(G76,2,2)&lt;"18"),M76&lt;4),"Học lại",IF(AND((MID(G76,2,2)&gt;"17"),M76&lt;4),"Thi lại",IF(AND(MID(G76,2,2)&gt;"17",L76=0),"Thi lại",IF(AND((MID(G76,2,2)&lt;"12"),L76=0),"Thi lại",IF(AND((MID(G76,2,2)&lt;"18"),(MID(G76,2,2)&gt;"11"),L76=0),"Học lại","Đạt"))))))))))</f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18.75" customHeight="1" x14ac:dyDescent="0.25">
      <c r="B77" s="22">
        <v>69</v>
      </c>
      <c r="C77" s="23" t="s">
        <v>527</v>
      </c>
      <c r="D77" s="24" t="s">
        <v>451</v>
      </c>
      <c r="E77" s="25" t="s">
        <v>90</v>
      </c>
      <c r="F77" s="26" t="s">
        <v>528</v>
      </c>
      <c r="G77" s="23" t="s">
        <v>70</v>
      </c>
      <c r="H77" s="27">
        <v>10</v>
      </c>
      <c r="I77" s="27">
        <v>8</v>
      </c>
      <c r="J77" s="27" t="s">
        <v>25</v>
      </c>
      <c r="K77" s="27">
        <v>6</v>
      </c>
      <c r="L77" s="71">
        <v>7</v>
      </c>
      <c r="M77" s="28">
        <f>ROUND(SUMPRODUCT(H77:L77,$H$8:$L$8)/100,1)</f>
        <v>7.2</v>
      </c>
      <c r="N77" s="29" t="str">
        <f t="shared" si="6"/>
        <v>B</v>
      </c>
      <c r="O77" s="30" t="str">
        <f t="shared" si="7"/>
        <v>Khá</v>
      </c>
      <c r="P77" s="31" t="str">
        <f t="shared" si="8"/>
        <v/>
      </c>
      <c r="Q77" s="32" t="s">
        <v>562</v>
      </c>
      <c r="R77" s="3"/>
      <c r="S77" s="21"/>
      <c r="T77" s="73" t="str">
        <f>IF(P77="Không đủ ĐKDT","Học lại",IF(P77="Đình chỉ thi","Học lại",IF(AND(MID(G77,2,2)&lt;"12",P77="Vắng"),"Thi lại",IF(P77="Vắng có phép", "Thi lại",IF(AND((MID(G77,2,2)&lt;"12"),M77&lt;4.5),"Thi lại",IF(AND((MID(G77,2,2)&lt;"18"),M77&lt;4),"Học lại",IF(AND((MID(G77,2,2)&gt;"17"),M77&lt;4),"Thi lại",IF(AND(MID(G77,2,2)&gt;"17",L77=0),"Thi lại",IF(AND((MID(G77,2,2)&lt;"12"),L77=0),"Thi lại",IF(AND((MID(G77,2,2)&lt;"18"),(MID(G77,2,2)&gt;"11"),L77=0),"Học lại","Đạt"))))))))))</f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18.75" customHeight="1" x14ac:dyDescent="0.25">
      <c r="B78" s="22">
        <v>70</v>
      </c>
      <c r="C78" s="23" t="s">
        <v>529</v>
      </c>
      <c r="D78" s="24" t="s">
        <v>136</v>
      </c>
      <c r="E78" s="25" t="s">
        <v>530</v>
      </c>
      <c r="F78" s="26" t="s">
        <v>531</v>
      </c>
      <c r="G78" s="23" t="s">
        <v>51</v>
      </c>
      <c r="H78" s="27">
        <v>6</v>
      </c>
      <c r="I78" s="27">
        <v>6</v>
      </c>
      <c r="J78" s="27" t="s">
        <v>25</v>
      </c>
      <c r="K78" s="27">
        <v>5</v>
      </c>
      <c r="L78" s="71">
        <v>1</v>
      </c>
      <c r="M78" s="28">
        <f>ROUND(SUMPRODUCT(H78:L78,$H$8:$L$8)/100,1)</f>
        <v>2.8</v>
      </c>
      <c r="N78" s="29" t="str">
        <f t="shared" si="6"/>
        <v>F</v>
      </c>
      <c r="O78" s="30" t="str">
        <f t="shared" si="7"/>
        <v>Kém</v>
      </c>
      <c r="P78" s="31" t="str">
        <f t="shared" si="8"/>
        <v/>
      </c>
      <c r="Q78" s="32" t="s">
        <v>562</v>
      </c>
      <c r="R78" s="3"/>
      <c r="S78" s="21"/>
      <c r="T78" s="73" t="str">
        <f>IF(P78="Không đủ ĐKDT","Học lại",IF(P78="Đình chỉ thi","Học lại",IF(AND(MID(G78,2,2)&lt;"12",P78="Vắng"),"Thi lại",IF(P78="Vắng có phép", "Thi lại",IF(AND((MID(G78,2,2)&lt;"12"),M78&lt;4.5),"Thi lại",IF(AND((MID(G78,2,2)&lt;"18"),M78&lt;4),"Học lại",IF(AND((MID(G78,2,2)&gt;"17"),M78&lt;4),"Thi lại",IF(AND(MID(G78,2,2)&gt;"17",L78=0),"Thi lại",IF(AND((MID(G78,2,2)&lt;"12"),L78=0),"Thi lại",IF(AND((MID(G78,2,2)&lt;"18"),(MID(G78,2,2)&gt;"11"),L78=0),"Học lại","Đạt"))))))))))</f>
        <v>Học lại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18.75" customHeight="1" x14ac:dyDescent="0.25">
      <c r="B79" s="22">
        <v>71</v>
      </c>
      <c r="C79" s="23" t="s">
        <v>532</v>
      </c>
      <c r="D79" s="24" t="s">
        <v>533</v>
      </c>
      <c r="E79" s="25" t="s">
        <v>106</v>
      </c>
      <c r="F79" s="26" t="s">
        <v>534</v>
      </c>
      <c r="G79" s="23" t="s">
        <v>75</v>
      </c>
      <c r="H79" s="27">
        <v>7</v>
      </c>
      <c r="I79" s="27">
        <v>8</v>
      </c>
      <c r="J79" s="27" t="s">
        <v>25</v>
      </c>
      <c r="K79" s="27">
        <v>5</v>
      </c>
      <c r="L79" s="71">
        <v>5</v>
      </c>
      <c r="M79" s="28">
        <f>ROUND(SUMPRODUCT(H79:L79,$H$8:$L$8)/100,1)</f>
        <v>5.5</v>
      </c>
      <c r="N79" s="29" t="str">
        <f t="shared" si="6"/>
        <v>C</v>
      </c>
      <c r="O79" s="30" t="str">
        <f t="shared" si="7"/>
        <v>Trung bình</v>
      </c>
      <c r="P79" s="31" t="str">
        <f t="shared" si="8"/>
        <v/>
      </c>
      <c r="Q79" s="32" t="s">
        <v>562</v>
      </c>
      <c r="R79" s="3"/>
      <c r="S79" s="21"/>
      <c r="T79" s="73" t="str">
        <f>IF(P79="Không đủ ĐKDT","Học lại",IF(P79="Đình chỉ thi","Học lại",IF(AND(MID(G79,2,2)&lt;"12",P79="Vắng"),"Thi lại",IF(P79="Vắng có phép", "Thi lại",IF(AND((MID(G79,2,2)&lt;"12"),M79&lt;4.5),"Thi lại",IF(AND((MID(G79,2,2)&lt;"18"),M79&lt;4),"Học lại",IF(AND((MID(G79,2,2)&gt;"17"),M79&lt;4),"Thi lại",IF(AND(MID(G79,2,2)&gt;"17",L79=0),"Thi lại",IF(AND((MID(G79,2,2)&lt;"12"),L79=0),"Thi lại",IF(AND((MID(G79,2,2)&lt;"18"),(MID(G79,2,2)&gt;"11"),L79=0),"Học lại","Đạt"))))))))))</f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18.75" customHeight="1" x14ac:dyDescent="0.25">
      <c r="B80" s="22">
        <v>72</v>
      </c>
      <c r="C80" s="23" t="s">
        <v>535</v>
      </c>
      <c r="D80" s="24" t="s">
        <v>536</v>
      </c>
      <c r="E80" s="25" t="s">
        <v>537</v>
      </c>
      <c r="F80" s="26" t="s">
        <v>538</v>
      </c>
      <c r="G80" s="23" t="s">
        <v>75</v>
      </c>
      <c r="H80" s="27">
        <v>8</v>
      </c>
      <c r="I80" s="27">
        <v>8</v>
      </c>
      <c r="J80" s="27" t="s">
        <v>25</v>
      </c>
      <c r="K80" s="27">
        <v>5</v>
      </c>
      <c r="L80" s="71">
        <v>5</v>
      </c>
      <c r="M80" s="28">
        <f>ROUND(SUMPRODUCT(H80:L80,$H$8:$L$8)/100,1)</f>
        <v>5.6</v>
      </c>
      <c r="N80" s="29" t="str">
        <f t="shared" si="6"/>
        <v>C</v>
      </c>
      <c r="O80" s="30" t="str">
        <f t="shared" si="7"/>
        <v>Trung bình</v>
      </c>
      <c r="P80" s="31" t="str">
        <f t="shared" si="8"/>
        <v/>
      </c>
      <c r="Q80" s="32" t="s">
        <v>562</v>
      </c>
      <c r="R80" s="3"/>
      <c r="S80" s="21"/>
      <c r="T80" s="73" t="str">
        <f>IF(P80="Không đủ ĐKDT","Học lại",IF(P80="Đình chỉ thi","Học lại",IF(AND(MID(G80,2,2)&lt;"12",P80="Vắng"),"Thi lại",IF(P80="Vắng có phép", "Thi lại",IF(AND((MID(G80,2,2)&lt;"12"),M80&lt;4.5),"Thi lại",IF(AND((MID(G80,2,2)&lt;"18"),M80&lt;4),"Học lại",IF(AND((MID(G80,2,2)&gt;"17"),M80&lt;4),"Thi lại",IF(AND(MID(G80,2,2)&gt;"17",L80=0),"Thi lại",IF(AND((MID(G80,2,2)&lt;"12"),L80=0),"Thi lại",IF(AND((MID(G80,2,2)&lt;"18"),(MID(G80,2,2)&gt;"11"),L80=0),"Học lại","Đạt"))))))))))</f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8.75" customHeight="1" x14ac:dyDescent="0.25">
      <c r="B81" s="22">
        <v>73</v>
      </c>
      <c r="C81" s="23" t="s">
        <v>539</v>
      </c>
      <c r="D81" s="24" t="s">
        <v>297</v>
      </c>
      <c r="E81" s="25" t="s">
        <v>540</v>
      </c>
      <c r="F81" s="26" t="s">
        <v>541</v>
      </c>
      <c r="G81" s="23" t="s">
        <v>83</v>
      </c>
      <c r="H81" s="27">
        <v>10</v>
      </c>
      <c r="I81" s="27">
        <v>5</v>
      </c>
      <c r="J81" s="27" t="s">
        <v>25</v>
      </c>
      <c r="K81" s="27">
        <v>6</v>
      </c>
      <c r="L81" s="71">
        <v>5</v>
      </c>
      <c r="M81" s="28">
        <f>ROUND(SUMPRODUCT(H81:L81,$H$8:$L$8)/100,1)</f>
        <v>5.7</v>
      </c>
      <c r="N81" s="29" t="str">
        <f t="shared" si="6"/>
        <v>C</v>
      </c>
      <c r="O81" s="30" t="str">
        <f t="shared" si="7"/>
        <v>Trung bình</v>
      </c>
      <c r="P81" s="31" t="str">
        <f t="shared" si="8"/>
        <v/>
      </c>
      <c r="Q81" s="32" t="s">
        <v>562</v>
      </c>
      <c r="R81" s="3"/>
      <c r="S81" s="21"/>
      <c r="T81" s="73" t="str">
        <f>IF(P81="Không đủ ĐKDT","Học lại",IF(P81="Đình chỉ thi","Học lại",IF(AND(MID(G81,2,2)&lt;"12",P81="Vắng"),"Thi lại",IF(P81="Vắng có phép", "Thi lại",IF(AND((MID(G81,2,2)&lt;"12"),M81&lt;4.5),"Thi lại",IF(AND((MID(G81,2,2)&lt;"18"),M81&lt;4),"Học lại",IF(AND((MID(G81,2,2)&gt;"17"),M81&lt;4),"Thi lại",IF(AND(MID(G81,2,2)&gt;"17",L81=0),"Thi lại",IF(AND((MID(G81,2,2)&lt;"12"),L81=0),"Thi lại",IF(AND((MID(G81,2,2)&lt;"18"),(MID(G81,2,2)&gt;"11"),L81=0),"Học lại","Đạt"))))))))))</f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8.75" customHeight="1" x14ac:dyDescent="0.25">
      <c r="B82" s="22">
        <v>74</v>
      </c>
      <c r="C82" s="23" t="s">
        <v>542</v>
      </c>
      <c r="D82" s="24" t="s">
        <v>101</v>
      </c>
      <c r="E82" s="25" t="s">
        <v>118</v>
      </c>
      <c r="F82" s="26" t="s">
        <v>543</v>
      </c>
      <c r="G82" s="23" t="s">
        <v>83</v>
      </c>
      <c r="H82" s="27">
        <v>7</v>
      </c>
      <c r="I82" s="27">
        <v>8</v>
      </c>
      <c r="J82" s="27" t="s">
        <v>25</v>
      </c>
      <c r="K82" s="27">
        <v>5</v>
      </c>
      <c r="L82" s="71">
        <v>5</v>
      </c>
      <c r="M82" s="28">
        <f>ROUND(SUMPRODUCT(H82:L82,$H$8:$L$8)/100,1)</f>
        <v>5.5</v>
      </c>
      <c r="N82" s="29" t="str">
        <f t="shared" si="6"/>
        <v>C</v>
      </c>
      <c r="O82" s="30" t="str">
        <f t="shared" si="7"/>
        <v>Trung bình</v>
      </c>
      <c r="P82" s="31" t="str">
        <f t="shared" si="8"/>
        <v/>
      </c>
      <c r="Q82" s="32" t="s">
        <v>562</v>
      </c>
      <c r="R82" s="3"/>
      <c r="S82" s="21"/>
      <c r="T82" s="73" t="str">
        <f>IF(P82="Không đủ ĐKDT","Học lại",IF(P82="Đình chỉ thi","Học lại",IF(AND(MID(G82,2,2)&lt;"12",P82="Vắng"),"Thi lại",IF(P82="Vắng có phép", "Thi lại",IF(AND((MID(G82,2,2)&lt;"12"),M82&lt;4.5),"Thi lại",IF(AND((MID(G82,2,2)&lt;"18"),M82&lt;4),"Học lại",IF(AND((MID(G82,2,2)&gt;"17"),M82&lt;4),"Thi lại",IF(AND(MID(G82,2,2)&gt;"17",L82=0),"Thi lại",IF(AND((MID(G82,2,2)&lt;"12"),L82=0),"Thi lại",IF(AND((MID(G82,2,2)&lt;"18"),(MID(G82,2,2)&gt;"11"),L82=0),"Học lại","Đạt"))))))))))</f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8.75" customHeight="1" x14ac:dyDescent="0.25">
      <c r="B83" s="22">
        <v>75</v>
      </c>
      <c r="C83" s="23" t="s">
        <v>544</v>
      </c>
      <c r="D83" s="24" t="s">
        <v>545</v>
      </c>
      <c r="E83" s="25" t="s">
        <v>546</v>
      </c>
      <c r="F83" s="26" t="s">
        <v>547</v>
      </c>
      <c r="G83" s="23" t="s">
        <v>67</v>
      </c>
      <c r="H83" s="27">
        <v>10</v>
      </c>
      <c r="I83" s="27">
        <v>6</v>
      </c>
      <c r="J83" s="27" t="s">
        <v>25</v>
      </c>
      <c r="K83" s="27">
        <v>5</v>
      </c>
      <c r="L83" s="71">
        <v>4</v>
      </c>
      <c r="M83" s="28">
        <f>ROUND(SUMPRODUCT(H83:L83,$H$8:$L$8)/100,1)</f>
        <v>5</v>
      </c>
      <c r="N83" s="29" t="str">
        <f t="shared" si="6"/>
        <v>D+</v>
      </c>
      <c r="O83" s="30" t="str">
        <f t="shared" si="7"/>
        <v>Trung bình yếu</v>
      </c>
      <c r="P83" s="31" t="str">
        <f t="shared" si="8"/>
        <v/>
      </c>
      <c r="Q83" s="32" t="s">
        <v>562</v>
      </c>
      <c r="R83" s="3"/>
      <c r="S83" s="21"/>
      <c r="T83" s="73" t="str">
        <f>IF(P83="Không đủ ĐKDT","Học lại",IF(P83="Đình chỉ thi","Học lại",IF(AND(MID(G83,2,2)&lt;"12",P83="Vắng"),"Thi lại",IF(P83="Vắng có phép", "Thi lại",IF(AND((MID(G83,2,2)&lt;"12"),M83&lt;4.5),"Thi lại",IF(AND((MID(G83,2,2)&lt;"18"),M83&lt;4),"Học lại",IF(AND((MID(G83,2,2)&gt;"17"),M83&lt;4),"Thi lại",IF(AND(MID(G83,2,2)&gt;"17",L83=0),"Thi lại",IF(AND((MID(G83,2,2)&lt;"12"),L83=0),"Thi lại",IF(AND((MID(G83,2,2)&lt;"18"),(MID(G83,2,2)&gt;"11"),L83=0),"Học lại","Đạt"))))))))))</f>
        <v>Đạt</v>
      </c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8.75" customHeight="1" x14ac:dyDescent="0.25">
      <c r="B84" s="22">
        <v>76</v>
      </c>
      <c r="C84" s="23" t="s">
        <v>548</v>
      </c>
      <c r="D84" s="24" t="s">
        <v>375</v>
      </c>
      <c r="E84" s="25" t="s">
        <v>549</v>
      </c>
      <c r="F84" s="26" t="s">
        <v>550</v>
      </c>
      <c r="G84" s="23" t="s">
        <v>83</v>
      </c>
      <c r="H84" s="27">
        <v>8</v>
      </c>
      <c r="I84" s="27">
        <v>8</v>
      </c>
      <c r="J84" s="27" t="s">
        <v>25</v>
      </c>
      <c r="K84" s="27">
        <v>6</v>
      </c>
      <c r="L84" s="71">
        <v>2</v>
      </c>
      <c r="M84" s="28">
        <f>ROUND(SUMPRODUCT(H84:L84,$H$8:$L$8)/100,1)</f>
        <v>4</v>
      </c>
      <c r="N84" s="29" t="str">
        <f t="shared" si="6"/>
        <v>D</v>
      </c>
      <c r="O84" s="30" t="str">
        <f t="shared" si="7"/>
        <v>Trung bình yếu</v>
      </c>
      <c r="P84" s="31" t="str">
        <f t="shared" si="8"/>
        <v/>
      </c>
      <c r="Q84" s="32" t="s">
        <v>562</v>
      </c>
      <c r="R84" s="3"/>
      <c r="S84" s="21"/>
      <c r="T84" s="73" t="str">
        <f>IF(P84="Không đủ ĐKDT","Học lại",IF(P84="Đình chỉ thi","Học lại",IF(AND(MID(G84,2,2)&lt;"12",P84="Vắng"),"Thi lại",IF(P84="Vắng có phép", "Thi lại",IF(AND((MID(G84,2,2)&lt;"12"),M84&lt;4.5),"Thi lại",IF(AND((MID(G84,2,2)&lt;"18"),M84&lt;4),"Học lại",IF(AND((MID(G84,2,2)&gt;"17"),M84&lt;4),"Thi lại",IF(AND(MID(G84,2,2)&gt;"17",L84=0),"Thi lại",IF(AND((MID(G84,2,2)&lt;"12"),L84=0),"Thi lại",IF(AND((MID(G84,2,2)&lt;"18"),(MID(G84,2,2)&gt;"11"),L84=0),"Học lại","Đạt"))))))))))</f>
        <v>Đạt</v>
      </c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8.75" customHeight="1" x14ac:dyDescent="0.25">
      <c r="B85" s="22">
        <v>77</v>
      </c>
      <c r="C85" s="23" t="s">
        <v>551</v>
      </c>
      <c r="D85" s="24" t="s">
        <v>552</v>
      </c>
      <c r="E85" s="25" t="s">
        <v>129</v>
      </c>
      <c r="F85" s="26" t="s">
        <v>553</v>
      </c>
      <c r="G85" s="23" t="s">
        <v>83</v>
      </c>
      <c r="H85" s="27">
        <v>8</v>
      </c>
      <c r="I85" s="27">
        <v>8</v>
      </c>
      <c r="J85" s="27" t="s">
        <v>25</v>
      </c>
      <c r="K85" s="27">
        <v>6</v>
      </c>
      <c r="L85" s="71">
        <v>4</v>
      </c>
      <c r="M85" s="28">
        <f>ROUND(SUMPRODUCT(H85:L85,$H$8:$L$8)/100,1)</f>
        <v>5.2</v>
      </c>
      <c r="N85" s="29" t="str">
        <f t="shared" si="6"/>
        <v>D+</v>
      </c>
      <c r="O85" s="30" t="str">
        <f t="shared" si="7"/>
        <v>Trung bình yếu</v>
      </c>
      <c r="P85" s="31" t="str">
        <f t="shared" si="8"/>
        <v/>
      </c>
      <c r="Q85" s="32" t="s">
        <v>562</v>
      </c>
      <c r="R85" s="3"/>
      <c r="S85" s="21"/>
      <c r="T85" s="73" t="str">
        <f>IF(P85="Không đủ ĐKDT","Học lại",IF(P85="Đình chỉ thi","Học lại",IF(AND(MID(G85,2,2)&lt;"12",P85="Vắng"),"Thi lại",IF(P85="Vắng có phép", "Thi lại",IF(AND((MID(G85,2,2)&lt;"12"),M85&lt;4.5),"Thi lại",IF(AND((MID(G85,2,2)&lt;"18"),M85&lt;4),"Học lại",IF(AND((MID(G85,2,2)&gt;"17"),M85&lt;4),"Thi lại",IF(AND(MID(G85,2,2)&gt;"17",L85=0),"Thi lại",IF(AND((MID(G85,2,2)&lt;"12"),L85=0),"Thi lại",IF(AND((MID(G85,2,2)&lt;"18"),(MID(G85,2,2)&gt;"11"),L85=0),"Học lại","Đạt"))))))))))</f>
        <v>Đạt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8.75" customHeight="1" x14ac:dyDescent="0.25">
      <c r="B86" s="22">
        <v>78</v>
      </c>
      <c r="C86" s="23" t="s">
        <v>554</v>
      </c>
      <c r="D86" s="24" t="s">
        <v>59</v>
      </c>
      <c r="E86" s="25" t="s">
        <v>555</v>
      </c>
      <c r="F86" s="26" t="s">
        <v>288</v>
      </c>
      <c r="G86" s="23" t="s">
        <v>83</v>
      </c>
      <c r="H86" s="27">
        <v>10</v>
      </c>
      <c r="I86" s="27">
        <v>7</v>
      </c>
      <c r="J86" s="27" t="s">
        <v>25</v>
      </c>
      <c r="K86" s="27">
        <v>7</v>
      </c>
      <c r="L86" s="71">
        <v>8</v>
      </c>
      <c r="M86" s="28">
        <f>ROUND(SUMPRODUCT(H86:L86,$H$8:$L$8)/100,1)</f>
        <v>7.9</v>
      </c>
      <c r="N86" s="29" t="str">
        <f t="shared" si="6"/>
        <v>B</v>
      </c>
      <c r="O86" s="30" t="str">
        <f t="shared" si="7"/>
        <v>Khá</v>
      </c>
      <c r="P86" s="31" t="str">
        <f t="shared" si="8"/>
        <v/>
      </c>
      <c r="Q86" s="32" t="s">
        <v>562</v>
      </c>
      <c r="R86" s="3"/>
      <c r="S86" s="21"/>
      <c r="T86" s="73" t="str">
        <f>IF(P86="Không đủ ĐKDT","Học lại",IF(P86="Đình chỉ thi","Học lại",IF(AND(MID(G86,2,2)&lt;"12",P86="Vắng"),"Thi lại",IF(P86="Vắng có phép", "Thi lại",IF(AND((MID(G86,2,2)&lt;"12"),M86&lt;4.5),"Thi lại",IF(AND((MID(G86,2,2)&lt;"18"),M86&lt;4),"Học lại",IF(AND((MID(G86,2,2)&gt;"17"),M86&lt;4),"Thi lại",IF(AND(MID(G86,2,2)&gt;"17",L86=0),"Thi lại",IF(AND((MID(G86,2,2)&lt;"12"),L86=0),"Thi lại",IF(AND((MID(G86,2,2)&lt;"18"),(MID(G86,2,2)&gt;"11"),L86=0),"Học lại","Đạt"))))))))))</f>
        <v>Đạt</v>
      </c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18.75" customHeight="1" x14ac:dyDescent="0.25">
      <c r="B87" s="22">
        <v>79</v>
      </c>
      <c r="C87" s="23" t="s">
        <v>556</v>
      </c>
      <c r="D87" s="24" t="s">
        <v>389</v>
      </c>
      <c r="E87" s="25" t="s">
        <v>557</v>
      </c>
      <c r="F87" s="26" t="s">
        <v>558</v>
      </c>
      <c r="G87" s="23" t="s">
        <v>83</v>
      </c>
      <c r="H87" s="27">
        <v>10</v>
      </c>
      <c r="I87" s="27">
        <v>7</v>
      </c>
      <c r="J87" s="27" t="s">
        <v>25</v>
      </c>
      <c r="K87" s="27">
        <v>7</v>
      </c>
      <c r="L87" s="71">
        <v>8</v>
      </c>
      <c r="M87" s="28">
        <f>ROUND(SUMPRODUCT(H87:L87,$H$8:$L$8)/100,1)</f>
        <v>7.9</v>
      </c>
      <c r="N87" s="29" t="str">
        <f t="shared" si="6"/>
        <v>B</v>
      </c>
      <c r="O87" s="30" t="str">
        <f t="shared" si="7"/>
        <v>Khá</v>
      </c>
      <c r="P87" s="31" t="str">
        <f t="shared" si="8"/>
        <v/>
      </c>
      <c r="Q87" s="32" t="s">
        <v>562</v>
      </c>
      <c r="R87" s="3"/>
      <c r="S87" s="21"/>
      <c r="T87" s="73" t="str">
        <f>IF(P87="Không đủ ĐKDT","Học lại",IF(P87="Đình chỉ thi","Học lại",IF(AND(MID(G87,2,2)&lt;"12",P87="Vắng"),"Thi lại",IF(P87="Vắng có phép", "Thi lại",IF(AND((MID(G87,2,2)&lt;"12"),M87&lt;4.5),"Thi lại",IF(AND((MID(G87,2,2)&lt;"18"),M87&lt;4),"Học lại",IF(AND((MID(G87,2,2)&gt;"17"),M87&lt;4),"Thi lại",IF(AND(MID(G87,2,2)&gt;"17",L87=0),"Thi lại",IF(AND((MID(G87,2,2)&lt;"12"),L87=0),"Thi lại",IF(AND((MID(G87,2,2)&lt;"18"),(MID(G87,2,2)&gt;"11"),L87=0),"Học lại","Đạt"))))))))))</f>
        <v>Đạt</v>
      </c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ht="9" customHeight="1" x14ac:dyDescent="0.25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 ht="16.5" x14ac:dyDescent="0.25">
      <c r="A89" s="2"/>
      <c r="B89" s="103" t="s">
        <v>26</v>
      </c>
      <c r="C89" s="103"/>
      <c r="D89" s="34"/>
      <c r="E89" s="35"/>
      <c r="F89" s="35"/>
      <c r="G89" s="35"/>
      <c r="H89" s="36"/>
      <c r="I89" s="37"/>
      <c r="J89" s="37"/>
      <c r="K89" s="38"/>
      <c r="L89" s="38"/>
      <c r="M89" s="38"/>
      <c r="N89" s="38"/>
      <c r="O89" s="38"/>
      <c r="P89" s="38"/>
      <c r="Q89" s="38"/>
      <c r="R89" s="3"/>
    </row>
    <row r="90" spans="1:35" ht="16.5" customHeight="1" x14ac:dyDescent="0.25">
      <c r="A90" s="2"/>
      <c r="B90" s="39" t="s">
        <v>27</v>
      </c>
      <c r="C90" s="39"/>
      <c r="D90" s="40">
        <f>+$W$7</f>
        <v>79</v>
      </c>
      <c r="E90" s="41" t="s">
        <v>28</v>
      </c>
      <c r="F90" s="104" t="s">
        <v>29</v>
      </c>
      <c r="G90" s="104"/>
      <c r="H90" s="104"/>
      <c r="I90" s="104"/>
      <c r="J90" s="104"/>
      <c r="K90" s="104"/>
      <c r="L90" s="42">
        <f>$W$7 -COUNTIF($P$8:$P$246,"Vắng") -COUNTIF($P$8:$P$246,"Vắng có phép") - COUNTIF($P$8:$P$246,"Đình chỉ thi") - COUNTIF($P$8:$P$246,"Không đủ ĐKDT")</f>
        <v>76</v>
      </c>
      <c r="M90" s="42"/>
      <c r="N90" s="42"/>
      <c r="O90" s="43"/>
      <c r="P90" s="44" t="s">
        <v>28</v>
      </c>
      <c r="Q90" s="43"/>
      <c r="R90" s="3"/>
    </row>
    <row r="91" spans="1:35" ht="16.5" customHeight="1" x14ac:dyDescent="0.25">
      <c r="A91" s="2"/>
      <c r="B91" s="39" t="s">
        <v>30</v>
      </c>
      <c r="C91" s="39"/>
      <c r="D91" s="40">
        <f>+$AH$7</f>
        <v>74</v>
      </c>
      <c r="E91" s="41" t="s">
        <v>28</v>
      </c>
      <c r="F91" s="104" t="s">
        <v>31</v>
      </c>
      <c r="G91" s="104"/>
      <c r="H91" s="104"/>
      <c r="I91" s="104"/>
      <c r="J91" s="104"/>
      <c r="K91" s="104"/>
      <c r="L91" s="45">
        <f>COUNTIF($P$8:$P$122,"Vắng")</f>
        <v>0</v>
      </c>
      <c r="M91" s="45"/>
      <c r="N91" s="45"/>
      <c r="O91" s="46"/>
      <c r="P91" s="44" t="s">
        <v>28</v>
      </c>
      <c r="Q91" s="46"/>
      <c r="R91" s="3"/>
    </row>
    <row r="92" spans="1:35" ht="16.5" customHeight="1" x14ac:dyDescent="0.25">
      <c r="A92" s="2"/>
      <c r="B92" s="39" t="s">
        <v>39</v>
      </c>
      <c r="C92" s="39"/>
      <c r="D92" s="49">
        <f>COUNTIF(T9:T87,"Học lại")</f>
        <v>5</v>
      </c>
      <c r="E92" s="41" t="s">
        <v>28</v>
      </c>
      <c r="F92" s="104" t="s">
        <v>40</v>
      </c>
      <c r="G92" s="104"/>
      <c r="H92" s="104"/>
      <c r="I92" s="104"/>
      <c r="J92" s="104"/>
      <c r="K92" s="104"/>
      <c r="L92" s="42">
        <f>COUNTIF($P$8:$P$122,"Vắng có phép")</f>
        <v>0</v>
      </c>
      <c r="M92" s="42"/>
      <c r="N92" s="42"/>
      <c r="O92" s="43"/>
      <c r="P92" s="44" t="s">
        <v>28</v>
      </c>
      <c r="Q92" s="43"/>
      <c r="R92" s="3"/>
    </row>
    <row r="93" spans="1:35" ht="3" customHeight="1" x14ac:dyDescent="0.25">
      <c r="A93" s="2"/>
      <c r="B93" s="33"/>
      <c r="C93" s="34"/>
      <c r="D93" s="34"/>
      <c r="E93" s="35"/>
      <c r="F93" s="35"/>
      <c r="G93" s="35"/>
      <c r="H93" s="36"/>
      <c r="I93" s="37"/>
      <c r="J93" s="37"/>
      <c r="K93" s="38"/>
      <c r="L93" s="38"/>
      <c r="M93" s="38"/>
      <c r="N93" s="38"/>
      <c r="O93" s="38"/>
      <c r="P93" s="38"/>
      <c r="Q93" s="38"/>
      <c r="R93" s="3"/>
    </row>
    <row r="94" spans="1:35" x14ac:dyDescent="0.25">
      <c r="B94" s="68" t="s">
        <v>41</v>
      </c>
      <c r="C94" s="68"/>
      <c r="D94" s="69">
        <f>COUNTIF(T9:T87,"Thi lại")</f>
        <v>0</v>
      </c>
      <c r="E94" s="70" t="s">
        <v>28</v>
      </c>
      <c r="F94" s="3"/>
      <c r="G94" s="3"/>
      <c r="H94" s="3"/>
      <c r="I94" s="3"/>
      <c r="J94" s="105"/>
      <c r="K94" s="105"/>
      <c r="L94" s="105"/>
      <c r="M94" s="105"/>
      <c r="N94" s="105"/>
      <c r="O94" s="105"/>
      <c r="P94" s="105"/>
      <c r="Q94" s="105"/>
      <c r="R94" s="3"/>
    </row>
    <row r="95" spans="1:35" ht="24.75" customHeight="1" x14ac:dyDescent="0.25">
      <c r="B95" s="68"/>
      <c r="C95" s="68"/>
      <c r="D95" s="69"/>
      <c r="E95" s="70"/>
      <c r="F95" s="3"/>
      <c r="G95" s="3"/>
      <c r="H95" s="3"/>
      <c r="I95" s="3"/>
      <c r="J95" s="105" t="s">
        <v>1070</v>
      </c>
      <c r="K95" s="105"/>
      <c r="L95" s="105"/>
      <c r="M95" s="105"/>
      <c r="N95" s="105"/>
      <c r="O95" s="105"/>
      <c r="P95" s="105"/>
      <c r="Q95" s="105"/>
      <c r="R95" s="3"/>
    </row>
  </sheetData>
  <sheetProtection formatCells="0" formatColumns="0" formatRows="0" insertColumns="0" insertRows="0" insertHyperlinks="0" deleteColumns="0" deleteRows="0" sort="0" autoFilter="0" pivotTables="0"/>
  <autoFilter ref="A7:AI87">
    <filterColumn colId="3" showButton="0"/>
  </autoFilter>
  <sortState ref="B9:U87">
    <sortCondition ref="B9:B87"/>
  </sortState>
  <mergeCells count="40">
    <mergeCell ref="B1:G1"/>
    <mergeCell ref="H1:Q1"/>
    <mergeCell ref="B2:G2"/>
    <mergeCell ref="H2:Q2"/>
    <mergeCell ref="B3:C3"/>
    <mergeCell ref="D3:K3"/>
    <mergeCell ref="L3:Q3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F91:K91"/>
    <mergeCell ref="F92:K92"/>
    <mergeCell ref="J94:Q94"/>
    <mergeCell ref="J95:Q95"/>
    <mergeCell ref="F90:K90"/>
    <mergeCell ref="B8:G8"/>
    <mergeCell ref="B89:C89"/>
  </mergeCells>
  <conditionalFormatting sqref="H9:L87">
    <cfRule type="cellIs" dxfId="17" priority="13" operator="greaterThan">
      <formula>10</formula>
    </cfRule>
  </conditionalFormatting>
  <conditionalFormatting sqref="L9:L87">
    <cfRule type="cellIs" dxfId="16" priority="4" operator="greaterThan">
      <formula>10</formula>
    </cfRule>
    <cfRule type="cellIs" dxfId="15" priority="6" operator="greaterThan">
      <formula>10</formula>
    </cfRule>
    <cfRule type="cellIs" dxfId="14" priority="7" operator="greaterThan">
      <formula>10</formula>
    </cfRule>
    <cfRule type="cellIs" dxfId="13" priority="8" operator="greaterThan">
      <formula>10</formula>
    </cfRule>
    <cfRule type="cellIs" dxfId="12" priority="9" operator="greaterThan">
      <formula>10</formula>
    </cfRule>
    <cfRule type="cellIs" dxfId="11" priority="10" operator="greaterThan">
      <formula>10</formula>
    </cfRule>
  </conditionalFormatting>
  <conditionalFormatting sqref="H9:K87">
    <cfRule type="cellIs" dxfId="10" priority="3" operator="greaterThan">
      <formula>10</formula>
    </cfRule>
  </conditionalFormatting>
  <conditionalFormatting sqref="C1:C1048576">
    <cfRule type="duplicateValues" dxfId="9" priority="36"/>
  </conditionalFormatting>
  <dataValidations count="1">
    <dataValidation allowBlank="1" showInputMessage="1" showErrorMessage="1" errorTitle="Không xóa dữ liệu" error="Không xóa dữ liệu" prompt="Không xóa dữ liệu" sqref="D92 T9:T8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"/>
  <sheetViews>
    <sheetView zoomScale="115" zoomScaleNormal="115" workbookViewId="0">
      <pane ySplit="2" topLeftCell="A88" activePane="bottomLeft" state="frozen"/>
      <selection activeCell="T5" sqref="T1:T1048576"/>
      <selection pane="bottomLeft" activeCell="A95" sqref="A95:XFD124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6.375" style="1" customWidth="1"/>
    <col min="5" max="5" width="9.625" style="1" customWidth="1"/>
    <col min="6" max="6" width="9.375" style="1" hidden="1" customWidth="1"/>
    <col min="7" max="7" width="10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120" t="s">
        <v>0</v>
      </c>
      <c r="C1" s="120"/>
      <c r="D1" s="120"/>
      <c r="E1" s="120"/>
      <c r="F1" s="120"/>
      <c r="G1" s="120"/>
      <c r="H1" s="121" t="s">
        <v>1067</v>
      </c>
      <c r="I1" s="121"/>
      <c r="J1" s="121"/>
      <c r="K1" s="121"/>
      <c r="L1" s="121"/>
      <c r="M1" s="121"/>
      <c r="N1" s="121"/>
      <c r="O1" s="121"/>
      <c r="P1" s="121"/>
      <c r="Q1" s="121"/>
      <c r="R1" s="3"/>
    </row>
    <row r="2" spans="2:35" ht="25.5" customHeight="1" x14ac:dyDescent="0.25">
      <c r="B2" s="122" t="s">
        <v>1</v>
      </c>
      <c r="C2" s="122"/>
      <c r="D2" s="122"/>
      <c r="E2" s="122"/>
      <c r="F2" s="122"/>
      <c r="G2" s="122"/>
      <c r="H2" s="123" t="s">
        <v>42</v>
      </c>
      <c r="I2" s="123"/>
      <c r="J2" s="123"/>
      <c r="K2" s="123"/>
      <c r="L2" s="123"/>
      <c r="M2" s="123"/>
      <c r="N2" s="123"/>
      <c r="O2" s="123"/>
      <c r="P2" s="123"/>
      <c r="Q2" s="123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24" t="s">
        <v>2</v>
      </c>
      <c r="C3" s="124"/>
      <c r="D3" s="125" t="s">
        <v>43</v>
      </c>
      <c r="E3" s="125"/>
      <c r="F3" s="125"/>
      <c r="G3" s="125"/>
      <c r="H3" s="125"/>
      <c r="I3" s="125"/>
      <c r="J3" s="125"/>
      <c r="K3" s="125"/>
      <c r="L3" s="126" t="s">
        <v>331</v>
      </c>
      <c r="M3" s="126"/>
      <c r="N3" s="126"/>
      <c r="O3" s="126"/>
      <c r="P3" s="126"/>
      <c r="Q3" s="126"/>
      <c r="T3" s="51"/>
      <c r="U3" s="118" t="s">
        <v>38</v>
      </c>
      <c r="V3" s="118" t="s">
        <v>8</v>
      </c>
      <c r="W3" s="118" t="s">
        <v>37</v>
      </c>
      <c r="X3" s="118" t="s">
        <v>36</v>
      </c>
      <c r="Y3" s="118"/>
      <c r="Z3" s="118"/>
      <c r="AA3" s="118"/>
      <c r="AB3" s="118" t="s">
        <v>35</v>
      </c>
      <c r="AC3" s="118"/>
      <c r="AD3" s="118" t="s">
        <v>33</v>
      </c>
      <c r="AE3" s="118"/>
      <c r="AF3" s="118" t="s">
        <v>34</v>
      </c>
      <c r="AG3" s="118"/>
      <c r="AH3" s="118" t="s">
        <v>32</v>
      </c>
      <c r="AI3" s="118"/>
    </row>
    <row r="4" spans="2:35" ht="17.25" customHeight="1" x14ac:dyDescent="0.25">
      <c r="B4" s="106" t="s">
        <v>3</v>
      </c>
      <c r="C4" s="106"/>
      <c r="D4" s="6">
        <v>3</v>
      </c>
      <c r="G4" s="107" t="s">
        <v>46</v>
      </c>
      <c r="H4" s="107"/>
      <c r="I4" s="107"/>
      <c r="J4" s="107"/>
      <c r="K4" s="107"/>
      <c r="L4" s="107" t="s">
        <v>45</v>
      </c>
      <c r="M4" s="107"/>
      <c r="N4" s="107"/>
      <c r="O4" s="107"/>
      <c r="P4" s="107"/>
      <c r="Q4" s="107"/>
      <c r="T4" s="51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</row>
    <row r="6" spans="2:35" ht="44.25" customHeight="1" x14ac:dyDescent="0.25">
      <c r="B6" s="108" t="s">
        <v>4</v>
      </c>
      <c r="C6" s="110" t="s">
        <v>5</v>
      </c>
      <c r="D6" s="112" t="s">
        <v>6</v>
      </c>
      <c r="E6" s="113"/>
      <c r="F6" s="108" t="s">
        <v>7</v>
      </c>
      <c r="G6" s="108" t="s">
        <v>8</v>
      </c>
      <c r="H6" s="116" t="s">
        <v>9</v>
      </c>
      <c r="I6" s="116" t="s">
        <v>10</v>
      </c>
      <c r="J6" s="116" t="s">
        <v>11</v>
      </c>
      <c r="K6" s="116" t="s">
        <v>12</v>
      </c>
      <c r="L6" s="117" t="s">
        <v>13</v>
      </c>
      <c r="M6" s="108" t="s">
        <v>14</v>
      </c>
      <c r="N6" s="117" t="s">
        <v>15</v>
      </c>
      <c r="O6" s="108" t="s">
        <v>16</v>
      </c>
      <c r="P6" s="108" t="s">
        <v>17</v>
      </c>
      <c r="Q6" s="108" t="s">
        <v>18</v>
      </c>
      <c r="T6" s="51"/>
      <c r="U6" s="118"/>
      <c r="V6" s="118"/>
      <c r="W6" s="118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109"/>
      <c r="C7" s="111"/>
      <c r="D7" s="114"/>
      <c r="E7" s="115"/>
      <c r="F7" s="109"/>
      <c r="G7" s="109"/>
      <c r="H7" s="116"/>
      <c r="I7" s="116"/>
      <c r="J7" s="116"/>
      <c r="K7" s="116"/>
      <c r="L7" s="117"/>
      <c r="M7" s="119"/>
      <c r="N7" s="117"/>
      <c r="O7" s="109"/>
      <c r="P7" s="119"/>
      <c r="Q7" s="119"/>
      <c r="S7" s="8"/>
      <c r="T7" s="51"/>
      <c r="U7" s="56" t="str">
        <f>+D3</f>
        <v>Phát triển phần mềm hướng dịch vụ</v>
      </c>
      <c r="V7" s="57" t="str">
        <f>+L3</f>
        <v>Nhóm: D14-115_01</v>
      </c>
      <c r="W7" s="58">
        <f>+$AF$7+$AH$7+$AD$7</f>
        <v>78</v>
      </c>
      <c r="X7" s="52">
        <f>COUNTIF($P$8:$P$117,"Khiển trách")</f>
        <v>0</v>
      </c>
      <c r="Y7" s="52">
        <f>COUNTIF($P$8:$P$117,"Cảnh cáo")</f>
        <v>0</v>
      </c>
      <c r="Z7" s="52">
        <f>COUNTIF($P$8:$P$117,"Đình chỉ thi")</f>
        <v>0</v>
      </c>
      <c r="AA7" s="59">
        <f>+($X$7+$Y$7+$Z$7)/$W$7*100%</f>
        <v>0</v>
      </c>
      <c r="AB7" s="52">
        <f>SUM(COUNTIF($P$8:$P$115,"Vắng"),COUNTIF($P$8:$P$115,"Vắng có phép"))</f>
        <v>0</v>
      </c>
      <c r="AC7" s="60">
        <f>+$AB$7/$W$7</f>
        <v>0</v>
      </c>
      <c r="AD7" s="61">
        <f>COUNTIF($T$8:$T$115,"Thi lại")</f>
        <v>0</v>
      </c>
      <c r="AE7" s="60">
        <f>+$AD$7/$W$7</f>
        <v>0</v>
      </c>
      <c r="AF7" s="61">
        <f>COUNTIF($T$8:$T$116,"Học lại")</f>
        <v>9</v>
      </c>
      <c r="AG7" s="60">
        <f>+$AF$7/$W$7</f>
        <v>0.11538461538461539</v>
      </c>
      <c r="AH7" s="52">
        <f>COUNTIF($T$9:$T$116,"Đạt")</f>
        <v>69</v>
      </c>
      <c r="AI7" s="59">
        <f>+$AH$7/$W$7</f>
        <v>0.88461538461538458</v>
      </c>
    </row>
    <row r="8" spans="2:35" ht="14.25" customHeight="1" x14ac:dyDescent="0.25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109"/>
      <c r="N8" s="10"/>
      <c r="O8" s="10"/>
      <c r="P8" s="109"/>
      <c r="Q8" s="109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47</v>
      </c>
      <c r="D9" s="13" t="s">
        <v>48</v>
      </c>
      <c r="E9" s="14" t="s">
        <v>49</v>
      </c>
      <c r="F9" s="15" t="s">
        <v>50</v>
      </c>
      <c r="G9" s="12" t="s">
        <v>51</v>
      </c>
      <c r="H9" s="16">
        <v>10</v>
      </c>
      <c r="I9" s="16">
        <v>5</v>
      </c>
      <c r="J9" s="16" t="s">
        <v>25</v>
      </c>
      <c r="K9" s="16">
        <v>5</v>
      </c>
      <c r="L9" s="17">
        <v>1</v>
      </c>
      <c r="M9" s="18">
        <f>ROUND(SUMPRODUCT(H9:L9,$H$8:$L$8)/100,1)</f>
        <v>3.1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Kém</v>
      </c>
      <c r="P9" s="31" t="str">
        <f t="shared" ref="P9:P40" si="2">+IF(OR($H9=0,$I9=0,$J9=0,$K9=0),"Không đủ ĐKDT",IF(AND(L9=0,M9&gt;=4),"Không đạt",""))</f>
        <v/>
      </c>
      <c r="Q9" s="20" t="s">
        <v>332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Học lại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.75" customHeight="1" x14ac:dyDescent="0.25">
      <c r="B10" s="22">
        <v>2</v>
      </c>
      <c r="C10" s="23" t="s">
        <v>52</v>
      </c>
      <c r="D10" s="24" t="s">
        <v>48</v>
      </c>
      <c r="E10" s="25" t="s">
        <v>49</v>
      </c>
      <c r="F10" s="26" t="s">
        <v>53</v>
      </c>
      <c r="G10" s="23" t="s">
        <v>51</v>
      </c>
      <c r="H10" s="27">
        <v>7</v>
      </c>
      <c r="I10" s="27">
        <v>5</v>
      </c>
      <c r="J10" s="27" t="s">
        <v>25</v>
      </c>
      <c r="K10" s="27">
        <v>6</v>
      </c>
      <c r="L10" s="71">
        <v>8</v>
      </c>
      <c r="M10" s="28">
        <f>ROUND(SUMPRODUCT(H10:L10,$H$8:$L$8)/100,1)</f>
        <v>7.2</v>
      </c>
      <c r="N10" s="29" t="str">
        <f t="shared" si="0"/>
        <v>B</v>
      </c>
      <c r="O10" s="30" t="str">
        <f t="shared" si="1"/>
        <v>Khá</v>
      </c>
      <c r="P10" s="31" t="str">
        <f t="shared" si="2"/>
        <v/>
      </c>
      <c r="Q10" s="32" t="s">
        <v>332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.75" customHeight="1" x14ac:dyDescent="0.25">
      <c r="B11" s="22">
        <v>3</v>
      </c>
      <c r="C11" s="23" t="s">
        <v>54</v>
      </c>
      <c r="D11" s="24" t="s">
        <v>55</v>
      </c>
      <c r="E11" s="25" t="s">
        <v>56</v>
      </c>
      <c r="F11" s="26" t="s">
        <v>57</v>
      </c>
      <c r="G11" s="23" t="s">
        <v>51</v>
      </c>
      <c r="H11" s="27">
        <v>9</v>
      </c>
      <c r="I11" s="27">
        <v>5</v>
      </c>
      <c r="J11" s="27" t="s">
        <v>25</v>
      </c>
      <c r="K11" s="27">
        <v>6</v>
      </c>
      <c r="L11" s="71">
        <v>8</v>
      </c>
      <c r="M11" s="28">
        <f>ROUND(SUMPRODUCT(H11:L11,$H$8:$L$8)/100,1)</f>
        <v>7.4</v>
      </c>
      <c r="N11" s="29" t="str">
        <f t="shared" si="0"/>
        <v>B</v>
      </c>
      <c r="O11" s="30" t="str">
        <f t="shared" si="1"/>
        <v>Khá</v>
      </c>
      <c r="P11" s="31" t="str">
        <f t="shared" si="2"/>
        <v/>
      </c>
      <c r="Q11" s="32" t="s">
        <v>332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</row>
    <row r="12" spans="2:35" ht="18.75" customHeight="1" x14ac:dyDescent="0.25">
      <c r="B12" s="22">
        <v>4</v>
      </c>
      <c r="C12" s="23" t="s">
        <v>58</v>
      </c>
      <c r="D12" s="24" t="s">
        <v>59</v>
      </c>
      <c r="E12" s="25" t="s">
        <v>60</v>
      </c>
      <c r="F12" s="26" t="s">
        <v>61</v>
      </c>
      <c r="G12" s="23" t="s">
        <v>62</v>
      </c>
      <c r="H12" s="27">
        <v>9</v>
      </c>
      <c r="I12" s="27">
        <v>5</v>
      </c>
      <c r="J12" s="27" t="s">
        <v>25</v>
      </c>
      <c r="K12" s="27">
        <v>8</v>
      </c>
      <c r="L12" s="71">
        <v>7</v>
      </c>
      <c r="M12" s="28">
        <f>ROUND(SUMPRODUCT(H12:L12,$H$8:$L$8)/100,1)</f>
        <v>7.2</v>
      </c>
      <c r="N12" s="29" t="str">
        <f t="shared" si="0"/>
        <v>B</v>
      </c>
      <c r="O12" s="30" t="str">
        <f t="shared" si="1"/>
        <v>Khá</v>
      </c>
      <c r="P12" s="31" t="str">
        <f t="shared" si="2"/>
        <v/>
      </c>
      <c r="Q12" s="32" t="s">
        <v>332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63</v>
      </c>
      <c r="D13" s="24" t="s">
        <v>64</v>
      </c>
      <c r="E13" s="25" t="s">
        <v>65</v>
      </c>
      <c r="F13" s="26" t="s">
        <v>66</v>
      </c>
      <c r="G13" s="23" t="s">
        <v>67</v>
      </c>
      <c r="H13" s="27">
        <v>6</v>
      </c>
      <c r="I13" s="27">
        <v>5</v>
      </c>
      <c r="J13" s="27" t="s">
        <v>25</v>
      </c>
      <c r="K13" s="27">
        <v>0</v>
      </c>
      <c r="L13" s="71" t="s">
        <v>25</v>
      </c>
      <c r="M13" s="28">
        <f>ROUND(SUMPRODUCT(H13:L13,$H$8:$L$8)/100,1)</f>
        <v>1.1000000000000001</v>
      </c>
      <c r="N13" s="29" t="str">
        <f t="shared" si="0"/>
        <v>F</v>
      </c>
      <c r="O13" s="30" t="str">
        <f t="shared" si="1"/>
        <v>Kém</v>
      </c>
      <c r="P13" s="31" t="str">
        <f t="shared" si="2"/>
        <v>Không đủ ĐKDT</v>
      </c>
      <c r="Q13" s="32" t="s">
        <v>332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Học lại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68</v>
      </c>
      <c r="D14" s="24" t="s">
        <v>59</v>
      </c>
      <c r="E14" s="25" t="s">
        <v>69</v>
      </c>
      <c r="F14" s="26" t="s">
        <v>50</v>
      </c>
      <c r="G14" s="23" t="s">
        <v>70</v>
      </c>
      <c r="H14" s="27">
        <v>10</v>
      </c>
      <c r="I14" s="27">
        <v>6</v>
      </c>
      <c r="J14" s="27" t="s">
        <v>25</v>
      </c>
      <c r="K14" s="27">
        <v>6</v>
      </c>
      <c r="L14" s="71">
        <v>8</v>
      </c>
      <c r="M14" s="28">
        <f>ROUND(SUMPRODUCT(H14:L14,$H$8:$L$8)/100,1)</f>
        <v>7.6</v>
      </c>
      <c r="N14" s="29" t="str">
        <f t="shared" si="0"/>
        <v>B</v>
      </c>
      <c r="O14" s="30" t="str">
        <f t="shared" si="1"/>
        <v>Khá</v>
      </c>
      <c r="P14" s="31" t="str">
        <f t="shared" si="2"/>
        <v/>
      </c>
      <c r="Q14" s="32" t="s">
        <v>332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71</v>
      </c>
      <c r="D15" s="24" t="s">
        <v>72</v>
      </c>
      <c r="E15" s="25" t="s">
        <v>73</v>
      </c>
      <c r="F15" s="26" t="s">
        <v>74</v>
      </c>
      <c r="G15" s="23" t="s">
        <v>75</v>
      </c>
      <c r="H15" s="27">
        <v>4</v>
      </c>
      <c r="I15" s="27">
        <v>8</v>
      </c>
      <c r="J15" s="27" t="s">
        <v>25</v>
      </c>
      <c r="K15" s="27">
        <v>6</v>
      </c>
      <c r="L15" s="71">
        <v>5</v>
      </c>
      <c r="M15" s="28">
        <f>ROUND(SUMPRODUCT(H15:L15,$H$8:$L$8)/100,1)</f>
        <v>5.4</v>
      </c>
      <c r="N15" s="29" t="str">
        <f t="shared" si="0"/>
        <v>D+</v>
      </c>
      <c r="O15" s="30" t="str">
        <f t="shared" si="1"/>
        <v>Trung bình yếu</v>
      </c>
      <c r="P15" s="31" t="str">
        <f t="shared" si="2"/>
        <v/>
      </c>
      <c r="Q15" s="32" t="s">
        <v>332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76</v>
      </c>
      <c r="D16" s="24" t="s">
        <v>59</v>
      </c>
      <c r="E16" s="25" t="s">
        <v>77</v>
      </c>
      <c r="F16" s="26" t="s">
        <v>78</v>
      </c>
      <c r="G16" s="23" t="s">
        <v>75</v>
      </c>
      <c r="H16" s="27">
        <v>9</v>
      </c>
      <c r="I16" s="27">
        <v>9</v>
      </c>
      <c r="J16" s="27" t="s">
        <v>25</v>
      </c>
      <c r="K16" s="27">
        <v>6</v>
      </c>
      <c r="L16" s="71">
        <v>9</v>
      </c>
      <c r="M16" s="28">
        <f>ROUND(SUMPRODUCT(H16:L16,$H$8:$L$8)/100,1)</f>
        <v>8.4</v>
      </c>
      <c r="N16" s="29" t="str">
        <f t="shared" si="0"/>
        <v>B+</v>
      </c>
      <c r="O16" s="30" t="str">
        <f t="shared" si="1"/>
        <v>Khá</v>
      </c>
      <c r="P16" s="31" t="str">
        <f t="shared" si="2"/>
        <v/>
      </c>
      <c r="Q16" s="32" t="s">
        <v>332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79</v>
      </c>
      <c r="D17" s="24" t="s">
        <v>80</v>
      </c>
      <c r="E17" s="25" t="s">
        <v>81</v>
      </c>
      <c r="F17" s="26" t="s">
        <v>82</v>
      </c>
      <c r="G17" s="23" t="s">
        <v>83</v>
      </c>
      <c r="H17" s="27">
        <v>10</v>
      </c>
      <c r="I17" s="27">
        <v>9</v>
      </c>
      <c r="J17" s="27" t="s">
        <v>25</v>
      </c>
      <c r="K17" s="27">
        <v>5</v>
      </c>
      <c r="L17" s="71">
        <v>7</v>
      </c>
      <c r="M17" s="28">
        <f>ROUND(SUMPRODUCT(H17:L17,$H$8:$L$8)/100,1)</f>
        <v>7.1</v>
      </c>
      <c r="N17" s="29" t="str">
        <f t="shared" si="0"/>
        <v>B</v>
      </c>
      <c r="O17" s="30" t="str">
        <f t="shared" si="1"/>
        <v>Khá</v>
      </c>
      <c r="P17" s="31" t="str">
        <f t="shared" si="2"/>
        <v/>
      </c>
      <c r="Q17" s="32" t="s">
        <v>332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84</v>
      </c>
      <c r="D18" s="24" t="s">
        <v>85</v>
      </c>
      <c r="E18" s="25" t="s">
        <v>86</v>
      </c>
      <c r="F18" s="26" t="s">
        <v>87</v>
      </c>
      <c r="G18" s="23" t="s">
        <v>62</v>
      </c>
      <c r="H18" s="27">
        <v>10</v>
      </c>
      <c r="I18" s="27">
        <v>4</v>
      </c>
      <c r="J18" s="27" t="s">
        <v>25</v>
      </c>
      <c r="K18" s="27">
        <v>6</v>
      </c>
      <c r="L18" s="71">
        <v>4</v>
      </c>
      <c r="M18" s="28">
        <f>ROUND(SUMPRODUCT(H18:L18,$H$8:$L$8)/100,1)</f>
        <v>5</v>
      </c>
      <c r="N18" s="29" t="str">
        <f t="shared" si="0"/>
        <v>D+</v>
      </c>
      <c r="O18" s="30" t="str">
        <f t="shared" si="1"/>
        <v>Trung bình yếu</v>
      </c>
      <c r="P18" s="31" t="str">
        <f t="shared" si="2"/>
        <v/>
      </c>
      <c r="Q18" s="32" t="s">
        <v>332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88</v>
      </c>
      <c r="D19" s="24" t="s">
        <v>89</v>
      </c>
      <c r="E19" s="25" t="s">
        <v>90</v>
      </c>
      <c r="F19" s="26" t="s">
        <v>91</v>
      </c>
      <c r="G19" s="23" t="s">
        <v>51</v>
      </c>
      <c r="H19" s="27">
        <v>10</v>
      </c>
      <c r="I19" s="27">
        <v>5</v>
      </c>
      <c r="J19" s="27" t="s">
        <v>25</v>
      </c>
      <c r="K19" s="27">
        <v>5</v>
      </c>
      <c r="L19" s="71">
        <v>7</v>
      </c>
      <c r="M19" s="28">
        <f>ROUND(SUMPRODUCT(H19:L19,$H$8:$L$8)/100,1)</f>
        <v>6.7</v>
      </c>
      <c r="N19" s="29" t="str">
        <f t="shared" si="0"/>
        <v>C+</v>
      </c>
      <c r="O19" s="30" t="str">
        <f t="shared" si="1"/>
        <v>Trung bình</v>
      </c>
      <c r="P19" s="31" t="str">
        <f t="shared" si="2"/>
        <v/>
      </c>
      <c r="Q19" s="32" t="s">
        <v>332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92</v>
      </c>
      <c r="D20" s="24" t="s">
        <v>93</v>
      </c>
      <c r="E20" s="25" t="s">
        <v>94</v>
      </c>
      <c r="F20" s="26" t="s">
        <v>95</v>
      </c>
      <c r="G20" s="23" t="s">
        <v>62</v>
      </c>
      <c r="H20" s="27">
        <v>10</v>
      </c>
      <c r="I20" s="27">
        <v>6</v>
      </c>
      <c r="J20" s="27" t="s">
        <v>25</v>
      </c>
      <c r="K20" s="27">
        <v>6</v>
      </c>
      <c r="L20" s="71">
        <v>7</v>
      </c>
      <c r="M20" s="28">
        <f>ROUND(SUMPRODUCT(H20:L20,$H$8:$L$8)/100,1)</f>
        <v>7</v>
      </c>
      <c r="N20" s="29" t="str">
        <f t="shared" si="0"/>
        <v>B</v>
      </c>
      <c r="O20" s="30" t="str">
        <f t="shared" si="1"/>
        <v>Khá</v>
      </c>
      <c r="P20" s="31" t="str">
        <f t="shared" si="2"/>
        <v/>
      </c>
      <c r="Q20" s="32" t="s">
        <v>332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96</v>
      </c>
      <c r="D21" s="24" t="s">
        <v>97</v>
      </c>
      <c r="E21" s="25" t="s">
        <v>98</v>
      </c>
      <c r="F21" s="26" t="s">
        <v>99</v>
      </c>
      <c r="G21" s="23" t="s">
        <v>70</v>
      </c>
      <c r="H21" s="27">
        <v>9</v>
      </c>
      <c r="I21" s="27">
        <v>7</v>
      </c>
      <c r="J21" s="27" t="s">
        <v>25</v>
      </c>
      <c r="K21" s="27">
        <v>5</v>
      </c>
      <c r="L21" s="71">
        <v>5</v>
      </c>
      <c r="M21" s="28">
        <f>ROUND(SUMPRODUCT(H21:L21,$H$8:$L$8)/100,1)</f>
        <v>5.6</v>
      </c>
      <c r="N21" s="29" t="str">
        <f t="shared" si="0"/>
        <v>C</v>
      </c>
      <c r="O21" s="30" t="str">
        <f t="shared" si="1"/>
        <v>Trung bình</v>
      </c>
      <c r="P21" s="31" t="str">
        <f t="shared" si="2"/>
        <v/>
      </c>
      <c r="Q21" s="32" t="s">
        <v>332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100</v>
      </c>
      <c r="D22" s="24" t="s">
        <v>101</v>
      </c>
      <c r="E22" s="25" t="s">
        <v>102</v>
      </c>
      <c r="F22" s="26" t="s">
        <v>103</v>
      </c>
      <c r="G22" s="23" t="s">
        <v>75</v>
      </c>
      <c r="H22" s="27">
        <v>10</v>
      </c>
      <c r="I22" s="27">
        <v>8</v>
      </c>
      <c r="J22" s="27" t="s">
        <v>25</v>
      </c>
      <c r="K22" s="27">
        <v>7</v>
      </c>
      <c r="L22" s="71">
        <v>7</v>
      </c>
      <c r="M22" s="28">
        <f>ROUND(SUMPRODUCT(H22:L22,$H$8:$L$8)/100,1)</f>
        <v>7.4</v>
      </c>
      <c r="N22" s="29" t="str">
        <f t="shared" si="0"/>
        <v>B</v>
      </c>
      <c r="O22" s="30" t="str">
        <f t="shared" si="1"/>
        <v>Khá</v>
      </c>
      <c r="P22" s="31" t="str">
        <f t="shared" si="2"/>
        <v/>
      </c>
      <c r="Q22" s="32" t="s">
        <v>332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104</v>
      </c>
      <c r="D23" s="24" t="s">
        <v>105</v>
      </c>
      <c r="E23" s="25" t="s">
        <v>106</v>
      </c>
      <c r="F23" s="26" t="s">
        <v>107</v>
      </c>
      <c r="G23" s="23" t="s">
        <v>108</v>
      </c>
      <c r="H23" s="27">
        <v>0</v>
      </c>
      <c r="I23" s="27">
        <v>0</v>
      </c>
      <c r="J23" s="27" t="s">
        <v>25</v>
      </c>
      <c r="K23" s="27">
        <v>0</v>
      </c>
      <c r="L23" s="71" t="s">
        <v>25</v>
      </c>
      <c r="M23" s="28">
        <f>ROUND(SUMPRODUCT(H23:L23,$H$8:$L$8)/100,1)</f>
        <v>0</v>
      </c>
      <c r="N23" s="29" t="str">
        <f t="shared" si="0"/>
        <v>F</v>
      </c>
      <c r="O23" s="30" t="str">
        <f t="shared" si="1"/>
        <v>Kém</v>
      </c>
      <c r="P23" s="31" t="str">
        <f t="shared" si="2"/>
        <v>Không đủ ĐKDT</v>
      </c>
      <c r="Q23" s="32" t="s">
        <v>332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Học lại</v>
      </c>
      <c r="U23" s="63"/>
      <c r="V23" s="63"/>
      <c r="W23" s="74"/>
      <c r="X23" s="53"/>
      <c r="Y23" s="53"/>
      <c r="Z23" s="53"/>
      <c r="AA23" s="64"/>
      <c r="AB23" s="53"/>
      <c r="AC23" s="65"/>
      <c r="AD23" s="66"/>
      <c r="AE23" s="65"/>
      <c r="AF23" s="66"/>
      <c r="AG23" s="65"/>
      <c r="AH23" s="53"/>
      <c r="AI23" s="64"/>
    </row>
    <row r="24" spans="2:35" ht="18.75" customHeight="1" x14ac:dyDescent="0.25">
      <c r="B24" s="22">
        <v>16</v>
      </c>
      <c r="C24" s="23" t="s">
        <v>109</v>
      </c>
      <c r="D24" s="24" t="s">
        <v>110</v>
      </c>
      <c r="E24" s="25" t="s">
        <v>111</v>
      </c>
      <c r="F24" s="26" t="s">
        <v>112</v>
      </c>
      <c r="G24" s="23" t="s">
        <v>62</v>
      </c>
      <c r="H24" s="27">
        <v>10</v>
      </c>
      <c r="I24" s="27">
        <v>5</v>
      </c>
      <c r="J24" s="27" t="s">
        <v>25</v>
      </c>
      <c r="K24" s="27">
        <v>7</v>
      </c>
      <c r="L24" s="71">
        <v>5</v>
      </c>
      <c r="M24" s="28">
        <f>ROUND(SUMPRODUCT(H24:L24,$H$8:$L$8)/100,1)</f>
        <v>5.9</v>
      </c>
      <c r="N24" s="29" t="str">
        <f t="shared" si="0"/>
        <v>C</v>
      </c>
      <c r="O24" s="30" t="str">
        <f t="shared" si="1"/>
        <v>Trung bình</v>
      </c>
      <c r="P24" s="31" t="str">
        <f t="shared" si="2"/>
        <v/>
      </c>
      <c r="Q24" s="32" t="s">
        <v>332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113</v>
      </c>
      <c r="D25" s="24" t="s">
        <v>114</v>
      </c>
      <c r="E25" s="25" t="s">
        <v>111</v>
      </c>
      <c r="F25" s="26" t="s">
        <v>115</v>
      </c>
      <c r="G25" s="23" t="s">
        <v>51</v>
      </c>
      <c r="H25" s="27">
        <v>9</v>
      </c>
      <c r="I25" s="27">
        <v>8</v>
      </c>
      <c r="J25" s="27" t="s">
        <v>25</v>
      </c>
      <c r="K25" s="27">
        <v>8</v>
      </c>
      <c r="L25" s="71">
        <v>6</v>
      </c>
      <c r="M25" s="28">
        <f>ROUND(SUMPRODUCT(H25:L25,$H$8:$L$8)/100,1)</f>
        <v>6.9</v>
      </c>
      <c r="N25" s="29" t="str">
        <f t="shared" si="0"/>
        <v>C+</v>
      </c>
      <c r="O25" s="30" t="str">
        <f t="shared" si="1"/>
        <v>Trung bình</v>
      </c>
      <c r="P25" s="31" t="str">
        <f t="shared" si="2"/>
        <v/>
      </c>
      <c r="Q25" s="32" t="s">
        <v>332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62"/>
      <c r="V25" s="62"/>
      <c r="W25" s="62"/>
      <c r="X25" s="54"/>
      <c r="Y25" s="54"/>
      <c r="Z25" s="54"/>
      <c r="AA25" s="54"/>
      <c r="AB25" s="53"/>
      <c r="AC25" s="54"/>
      <c r="AD25" s="54"/>
      <c r="AE25" s="54"/>
      <c r="AF25" s="54"/>
      <c r="AG25" s="54"/>
      <c r="AH25" s="54"/>
      <c r="AI25" s="55"/>
    </row>
    <row r="26" spans="2:35" ht="18.75" customHeight="1" x14ac:dyDescent="0.25">
      <c r="B26" s="22">
        <v>18</v>
      </c>
      <c r="C26" s="23" t="s">
        <v>116</v>
      </c>
      <c r="D26" s="24" t="s">
        <v>117</v>
      </c>
      <c r="E26" s="25" t="s">
        <v>118</v>
      </c>
      <c r="F26" s="26" t="s">
        <v>119</v>
      </c>
      <c r="G26" s="23" t="s">
        <v>70</v>
      </c>
      <c r="H26" s="27">
        <v>9</v>
      </c>
      <c r="I26" s="27">
        <v>5</v>
      </c>
      <c r="J26" s="27" t="s">
        <v>25</v>
      </c>
      <c r="K26" s="27">
        <v>8</v>
      </c>
      <c r="L26" s="71">
        <v>5</v>
      </c>
      <c r="M26" s="28">
        <f>ROUND(SUMPRODUCT(H26:L26,$H$8:$L$8)/100,1)</f>
        <v>6</v>
      </c>
      <c r="N26" s="29" t="str">
        <f t="shared" si="0"/>
        <v>C</v>
      </c>
      <c r="O26" s="30" t="str">
        <f t="shared" si="1"/>
        <v>Trung bình</v>
      </c>
      <c r="P26" s="31" t="str">
        <f t="shared" si="2"/>
        <v/>
      </c>
      <c r="Q26" s="32" t="s">
        <v>332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120</v>
      </c>
      <c r="D27" s="24" t="s">
        <v>64</v>
      </c>
      <c r="E27" s="25" t="s">
        <v>121</v>
      </c>
      <c r="F27" s="26" t="s">
        <v>122</v>
      </c>
      <c r="G27" s="23" t="s">
        <v>70</v>
      </c>
      <c r="H27" s="27">
        <v>10</v>
      </c>
      <c r="I27" s="27">
        <v>5</v>
      </c>
      <c r="J27" s="27" t="s">
        <v>25</v>
      </c>
      <c r="K27" s="27">
        <v>8</v>
      </c>
      <c r="L27" s="71">
        <v>5</v>
      </c>
      <c r="M27" s="28">
        <f>ROUND(SUMPRODUCT(H27:L27,$H$8:$L$8)/100,1)</f>
        <v>6.1</v>
      </c>
      <c r="N27" s="29" t="str">
        <f t="shared" si="0"/>
        <v>C</v>
      </c>
      <c r="O27" s="30" t="str">
        <f t="shared" si="1"/>
        <v>Trung bình</v>
      </c>
      <c r="P27" s="31" t="str">
        <f t="shared" si="2"/>
        <v/>
      </c>
      <c r="Q27" s="32" t="s">
        <v>332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123</v>
      </c>
      <c r="D28" s="24" t="s">
        <v>124</v>
      </c>
      <c r="E28" s="25" t="s">
        <v>125</v>
      </c>
      <c r="F28" s="26" t="s">
        <v>126</v>
      </c>
      <c r="G28" s="23" t="s">
        <v>62</v>
      </c>
      <c r="H28" s="27">
        <v>9</v>
      </c>
      <c r="I28" s="27">
        <v>5</v>
      </c>
      <c r="J28" s="27" t="s">
        <v>25</v>
      </c>
      <c r="K28" s="27">
        <v>7</v>
      </c>
      <c r="L28" s="71">
        <v>3</v>
      </c>
      <c r="M28" s="28">
        <f>ROUND(SUMPRODUCT(H28:L28,$H$8:$L$8)/100,1)</f>
        <v>4.5999999999999996</v>
      </c>
      <c r="N28" s="29" t="str">
        <f t="shared" si="0"/>
        <v>D</v>
      </c>
      <c r="O28" s="30" t="str">
        <f t="shared" si="1"/>
        <v>Trung bình yếu</v>
      </c>
      <c r="P28" s="31" t="str">
        <f t="shared" si="2"/>
        <v/>
      </c>
      <c r="Q28" s="32" t="s">
        <v>332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127</v>
      </c>
      <c r="D29" s="24" t="s">
        <v>128</v>
      </c>
      <c r="E29" s="25" t="s">
        <v>129</v>
      </c>
      <c r="F29" s="26" t="s">
        <v>130</v>
      </c>
      <c r="G29" s="23" t="s">
        <v>67</v>
      </c>
      <c r="H29" s="27">
        <v>10</v>
      </c>
      <c r="I29" s="27">
        <v>9</v>
      </c>
      <c r="J29" s="27" t="s">
        <v>25</v>
      </c>
      <c r="K29" s="27">
        <v>6</v>
      </c>
      <c r="L29" s="71">
        <v>6</v>
      </c>
      <c r="M29" s="28">
        <f>ROUND(SUMPRODUCT(H29:L29,$H$8:$L$8)/100,1)</f>
        <v>6.7</v>
      </c>
      <c r="N29" s="29" t="str">
        <f t="shared" si="0"/>
        <v>C+</v>
      </c>
      <c r="O29" s="30" t="str">
        <f t="shared" si="1"/>
        <v>Trung bình</v>
      </c>
      <c r="P29" s="31" t="str">
        <f t="shared" si="2"/>
        <v/>
      </c>
      <c r="Q29" s="32" t="s">
        <v>332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131</v>
      </c>
      <c r="D30" s="24" t="s">
        <v>132</v>
      </c>
      <c r="E30" s="25" t="s">
        <v>133</v>
      </c>
      <c r="F30" s="26" t="s">
        <v>134</v>
      </c>
      <c r="G30" s="23" t="s">
        <v>67</v>
      </c>
      <c r="H30" s="27">
        <v>7</v>
      </c>
      <c r="I30" s="27">
        <v>4</v>
      </c>
      <c r="J30" s="27" t="s">
        <v>25</v>
      </c>
      <c r="K30" s="27">
        <v>6</v>
      </c>
      <c r="L30" s="71">
        <v>8</v>
      </c>
      <c r="M30" s="28">
        <f>ROUND(SUMPRODUCT(H30:L30,$H$8:$L$8)/100,1)</f>
        <v>7.1</v>
      </c>
      <c r="N30" s="29" t="str">
        <f t="shared" si="0"/>
        <v>B</v>
      </c>
      <c r="O30" s="30" t="str">
        <f t="shared" si="1"/>
        <v>Khá</v>
      </c>
      <c r="P30" s="31" t="str">
        <f t="shared" si="2"/>
        <v/>
      </c>
      <c r="Q30" s="32" t="s">
        <v>332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135</v>
      </c>
      <c r="D31" s="24" t="s">
        <v>136</v>
      </c>
      <c r="E31" s="25" t="s">
        <v>137</v>
      </c>
      <c r="F31" s="26" t="s">
        <v>138</v>
      </c>
      <c r="G31" s="23" t="s">
        <v>75</v>
      </c>
      <c r="H31" s="27">
        <v>0</v>
      </c>
      <c r="I31" s="27">
        <v>0</v>
      </c>
      <c r="J31" s="27" t="s">
        <v>25</v>
      </c>
      <c r="K31" s="27">
        <v>0</v>
      </c>
      <c r="L31" s="71" t="s">
        <v>25</v>
      </c>
      <c r="M31" s="28">
        <f>ROUND(SUMPRODUCT(H31:L31,$H$8:$L$8)/100,1)</f>
        <v>0</v>
      </c>
      <c r="N31" s="29" t="str">
        <f t="shared" si="0"/>
        <v>F</v>
      </c>
      <c r="O31" s="30" t="str">
        <f t="shared" si="1"/>
        <v>Kém</v>
      </c>
      <c r="P31" s="31" t="str">
        <f t="shared" si="2"/>
        <v>Không đủ ĐKDT</v>
      </c>
      <c r="Q31" s="32" t="s">
        <v>332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139</v>
      </c>
      <c r="D32" s="24" t="s">
        <v>140</v>
      </c>
      <c r="E32" s="25" t="s">
        <v>137</v>
      </c>
      <c r="F32" s="26" t="s">
        <v>141</v>
      </c>
      <c r="G32" s="23" t="s">
        <v>75</v>
      </c>
      <c r="H32" s="27">
        <v>9</v>
      </c>
      <c r="I32" s="27">
        <v>9</v>
      </c>
      <c r="J32" s="27" t="s">
        <v>25</v>
      </c>
      <c r="K32" s="27">
        <v>7</v>
      </c>
      <c r="L32" s="71">
        <v>6</v>
      </c>
      <c r="M32" s="28">
        <f>ROUND(SUMPRODUCT(H32:L32,$H$8:$L$8)/100,1)</f>
        <v>6.8</v>
      </c>
      <c r="N32" s="29" t="str">
        <f t="shared" si="0"/>
        <v>C+</v>
      </c>
      <c r="O32" s="30" t="str">
        <f t="shared" si="1"/>
        <v>Trung bình</v>
      </c>
      <c r="P32" s="31" t="str">
        <f t="shared" si="2"/>
        <v/>
      </c>
      <c r="Q32" s="32" t="s">
        <v>332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142</v>
      </c>
      <c r="D33" s="24" t="s">
        <v>143</v>
      </c>
      <c r="E33" s="25" t="s">
        <v>144</v>
      </c>
      <c r="F33" s="26" t="s">
        <v>145</v>
      </c>
      <c r="G33" s="23" t="s">
        <v>67</v>
      </c>
      <c r="H33" s="27">
        <v>9</v>
      </c>
      <c r="I33" s="27">
        <v>9</v>
      </c>
      <c r="J33" s="27" t="s">
        <v>25</v>
      </c>
      <c r="K33" s="27">
        <v>8</v>
      </c>
      <c r="L33" s="71">
        <v>8</v>
      </c>
      <c r="M33" s="28">
        <f>ROUND(SUMPRODUCT(H33:L33,$H$8:$L$8)/100,1)</f>
        <v>8.1999999999999993</v>
      </c>
      <c r="N33" s="29" t="str">
        <f t="shared" si="0"/>
        <v>B+</v>
      </c>
      <c r="O33" s="30" t="str">
        <f t="shared" si="1"/>
        <v>Khá</v>
      </c>
      <c r="P33" s="31" t="str">
        <f t="shared" si="2"/>
        <v/>
      </c>
      <c r="Q33" s="32" t="s">
        <v>332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146</v>
      </c>
      <c r="D34" s="24" t="s">
        <v>147</v>
      </c>
      <c r="E34" s="25" t="s">
        <v>148</v>
      </c>
      <c r="F34" s="26" t="s">
        <v>149</v>
      </c>
      <c r="G34" s="23" t="s">
        <v>62</v>
      </c>
      <c r="H34" s="27">
        <v>10</v>
      </c>
      <c r="I34" s="27">
        <v>8</v>
      </c>
      <c r="J34" s="27" t="s">
        <v>25</v>
      </c>
      <c r="K34" s="27">
        <v>8</v>
      </c>
      <c r="L34" s="71">
        <v>4</v>
      </c>
      <c r="M34" s="28">
        <f>ROUND(SUMPRODUCT(H34:L34,$H$8:$L$8)/100,1)</f>
        <v>5.8</v>
      </c>
      <c r="N34" s="29" t="str">
        <f t="shared" si="0"/>
        <v>C</v>
      </c>
      <c r="O34" s="30" t="str">
        <f t="shared" si="1"/>
        <v>Trung bình</v>
      </c>
      <c r="P34" s="31" t="str">
        <f t="shared" si="2"/>
        <v/>
      </c>
      <c r="Q34" s="32" t="s">
        <v>332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150</v>
      </c>
      <c r="D35" s="24" t="s">
        <v>147</v>
      </c>
      <c r="E35" s="25" t="s">
        <v>151</v>
      </c>
      <c r="F35" s="26" t="s">
        <v>152</v>
      </c>
      <c r="G35" s="23" t="s">
        <v>70</v>
      </c>
      <c r="H35" s="27">
        <v>10</v>
      </c>
      <c r="I35" s="27">
        <v>8</v>
      </c>
      <c r="J35" s="27" t="s">
        <v>25</v>
      </c>
      <c r="K35" s="27">
        <v>6</v>
      </c>
      <c r="L35" s="71">
        <v>8</v>
      </c>
      <c r="M35" s="28">
        <f>ROUND(SUMPRODUCT(H35:L35,$H$8:$L$8)/100,1)</f>
        <v>7.8</v>
      </c>
      <c r="N35" s="29" t="str">
        <f t="shared" si="0"/>
        <v>B</v>
      </c>
      <c r="O35" s="30" t="str">
        <f t="shared" si="1"/>
        <v>Khá</v>
      </c>
      <c r="P35" s="31" t="str">
        <f t="shared" si="2"/>
        <v/>
      </c>
      <c r="Q35" s="32" t="s">
        <v>333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153</v>
      </c>
      <c r="D36" s="24" t="s">
        <v>154</v>
      </c>
      <c r="E36" s="25" t="s">
        <v>155</v>
      </c>
      <c r="F36" s="26" t="s">
        <v>156</v>
      </c>
      <c r="G36" s="23" t="s">
        <v>51</v>
      </c>
      <c r="H36" s="27">
        <v>10</v>
      </c>
      <c r="I36" s="27">
        <v>6</v>
      </c>
      <c r="J36" s="27" t="s">
        <v>25</v>
      </c>
      <c r="K36" s="27">
        <v>6</v>
      </c>
      <c r="L36" s="71">
        <v>4</v>
      </c>
      <c r="M36" s="28">
        <f>ROUND(SUMPRODUCT(H36:L36,$H$8:$L$8)/100,1)</f>
        <v>5.2</v>
      </c>
      <c r="N36" s="29" t="str">
        <f t="shared" si="0"/>
        <v>D+</v>
      </c>
      <c r="O36" s="30" t="str">
        <f t="shared" si="1"/>
        <v>Trung bình yếu</v>
      </c>
      <c r="P36" s="31" t="str">
        <f t="shared" si="2"/>
        <v/>
      </c>
      <c r="Q36" s="32" t="s">
        <v>333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157</v>
      </c>
      <c r="D37" s="24" t="s">
        <v>158</v>
      </c>
      <c r="E37" s="25" t="s">
        <v>159</v>
      </c>
      <c r="F37" s="26" t="s">
        <v>160</v>
      </c>
      <c r="G37" s="23" t="s">
        <v>62</v>
      </c>
      <c r="H37" s="27">
        <v>10</v>
      </c>
      <c r="I37" s="27">
        <v>9</v>
      </c>
      <c r="J37" s="27" t="s">
        <v>25</v>
      </c>
      <c r="K37" s="27">
        <v>5</v>
      </c>
      <c r="L37" s="71">
        <v>1</v>
      </c>
      <c r="M37" s="28">
        <f>ROUND(SUMPRODUCT(H37:L37,$H$8:$L$8)/100,1)</f>
        <v>3.5</v>
      </c>
      <c r="N37" s="29" t="str">
        <f t="shared" si="0"/>
        <v>F</v>
      </c>
      <c r="O37" s="30" t="str">
        <f t="shared" si="1"/>
        <v>Kém</v>
      </c>
      <c r="P37" s="31" t="str">
        <f t="shared" si="2"/>
        <v/>
      </c>
      <c r="Q37" s="32" t="s">
        <v>333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161</v>
      </c>
      <c r="D38" s="24" t="s">
        <v>162</v>
      </c>
      <c r="E38" s="25" t="s">
        <v>163</v>
      </c>
      <c r="F38" s="26" t="s">
        <v>164</v>
      </c>
      <c r="G38" s="23" t="s">
        <v>51</v>
      </c>
      <c r="H38" s="27">
        <v>10</v>
      </c>
      <c r="I38" s="27">
        <v>9</v>
      </c>
      <c r="J38" s="27" t="s">
        <v>25</v>
      </c>
      <c r="K38" s="27">
        <v>6</v>
      </c>
      <c r="L38" s="71">
        <v>6</v>
      </c>
      <c r="M38" s="28">
        <f>ROUND(SUMPRODUCT(H38:L38,$H$8:$L$8)/100,1)</f>
        <v>6.7</v>
      </c>
      <c r="N38" s="29" t="str">
        <f t="shared" si="0"/>
        <v>C+</v>
      </c>
      <c r="O38" s="30" t="str">
        <f t="shared" si="1"/>
        <v>Trung bình</v>
      </c>
      <c r="P38" s="31" t="str">
        <f t="shared" si="2"/>
        <v/>
      </c>
      <c r="Q38" s="32" t="s">
        <v>333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165</v>
      </c>
      <c r="D39" s="24" t="s">
        <v>166</v>
      </c>
      <c r="E39" s="25" t="s">
        <v>167</v>
      </c>
      <c r="F39" s="26" t="s">
        <v>168</v>
      </c>
      <c r="G39" s="23" t="s">
        <v>70</v>
      </c>
      <c r="H39" s="27">
        <v>10</v>
      </c>
      <c r="I39" s="27">
        <v>8</v>
      </c>
      <c r="J39" s="27" t="s">
        <v>25</v>
      </c>
      <c r="K39" s="27">
        <v>8</v>
      </c>
      <c r="L39" s="71">
        <v>9</v>
      </c>
      <c r="M39" s="28">
        <f>ROUND(SUMPRODUCT(H39:L39,$H$8:$L$8)/100,1)</f>
        <v>8.8000000000000007</v>
      </c>
      <c r="N39" s="29" t="str">
        <f t="shared" si="0"/>
        <v>A</v>
      </c>
      <c r="O39" s="30" t="str">
        <f t="shared" si="1"/>
        <v>Giỏi</v>
      </c>
      <c r="P39" s="31" t="str">
        <f t="shared" si="2"/>
        <v/>
      </c>
      <c r="Q39" s="32" t="s">
        <v>333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169</v>
      </c>
      <c r="D40" s="24" t="s">
        <v>170</v>
      </c>
      <c r="E40" s="25" t="s">
        <v>171</v>
      </c>
      <c r="F40" s="26" t="s">
        <v>172</v>
      </c>
      <c r="G40" s="23" t="s">
        <v>51</v>
      </c>
      <c r="H40" s="27">
        <v>10</v>
      </c>
      <c r="I40" s="27">
        <v>8</v>
      </c>
      <c r="J40" s="27" t="s">
        <v>25</v>
      </c>
      <c r="K40" s="27">
        <v>6</v>
      </c>
      <c r="L40" s="71">
        <v>4</v>
      </c>
      <c r="M40" s="28">
        <f>ROUND(SUMPRODUCT(H40:L40,$H$8:$L$8)/100,1)</f>
        <v>5.4</v>
      </c>
      <c r="N40" s="29" t="str">
        <f t="shared" si="0"/>
        <v>D+</v>
      </c>
      <c r="O40" s="30" t="str">
        <f t="shared" si="1"/>
        <v>Trung bình yếu</v>
      </c>
      <c r="P40" s="31" t="str">
        <f t="shared" si="2"/>
        <v/>
      </c>
      <c r="Q40" s="32" t="s">
        <v>333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173</v>
      </c>
      <c r="D41" s="24" t="s">
        <v>174</v>
      </c>
      <c r="E41" s="25" t="s">
        <v>73</v>
      </c>
      <c r="F41" s="26" t="s">
        <v>175</v>
      </c>
      <c r="G41" s="23" t="s">
        <v>62</v>
      </c>
      <c r="H41" s="27">
        <v>10</v>
      </c>
      <c r="I41" s="27">
        <v>8</v>
      </c>
      <c r="J41" s="27" t="s">
        <v>25</v>
      </c>
      <c r="K41" s="27">
        <v>8</v>
      </c>
      <c r="L41" s="71">
        <v>7</v>
      </c>
      <c r="M41" s="28">
        <f>ROUND(SUMPRODUCT(H41:L41,$H$8:$L$8)/100,1)</f>
        <v>7.6</v>
      </c>
      <c r="N41" s="29" t="str">
        <f t="shared" ref="N41:N72" si="3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</v>
      </c>
      <c r="O41" s="30" t="str">
        <f t="shared" ref="O41:O72" si="4"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 t="shared" ref="P41:P72" si="5">+IF(OR($H41=0,$I41=0,$J41=0,$K41=0),"Không đủ ĐKDT",IF(AND(L41=0,M41&gt;=4),"Không đạt",""))</f>
        <v/>
      </c>
      <c r="Q41" s="32" t="s">
        <v>333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176</v>
      </c>
      <c r="D42" s="24" t="s">
        <v>177</v>
      </c>
      <c r="E42" s="25" t="s">
        <v>178</v>
      </c>
      <c r="F42" s="26" t="s">
        <v>179</v>
      </c>
      <c r="G42" s="23" t="s">
        <v>62</v>
      </c>
      <c r="H42" s="27">
        <v>10</v>
      </c>
      <c r="I42" s="27">
        <v>8</v>
      </c>
      <c r="J42" s="27" t="s">
        <v>25</v>
      </c>
      <c r="K42" s="27">
        <v>8</v>
      </c>
      <c r="L42" s="71">
        <v>8</v>
      </c>
      <c r="M42" s="28">
        <f>ROUND(SUMPRODUCT(H42:L42,$H$8:$L$8)/100,1)</f>
        <v>8.1999999999999993</v>
      </c>
      <c r="N42" s="29" t="str">
        <f t="shared" si="3"/>
        <v>B+</v>
      </c>
      <c r="O42" s="30" t="str">
        <f t="shared" si="4"/>
        <v>Khá</v>
      </c>
      <c r="P42" s="31" t="str">
        <f t="shared" si="5"/>
        <v/>
      </c>
      <c r="Q42" s="32" t="s">
        <v>333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180</v>
      </c>
      <c r="D43" s="24" t="s">
        <v>181</v>
      </c>
      <c r="E43" s="25" t="s">
        <v>178</v>
      </c>
      <c r="F43" s="26" t="s">
        <v>182</v>
      </c>
      <c r="G43" s="23" t="s">
        <v>51</v>
      </c>
      <c r="H43" s="27">
        <v>10</v>
      </c>
      <c r="I43" s="27">
        <v>5</v>
      </c>
      <c r="J43" s="27" t="s">
        <v>25</v>
      </c>
      <c r="K43" s="27">
        <v>6</v>
      </c>
      <c r="L43" s="71">
        <v>5</v>
      </c>
      <c r="M43" s="28">
        <f>ROUND(SUMPRODUCT(H43:L43,$H$8:$L$8)/100,1)</f>
        <v>5.7</v>
      </c>
      <c r="N43" s="29" t="str">
        <f t="shared" si="3"/>
        <v>C</v>
      </c>
      <c r="O43" s="30" t="str">
        <f t="shared" si="4"/>
        <v>Trung bình</v>
      </c>
      <c r="P43" s="31" t="str">
        <f t="shared" si="5"/>
        <v/>
      </c>
      <c r="Q43" s="32" t="s">
        <v>333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183</v>
      </c>
      <c r="D44" s="24" t="s">
        <v>184</v>
      </c>
      <c r="E44" s="25" t="s">
        <v>185</v>
      </c>
      <c r="F44" s="26" t="s">
        <v>186</v>
      </c>
      <c r="G44" s="23" t="s">
        <v>51</v>
      </c>
      <c r="H44" s="27">
        <v>10</v>
      </c>
      <c r="I44" s="27">
        <v>8</v>
      </c>
      <c r="J44" s="27" t="s">
        <v>25</v>
      </c>
      <c r="K44" s="27">
        <v>6</v>
      </c>
      <c r="L44" s="71">
        <v>5</v>
      </c>
      <c r="M44" s="28">
        <f>ROUND(SUMPRODUCT(H44:L44,$H$8:$L$8)/100,1)</f>
        <v>6</v>
      </c>
      <c r="N44" s="29" t="str">
        <f t="shared" si="3"/>
        <v>C</v>
      </c>
      <c r="O44" s="30" t="str">
        <f t="shared" si="4"/>
        <v>Trung bình</v>
      </c>
      <c r="P44" s="31" t="str">
        <f t="shared" si="5"/>
        <v/>
      </c>
      <c r="Q44" s="32" t="s">
        <v>333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187</v>
      </c>
      <c r="D45" s="24" t="s">
        <v>188</v>
      </c>
      <c r="E45" s="25" t="s">
        <v>189</v>
      </c>
      <c r="F45" s="26" t="s">
        <v>190</v>
      </c>
      <c r="G45" s="23" t="s">
        <v>70</v>
      </c>
      <c r="H45" s="27">
        <v>10</v>
      </c>
      <c r="I45" s="27">
        <v>6</v>
      </c>
      <c r="J45" s="27" t="s">
        <v>25</v>
      </c>
      <c r="K45" s="27">
        <v>6</v>
      </c>
      <c r="L45" s="71">
        <v>6</v>
      </c>
      <c r="M45" s="28">
        <f>ROUND(SUMPRODUCT(H45:L45,$H$8:$L$8)/100,1)</f>
        <v>6.4</v>
      </c>
      <c r="N45" s="29" t="str">
        <f t="shared" si="3"/>
        <v>C</v>
      </c>
      <c r="O45" s="30" t="str">
        <f t="shared" si="4"/>
        <v>Trung bình</v>
      </c>
      <c r="P45" s="31" t="str">
        <f t="shared" si="5"/>
        <v/>
      </c>
      <c r="Q45" s="32" t="s">
        <v>333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191</v>
      </c>
      <c r="D46" s="24" t="s">
        <v>59</v>
      </c>
      <c r="E46" s="25" t="s">
        <v>192</v>
      </c>
      <c r="F46" s="26" t="s">
        <v>193</v>
      </c>
      <c r="G46" s="23" t="s">
        <v>62</v>
      </c>
      <c r="H46" s="27">
        <v>10</v>
      </c>
      <c r="I46" s="27">
        <v>7</v>
      </c>
      <c r="J46" s="27" t="s">
        <v>25</v>
      </c>
      <c r="K46" s="27">
        <v>6</v>
      </c>
      <c r="L46" s="71">
        <v>8</v>
      </c>
      <c r="M46" s="28">
        <f>ROUND(SUMPRODUCT(H46:L46,$H$8:$L$8)/100,1)</f>
        <v>7.7</v>
      </c>
      <c r="N46" s="29" t="str">
        <f t="shared" si="3"/>
        <v>B</v>
      </c>
      <c r="O46" s="30" t="str">
        <f t="shared" si="4"/>
        <v>Khá</v>
      </c>
      <c r="P46" s="31" t="str">
        <f t="shared" si="5"/>
        <v/>
      </c>
      <c r="Q46" s="32" t="s">
        <v>333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194</v>
      </c>
      <c r="D47" s="24" t="s">
        <v>195</v>
      </c>
      <c r="E47" s="25" t="s">
        <v>196</v>
      </c>
      <c r="F47" s="26" t="s">
        <v>197</v>
      </c>
      <c r="G47" s="23" t="s">
        <v>62</v>
      </c>
      <c r="H47" s="27">
        <v>10</v>
      </c>
      <c r="I47" s="27">
        <v>6</v>
      </c>
      <c r="J47" s="27" t="s">
        <v>25</v>
      </c>
      <c r="K47" s="27">
        <v>6</v>
      </c>
      <c r="L47" s="71">
        <v>1</v>
      </c>
      <c r="M47" s="28">
        <f>ROUND(SUMPRODUCT(H47:L47,$H$8:$L$8)/100,1)</f>
        <v>3.4</v>
      </c>
      <c r="N47" s="29" t="str">
        <f t="shared" si="3"/>
        <v>F</v>
      </c>
      <c r="O47" s="30" t="str">
        <f t="shared" si="4"/>
        <v>Kém</v>
      </c>
      <c r="P47" s="31" t="str">
        <f t="shared" si="5"/>
        <v/>
      </c>
      <c r="Q47" s="32" t="s">
        <v>333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Học lại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198</v>
      </c>
      <c r="D48" s="24" t="s">
        <v>199</v>
      </c>
      <c r="E48" s="25" t="s">
        <v>196</v>
      </c>
      <c r="F48" s="26" t="s">
        <v>200</v>
      </c>
      <c r="G48" s="23" t="s">
        <v>51</v>
      </c>
      <c r="H48" s="27">
        <v>10</v>
      </c>
      <c r="I48" s="27">
        <v>7</v>
      </c>
      <c r="J48" s="27" t="s">
        <v>25</v>
      </c>
      <c r="K48" s="27">
        <v>5</v>
      </c>
      <c r="L48" s="71">
        <v>3</v>
      </c>
      <c r="M48" s="28">
        <f>ROUND(SUMPRODUCT(H48:L48,$H$8:$L$8)/100,1)</f>
        <v>4.5</v>
      </c>
      <c r="N48" s="29" t="str">
        <f t="shared" si="3"/>
        <v>D</v>
      </c>
      <c r="O48" s="30" t="str">
        <f t="shared" si="4"/>
        <v>Trung bình yếu</v>
      </c>
      <c r="P48" s="31" t="str">
        <f t="shared" si="5"/>
        <v/>
      </c>
      <c r="Q48" s="32" t="s">
        <v>333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201</v>
      </c>
      <c r="D49" s="24" t="s">
        <v>202</v>
      </c>
      <c r="E49" s="25" t="s">
        <v>203</v>
      </c>
      <c r="F49" s="26" t="s">
        <v>115</v>
      </c>
      <c r="G49" s="23" t="s">
        <v>62</v>
      </c>
      <c r="H49" s="27">
        <v>10</v>
      </c>
      <c r="I49" s="27">
        <v>8</v>
      </c>
      <c r="J49" s="27" t="s">
        <v>25</v>
      </c>
      <c r="K49" s="27">
        <v>6</v>
      </c>
      <c r="L49" s="71">
        <v>5</v>
      </c>
      <c r="M49" s="28">
        <f>ROUND(SUMPRODUCT(H49:L49,$H$8:$L$8)/100,1)</f>
        <v>6</v>
      </c>
      <c r="N49" s="29" t="str">
        <f t="shared" si="3"/>
        <v>C</v>
      </c>
      <c r="O49" s="30" t="str">
        <f t="shared" si="4"/>
        <v>Trung bình</v>
      </c>
      <c r="P49" s="31" t="str">
        <f t="shared" si="5"/>
        <v/>
      </c>
      <c r="Q49" s="32" t="s">
        <v>333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204</v>
      </c>
      <c r="D50" s="24" t="s">
        <v>205</v>
      </c>
      <c r="E50" s="25" t="s">
        <v>206</v>
      </c>
      <c r="F50" s="26" t="s">
        <v>207</v>
      </c>
      <c r="G50" s="23" t="s">
        <v>62</v>
      </c>
      <c r="H50" s="27">
        <v>9</v>
      </c>
      <c r="I50" s="27">
        <v>8</v>
      </c>
      <c r="J50" s="27" t="s">
        <v>25</v>
      </c>
      <c r="K50" s="27">
        <v>6</v>
      </c>
      <c r="L50" s="71">
        <v>1</v>
      </c>
      <c r="M50" s="28">
        <f>ROUND(SUMPRODUCT(H50:L50,$H$8:$L$8)/100,1)</f>
        <v>3.5</v>
      </c>
      <c r="N50" s="29" t="str">
        <f t="shared" si="3"/>
        <v>F</v>
      </c>
      <c r="O50" s="30" t="str">
        <f t="shared" si="4"/>
        <v>Kém</v>
      </c>
      <c r="P50" s="31" t="str">
        <f t="shared" si="5"/>
        <v/>
      </c>
      <c r="Q50" s="32" t="s">
        <v>333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Học lại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208</v>
      </c>
      <c r="D51" s="24" t="s">
        <v>209</v>
      </c>
      <c r="E51" s="25" t="s">
        <v>210</v>
      </c>
      <c r="F51" s="26" t="s">
        <v>211</v>
      </c>
      <c r="G51" s="23" t="s">
        <v>67</v>
      </c>
      <c r="H51" s="27">
        <v>10</v>
      </c>
      <c r="I51" s="27">
        <v>6</v>
      </c>
      <c r="J51" s="27" t="s">
        <v>25</v>
      </c>
      <c r="K51" s="27">
        <v>8</v>
      </c>
      <c r="L51" s="71">
        <v>5</v>
      </c>
      <c r="M51" s="28">
        <f>ROUND(SUMPRODUCT(H51:L51,$H$8:$L$8)/100,1)</f>
        <v>6.2</v>
      </c>
      <c r="N51" s="29" t="str">
        <f t="shared" si="3"/>
        <v>C</v>
      </c>
      <c r="O51" s="30" t="str">
        <f t="shared" si="4"/>
        <v>Trung bình</v>
      </c>
      <c r="P51" s="31" t="str">
        <f t="shared" si="5"/>
        <v/>
      </c>
      <c r="Q51" s="32" t="s">
        <v>333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212</v>
      </c>
      <c r="D52" s="24" t="s">
        <v>213</v>
      </c>
      <c r="E52" s="25" t="s">
        <v>214</v>
      </c>
      <c r="F52" s="26" t="s">
        <v>215</v>
      </c>
      <c r="G52" s="23" t="s">
        <v>62</v>
      </c>
      <c r="H52" s="27">
        <v>10</v>
      </c>
      <c r="I52" s="27">
        <v>5</v>
      </c>
      <c r="J52" s="27" t="s">
        <v>25</v>
      </c>
      <c r="K52" s="27">
        <v>6</v>
      </c>
      <c r="L52" s="71">
        <v>6</v>
      </c>
      <c r="M52" s="28">
        <f>ROUND(SUMPRODUCT(H52:L52,$H$8:$L$8)/100,1)</f>
        <v>6.3</v>
      </c>
      <c r="N52" s="29" t="str">
        <f t="shared" si="3"/>
        <v>C</v>
      </c>
      <c r="O52" s="30" t="str">
        <f t="shared" si="4"/>
        <v>Trung bình</v>
      </c>
      <c r="P52" s="31" t="str">
        <f t="shared" si="5"/>
        <v/>
      </c>
      <c r="Q52" s="32" t="s">
        <v>333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216</v>
      </c>
      <c r="D53" s="24" t="s">
        <v>217</v>
      </c>
      <c r="E53" s="25" t="s">
        <v>218</v>
      </c>
      <c r="F53" s="26" t="s">
        <v>53</v>
      </c>
      <c r="G53" s="23" t="s">
        <v>70</v>
      </c>
      <c r="H53" s="27">
        <v>10</v>
      </c>
      <c r="I53" s="27">
        <v>6</v>
      </c>
      <c r="J53" s="27" t="s">
        <v>25</v>
      </c>
      <c r="K53" s="27">
        <v>6</v>
      </c>
      <c r="L53" s="71">
        <v>7</v>
      </c>
      <c r="M53" s="28">
        <f>ROUND(SUMPRODUCT(H53:L53,$H$8:$L$8)/100,1)</f>
        <v>7</v>
      </c>
      <c r="N53" s="29" t="str">
        <f t="shared" si="3"/>
        <v>B</v>
      </c>
      <c r="O53" s="30" t="str">
        <f t="shared" si="4"/>
        <v>Khá</v>
      </c>
      <c r="P53" s="31" t="str">
        <f t="shared" si="5"/>
        <v/>
      </c>
      <c r="Q53" s="32" t="s">
        <v>333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219</v>
      </c>
      <c r="D54" s="24" t="s">
        <v>199</v>
      </c>
      <c r="E54" s="25" t="s">
        <v>94</v>
      </c>
      <c r="F54" s="26" t="s">
        <v>220</v>
      </c>
      <c r="G54" s="23" t="s">
        <v>75</v>
      </c>
      <c r="H54" s="27">
        <v>7</v>
      </c>
      <c r="I54" s="27">
        <v>6</v>
      </c>
      <c r="J54" s="27" t="s">
        <v>25</v>
      </c>
      <c r="K54" s="27">
        <v>7</v>
      </c>
      <c r="L54" s="71">
        <v>9</v>
      </c>
      <c r="M54" s="28">
        <f>ROUND(SUMPRODUCT(H54:L54,$H$8:$L$8)/100,1)</f>
        <v>8.1</v>
      </c>
      <c r="N54" s="29" t="str">
        <f t="shared" si="3"/>
        <v>B+</v>
      </c>
      <c r="O54" s="30" t="str">
        <f t="shared" si="4"/>
        <v>Khá</v>
      </c>
      <c r="P54" s="31" t="str">
        <f t="shared" si="5"/>
        <v/>
      </c>
      <c r="Q54" s="32" t="s">
        <v>333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221</v>
      </c>
      <c r="D55" s="24" t="s">
        <v>222</v>
      </c>
      <c r="E55" s="25" t="s">
        <v>223</v>
      </c>
      <c r="F55" s="26" t="s">
        <v>224</v>
      </c>
      <c r="G55" s="23" t="s">
        <v>70</v>
      </c>
      <c r="H55" s="27">
        <v>9</v>
      </c>
      <c r="I55" s="27">
        <v>5</v>
      </c>
      <c r="J55" s="27" t="s">
        <v>25</v>
      </c>
      <c r="K55" s="27">
        <v>8</v>
      </c>
      <c r="L55" s="71">
        <v>7</v>
      </c>
      <c r="M55" s="28">
        <f>ROUND(SUMPRODUCT(H55:L55,$H$8:$L$8)/100,1)</f>
        <v>7.2</v>
      </c>
      <c r="N55" s="29" t="str">
        <f t="shared" si="3"/>
        <v>B</v>
      </c>
      <c r="O55" s="30" t="str">
        <f t="shared" si="4"/>
        <v>Khá</v>
      </c>
      <c r="P55" s="31" t="str">
        <f t="shared" si="5"/>
        <v/>
      </c>
      <c r="Q55" s="32" t="s">
        <v>333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225</v>
      </c>
      <c r="D56" s="24" t="s">
        <v>226</v>
      </c>
      <c r="E56" s="25" t="s">
        <v>227</v>
      </c>
      <c r="F56" s="26" t="s">
        <v>228</v>
      </c>
      <c r="G56" s="23" t="s">
        <v>67</v>
      </c>
      <c r="H56" s="27">
        <v>10</v>
      </c>
      <c r="I56" s="27">
        <v>8</v>
      </c>
      <c r="J56" s="27" t="s">
        <v>25</v>
      </c>
      <c r="K56" s="27">
        <v>6</v>
      </c>
      <c r="L56" s="71">
        <v>5</v>
      </c>
      <c r="M56" s="28">
        <f>ROUND(SUMPRODUCT(H56:L56,$H$8:$L$8)/100,1)</f>
        <v>6</v>
      </c>
      <c r="N56" s="29" t="str">
        <f t="shared" si="3"/>
        <v>C</v>
      </c>
      <c r="O56" s="30" t="str">
        <f t="shared" si="4"/>
        <v>Trung bình</v>
      </c>
      <c r="P56" s="31" t="str">
        <f t="shared" si="5"/>
        <v/>
      </c>
      <c r="Q56" s="32" t="s">
        <v>333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229</v>
      </c>
      <c r="D57" s="24" t="s">
        <v>230</v>
      </c>
      <c r="E57" s="25" t="s">
        <v>231</v>
      </c>
      <c r="F57" s="26" t="s">
        <v>232</v>
      </c>
      <c r="G57" s="23" t="s">
        <v>62</v>
      </c>
      <c r="H57" s="27">
        <v>10</v>
      </c>
      <c r="I57" s="27">
        <v>8</v>
      </c>
      <c r="J57" s="27" t="s">
        <v>25</v>
      </c>
      <c r="K57" s="27">
        <v>8</v>
      </c>
      <c r="L57" s="71">
        <v>5</v>
      </c>
      <c r="M57" s="28">
        <f>ROUND(SUMPRODUCT(H57:L57,$H$8:$L$8)/100,1)</f>
        <v>6.4</v>
      </c>
      <c r="N57" s="29" t="str">
        <f t="shared" si="3"/>
        <v>C</v>
      </c>
      <c r="O57" s="30" t="str">
        <f t="shared" si="4"/>
        <v>Trung bình</v>
      </c>
      <c r="P57" s="31" t="str">
        <f t="shared" si="5"/>
        <v/>
      </c>
      <c r="Q57" s="32" t="s">
        <v>333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233</v>
      </c>
      <c r="D58" s="24" t="s">
        <v>234</v>
      </c>
      <c r="E58" s="25" t="s">
        <v>235</v>
      </c>
      <c r="F58" s="26" t="s">
        <v>236</v>
      </c>
      <c r="G58" s="23" t="s">
        <v>83</v>
      </c>
      <c r="H58" s="27">
        <v>9</v>
      </c>
      <c r="I58" s="27">
        <v>7</v>
      </c>
      <c r="J58" s="27" t="s">
        <v>25</v>
      </c>
      <c r="K58" s="27">
        <v>7</v>
      </c>
      <c r="L58" s="71">
        <v>6</v>
      </c>
      <c r="M58" s="28">
        <f>ROUND(SUMPRODUCT(H58:L58,$H$8:$L$8)/100,1)</f>
        <v>6.6</v>
      </c>
      <c r="N58" s="29" t="str">
        <f t="shared" si="3"/>
        <v>C+</v>
      </c>
      <c r="O58" s="30" t="str">
        <f t="shared" si="4"/>
        <v>Trung bình</v>
      </c>
      <c r="P58" s="31" t="str">
        <f t="shared" si="5"/>
        <v/>
      </c>
      <c r="Q58" s="32" t="s">
        <v>333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237</v>
      </c>
      <c r="D59" s="24" t="s">
        <v>238</v>
      </c>
      <c r="E59" s="25" t="s">
        <v>239</v>
      </c>
      <c r="F59" s="26" t="s">
        <v>240</v>
      </c>
      <c r="G59" s="23" t="s">
        <v>83</v>
      </c>
      <c r="H59" s="27">
        <v>10</v>
      </c>
      <c r="I59" s="27">
        <v>9</v>
      </c>
      <c r="J59" s="27" t="s">
        <v>25</v>
      </c>
      <c r="K59" s="27">
        <v>6</v>
      </c>
      <c r="L59" s="71">
        <v>5</v>
      </c>
      <c r="M59" s="28">
        <f>ROUND(SUMPRODUCT(H59:L59,$H$8:$L$8)/100,1)</f>
        <v>6.1</v>
      </c>
      <c r="N59" s="29" t="str">
        <f t="shared" si="3"/>
        <v>C</v>
      </c>
      <c r="O59" s="30" t="str">
        <f t="shared" si="4"/>
        <v>Trung bình</v>
      </c>
      <c r="P59" s="31" t="str">
        <f t="shared" si="5"/>
        <v/>
      </c>
      <c r="Q59" s="32" t="s">
        <v>333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241</v>
      </c>
      <c r="D60" s="24" t="s">
        <v>242</v>
      </c>
      <c r="E60" s="25" t="s">
        <v>243</v>
      </c>
      <c r="F60" s="26" t="s">
        <v>211</v>
      </c>
      <c r="G60" s="23" t="s">
        <v>62</v>
      </c>
      <c r="H60" s="27">
        <v>9</v>
      </c>
      <c r="I60" s="27">
        <v>5</v>
      </c>
      <c r="J60" s="27" t="s">
        <v>25</v>
      </c>
      <c r="K60" s="27">
        <v>7</v>
      </c>
      <c r="L60" s="71">
        <v>1</v>
      </c>
      <c r="M60" s="28">
        <f>ROUND(SUMPRODUCT(H60:L60,$H$8:$L$8)/100,1)</f>
        <v>3.4</v>
      </c>
      <c r="N60" s="29" t="str">
        <f t="shared" si="3"/>
        <v>F</v>
      </c>
      <c r="O60" s="30" t="str">
        <f t="shared" si="4"/>
        <v>Kém</v>
      </c>
      <c r="P60" s="31" t="str">
        <f t="shared" si="5"/>
        <v/>
      </c>
      <c r="Q60" s="32" t="s">
        <v>333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Học lại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244</v>
      </c>
      <c r="D61" s="24" t="s">
        <v>245</v>
      </c>
      <c r="E61" s="25" t="s">
        <v>49</v>
      </c>
      <c r="F61" s="26" t="s">
        <v>246</v>
      </c>
      <c r="G61" s="23" t="s">
        <v>83</v>
      </c>
      <c r="H61" s="27">
        <v>9</v>
      </c>
      <c r="I61" s="27">
        <v>6</v>
      </c>
      <c r="J61" s="27" t="s">
        <v>25</v>
      </c>
      <c r="K61" s="27">
        <v>5</v>
      </c>
      <c r="L61" s="71">
        <v>5</v>
      </c>
      <c r="M61" s="28">
        <f>ROUND(SUMPRODUCT(H61:L61,$H$8:$L$8)/100,1)</f>
        <v>5.5</v>
      </c>
      <c r="N61" s="29" t="str">
        <f t="shared" si="3"/>
        <v>C</v>
      </c>
      <c r="O61" s="30" t="str">
        <f t="shared" si="4"/>
        <v>Trung bình</v>
      </c>
      <c r="P61" s="31" t="str">
        <f t="shared" si="5"/>
        <v/>
      </c>
      <c r="Q61" s="32" t="s">
        <v>334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247</v>
      </c>
      <c r="D62" s="24" t="s">
        <v>248</v>
      </c>
      <c r="E62" s="25" t="s">
        <v>249</v>
      </c>
      <c r="F62" s="26" t="s">
        <v>250</v>
      </c>
      <c r="G62" s="23" t="s">
        <v>51</v>
      </c>
      <c r="H62" s="27">
        <v>10</v>
      </c>
      <c r="I62" s="27">
        <v>9</v>
      </c>
      <c r="J62" s="27" t="s">
        <v>25</v>
      </c>
      <c r="K62" s="27">
        <v>7</v>
      </c>
      <c r="L62" s="71">
        <v>7</v>
      </c>
      <c r="M62" s="28">
        <f>ROUND(SUMPRODUCT(H62:L62,$H$8:$L$8)/100,1)</f>
        <v>7.5</v>
      </c>
      <c r="N62" s="29" t="str">
        <f t="shared" si="3"/>
        <v>B</v>
      </c>
      <c r="O62" s="30" t="str">
        <f t="shared" si="4"/>
        <v>Khá</v>
      </c>
      <c r="P62" s="31" t="str">
        <f t="shared" si="5"/>
        <v/>
      </c>
      <c r="Q62" s="32" t="s">
        <v>334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251</v>
      </c>
      <c r="D63" s="24" t="s">
        <v>252</v>
      </c>
      <c r="E63" s="25" t="s">
        <v>253</v>
      </c>
      <c r="F63" s="26" t="s">
        <v>254</v>
      </c>
      <c r="G63" s="23" t="s">
        <v>75</v>
      </c>
      <c r="H63" s="27">
        <v>10</v>
      </c>
      <c r="I63" s="27">
        <v>6</v>
      </c>
      <c r="J63" s="27" t="s">
        <v>25</v>
      </c>
      <c r="K63" s="27">
        <v>6</v>
      </c>
      <c r="L63" s="71">
        <v>2</v>
      </c>
      <c r="M63" s="28">
        <f>ROUND(SUMPRODUCT(H63:L63,$H$8:$L$8)/100,1)</f>
        <v>4</v>
      </c>
      <c r="N63" s="29" t="str">
        <f t="shared" si="3"/>
        <v>D</v>
      </c>
      <c r="O63" s="30" t="str">
        <f t="shared" si="4"/>
        <v>Trung bình yếu</v>
      </c>
      <c r="P63" s="31" t="str">
        <f t="shared" si="5"/>
        <v/>
      </c>
      <c r="Q63" s="32" t="s">
        <v>334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255</v>
      </c>
      <c r="D64" s="24" t="s">
        <v>256</v>
      </c>
      <c r="E64" s="25" t="s">
        <v>151</v>
      </c>
      <c r="F64" s="26" t="s">
        <v>257</v>
      </c>
      <c r="G64" s="23" t="s">
        <v>75</v>
      </c>
      <c r="H64" s="27">
        <v>9</v>
      </c>
      <c r="I64" s="27">
        <v>7</v>
      </c>
      <c r="J64" s="27" t="s">
        <v>25</v>
      </c>
      <c r="K64" s="27">
        <v>7</v>
      </c>
      <c r="L64" s="71">
        <v>8</v>
      </c>
      <c r="M64" s="28">
        <f>ROUND(SUMPRODUCT(H64:L64,$H$8:$L$8)/100,1)</f>
        <v>7.8</v>
      </c>
      <c r="N64" s="29" t="str">
        <f t="shared" si="3"/>
        <v>B</v>
      </c>
      <c r="O64" s="30" t="str">
        <f t="shared" si="4"/>
        <v>Khá</v>
      </c>
      <c r="P64" s="31" t="str">
        <f t="shared" si="5"/>
        <v/>
      </c>
      <c r="Q64" s="32" t="s">
        <v>334</v>
      </c>
      <c r="R64" s="3"/>
      <c r="S64" s="21"/>
      <c r="T64" s="73" t="str">
        <f>IF(P64="Không đủ ĐKDT","Học lại",IF(P64="Đình chỉ thi","Học lại",IF(AND(MID(G64,2,2)&lt;"12",P64="Vắng"),"Thi lại",IF(P64="Vắng có phép", "Thi lại",IF(AND((MID(G64,2,2)&lt;"12"),M64&lt;4.5),"Thi lại",IF(AND((MID(G64,2,2)&lt;"18"),M64&lt;4),"Học lại",IF(AND((MID(G64,2,2)&gt;"17"),M64&lt;4),"Thi lại",IF(AND(MID(G64,2,2)&gt;"17",L64=0),"Thi lại",IF(AND((MID(G64,2,2)&lt;"12"),L64=0),"Thi lại",IF(AND((MID(G64,2,2)&lt;"18"),(MID(G64,2,2)&gt;"11"),L64=0),"Học lại","Đạt"))))))))))</f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18.75" customHeight="1" x14ac:dyDescent="0.25">
      <c r="B65" s="22">
        <v>57</v>
      </c>
      <c r="C65" s="23" t="s">
        <v>258</v>
      </c>
      <c r="D65" s="24" t="s">
        <v>259</v>
      </c>
      <c r="E65" s="25" t="s">
        <v>151</v>
      </c>
      <c r="F65" s="26" t="s">
        <v>260</v>
      </c>
      <c r="G65" s="23" t="s">
        <v>51</v>
      </c>
      <c r="H65" s="27">
        <v>10</v>
      </c>
      <c r="I65" s="27">
        <v>6</v>
      </c>
      <c r="J65" s="27" t="s">
        <v>25</v>
      </c>
      <c r="K65" s="27">
        <v>8</v>
      </c>
      <c r="L65" s="71">
        <v>3</v>
      </c>
      <c r="M65" s="28">
        <f>ROUND(SUMPRODUCT(H65:L65,$H$8:$L$8)/100,1)</f>
        <v>5</v>
      </c>
      <c r="N65" s="29" t="str">
        <f t="shared" si="3"/>
        <v>D+</v>
      </c>
      <c r="O65" s="30" t="str">
        <f t="shared" si="4"/>
        <v>Trung bình yếu</v>
      </c>
      <c r="P65" s="31" t="str">
        <f t="shared" si="5"/>
        <v/>
      </c>
      <c r="Q65" s="32" t="s">
        <v>334</v>
      </c>
      <c r="R65" s="3"/>
      <c r="S65" s="21"/>
      <c r="T65" s="73" t="str">
        <f>IF(P65="Không đủ ĐKDT","Học lại",IF(P65="Đình chỉ thi","Học lại",IF(AND(MID(G65,2,2)&lt;"12",P65="Vắng"),"Thi lại",IF(P65="Vắng có phép", "Thi lại",IF(AND((MID(G65,2,2)&lt;"12"),M65&lt;4.5),"Thi lại",IF(AND((MID(G65,2,2)&lt;"18"),M65&lt;4),"Học lại",IF(AND((MID(G65,2,2)&gt;"17"),M65&lt;4),"Thi lại",IF(AND(MID(G65,2,2)&gt;"17",L65=0),"Thi lại",IF(AND((MID(G65,2,2)&lt;"12"),L65=0),"Thi lại",IF(AND((MID(G65,2,2)&lt;"18"),(MID(G65,2,2)&gt;"11"),L65=0),"Học lại","Đạt"))))))))))</f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18.75" customHeight="1" x14ac:dyDescent="0.25">
      <c r="B66" s="22">
        <v>58</v>
      </c>
      <c r="C66" s="23" t="s">
        <v>261</v>
      </c>
      <c r="D66" s="24" t="s">
        <v>262</v>
      </c>
      <c r="E66" s="25" t="s">
        <v>263</v>
      </c>
      <c r="F66" s="26" t="s">
        <v>264</v>
      </c>
      <c r="G66" s="23" t="s">
        <v>83</v>
      </c>
      <c r="H66" s="27">
        <v>0</v>
      </c>
      <c r="I66" s="27">
        <v>0</v>
      </c>
      <c r="J66" s="27" t="s">
        <v>25</v>
      </c>
      <c r="K66" s="27">
        <v>0</v>
      </c>
      <c r="L66" s="71" t="s">
        <v>25</v>
      </c>
      <c r="M66" s="28">
        <f>ROUND(SUMPRODUCT(H66:L66,$H$8:$L$8)/100,1)</f>
        <v>0</v>
      </c>
      <c r="N66" s="29" t="str">
        <f t="shared" si="3"/>
        <v>F</v>
      </c>
      <c r="O66" s="30" t="str">
        <f t="shared" si="4"/>
        <v>Kém</v>
      </c>
      <c r="P66" s="31" t="str">
        <f t="shared" si="5"/>
        <v>Không đủ ĐKDT</v>
      </c>
      <c r="Q66" s="32" t="s">
        <v>334</v>
      </c>
      <c r="R66" s="3"/>
      <c r="S66" s="21"/>
      <c r="T66" s="73" t="str">
        <f>IF(P66="Không đủ ĐKDT","Học lại",IF(P66="Đình chỉ thi","Học lại",IF(AND(MID(G66,2,2)&lt;"12",P66="Vắng"),"Thi lại",IF(P66="Vắng có phép", "Thi lại",IF(AND((MID(G66,2,2)&lt;"12"),M66&lt;4.5),"Thi lại",IF(AND((MID(G66,2,2)&lt;"18"),M66&lt;4),"Học lại",IF(AND((MID(G66,2,2)&gt;"17"),M66&lt;4),"Thi lại",IF(AND(MID(G66,2,2)&gt;"17",L66=0),"Thi lại",IF(AND((MID(G66,2,2)&lt;"12"),L66=0),"Thi lại",IF(AND((MID(G66,2,2)&lt;"18"),(MID(G66,2,2)&gt;"11"),L66=0),"Học lại","Đạt"))))))))))</f>
        <v>Học lại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18.75" customHeight="1" x14ac:dyDescent="0.25">
      <c r="B67" s="22">
        <v>59</v>
      </c>
      <c r="C67" s="23" t="s">
        <v>265</v>
      </c>
      <c r="D67" s="24" t="s">
        <v>266</v>
      </c>
      <c r="E67" s="25" t="s">
        <v>267</v>
      </c>
      <c r="F67" s="26" t="s">
        <v>268</v>
      </c>
      <c r="G67" s="23" t="s">
        <v>83</v>
      </c>
      <c r="H67" s="27">
        <v>10</v>
      </c>
      <c r="I67" s="27">
        <v>5</v>
      </c>
      <c r="J67" s="27" t="s">
        <v>25</v>
      </c>
      <c r="K67" s="27">
        <v>6</v>
      </c>
      <c r="L67" s="71">
        <v>4</v>
      </c>
      <c r="M67" s="28">
        <f>ROUND(SUMPRODUCT(H67:L67,$H$8:$L$8)/100,1)</f>
        <v>5.0999999999999996</v>
      </c>
      <c r="N67" s="29" t="str">
        <f t="shared" si="3"/>
        <v>D+</v>
      </c>
      <c r="O67" s="30" t="str">
        <f t="shared" si="4"/>
        <v>Trung bình yếu</v>
      </c>
      <c r="P67" s="31" t="str">
        <f t="shared" si="5"/>
        <v/>
      </c>
      <c r="Q67" s="32" t="s">
        <v>334</v>
      </c>
      <c r="R67" s="3"/>
      <c r="S67" s="21"/>
      <c r="T67" s="73" t="str">
        <f>IF(P67="Không đủ ĐKDT","Học lại",IF(P67="Đình chỉ thi","Học lại",IF(AND(MID(G67,2,2)&lt;"12",P67="Vắng"),"Thi lại",IF(P67="Vắng có phép", "Thi lại",IF(AND((MID(G67,2,2)&lt;"12"),M67&lt;4.5),"Thi lại",IF(AND((MID(G67,2,2)&lt;"18"),M67&lt;4),"Học lại",IF(AND((MID(G67,2,2)&gt;"17"),M67&lt;4),"Thi lại",IF(AND(MID(G67,2,2)&gt;"17",L67=0),"Thi lại",IF(AND((MID(G67,2,2)&lt;"12"),L67=0),"Thi lại",IF(AND((MID(G67,2,2)&lt;"18"),(MID(G67,2,2)&gt;"11"),L67=0),"Học lại","Đạt"))))))))))</f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18.75" customHeight="1" x14ac:dyDescent="0.25">
      <c r="B68" s="22">
        <v>60</v>
      </c>
      <c r="C68" s="23" t="s">
        <v>269</v>
      </c>
      <c r="D68" s="24" t="s">
        <v>270</v>
      </c>
      <c r="E68" s="25" t="s">
        <v>185</v>
      </c>
      <c r="F68" s="26" t="s">
        <v>271</v>
      </c>
      <c r="G68" s="23" t="s">
        <v>83</v>
      </c>
      <c r="H68" s="27">
        <v>10</v>
      </c>
      <c r="I68" s="27">
        <v>7</v>
      </c>
      <c r="J68" s="27" t="s">
        <v>25</v>
      </c>
      <c r="K68" s="27">
        <v>8</v>
      </c>
      <c r="L68" s="71">
        <v>7</v>
      </c>
      <c r="M68" s="28">
        <f>ROUND(SUMPRODUCT(H68:L68,$H$8:$L$8)/100,1)</f>
        <v>7.5</v>
      </c>
      <c r="N68" s="29" t="str">
        <f t="shared" si="3"/>
        <v>B</v>
      </c>
      <c r="O68" s="30" t="str">
        <f t="shared" si="4"/>
        <v>Khá</v>
      </c>
      <c r="P68" s="31" t="str">
        <f t="shared" si="5"/>
        <v/>
      </c>
      <c r="Q68" s="32" t="s">
        <v>334</v>
      </c>
      <c r="R68" s="3"/>
      <c r="S68" s="21"/>
      <c r="T68" s="73" t="str">
        <f>IF(P68="Không đủ ĐKDT","Học lại",IF(P68="Đình chỉ thi","Học lại",IF(AND(MID(G68,2,2)&lt;"12",P68="Vắng"),"Thi lại",IF(P68="Vắng có phép", "Thi lại",IF(AND((MID(G68,2,2)&lt;"12"),M68&lt;4.5),"Thi lại",IF(AND((MID(G68,2,2)&lt;"18"),M68&lt;4),"Học lại",IF(AND((MID(G68,2,2)&gt;"17"),M68&lt;4),"Thi lại",IF(AND(MID(G68,2,2)&gt;"17",L68=0),"Thi lại",IF(AND((MID(G68,2,2)&lt;"12"),L68=0),"Thi lại",IF(AND((MID(G68,2,2)&lt;"18"),(MID(G68,2,2)&gt;"11"),L68=0),"Học lại","Đạt"))))))))))</f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18.75" customHeight="1" x14ac:dyDescent="0.25">
      <c r="B69" s="22">
        <v>61</v>
      </c>
      <c r="C69" s="23" t="s">
        <v>272</v>
      </c>
      <c r="D69" s="24" t="s">
        <v>59</v>
      </c>
      <c r="E69" s="25" t="s">
        <v>185</v>
      </c>
      <c r="F69" s="26" t="s">
        <v>273</v>
      </c>
      <c r="G69" s="23" t="s">
        <v>51</v>
      </c>
      <c r="H69" s="27">
        <v>10</v>
      </c>
      <c r="I69" s="27">
        <v>9</v>
      </c>
      <c r="J69" s="27" t="s">
        <v>25</v>
      </c>
      <c r="K69" s="27">
        <v>6</v>
      </c>
      <c r="L69" s="71">
        <v>8</v>
      </c>
      <c r="M69" s="28">
        <f>ROUND(SUMPRODUCT(H69:L69,$H$8:$L$8)/100,1)</f>
        <v>7.9</v>
      </c>
      <c r="N69" s="29" t="str">
        <f t="shared" si="3"/>
        <v>B</v>
      </c>
      <c r="O69" s="30" t="str">
        <f t="shared" si="4"/>
        <v>Khá</v>
      </c>
      <c r="P69" s="31" t="str">
        <f t="shared" si="5"/>
        <v/>
      </c>
      <c r="Q69" s="32" t="s">
        <v>334</v>
      </c>
      <c r="R69" s="3"/>
      <c r="S69" s="21"/>
      <c r="T69" s="73" t="str">
        <f>IF(P69="Không đủ ĐKDT","Học lại",IF(P69="Đình chỉ thi","Học lại",IF(AND(MID(G69,2,2)&lt;"12",P69="Vắng"),"Thi lại",IF(P69="Vắng có phép", "Thi lại",IF(AND((MID(G69,2,2)&lt;"12"),M69&lt;4.5),"Thi lại",IF(AND((MID(G69,2,2)&lt;"18"),M69&lt;4),"Học lại",IF(AND((MID(G69,2,2)&gt;"17"),M69&lt;4),"Thi lại",IF(AND(MID(G69,2,2)&gt;"17",L69=0),"Thi lại",IF(AND((MID(G69,2,2)&lt;"12"),L69=0),"Thi lại",IF(AND((MID(G69,2,2)&lt;"18"),(MID(G69,2,2)&gt;"11"),L69=0),"Học lại","Đạt"))))))))))</f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18.75" customHeight="1" x14ac:dyDescent="0.25">
      <c r="B70" s="22">
        <v>62</v>
      </c>
      <c r="C70" s="23" t="s">
        <v>274</v>
      </c>
      <c r="D70" s="24" t="s">
        <v>275</v>
      </c>
      <c r="E70" s="25" t="s">
        <v>185</v>
      </c>
      <c r="F70" s="26" t="s">
        <v>276</v>
      </c>
      <c r="G70" s="23" t="s">
        <v>62</v>
      </c>
      <c r="H70" s="27">
        <v>10</v>
      </c>
      <c r="I70" s="27">
        <v>6</v>
      </c>
      <c r="J70" s="27" t="s">
        <v>25</v>
      </c>
      <c r="K70" s="27">
        <v>6</v>
      </c>
      <c r="L70" s="71">
        <v>6</v>
      </c>
      <c r="M70" s="28">
        <f>ROUND(SUMPRODUCT(H70:L70,$H$8:$L$8)/100,1)</f>
        <v>6.4</v>
      </c>
      <c r="N70" s="29" t="str">
        <f t="shared" si="3"/>
        <v>C</v>
      </c>
      <c r="O70" s="30" t="str">
        <f t="shared" si="4"/>
        <v>Trung bình</v>
      </c>
      <c r="P70" s="31" t="str">
        <f t="shared" si="5"/>
        <v/>
      </c>
      <c r="Q70" s="32" t="s">
        <v>334</v>
      </c>
      <c r="R70" s="3"/>
      <c r="S70" s="21"/>
      <c r="T70" s="73" t="str">
        <f>IF(P70="Không đủ ĐKDT","Học lại",IF(P70="Đình chỉ thi","Học lại",IF(AND(MID(G70,2,2)&lt;"12",P70="Vắng"),"Thi lại",IF(P70="Vắng có phép", "Thi lại",IF(AND((MID(G70,2,2)&lt;"12"),M70&lt;4.5),"Thi lại",IF(AND((MID(G70,2,2)&lt;"18"),M70&lt;4),"Học lại",IF(AND((MID(G70,2,2)&gt;"17"),M70&lt;4),"Thi lại",IF(AND(MID(G70,2,2)&gt;"17",L70=0),"Thi lại",IF(AND((MID(G70,2,2)&lt;"12"),L70=0),"Thi lại",IF(AND((MID(G70,2,2)&lt;"18"),(MID(G70,2,2)&gt;"11"),L70=0),"Học lại","Đạt"))))))))))</f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18.75" customHeight="1" x14ac:dyDescent="0.25">
      <c r="B71" s="22">
        <v>63</v>
      </c>
      <c r="C71" s="23" t="s">
        <v>277</v>
      </c>
      <c r="D71" s="24" t="s">
        <v>278</v>
      </c>
      <c r="E71" s="25" t="s">
        <v>279</v>
      </c>
      <c r="F71" s="26" t="s">
        <v>280</v>
      </c>
      <c r="G71" s="23" t="s">
        <v>83</v>
      </c>
      <c r="H71" s="27">
        <v>10</v>
      </c>
      <c r="I71" s="27">
        <v>6</v>
      </c>
      <c r="J71" s="27" t="s">
        <v>25</v>
      </c>
      <c r="K71" s="27">
        <v>8</v>
      </c>
      <c r="L71" s="71">
        <v>8</v>
      </c>
      <c r="M71" s="28">
        <f>ROUND(SUMPRODUCT(H71:L71,$H$8:$L$8)/100,1)</f>
        <v>8</v>
      </c>
      <c r="N71" s="29" t="str">
        <f t="shared" si="3"/>
        <v>B+</v>
      </c>
      <c r="O71" s="30" t="str">
        <f t="shared" si="4"/>
        <v>Khá</v>
      </c>
      <c r="P71" s="31" t="str">
        <f t="shared" si="5"/>
        <v/>
      </c>
      <c r="Q71" s="32" t="s">
        <v>334</v>
      </c>
      <c r="R71" s="3"/>
      <c r="S71" s="21"/>
      <c r="T71" s="73" t="str">
        <f>IF(P71="Không đủ ĐKDT","Học lại",IF(P71="Đình chỉ thi","Học lại",IF(AND(MID(G71,2,2)&lt;"12",P71="Vắng"),"Thi lại",IF(P71="Vắng có phép", "Thi lại",IF(AND((MID(G71,2,2)&lt;"12"),M71&lt;4.5),"Thi lại",IF(AND((MID(G71,2,2)&lt;"18"),M71&lt;4),"Học lại",IF(AND((MID(G71,2,2)&gt;"17"),M71&lt;4),"Thi lại",IF(AND(MID(G71,2,2)&gt;"17",L71=0),"Thi lại",IF(AND((MID(G71,2,2)&lt;"12"),L71=0),"Thi lại",IF(AND((MID(G71,2,2)&lt;"18"),(MID(G71,2,2)&gt;"11"),L71=0),"Học lại","Đạt"))))))))))</f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18.75" customHeight="1" x14ac:dyDescent="0.25">
      <c r="B72" s="22">
        <v>64</v>
      </c>
      <c r="C72" s="23" t="s">
        <v>281</v>
      </c>
      <c r="D72" s="24" t="s">
        <v>282</v>
      </c>
      <c r="E72" s="25" t="s">
        <v>283</v>
      </c>
      <c r="F72" s="26" t="s">
        <v>284</v>
      </c>
      <c r="G72" s="23" t="s">
        <v>83</v>
      </c>
      <c r="H72" s="27">
        <v>10</v>
      </c>
      <c r="I72" s="27">
        <v>7</v>
      </c>
      <c r="J72" s="27" t="s">
        <v>25</v>
      </c>
      <c r="K72" s="27">
        <v>6</v>
      </c>
      <c r="L72" s="71">
        <v>8</v>
      </c>
      <c r="M72" s="28">
        <f>ROUND(SUMPRODUCT(H72:L72,$H$8:$L$8)/100,1)</f>
        <v>7.7</v>
      </c>
      <c r="N72" s="29" t="str">
        <f t="shared" si="3"/>
        <v>B</v>
      </c>
      <c r="O72" s="30" t="str">
        <f t="shared" si="4"/>
        <v>Khá</v>
      </c>
      <c r="P72" s="31" t="str">
        <f t="shared" si="5"/>
        <v/>
      </c>
      <c r="Q72" s="32" t="s">
        <v>334</v>
      </c>
      <c r="R72" s="3"/>
      <c r="S72" s="21"/>
      <c r="T72" s="73" t="str">
        <f>IF(P72="Không đủ ĐKDT","Học lại",IF(P72="Đình chỉ thi","Học lại",IF(AND(MID(G72,2,2)&lt;"12",P72="Vắng"),"Thi lại",IF(P72="Vắng có phép", "Thi lại",IF(AND((MID(G72,2,2)&lt;"12"),M72&lt;4.5),"Thi lại",IF(AND((MID(G72,2,2)&lt;"18"),M72&lt;4),"Học lại",IF(AND((MID(G72,2,2)&gt;"17"),M72&lt;4),"Thi lại",IF(AND(MID(G72,2,2)&gt;"17",L72=0),"Thi lại",IF(AND((MID(G72,2,2)&lt;"12"),L72=0),"Thi lại",IF(AND((MID(G72,2,2)&lt;"18"),(MID(G72,2,2)&gt;"11"),L72=0),"Học lại","Đạt"))))))))))</f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18.75" customHeight="1" x14ac:dyDescent="0.25">
      <c r="B73" s="22">
        <v>65</v>
      </c>
      <c r="C73" s="23" t="s">
        <v>285</v>
      </c>
      <c r="D73" s="24" t="s">
        <v>286</v>
      </c>
      <c r="E73" s="25" t="s">
        <v>287</v>
      </c>
      <c r="F73" s="26" t="s">
        <v>288</v>
      </c>
      <c r="G73" s="23" t="s">
        <v>62</v>
      </c>
      <c r="H73" s="27">
        <v>10</v>
      </c>
      <c r="I73" s="27">
        <v>8</v>
      </c>
      <c r="J73" s="27" t="s">
        <v>25</v>
      </c>
      <c r="K73" s="27">
        <v>8</v>
      </c>
      <c r="L73" s="71">
        <v>7</v>
      </c>
      <c r="M73" s="28">
        <f>ROUND(SUMPRODUCT(H73:L73,$H$8:$L$8)/100,1)</f>
        <v>7.6</v>
      </c>
      <c r="N73" s="29" t="str">
        <f t="shared" ref="N73:N86" si="6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B</v>
      </c>
      <c r="O73" s="30" t="str">
        <f t="shared" ref="O73:O86" si="7">IF($M73&lt;4,"Kém",IF(AND($M73&gt;=4,$M73&lt;=5.4),"Trung bình yếu",IF(AND($M73&gt;=5.5,$M73&lt;=6.9),"Trung bình",IF(AND($M73&gt;=7,$M73&lt;=8.4),"Khá",IF(AND($M73&gt;=8.5,$M73&lt;=10),"Giỏi","")))))</f>
        <v>Khá</v>
      </c>
      <c r="P73" s="31" t="str">
        <f t="shared" ref="P73:P86" si="8">+IF(OR($H73=0,$I73=0,$J73=0,$K73=0),"Không đủ ĐKDT",IF(AND(L73=0,M73&gt;=4),"Không đạt",""))</f>
        <v/>
      </c>
      <c r="Q73" s="32" t="s">
        <v>334</v>
      </c>
      <c r="R73" s="3"/>
      <c r="S73" s="21"/>
      <c r="T73" s="73" t="str">
        <f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18.75" customHeight="1" x14ac:dyDescent="0.25">
      <c r="B74" s="22">
        <v>66</v>
      </c>
      <c r="C74" s="23" t="s">
        <v>289</v>
      </c>
      <c r="D74" s="24" t="s">
        <v>59</v>
      </c>
      <c r="E74" s="25" t="s">
        <v>290</v>
      </c>
      <c r="F74" s="26" t="s">
        <v>291</v>
      </c>
      <c r="G74" s="23" t="s">
        <v>51</v>
      </c>
      <c r="H74" s="27">
        <v>10</v>
      </c>
      <c r="I74" s="27">
        <v>8</v>
      </c>
      <c r="J74" s="27" t="s">
        <v>25</v>
      </c>
      <c r="K74" s="27">
        <v>7</v>
      </c>
      <c r="L74" s="71">
        <v>5</v>
      </c>
      <c r="M74" s="28">
        <f>ROUND(SUMPRODUCT(H74:L74,$H$8:$L$8)/100,1)</f>
        <v>6.2</v>
      </c>
      <c r="N74" s="29" t="str">
        <f t="shared" si="6"/>
        <v>C</v>
      </c>
      <c r="O74" s="30" t="str">
        <f t="shared" si="7"/>
        <v>Trung bình</v>
      </c>
      <c r="P74" s="31" t="str">
        <f t="shared" si="8"/>
        <v/>
      </c>
      <c r="Q74" s="32" t="s">
        <v>334</v>
      </c>
      <c r="R74" s="3"/>
      <c r="S74" s="21"/>
      <c r="T74" s="73" t="str">
        <f>IF(P74="Không đủ ĐKDT","Học lại",IF(P74="Đình chỉ thi","Học lại",IF(AND(MID(G74,2,2)&lt;"12",P74="Vắng"),"Thi lại",IF(P74="Vắng có phép", "Thi lại",IF(AND((MID(G74,2,2)&lt;"12"),M74&lt;4.5),"Thi lại",IF(AND((MID(G74,2,2)&lt;"18"),M74&lt;4),"Học lại",IF(AND((MID(G74,2,2)&gt;"17"),M74&lt;4),"Thi lại",IF(AND(MID(G74,2,2)&gt;"17",L74=0),"Thi lại",IF(AND((MID(G74,2,2)&lt;"12"),L74=0),"Thi lại",IF(AND((MID(G74,2,2)&lt;"18"),(MID(G74,2,2)&gt;"11"),L74=0),"Học lại","Đạt"))))))))))</f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18.75" customHeight="1" x14ac:dyDescent="0.25">
      <c r="B75" s="22">
        <v>67</v>
      </c>
      <c r="C75" s="23" t="s">
        <v>292</v>
      </c>
      <c r="D75" s="24" t="s">
        <v>101</v>
      </c>
      <c r="E75" s="25" t="s">
        <v>86</v>
      </c>
      <c r="F75" s="26" t="s">
        <v>293</v>
      </c>
      <c r="G75" s="23" t="s">
        <v>62</v>
      </c>
      <c r="H75" s="27">
        <v>10</v>
      </c>
      <c r="I75" s="27">
        <v>3</v>
      </c>
      <c r="J75" s="27" t="s">
        <v>25</v>
      </c>
      <c r="K75" s="27">
        <v>6</v>
      </c>
      <c r="L75" s="71">
        <v>6</v>
      </c>
      <c r="M75" s="28">
        <f>ROUND(SUMPRODUCT(H75:L75,$H$8:$L$8)/100,1)</f>
        <v>6.1</v>
      </c>
      <c r="N75" s="29" t="str">
        <f t="shared" si="6"/>
        <v>C</v>
      </c>
      <c r="O75" s="30" t="str">
        <f t="shared" si="7"/>
        <v>Trung bình</v>
      </c>
      <c r="P75" s="31" t="str">
        <f t="shared" si="8"/>
        <v/>
      </c>
      <c r="Q75" s="32" t="s">
        <v>334</v>
      </c>
      <c r="R75" s="3"/>
      <c r="S75" s="21"/>
      <c r="T75" s="73" t="str">
        <f>IF(P75="Không đủ ĐKDT","Học lại",IF(P75="Đình chỉ thi","Học lại",IF(AND(MID(G75,2,2)&lt;"12",P75="Vắng"),"Thi lại",IF(P75="Vắng có phép", "Thi lại",IF(AND((MID(G75,2,2)&lt;"12"),M75&lt;4.5),"Thi lại",IF(AND((MID(G75,2,2)&lt;"18"),M75&lt;4),"Học lại",IF(AND((MID(G75,2,2)&gt;"17"),M75&lt;4),"Thi lại",IF(AND(MID(G75,2,2)&gt;"17",L75=0),"Thi lại",IF(AND((MID(G75,2,2)&lt;"12"),L75=0),"Thi lại",IF(AND((MID(G75,2,2)&lt;"18"),(MID(G75,2,2)&gt;"11"),L75=0),"Học lại","Đạt"))))))))))</f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18.75" customHeight="1" x14ac:dyDescent="0.25">
      <c r="B76" s="22">
        <v>68</v>
      </c>
      <c r="C76" s="23" t="s">
        <v>294</v>
      </c>
      <c r="D76" s="24" t="s">
        <v>295</v>
      </c>
      <c r="E76" s="25" t="s">
        <v>86</v>
      </c>
      <c r="F76" s="26" t="s">
        <v>273</v>
      </c>
      <c r="G76" s="23" t="s">
        <v>83</v>
      </c>
      <c r="H76" s="27">
        <v>10</v>
      </c>
      <c r="I76" s="27">
        <v>6</v>
      </c>
      <c r="J76" s="27" t="s">
        <v>25</v>
      </c>
      <c r="K76" s="27">
        <v>5</v>
      </c>
      <c r="L76" s="71">
        <v>7</v>
      </c>
      <c r="M76" s="28">
        <f>ROUND(SUMPRODUCT(H76:L76,$H$8:$L$8)/100,1)</f>
        <v>6.8</v>
      </c>
      <c r="N76" s="29" t="str">
        <f t="shared" si="6"/>
        <v>C+</v>
      </c>
      <c r="O76" s="30" t="str">
        <f t="shared" si="7"/>
        <v>Trung bình</v>
      </c>
      <c r="P76" s="31" t="str">
        <f t="shared" si="8"/>
        <v/>
      </c>
      <c r="Q76" s="32" t="s">
        <v>334</v>
      </c>
      <c r="R76" s="3"/>
      <c r="S76" s="21"/>
      <c r="T76" s="73" t="str">
        <f>IF(P76="Không đủ ĐKDT","Học lại",IF(P76="Đình chỉ thi","Học lại",IF(AND(MID(G76,2,2)&lt;"12",P76="Vắng"),"Thi lại",IF(P76="Vắng có phép", "Thi lại",IF(AND((MID(G76,2,2)&lt;"12"),M76&lt;4.5),"Thi lại",IF(AND((MID(G76,2,2)&lt;"18"),M76&lt;4),"Học lại",IF(AND((MID(G76,2,2)&gt;"17"),M76&lt;4),"Thi lại",IF(AND(MID(G76,2,2)&gt;"17",L76=0),"Thi lại",IF(AND((MID(G76,2,2)&lt;"12"),L76=0),"Thi lại",IF(AND((MID(G76,2,2)&lt;"18"),(MID(G76,2,2)&gt;"11"),L76=0),"Học lại","Đạt"))))))))))</f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18.75" customHeight="1" x14ac:dyDescent="0.25">
      <c r="B77" s="22">
        <v>69</v>
      </c>
      <c r="C77" s="23" t="s">
        <v>296</v>
      </c>
      <c r="D77" s="24" t="s">
        <v>297</v>
      </c>
      <c r="E77" s="25" t="s">
        <v>298</v>
      </c>
      <c r="F77" s="26" t="s">
        <v>299</v>
      </c>
      <c r="G77" s="23" t="s">
        <v>70</v>
      </c>
      <c r="H77" s="27">
        <v>10</v>
      </c>
      <c r="I77" s="27">
        <v>6</v>
      </c>
      <c r="J77" s="27" t="s">
        <v>25</v>
      </c>
      <c r="K77" s="27">
        <v>8</v>
      </c>
      <c r="L77" s="71">
        <v>5</v>
      </c>
      <c r="M77" s="28">
        <f>ROUND(SUMPRODUCT(H77:L77,$H$8:$L$8)/100,1)</f>
        <v>6.2</v>
      </c>
      <c r="N77" s="29" t="str">
        <f t="shared" si="6"/>
        <v>C</v>
      </c>
      <c r="O77" s="30" t="str">
        <f t="shared" si="7"/>
        <v>Trung bình</v>
      </c>
      <c r="P77" s="31" t="str">
        <f t="shared" si="8"/>
        <v/>
      </c>
      <c r="Q77" s="32" t="s">
        <v>334</v>
      </c>
      <c r="R77" s="3"/>
      <c r="S77" s="21"/>
      <c r="T77" s="73" t="str">
        <f>IF(P77="Không đủ ĐKDT","Học lại",IF(P77="Đình chỉ thi","Học lại",IF(AND(MID(G77,2,2)&lt;"12",P77="Vắng"),"Thi lại",IF(P77="Vắng có phép", "Thi lại",IF(AND((MID(G77,2,2)&lt;"12"),M77&lt;4.5),"Thi lại",IF(AND((MID(G77,2,2)&lt;"18"),M77&lt;4),"Học lại",IF(AND((MID(G77,2,2)&gt;"17"),M77&lt;4),"Thi lại",IF(AND(MID(G77,2,2)&gt;"17",L77=0),"Thi lại",IF(AND((MID(G77,2,2)&lt;"12"),L77=0),"Thi lại",IF(AND((MID(G77,2,2)&lt;"18"),(MID(G77,2,2)&gt;"11"),L77=0),"Học lại","Đạt"))))))))))</f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18.75" customHeight="1" x14ac:dyDescent="0.25">
      <c r="B78" s="22">
        <v>70</v>
      </c>
      <c r="C78" s="23" t="s">
        <v>300</v>
      </c>
      <c r="D78" s="24" t="s">
        <v>238</v>
      </c>
      <c r="E78" s="25" t="s">
        <v>218</v>
      </c>
      <c r="F78" s="26" t="s">
        <v>301</v>
      </c>
      <c r="G78" s="23" t="s">
        <v>83</v>
      </c>
      <c r="H78" s="27">
        <v>10</v>
      </c>
      <c r="I78" s="27">
        <v>9</v>
      </c>
      <c r="J78" s="27" t="s">
        <v>25</v>
      </c>
      <c r="K78" s="27">
        <v>5</v>
      </c>
      <c r="L78" s="71">
        <v>3</v>
      </c>
      <c r="M78" s="28">
        <f>ROUND(SUMPRODUCT(H78:L78,$H$8:$L$8)/100,1)</f>
        <v>4.7</v>
      </c>
      <c r="N78" s="29" t="str">
        <f t="shared" si="6"/>
        <v>D</v>
      </c>
      <c r="O78" s="30" t="str">
        <f t="shared" si="7"/>
        <v>Trung bình yếu</v>
      </c>
      <c r="P78" s="31" t="str">
        <f t="shared" si="8"/>
        <v/>
      </c>
      <c r="Q78" s="32" t="s">
        <v>334</v>
      </c>
      <c r="R78" s="3"/>
      <c r="S78" s="21"/>
      <c r="T78" s="73" t="str">
        <f>IF(P78="Không đủ ĐKDT","Học lại",IF(P78="Đình chỉ thi","Học lại",IF(AND(MID(G78,2,2)&lt;"12",P78="Vắng"),"Thi lại",IF(P78="Vắng có phép", "Thi lại",IF(AND((MID(G78,2,2)&lt;"12"),M78&lt;4.5),"Thi lại",IF(AND((MID(G78,2,2)&lt;"18"),M78&lt;4),"Học lại",IF(AND((MID(G78,2,2)&gt;"17"),M78&lt;4),"Thi lại",IF(AND(MID(G78,2,2)&gt;"17",L78=0),"Thi lại",IF(AND((MID(G78,2,2)&lt;"12"),L78=0),"Thi lại",IF(AND((MID(G78,2,2)&lt;"18"),(MID(G78,2,2)&gt;"11"),L78=0),"Học lại","Đạt"))))))))))</f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18.75" customHeight="1" x14ac:dyDescent="0.25">
      <c r="B79" s="22">
        <v>71</v>
      </c>
      <c r="C79" s="23" t="s">
        <v>302</v>
      </c>
      <c r="D79" s="24" t="s">
        <v>303</v>
      </c>
      <c r="E79" s="25" t="s">
        <v>304</v>
      </c>
      <c r="F79" s="26" t="s">
        <v>305</v>
      </c>
      <c r="G79" s="23" t="s">
        <v>83</v>
      </c>
      <c r="H79" s="27">
        <v>10</v>
      </c>
      <c r="I79" s="27">
        <v>7</v>
      </c>
      <c r="J79" s="27" t="s">
        <v>25</v>
      </c>
      <c r="K79" s="27">
        <v>8</v>
      </c>
      <c r="L79" s="71">
        <v>6</v>
      </c>
      <c r="M79" s="28">
        <f>ROUND(SUMPRODUCT(H79:L79,$H$8:$L$8)/100,1)</f>
        <v>6.9</v>
      </c>
      <c r="N79" s="29" t="str">
        <f t="shared" si="6"/>
        <v>C+</v>
      </c>
      <c r="O79" s="30" t="str">
        <f t="shared" si="7"/>
        <v>Trung bình</v>
      </c>
      <c r="P79" s="31" t="str">
        <f t="shared" si="8"/>
        <v/>
      </c>
      <c r="Q79" s="32" t="s">
        <v>334</v>
      </c>
      <c r="R79" s="3"/>
      <c r="S79" s="21"/>
      <c r="T79" s="73" t="str">
        <f>IF(P79="Không đủ ĐKDT","Học lại",IF(P79="Đình chỉ thi","Học lại",IF(AND(MID(G79,2,2)&lt;"12",P79="Vắng"),"Thi lại",IF(P79="Vắng có phép", "Thi lại",IF(AND((MID(G79,2,2)&lt;"12"),M79&lt;4.5),"Thi lại",IF(AND((MID(G79,2,2)&lt;"18"),M79&lt;4),"Học lại",IF(AND((MID(G79,2,2)&gt;"17"),M79&lt;4),"Thi lại",IF(AND(MID(G79,2,2)&gt;"17",L79=0),"Thi lại",IF(AND((MID(G79,2,2)&lt;"12"),L79=0),"Thi lại",IF(AND((MID(G79,2,2)&lt;"18"),(MID(G79,2,2)&gt;"11"),L79=0),"Học lại","Đạt"))))))))))</f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18.75" customHeight="1" x14ac:dyDescent="0.25">
      <c r="B80" s="22">
        <v>72</v>
      </c>
      <c r="C80" s="23" t="s">
        <v>306</v>
      </c>
      <c r="D80" s="24" t="s">
        <v>307</v>
      </c>
      <c r="E80" s="25" t="s">
        <v>308</v>
      </c>
      <c r="F80" s="26" t="s">
        <v>309</v>
      </c>
      <c r="G80" s="23" t="s">
        <v>83</v>
      </c>
      <c r="H80" s="27">
        <v>10</v>
      </c>
      <c r="I80" s="27">
        <v>6</v>
      </c>
      <c r="J80" s="27" t="s">
        <v>25</v>
      </c>
      <c r="K80" s="27">
        <v>5</v>
      </c>
      <c r="L80" s="71">
        <v>3</v>
      </c>
      <c r="M80" s="28">
        <f>ROUND(SUMPRODUCT(H80:L80,$H$8:$L$8)/100,1)</f>
        <v>4.4000000000000004</v>
      </c>
      <c r="N80" s="29" t="str">
        <f t="shared" si="6"/>
        <v>D</v>
      </c>
      <c r="O80" s="30" t="str">
        <f t="shared" si="7"/>
        <v>Trung bình yếu</v>
      </c>
      <c r="P80" s="31" t="str">
        <f t="shared" si="8"/>
        <v/>
      </c>
      <c r="Q80" s="32" t="s">
        <v>334</v>
      </c>
      <c r="R80" s="3"/>
      <c r="S80" s="21"/>
      <c r="T80" s="73" t="str">
        <f>IF(P80="Không đủ ĐKDT","Học lại",IF(P80="Đình chỉ thi","Học lại",IF(AND(MID(G80,2,2)&lt;"12",P80="Vắng"),"Thi lại",IF(P80="Vắng có phép", "Thi lại",IF(AND((MID(G80,2,2)&lt;"12"),M80&lt;4.5),"Thi lại",IF(AND((MID(G80,2,2)&lt;"18"),M80&lt;4),"Học lại",IF(AND((MID(G80,2,2)&gt;"17"),M80&lt;4),"Thi lại",IF(AND(MID(G80,2,2)&gt;"17",L80=0),"Thi lại",IF(AND((MID(G80,2,2)&lt;"12"),L80=0),"Thi lại",IF(AND((MID(G80,2,2)&lt;"18"),(MID(G80,2,2)&gt;"11"),L80=0),"Học lại","Đạt"))))))))))</f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8.75" customHeight="1" x14ac:dyDescent="0.25">
      <c r="B81" s="22">
        <v>73</v>
      </c>
      <c r="C81" s="23" t="s">
        <v>310</v>
      </c>
      <c r="D81" s="24" t="s">
        <v>311</v>
      </c>
      <c r="E81" s="25" t="s">
        <v>312</v>
      </c>
      <c r="F81" s="26" t="s">
        <v>313</v>
      </c>
      <c r="G81" s="23" t="s">
        <v>83</v>
      </c>
      <c r="H81" s="27">
        <v>10</v>
      </c>
      <c r="I81" s="27">
        <v>5</v>
      </c>
      <c r="J81" s="27" t="s">
        <v>25</v>
      </c>
      <c r="K81" s="27">
        <v>7</v>
      </c>
      <c r="L81" s="71">
        <v>6</v>
      </c>
      <c r="M81" s="28">
        <f>ROUND(SUMPRODUCT(H81:L81,$H$8:$L$8)/100,1)</f>
        <v>6.5</v>
      </c>
      <c r="N81" s="29" t="str">
        <f t="shared" si="6"/>
        <v>C+</v>
      </c>
      <c r="O81" s="30" t="str">
        <f t="shared" si="7"/>
        <v>Trung bình</v>
      </c>
      <c r="P81" s="31" t="str">
        <f t="shared" si="8"/>
        <v/>
      </c>
      <c r="Q81" s="32" t="s">
        <v>334</v>
      </c>
      <c r="R81" s="3"/>
      <c r="S81" s="21"/>
      <c r="T81" s="73" t="str">
        <f>IF(P81="Không đủ ĐKDT","Học lại",IF(P81="Đình chỉ thi","Học lại",IF(AND(MID(G81,2,2)&lt;"12",P81="Vắng"),"Thi lại",IF(P81="Vắng có phép", "Thi lại",IF(AND((MID(G81,2,2)&lt;"12"),M81&lt;4.5),"Thi lại",IF(AND((MID(G81,2,2)&lt;"18"),M81&lt;4),"Học lại",IF(AND((MID(G81,2,2)&gt;"17"),M81&lt;4),"Thi lại",IF(AND(MID(G81,2,2)&gt;"17",L81=0),"Thi lại",IF(AND((MID(G81,2,2)&lt;"12"),L81=0),"Thi lại",IF(AND((MID(G81,2,2)&lt;"18"),(MID(G81,2,2)&gt;"11"),L81=0),"Học lại","Đạt"))))))))))</f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8.75" customHeight="1" x14ac:dyDescent="0.25">
      <c r="B82" s="22">
        <v>74</v>
      </c>
      <c r="C82" s="23" t="s">
        <v>314</v>
      </c>
      <c r="D82" s="24" t="s">
        <v>315</v>
      </c>
      <c r="E82" s="25" t="s">
        <v>106</v>
      </c>
      <c r="F82" s="26" t="s">
        <v>316</v>
      </c>
      <c r="G82" s="23" t="s">
        <v>67</v>
      </c>
      <c r="H82" s="27">
        <v>10</v>
      </c>
      <c r="I82" s="27">
        <v>7</v>
      </c>
      <c r="J82" s="27" t="s">
        <v>25</v>
      </c>
      <c r="K82" s="27">
        <v>8</v>
      </c>
      <c r="L82" s="71">
        <v>3</v>
      </c>
      <c r="M82" s="28">
        <f>ROUND(SUMPRODUCT(H82:L82,$H$8:$L$8)/100,1)</f>
        <v>5.0999999999999996</v>
      </c>
      <c r="N82" s="29" t="str">
        <f t="shared" si="6"/>
        <v>D+</v>
      </c>
      <c r="O82" s="30" t="str">
        <f t="shared" si="7"/>
        <v>Trung bình yếu</v>
      </c>
      <c r="P82" s="31" t="str">
        <f t="shared" si="8"/>
        <v/>
      </c>
      <c r="Q82" s="32" t="s">
        <v>334</v>
      </c>
      <c r="R82" s="3"/>
      <c r="S82" s="21"/>
      <c r="T82" s="73" t="str">
        <f>IF(P82="Không đủ ĐKDT","Học lại",IF(P82="Đình chỉ thi","Học lại",IF(AND(MID(G82,2,2)&lt;"12",P82="Vắng"),"Thi lại",IF(P82="Vắng có phép", "Thi lại",IF(AND((MID(G82,2,2)&lt;"12"),M82&lt;4.5),"Thi lại",IF(AND((MID(G82,2,2)&lt;"18"),M82&lt;4),"Học lại",IF(AND((MID(G82,2,2)&gt;"17"),M82&lt;4),"Thi lại",IF(AND(MID(G82,2,2)&gt;"17",L82=0),"Thi lại",IF(AND((MID(G82,2,2)&lt;"12"),L82=0),"Thi lại",IF(AND((MID(G82,2,2)&lt;"18"),(MID(G82,2,2)&gt;"11"),L82=0),"Học lại","Đạt"))))))))))</f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8.75" customHeight="1" x14ac:dyDescent="0.25">
      <c r="B83" s="22">
        <v>75</v>
      </c>
      <c r="C83" s="23" t="s">
        <v>317</v>
      </c>
      <c r="D83" s="24" t="s">
        <v>318</v>
      </c>
      <c r="E83" s="25" t="s">
        <v>231</v>
      </c>
      <c r="F83" s="26" t="s">
        <v>319</v>
      </c>
      <c r="G83" s="23" t="s">
        <v>83</v>
      </c>
      <c r="H83" s="27">
        <v>10</v>
      </c>
      <c r="I83" s="27">
        <v>6</v>
      </c>
      <c r="J83" s="27" t="s">
        <v>25</v>
      </c>
      <c r="K83" s="27">
        <v>6</v>
      </c>
      <c r="L83" s="71">
        <v>2</v>
      </c>
      <c r="M83" s="28">
        <f>ROUND(SUMPRODUCT(H83:L83,$H$8:$L$8)/100,1)</f>
        <v>4</v>
      </c>
      <c r="N83" s="29" t="str">
        <f t="shared" si="6"/>
        <v>D</v>
      </c>
      <c r="O83" s="30" t="str">
        <f t="shared" si="7"/>
        <v>Trung bình yếu</v>
      </c>
      <c r="P83" s="31" t="str">
        <f t="shared" si="8"/>
        <v/>
      </c>
      <c r="Q83" s="32" t="s">
        <v>334</v>
      </c>
      <c r="R83" s="3"/>
      <c r="S83" s="21"/>
      <c r="T83" s="73" t="str">
        <f>IF(P83="Không đủ ĐKDT","Học lại",IF(P83="Đình chỉ thi","Học lại",IF(AND(MID(G83,2,2)&lt;"12",P83="Vắng"),"Thi lại",IF(P83="Vắng có phép", "Thi lại",IF(AND((MID(G83,2,2)&lt;"12"),M83&lt;4.5),"Thi lại",IF(AND((MID(G83,2,2)&lt;"18"),M83&lt;4),"Học lại",IF(AND((MID(G83,2,2)&gt;"17"),M83&lt;4),"Thi lại",IF(AND(MID(G83,2,2)&gt;"17",L83=0),"Thi lại",IF(AND((MID(G83,2,2)&lt;"12"),L83=0),"Thi lại",IF(AND((MID(G83,2,2)&lt;"18"),(MID(G83,2,2)&gt;"11"),L83=0),"Học lại","Đạt"))))))))))</f>
        <v>Đạt</v>
      </c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8.75" customHeight="1" x14ac:dyDescent="0.25">
      <c r="B84" s="22">
        <v>76</v>
      </c>
      <c r="C84" s="23" t="s">
        <v>320</v>
      </c>
      <c r="D84" s="24" t="s">
        <v>321</v>
      </c>
      <c r="E84" s="25" t="s">
        <v>322</v>
      </c>
      <c r="F84" s="26" t="s">
        <v>323</v>
      </c>
      <c r="G84" s="23" t="s">
        <v>83</v>
      </c>
      <c r="H84" s="27">
        <v>7</v>
      </c>
      <c r="I84" s="27">
        <v>8</v>
      </c>
      <c r="J84" s="27" t="s">
        <v>25</v>
      </c>
      <c r="K84" s="27">
        <v>7</v>
      </c>
      <c r="L84" s="71">
        <v>2</v>
      </c>
      <c r="M84" s="28">
        <f>ROUND(SUMPRODUCT(H84:L84,$H$8:$L$8)/100,1)</f>
        <v>4.0999999999999996</v>
      </c>
      <c r="N84" s="29" t="str">
        <f t="shared" si="6"/>
        <v>D</v>
      </c>
      <c r="O84" s="30" t="str">
        <f t="shared" si="7"/>
        <v>Trung bình yếu</v>
      </c>
      <c r="P84" s="31" t="str">
        <f t="shared" si="8"/>
        <v/>
      </c>
      <c r="Q84" s="32" t="s">
        <v>334</v>
      </c>
      <c r="R84" s="3"/>
      <c r="S84" s="21"/>
      <c r="T84" s="73" t="str">
        <f>IF(P84="Không đủ ĐKDT","Học lại",IF(P84="Đình chỉ thi","Học lại",IF(AND(MID(G84,2,2)&lt;"12",P84="Vắng"),"Thi lại",IF(P84="Vắng có phép", "Thi lại",IF(AND((MID(G84,2,2)&lt;"12"),M84&lt;4.5),"Thi lại",IF(AND((MID(G84,2,2)&lt;"18"),M84&lt;4),"Học lại",IF(AND((MID(G84,2,2)&gt;"17"),M84&lt;4),"Thi lại",IF(AND(MID(G84,2,2)&gt;"17",L84=0),"Thi lại",IF(AND((MID(G84,2,2)&lt;"12"),L84=0),"Thi lại",IF(AND((MID(G84,2,2)&lt;"18"),(MID(G84,2,2)&gt;"11"),L84=0),"Học lại","Đạt"))))))))))</f>
        <v>Đạt</v>
      </c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8.75" customHeight="1" x14ac:dyDescent="0.25">
      <c r="B85" s="22">
        <v>77</v>
      </c>
      <c r="C85" s="23" t="s">
        <v>324</v>
      </c>
      <c r="D85" s="24" t="s">
        <v>325</v>
      </c>
      <c r="E85" s="25" t="s">
        <v>326</v>
      </c>
      <c r="F85" s="26" t="s">
        <v>327</v>
      </c>
      <c r="G85" s="23" t="s">
        <v>70</v>
      </c>
      <c r="H85" s="27">
        <v>10</v>
      </c>
      <c r="I85" s="27">
        <v>6</v>
      </c>
      <c r="J85" s="27" t="s">
        <v>25</v>
      </c>
      <c r="K85" s="27">
        <v>5</v>
      </c>
      <c r="L85" s="71">
        <v>3</v>
      </c>
      <c r="M85" s="28">
        <f>ROUND(SUMPRODUCT(H85:L85,$H$8:$L$8)/100,1)</f>
        <v>4.4000000000000004</v>
      </c>
      <c r="N85" s="29" t="str">
        <f t="shared" si="6"/>
        <v>D</v>
      </c>
      <c r="O85" s="30" t="str">
        <f t="shared" si="7"/>
        <v>Trung bình yếu</v>
      </c>
      <c r="P85" s="31" t="str">
        <f t="shared" si="8"/>
        <v/>
      </c>
      <c r="Q85" s="32" t="s">
        <v>334</v>
      </c>
      <c r="R85" s="3"/>
      <c r="S85" s="21"/>
      <c r="T85" s="73" t="str">
        <f>IF(P85="Không đủ ĐKDT","Học lại",IF(P85="Đình chỉ thi","Học lại",IF(AND(MID(G85,2,2)&lt;"12",P85="Vắng"),"Thi lại",IF(P85="Vắng có phép", "Thi lại",IF(AND((MID(G85,2,2)&lt;"12"),M85&lt;4.5),"Thi lại",IF(AND((MID(G85,2,2)&lt;"18"),M85&lt;4),"Học lại",IF(AND((MID(G85,2,2)&gt;"17"),M85&lt;4),"Thi lại",IF(AND(MID(G85,2,2)&gt;"17",L85=0),"Thi lại",IF(AND((MID(G85,2,2)&lt;"12"),L85=0),"Thi lại",IF(AND((MID(G85,2,2)&lt;"18"),(MID(G85,2,2)&gt;"11"),L85=0),"Học lại","Đạt"))))))))))</f>
        <v>Đạt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8.75" customHeight="1" x14ac:dyDescent="0.25">
      <c r="B86" s="22">
        <v>78</v>
      </c>
      <c r="C86" s="23" t="s">
        <v>328</v>
      </c>
      <c r="D86" s="24" t="s">
        <v>59</v>
      </c>
      <c r="E86" s="25" t="s">
        <v>329</v>
      </c>
      <c r="F86" s="26" t="s">
        <v>330</v>
      </c>
      <c r="G86" s="23" t="s">
        <v>83</v>
      </c>
      <c r="H86" s="27">
        <v>10</v>
      </c>
      <c r="I86" s="27">
        <v>6</v>
      </c>
      <c r="J86" s="27" t="s">
        <v>25</v>
      </c>
      <c r="K86" s="27">
        <v>5</v>
      </c>
      <c r="L86" s="71">
        <v>4</v>
      </c>
      <c r="M86" s="28">
        <f>ROUND(SUMPRODUCT(H86:L86,$H$8:$L$8)/100,1)</f>
        <v>5</v>
      </c>
      <c r="N86" s="29" t="str">
        <f t="shared" si="6"/>
        <v>D+</v>
      </c>
      <c r="O86" s="30" t="str">
        <f t="shared" si="7"/>
        <v>Trung bình yếu</v>
      </c>
      <c r="P86" s="31" t="str">
        <f t="shared" si="8"/>
        <v/>
      </c>
      <c r="Q86" s="32" t="s">
        <v>334</v>
      </c>
      <c r="R86" s="3"/>
      <c r="S86" s="21"/>
      <c r="T86" s="73" t="str">
        <f>IF(P86="Không đủ ĐKDT","Học lại",IF(P86="Đình chỉ thi","Học lại",IF(AND(MID(G86,2,2)&lt;"12",P86="Vắng"),"Thi lại",IF(P86="Vắng có phép", "Thi lại",IF(AND((MID(G86,2,2)&lt;"12"),M86&lt;4.5),"Thi lại",IF(AND((MID(G86,2,2)&lt;"18"),M86&lt;4),"Học lại",IF(AND((MID(G86,2,2)&gt;"17"),M86&lt;4),"Thi lại",IF(AND(MID(G86,2,2)&gt;"17",L86=0),"Thi lại",IF(AND((MID(G86,2,2)&lt;"12"),L86=0),"Thi lại",IF(AND((MID(G86,2,2)&lt;"18"),(MID(G86,2,2)&gt;"11"),L86=0),"Học lại","Đạt"))))))))))</f>
        <v>Đạt</v>
      </c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9" customHeight="1" x14ac:dyDescent="0.25">
      <c r="A87" s="2"/>
      <c r="B87" s="33"/>
      <c r="C87" s="34"/>
      <c r="D87" s="34"/>
      <c r="E87" s="35"/>
      <c r="F87" s="35"/>
      <c r="G87" s="35"/>
      <c r="H87" s="36"/>
      <c r="I87" s="37"/>
      <c r="J87" s="37"/>
      <c r="K87" s="38"/>
      <c r="L87" s="38"/>
      <c r="M87" s="38"/>
      <c r="N87" s="38"/>
      <c r="O87" s="38"/>
      <c r="P87" s="38"/>
      <c r="Q87" s="38"/>
      <c r="R87" s="3"/>
    </row>
    <row r="88" spans="1:35" ht="16.5" x14ac:dyDescent="0.25">
      <c r="A88" s="2"/>
      <c r="B88" s="103" t="s">
        <v>26</v>
      </c>
      <c r="C88" s="103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 ht="16.5" customHeight="1" x14ac:dyDescent="0.25">
      <c r="A89" s="2"/>
      <c r="B89" s="39" t="s">
        <v>27</v>
      </c>
      <c r="C89" s="39"/>
      <c r="D89" s="40">
        <f>+$W$7</f>
        <v>78</v>
      </c>
      <c r="E89" s="41" t="s">
        <v>28</v>
      </c>
      <c r="F89" s="104" t="s">
        <v>29</v>
      </c>
      <c r="G89" s="104"/>
      <c r="H89" s="104"/>
      <c r="I89" s="104"/>
      <c r="J89" s="104"/>
      <c r="K89" s="104"/>
      <c r="L89" s="42">
        <f>$W$7 -COUNTIF($P$8:$P$247,"Vắng") -COUNTIF($P$8:$P$247,"Vắng có phép") - COUNTIF($P$8:$P$247,"Đình chỉ thi") - COUNTIF($P$8:$P$247,"Không đủ ĐKDT")</f>
        <v>74</v>
      </c>
      <c r="M89" s="42"/>
      <c r="N89" s="42"/>
      <c r="O89" s="43"/>
      <c r="P89" s="44" t="s">
        <v>28</v>
      </c>
      <c r="Q89" s="43"/>
      <c r="R89" s="3"/>
    </row>
    <row r="90" spans="1:35" ht="16.5" customHeight="1" x14ac:dyDescent="0.25">
      <c r="A90" s="2"/>
      <c r="B90" s="39" t="s">
        <v>30</v>
      </c>
      <c r="C90" s="39"/>
      <c r="D90" s="40">
        <f>+$AH$7</f>
        <v>69</v>
      </c>
      <c r="E90" s="41" t="s">
        <v>28</v>
      </c>
      <c r="F90" s="104" t="s">
        <v>31</v>
      </c>
      <c r="G90" s="104"/>
      <c r="H90" s="104"/>
      <c r="I90" s="104"/>
      <c r="J90" s="104"/>
      <c r="K90" s="104"/>
      <c r="L90" s="45">
        <f>COUNTIF($P$8:$P$123,"Vắng")</f>
        <v>0</v>
      </c>
      <c r="M90" s="45"/>
      <c r="N90" s="45"/>
      <c r="O90" s="46"/>
      <c r="P90" s="44" t="s">
        <v>28</v>
      </c>
      <c r="Q90" s="46"/>
      <c r="R90" s="3"/>
    </row>
    <row r="91" spans="1:35" ht="16.5" customHeight="1" x14ac:dyDescent="0.25">
      <c r="A91" s="2"/>
      <c r="B91" s="39" t="s">
        <v>39</v>
      </c>
      <c r="C91" s="39"/>
      <c r="D91" s="49">
        <f>COUNTIF(T9:T86,"Học lại")</f>
        <v>9</v>
      </c>
      <c r="E91" s="41" t="s">
        <v>28</v>
      </c>
      <c r="F91" s="104" t="s">
        <v>40</v>
      </c>
      <c r="G91" s="104"/>
      <c r="H91" s="104"/>
      <c r="I91" s="104"/>
      <c r="J91" s="104"/>
      <c r="K91" s="104"/>
      <c r="L91" s="42">
        <f>COUNTIF($P$8:$P$123,"Vắng có phép")</f>
        <v>0</v>
      </c>
      <c r="M91" s="42"/>
      <c r="N91" s="42"/>
      <c r="O91" s="43"/>
      <c r="P91" s="44" t="s">
        <v>28</v>
      </c>
      <c r="Q91" s="43"/>
      <c r="R91" s="3"/>
    </row>
    <row r="92" spans="1:35" ht="3" customHeight="1" x14ac:dyDescent="0.25">
      <c r="A92" s="2"/>
      <c r="B92" s="33"/>
      <c r="C92" s="34"/>
      <c r="D92" s="34"/>
      <c r="E92" s="35"/>
      <c r="F92" s="35"/>
      <c r="G92" s="35"/>
      <c r="H92" s="36"/>
      <c r="I92" s="37"/>
      <c r="J92" s="37"/>
      <c r="K92" s="38"/>
      <c r="L92" s="38"/>
      <c r="M92" s="38"/>
      <c r="N92" s="38"/>
      <c r="O92" s="38"/>
      <c r="P92" s="38"/>
      <c r="Q92" s="38"/>
      <c r="R92" s="3"/>
    </row>
    <row r="93" spans="1:35" x14ac:dyDescent="0.25">
      <c r="B93" s="68" t="s">
        <v>41</v>
      </c>
      <c r="C93" s="68"/>
      <c r="D93" s="69">
        <f>COUNTIF(T9:T86,"Thi lại")</f>
        <v>0</v>
      </c>
      <c r="E93" s="70" t="s">
        <v>28</v>
      </c>
      <c r="F93" s="3"/>
      <c r="G93" s="3"/>
      <c r="H93" s="3"/>
      <c r="I93" s="3"/>
      <c r="J93" s="105"/>
      <c r="K93" s="105"/>
      <c r="L93" s="105"/>
      <c r="M93" s="105"/>
      <c r="N93" s="105"/>
      <c r="O93" s="105"/>
      <c r="P93" s="105"/>
      <c r="Q93" s="105"/>
      <c r="R93" s="3"/>
    </row>
    <row r="94" spans="1:35" ht="24.75" customHeight="1" x14ac:dyDescent="0.25">
      <c r="B94" s="68"/>
      <c r="C94" s="68"/>
      <c r="D94" s="69"/>
      <c r="E94" s="70"/>
      <c r="F94" s="3"/>
      <c r="G94" s="3"/>
      <c r="H94" s="3"/>
      <c r="I94" s="3"/>
      <c r="J94" s="105" t="s">
        <v>1070</v>
      </c>
      <c r="K94" s="105"/>
      <c r="L94" s="105"/>
      <c r="M94" s="105"/>
      <c r="N94" s="105"/>
      <c r="O94" s="105"/>
      <c r="P94" s="105"/>
      <c r="Q94" s="105"/>
      <c r="R94" s="3"/>
    </row>
  </sheetData>
  <sheetProtection formatCells="0" formatColumns="0" formatRows="0" insertColumns="0" insertRows="0" insertHyperlinks="0" deleteColumns="0" deleteRows="0" sort="0" autoFilter="0" pivotTables="0"/>
  <autoFilter ref="A7:AI86">
    <filterColumn colId="3" showButton="0"/>
  </autoFilter>
  <sortState ref="B9:U86">
    <sortCondition ref="B9:B86"/>
  </sortState>
  <mergeCells count="40">
    <mergeCell ref="F89:K89"/>
    <mergeCell ref="F90:K90"/>
    <mergeCell ref="H6:H7"/>
    <mergeCell ref="D3:K3"/>
    <mergeCell ref="G4:K4"/>
    <mergeCell ref="L3:Q3"/>
    <mergeCell ref="L4:Q4"/>
    <mergeCell ref="B1:G1"/>
    <mergeCell ref="H1:Q1"/>
    <mergeCell ref="B2:G2"/>
    <mergeCell ref="H2:Q2"/>
    <mergeCell ref="AB3:AC5"/>
    <mergeCell ref="AD3:AE5"/>
    <mergeCell ref="AF3:AG5"/>
    <mergeCell ref="AH3:AI5"/>
    <mergeCell ref="B4:C4"/>
    <mergeCell ref="B3:C3"/>
    <mergeCell ref="U3:U6"/>
    <mergeCell ref="V3:V6"/>
    <mergeCell ref="W3:W6"/>
    <mergeCell ref="B6:B7"/>
    <mergeCell ref="C6:C7"/>
    <mergeCell ref="D6:E7"/>
    <mergeCell ref="F6:F7"/>
    <mergeCell ref="I6:I7"/>
    <mergeCell ref="J6:J7"/>
    <mergeCell ref="K6:K7"/>
    <mergeCell ref="X3:AA5"/>
    <mergeCell ref="O6:O7"/>
    <mergeCell ref="P6:P8"/>
    <mergeCell ref="Q6:Q8"/>
    <mergeCell ref="B8:G8"/>
    <mergeCell ref="B88:C88"/>
    <mergeCell ref="L6:L7"/>
    <mergeCell ref="M6:M8"/>
    <mergeCell ref="N6:N7"/>
    <mergeCell ref="G6:G7"/>
    <mergeCell ref="J93:Q93"/>
    <mergeCell ref="F91:K91"/>
    <mergeCell ref="J94:Q94"/>
  </mergeCells>
  <conditionalFormatting sqref="H9:L86">
    <cfRule type="cellIs" dxfId="8" priority="19" operator="greaterThan">
      <formula>10</formula>
    </cfRule>
  </conditionalFormatting>
  <conditionalFormatting sqref="L9:L86">
    <cfRule type="cellIs" dxfId="7" priority="3" operator="greaterThan">
      <formula>10</formula>
    </cfRule>
    <cfRule type="cellIs" dxfId="6" priority="5" operator="greaterThan">
      <formula>10</formula>
    </cfRule>
    <cfRule type="cellIs" dxfId="5" priority="6" operator="greaterThan">
      <formula>10</formula>
    </cfRule>
    <cfRule type="cellIs" dxfId="4" priority="7" operator="greaterThan">
      <formula>10</formula>
    </cfRule>
    <cfRule type="cellIs" dxfId="3" priority="8" operator="greaterThan">
      <formula>10</formula>
    </cfRule>
    <cfRule type="cellIs" dxfId="2" priority="9" operator="greaterThan">
      <formula>10</formula>
    </cfRule>
  </conditionalFormatting>
  <conditionalFormatting sqref="H9:K86">
    <cfRule type="cellIs" dxfId="1" priority="2" operator="greaterThan">
      <formula>10</formula>
    </cfRule>
  </conditionalFormatting>
  <conditionalFormatting sqref="C1:C1048576">
    <cfRule type="duplicateValues" dxfId="0" priority="39"/>
  </conditionalFormatting>
  <dataValidations count="1">
    <dataValidation allowBlank="1" showInputMessage="1" showErrorMessage="1" errorTitle="Không xóa dữ liệu" error="Không xóa dữ liệu" prompt="Không xóa dữ liệu" sqref="D91 T9:T86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Nhóm(5)</vt:lpstr>
      <vt:lpstr>Nhóm(4)</vt:lpstr>
      <vt:lpstr>Nhóm(3)</vt:lpstr>
      <vt:lpstr>Nhóm(2)</vt:lpstr>
      <vt:lpstr>Nhóm(1)</vt:lpstr>
      <vt:lpstr>'Nhóm(1)'!Print_Titles</vt:lpstr>
      <vt:lpstr>'Nhóm(2)'!Print_Titles</vt:lpstr>
      <vt:lpstr>'Nhóm(3)'!Print_Titles</vt:lpstr>
      <vt:lpstr>'Nhóm(4)'!Print_Titles</vt:lpstr>
      <vt:lpstr>'Nhóm(5)'!Print_Titles</vt:lpstr>
    </vt:vector>
  </TitlesOfParts>
  <Company>Micrsoft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MAYTINH</cp:lastModifiedBy>
  <cp:lastPrinted>2018-07-19T08:30:39Z</cp:lastPrinted>
  <dcterms:created xsi:type="dcterms:W3CDTF">2015-04-17T02:48:53Z</dcterms:created>
  <dcterms:modified xsi:type="dcterms:W3CDTF">2018-07-19T08:35:16Z</dcterms:modified>
</cp:coreProperties>
</file>